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bookViews>
    <workbookView xWindow="0" yWindow="0" windowWidth="2775" windowHeight="0"/>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 i="8" l="1"/>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K625" i="8" s="1"/>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V609" i="7"/>
  <c r="W609" i="7"/>
  <c r="U610" i="7"/>
  <c r="W610" i="7" s="1"/>
  <c r="V610" i="7"/>
  <c r="U611" i="7"/>
  <c r="W611" i="7" s="1"/>
  <c r="V611" i="7"/>
  <c r="U612" i="7"/>
  <c r="V612" i="7"/>
  <c r="W612" i="7"/>
  <c r="U613" i="7"/>
  <c r="W613" i="7" s="1"/>
  <c r="V613" i="7"/>
  <c r="U614" i="7"/>
  <c r="W614" i="7" s="1"/>
  <c r="V614" i="7"/>
  <c r="U615" i="7"/>
  <c r="W615" i="7" s="1"/>
  <c r="V615" i="7"/>
  <c r="U616" i="7"/>
  <c r="W616" i="7" s="1"/>
  <c r="V616" i="7"/>
  <c r="U617" i="7"/>
  <c r="W617" i="7" s="1"/>
  <c r="V617" i="7"/>
  <c r="U618" i="7"/>
  <c r="W618" i="7" s="1"/>
  <c r="V618" i="7"/>
  <c r="U619" i="7"/>
  <c r="W619" i="7" s="1"/>
  <c r="V619" i="7"/>
  <c r="U620" i="7"/>
  <c r="W620" i="7" s="1"/>
  <c r="V620" i="7"/>
  <c r="U621" i="7"/>
  <c r="V621" i="7"/>
  <c r="W621" i="7"/>
  <c r="U622" i="7"/>
  <c r="V622" i="7"/>
  <c r="W622" i="7"/>
  <c r="U623" i="7"/>
  <c r="W623" i="7" s="1"/>
  <c r="V623" i="7"/>
  <c r="U624" i="7"/>
  <c r="W624" i="7" s="1"/>
  <c r="V624" i="7"/>
  <c r="U625" i="7"/>
  <c r="W625" i="7" s="1"/>
  <c r="V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O617" i="12"/>
  <c r="AO618" i="12"/>
  <c r="AN617" i="12" s="1"/>
  <c r="AM617" i="12" s="1"/>
  <c r="AO619" i="12"/>
  <c r="AO620" i="12"/>
  <c r="AO621" i="12"/>
  <c r="AO622" i="12"/>
  <c r="AE611" i="12"/>
  <c r="T608" i="12"/>
  <c r="Z608" i="12"/>
  <c r="AE608" i="12"/>
  <c r="AJ608" i="12"/>
  <c r="AO608" i="12"/>
  <c r="AN608" i="12" s="1"/>
  <c r="AM608" i="12" s="1"/>
  <c r="T609" i="12"/>
  <c r="Z609" i="12"/>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Z618" i="12"/>
  <c r="AE618" i="12"/>
  <c r="AJ618" i="12"/>
  <c r="T619" i="12"/>
  <c r="Z619" i="12"/>
  <c r="AE619" i="12"/>
  <c r="AJ619" i="12"/>
  <c r="T620" i="12"/>
  <c r="Z620" i="12"/>
  <c r="AE620" i="12"/>
  <c r="AJ620" i="12"/>
  <c r="T621" i="12"/>
  <c r="Z621" i="12"/>
  <c r="AE621" i="12"/>
  <c r="AJ621" i="12"/>
  <c r="T622" i="12"/>
  <c r="Z622" i="12"/>
  <c r="AE622" i="12"/>
  <c r="AJ622" i="12"/>
  <c r="O608" i="12"/>
  <c r="Q608" i="12"/>
  <c r="O611" i="12"/>
  <c r="Q611" i="12"/>
  <c r="O614" i="12"/>
  <c r="Q614" i="12"/>
  <c r="O617" i="12"/>
  <c r="Q617" i="12"/>
  <c r="R617" i="12" s="1"/>
  <c r="AS617" i="12" s="1"/>
  <c r="AT617" i="12" s="1"/>
  <c r="O620" i="12"/>
  <c r="R620" i="12" s="1"/>
  <c r="AS620" i="12" s="1"/>
  <c r="AT620" i="12" s="1"/>
  <c r="Q620" i="12"/>
  <c r="E608" i="12"/>
  <c r="E611" i="12"/>
  <c r="E614" i="12"/>
  <c r="E617" i="12"/>
  <c r="E620" i="12"/>
  <c r="C614" i="12"/>
  <c r="C617" i="12"/>
  <c r="C620" i="12"/>
  <c r="C623" i="12"/>
  <c r="C608" i="12"/>
  <c r="C611" i="12"/>
  <c r="I619" i="8" l="1"/>
  <c r="K619" i="8" s="1"/>
  <c r="I619" i="7"/>
  <c r="I616" i="8"/>
  <c r="K616" i="8" s="1"/>
  <c r="I616" i="7"/>
  <c r="Y608" i="12"/>
  <c r="X608" i="12" s="1"/>
  <c r="AN614" i="12"/>
  <c r="AM614" i="12" s="1"/>
  <c r="AI608" i="12"/>
  <c r="AH608" i="12" s="1"/>
  <c r="U617" i="12"/>
  <c r="AD608" i="12"/>
  <c r="AC608" i="12" s="1"/>
  <c r="AN620" i="12"/>
  <c r="AM620" i="12" s="1"/>
  <c r="U608" i="12"/>
  <c r="V608" i="12" s="1"/>
  <c r="R608" i="12"/>
  <c r="Y620" i="12"/>
  <c r="X620" i="12"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V617" i="12" l="1"/>
  <c r="AQ617" i="12"/>
  <c r="AR617" i="12" s="1"/>
  <c r="R616" i="7" s="1"/>
  <c r="AQ608" i="12"/>
  <c r="V620" i="12"/>
  <c r="AQ620" i="12"/>
  <c r="AR620" i="12" s="1"/>
  <c r="R619" i="7" s="1"/>
  <c r="V614" i="12"/>
  <c r="AQ614" i="12"/>
  <c r="AR614" i="12" s="1"/>
  <c r="R613" i="7" s="1"/>
  <c r="V611" i="12"/>
  <c r="AQ611" i="12"/>
  <c r="AR611" i="12" s="1"/>
  <c r="R610" i="7" s="1"/>
  <c r="AS608" i="12"/>
  <c r="AT608" i="12" s="1"/>
  <c r="AR608" i="12"/>
  <c r="R607" i="7" s="1"/>
  <c r="I607" i="8" l="1"/>
  <c r="K607" i="8" s="1"/>
  <c r="I607" i="7"/>
  <c r="AS614" i="12"/>
  <c r="AT614" i="12" s="1"/>
  <c r="AS611" i="12"/>
  <c r="AT611" i="12" s="1"/>
  <c r="K589" i="7"/>
  <c r="I613" i="7" l="1"/>
  <c r="I613" i="8"/>
  <c r="K613" i="8" s="1"/>
  <c r="I610" i="7"/>
  <c r="I610" i="8"/>
  <c r="K610"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W404" i="7" s="1"/>
  <c r="V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V424" i="7"/>
  <c r="W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V600" i="7"/>
  <c r="W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N14" i="12" s="1"/>
  <c r="AM14" i="12" s="1"/>
  <c r="AO17" i="12"/>
  <c r="AO18" i="12"/>
  <c r="AO19" i="12"/>
  <c r="AO20" i="12"/>
  <c r="AO21" i="12"/>
  <c r="AO22" i="12"/>
  <c r="AO23" i="12"/>
  <c r="AO24" i="12"/>
  <c r="AN23" i="12" s="1"/>
  <c r="AM23" i="12" s="1"/>
  <c r="AO25" i="12"/>
  <c r="AO26" i="12"/>
  <c r="AO27" i="12"/>
  <c r="AO28" i="12"/>
  <c r="AO29" i="12"/>
  <c r="AO30" i="12"/>
  <c r="AO31" i="12"/>
  <c r="AO32" i="12"/>
  <c r="AO33" i="12"/>
  <c r="AO34" i="12"/>
  <c r="AO35" i="12"/>
  <c r="AN35" i="12" s="1"/>
  <c r="AM35" i="12" s="1"/>
  <c r="AO36" i="12"/>
  <c r="AO37" i="12"/>
  <c r="AO38" i="12"/>
  <c r="AO39" i="12"/>
  <c r="AO40" i="12"/>
  <c r="AN38" i="12" s="1"/>
  <c r="AM38" i="12" s="1"/>
  <c r="AO41" i="12"/>
  <c r="AO42" i="12"/>
  <c r="AO43" i="12"/>
  <c r="AO44" i="12"/>
  <c r="AO45" i="12"/>
  <c r="AO46" i="12"/>
  <c r="AO47" i="12"/>
  <c r="AO48" i="12"/>
  <c r="AN47" i="12" s="1"/>
  <c r="AM47" i="12" s="1"/>
  <c r="AO49" i="12"/>
  <c r="AO50" i="12"/>
  <c r="AO51" i="12"/>
  <c r="AO52" i="12"/>
  <c r="AO53" i="12"/>
  <c r="AO54" i="12"/>
  <c r="AO55" i="12"/>
  <c r="AO56" i="12"/>
  <c r="AO57" i="12"/>
  <c r="AO58" i="12"/>
  <c r="AO59" i="12"/>
  <c r="AN59" i="12" s="1"/>
  <c r="AM59" i="12" s="1"/>
  <c r="AO60" i="12"/>
  <c r="AO61" i="12"/>
  <c r="AO62" i="12"/>
  <c r="AO63" i="12"/>
  <c r="AO64" i="12"/>
  <c r="AN62" i="12" s="1"/>
  <c r="AM62" i="12" s="1"/>
  <c r="AO65" i="12"/>
  <c r="AO66" i="12"/>
  <c r="AO67" i="12"/>
  <c r="AO68" i="12"/>
  <c r="AO69" i="12"/>
  <c r="AO70" i="12"/>
  <c r="AO71" i="12"/>
  <c r="AO72" i="12"/>
  <c r="AO73" i="12"/>
  <c r="AO74" i="12"/>
  <c r="AO75" i="12"/>
  <c r="AO76" i="12"/>
  <c r="AO77" i="12"/>
  <c r="AO78" i="12"/>
  <c r="AO79" i="12"/>
  <c r="AO80" i="12"/>
  <c r="AO81" i="12"/>
  <c r="AO82" i="12"/>
  <c r="AO83" i="12"/>
  <c r="AN83" i="12" s="1"/>
  <c r="AM83" i="12" s="1"/>
  <c r="AO84" i="12"/>
  <c r="AO85" i="12"/>
  <c r="AO86" i="12"/>
  <c r="AO87" i="12"/>
  <c r="AO88" i="12"/>
  <c r="AN86" i="12" s="1"/>
  <c r="AM86" i="12" s="1"/>
  <c r="AO89" i="12"/>
  <c r="AO90" i="12"/>
  <c r="AO91" i="12"/>
  <c r="AO92" i="12"/>
  <c r="AO93" i="12"/>
  <c r="AO94" i="12"/>
  <c r="AO95" i="12"/>
  <c r="AO96" i="12"/>
  <c r="AO97" i="12"/>
  <c r="AO98" i="12"/>
  <c r="AO99" i="12"/>
  <c r="AO100" i="12"/>
  <c r="AO101" i="12"/>
  <c r="AO102" i="12"/>
  <c r="AO103" i="12"/>
  <c r="AO104" i="12"/>
  <c r="AO105" i="12"/>
  <c r="AO106" i="12"/>
  <c r="AO107" i="12"/>
  <c r="AN107" i="12" s="1"/>
  <c r="AM107" i="12" s="1"/>
  <c r="AO108" i="12"/>
  <c r="AO109" i="12"/>
  <c r="AO110" i="12"/>
  <c r="AO111" i="12"/>
  <c r="AO112" i="12"/>
  <c r="AO113" i="12"/>
  <c r="AO114" i="12"/>
  <c r="AO115" i="12"/>
  <c r="AO116" i="12"/>
  <c r="AO117" i="12"/>
  <c r="AO118" i="12"/>
  <c r="AO119" i="12"/>
  <c r="AO120" i="12"/>
  <c r="AN119" i="12" s="1"/>
  <c r="AM119" i="12" s="1"/>
  <c r="AO121" i="12"/>
  <c r="AO122" i="12"/>
  <c r="AO123" i="12"/>
  <c r="AO124" i="12"/>
  <c r="AO125" i="12"/>
  <c r="AO126" i="12"/>
  <c r="AO127" i="12"/>
  <c r="AO128" i="12"/>
  <c r="AO129" i="12"/>
  <c r="AO130" i="12"/>
  <c r="AO131" i="12"/>
  <c r="AN131" i="12" s="1"/>
  <c r="AO132" i="12"/>
  <c r="AO133" i="12"/>
  <c r="AO134" i="12"/>
  <c r="AO135" i="12"/>
  <c r="AO136" i="12"/>
  <c r="AO137" i="12"/>
  <c r="AO138" i="12"/>
  <c r="AO139" i="12"/>
  <c r="AO140" i="12"/>
  <c r="AO141" i="12"/>
  <c r="AO142" i="12"/>
  <c r="AO143" i="12"/>
  <c r="AO144" i="12"/>
  <c r="AN143" i="12" s="1"/>
  <c r="AM143" i="12" s="1"/>
  <c r="AO145" i="12"/>
  <c r="AO146" i="12"/>
  <c r="AO147" i="12"/>
  <c r="AO148" i="12"/>
  <c r="AO149" i="12"/>
  <c r="AO150" i="12"/>
  <c r="AO151" i="12"/>
  <c r="AO152" i="12"/>
  <c r="AO153" i="12"/>
  <c r="AO154" i="12"/>
  <c r="AO155" i="12"/>
  <c r="AN155" i="12" s="1"/>
  <c r="AM155" i="12" s="1"/>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N179" i="12" s="1"/>
  <c r="AM179" i="12" s="1"/>
  <c r="AO180" i="12"/>
  <c r="AO181" i="12"/>
  <c r="AO182" i="12"/>
  <c r="AO183" i="12"/>
  <c r="AO184" i="12"/>
  <c r="AN182" i="12" s="1"/>
  <c r="AM182" i="12" s="1"/>
  <c r="AO185" i="12"/>
  <c r="AO186" i="12"/>
  <c r="AO187" i="12"/>
  <c r="AO188" i="12"/>
  <c r="AO189" i="12"/>
  <c r="AO190" i="12"/>
  <c r="AO191" i="12"/>
  <c r="AO192" i="12"/>
  <c r="AN191" i="12" s="1"/>
  <c r="AM191" i="12" s="1"/>
  <c r="AO193" i="12"/>
  <c r="AO194" i="12"/>
  <c r="AO195" i="12"/>
  <c r="AO196" i="12"/>
  <c r="AO197" i="12"/>
  <c r="AO198" i="12"/>
  <c r="AO199" i="12"/>
  <c r="AO200" i="12"/>
  <c r="AO201" i="12"/>
  <c r="AO202" i="12"/>
  <c r="AO203" i="12"/>
  <c r="AN203" i="12" s="1"/>
  <c r="AM203" i="12" s="1"/>
  <c r="AO204" i="12"/>
  <c r="AO205" i="12"/>
  <c r="AO206" i="12"/>
  <c r="AO207" i="12"/>
  <c r="AO208" i="12"/>
  <c r="AO209" i="12"/>
  <c r="AO210" i="12"/>
  <c r="AO211" i="12"/>
  <c r="AO212" i="12"/>
  <c r="AO213" i="12"/>
  <c r="AO214" i="12"/>
  <c r="AO215" i="12"/>
  <c r="AO216" i="12"/>
  <c r="AN215" i="12" s="1"/>
  <c r="AM215" i="12" s="1"/>
  <c r="AO217" i="12"/>
  <c r="AO218" i="12"/>
  <c r="AO219" i="12"/>
  <c r="AO220" i="12"/>
  <c r="AO221" i="12"/>
  <c r="AO222" i="12"/>
  <c r="AO223" i="12"/>
  <c r="AO224" i="12"/>
  <c r="AO225" i="12"/>
  <c r="AO226" i="12"/>
  <c r="AO227" i="12"/>
  <c r="AN227" i="12" s="1"/>
  <c r="AM227" i="12" s="1"/>
  <c r="AO228" i="12"/>
  <c r="AO229" i="12"/>
  <c r="AO230" i="12"/>
  <c r="AO231" i="12"/>
  <c r="AO232" i="12"/>
  <c r="AN230" i="12" s="1"/>
  <c r="AM230" i="12" s="1"/>
  <c r="AO233" i="12"/>
  <c r="AO234" i="12"/>
  <c r="AO235" i="12"/>
  <c r="AO236" i="12"/>
  <c r="AO237" i="12"/>
  <c r="AO238" i="12"/>
  <c r="AO239" i="12"/>
  <c r="AO240" i="12"/>
  <c r="AN239" i="12" s="1"/>
  <c r="AM239" i="12" s="1"/>
  <c r="AO241" i="12"/>
  <c r="AO242" i="12"/>
  <c r="AO243" i="12"/>
  <c r="AO244" i="12"/>
  <c r="AO245" i="12"/>
  <c r="AO246" i="12"/>
  <c r="AO247" i="12"/>
  <c r="AO248" i="12"/>
  <c r="AO249" i="12"/>
  <c r="AO250" i="12"/>
  <c r="AO251" i="12"/>
  <c r="AN251" i="12" s="1"/>
  <c r="AM251" i="12" s="1"/>
  <c r="AO252" i="12"/>
  <c r="AO253" i="12"/>
  <c r="AO254" i="12"/>
  <c r="AO255" i="12"/>
  <c r="AO256" i="12"/>
  <c r="AN254" i="12" s="1"/>
  <c r="AM254" i="12" s="1"/>
  <c r="AO257" i="12"/>
  <c r="AO258" i="12"/>
  <c r="AO259" i="12"/>
  <c r="AO260" i="12"/>
  <c r="AO261" i="12"/>
  <c r="AO262" i="12"/>
  <c r="AO263" i="12"/>
  <c r="AO264" i="12"/>
  <c r="AN263" i="12" s="1"/>
  <c r="AM263" i="12" s="1"/>
  <c r="AO265" i="12"/>
  <c r="AO266" i="12"/>
  <c r="AO267" i="12"/>
  <c r="AO268" i="12"/>
  <c r="AO269" i="12"/>
  <c r="AO270" i="12"/>
  <c r="AO271" i="12"/>
  <c r="AO272" i="12"/>
  <c r="AO273" i="12"/>
  <c r="AO274" i="12"/>
  <c r="AO275" i="12"/>
  <c r="AN275" i="12" s="1"/>
  <c r="AM275" i="12" s="1"/>
  <c r="AO276" i="12"/>
  <c r="AO277" i="12"/>
  <c r="AO278" i="12"/>
  <c r="AO279" i="12"/>
  <c r="AO280" i="12"/>
  <c r="AN278" i="12" s="1"/>
  <c r="AM278" i="12" s="1"/>
  <c r="AO281" i="12"/>
  <c r="AO282" i="12"/>
  <c r="AO283" i="12"/>
  <c r="AO284" i="12"/>
  <c r="AO285" i="12"/>
  <c r="AO286" i="12"/>
  <c r="AO287" i="12"/>
  <c r="AO288" i="12"/>
  <c r="AO289" i="12"/>
  <c r="AO290" i="12"/>
  <c r="AO291" i="12"/>
  <c r="AO292" i="12"/>
  <c r="AO293" i="12"/>
  <c r="AO294" i="12"/>
  <c r="AO295" i="12"/>
  <c r="AO296" i="12"/>
  <c r="AO297" i="12"/>
  <c r="AO298" i="12"/>
  <c r="AO299" i="12"/>
  <c r="AN299" i="12" s="1"/>
  <c r="AM299" i="12" s="1"/>
  <c r="AO300" i="12"/>
  <c r="AO301" i="12"/>
  <c r="AO302" i="12"/>
  <c r="AO303" i="12"/>
  <c r="AO304" i="12"/>
  <c r="AN302" i="12" s="1"/>
  <c r="AM302" i="12" s="1"/>
  <c r="AO305" i="12"/>
  <c r="AO306" i="12"/>
  <c r="AO307" i="12"/>
  <c r="AO308" i="12"/>
  <c r="AO309" i="12"/>
  <c r="AO310" i="12"/>
  <c r="AO311" i="12"/>
  <c r="AO312" i="12"/>
  <c r="AN311" i="12" s="1"/>
  <c r="AM311" i="12" s="1"/>
  <c r="AO313" i="12"/>
  <c r="AO314" i="12"/>
  <c r="AO315" i="12"/>
  <c r="AO316" i="12"/>
  <c r="AO317" i="12"/>
  <c r="AO318" i="12"/>
  <c r="AO319" i="12"/>
  <c r="AO320" i="12"/>
  <c r="AO321" i="12"/>
  <c r="AO322" i="12"/>
  <c r="AO323" i="12"/>
  <c r="AN323" i="12" s="1"/>
  <c r="AM323" i="12" s="1"/>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N347" i="12" s="1"/>
  <c r="AM347" i="12" s="1"/>
  <c r="AO348" i="12"/>
  <c r="AO349" i="12"/>
  <c r="AO350" i="12"/>
  <c r="AO351" i="12"/>
  <c r="AO352" i="12"/>
  <c r="AN350" i="12" s="1"/>
  <c r="AM350" i="12" s="1"/>
  <c r="AO353" i="12"/>
  <c r="AO354" i="12"/>
  <c r="AO355" i="12"/>
  <c r="AO356" i="12"/>
  <c r="AO357" i="12"/>
  <c r="AO358" i="12"/>
  <c r="AO359" i="12"/>
  <c r="AO360" i="12"/>
  <c r="AO361" i="12"/>
  <c r="AO362" i="12"/>
  <c r="AO363" i="12"/>
  <c r="AO364" i="12"/>
  <c r="AO365" i="12"/>
  <c r="AO366" i="12"/>
  <c r="AO367" i="12"/>
  <c r="AO368" i="12"/>
  <c r="AO369" i="12"/>
  <c r="AO370" i="12"/>
  <c r="AO371" i="12"/>
  <c r="AN371" i="12" s="1"/>
  <c r="AM371" i="12" s="1"/>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N407" i="12" s="1"/>
  <c r="AM407" i="12" s="1"/>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N446" i="12" s="1"/>
  <c r="AM446" i="12" s="1"/>
  <c r="AO449" i="12"/>
  <c r="AO450" i="12"/>
  <c r="AO451" i="12"/>
  <c r="AO452" i="12"/>
  <c r="AO453" i="12"/>
  <c r="AO454" i="12"/>
  <c r="AO455" i="12"/>
  <c r="AO456" i="12"/>
  <c r="AO457" i="12"/>
  <c r="AO458" i="12"/>
  <c r="AO459" i="12"/>
  <c r="AO460" i="12"/>
  <c r="AO461" i="12"/>
  <c r="AO462" i="12"/>
  <c r="AO463" i="12"/>
  <c r="AO464" i="12"/>
  <c r="AO465" i="12"/>
  <c r="AO466" i="12"/>
  <c r="AO467" i="12"/>
  <c r="AO468" i="12"/>
  <c r="AO469" i="12"/>
  <c r="AO470" i="12"/>
  <c r="AO471" i="12"/>
  <c r="AO472" i="12"/>
  <c r="AO473" i="12"/>
  <c r="AO474" i="12"/>
  <c r="AO475" i="12"/>
  <c r="AO476" i="12"/>
  <c r="AO477" i="12"/>
  <c r="AO478" i="12"/>
  <c r="AO479" i="12"/>
  <c r="AO480" i="12"/>
  <c r="AO481" i="12"/>
  <c r="AO482" i="12"/>
  <c r="AO483" i="12"/>
  <c r="AO484" i="12"/>
  <c r="AO485" i="12"/>
  <c r="AO486" i="12"/>
  <c r="AO487" i="12"/>
  <c r="AO488" i="12"/>
  <c r="AO489" i="12"/>
  <c r="AO490" i="12"/>
  <c r="AO491" i="12"/>
  <c r="AO492" i="12"/>
  <c r="AO493" i="12"/>
  <c r="AO494" i="12"/>
  <c r="AO495" i="12"/>
  <c r="AO496" i="12"/>
  <c r="AO497" i="12"/>
  <c r="AO498" i="12"/>
  <c r="AO499" i="12"/>
  <c r="AO500" i="12"/>
  <c r="AO501" i="12"/>
  <c r="AO502" i="12"/>
  <c r="AO503" i="12"/>
  <c r="AO504" i="12"/>
  <c r="AN503" i="12" s="1"/>
  <c r="AM503" i="12" s="1"/>
  <c r="AO505" i="12"/>
  <c r="AO506" i="12"/>
  <c r="AO507" i="12"/>
  <c r="AO508" i="12"/>
  <c r="AO509" i="12"/>
  <c r="AO510" i="12"/>
  <c r="AO511" i="12"/>
  <c r="AO512" i="12"/>
  <c r="AO513" i="12"/>
  <c r="AO514" i="12"/>
  <c r="AO515" i="12"/>
  <c r="AO516" i="12"/>
  <c r="AO517" i="12"/>
  <c r="AO518" i="12"/>
  <c r="AO519" i="12"/>
  <c r="AO520" i="12"/>
  <c r="AO521" i="12"/>
  <c r="AO522" i="12"/>
  <c r="AO523" i="12"/>
  <c r="AO524" i="12"/>
  <c r="AO525" i="12"/>
  <c r="AO526" i="12"/>
  <c r="AO527" i="12"/>
  <c r="AO528" i="12"/>
  <c r="AO529" i="12"/>
  <c r="AO530" i="12"/>
  <c r="AO531" i="12"/>
  <c r="AO532" i="12"/>
  <c r="AO533" i="12"/>
  <c r="AO534" i="12"/>
  <c r="AO535" i="12"/>
  <c r="AO536" i="12"/>
  <c r="AO537" i="12"/>
  <c r="AO538" i="12"/>
  <c r="AO539" i="12"/>
  <c r="AO540" i="12"/>
  <c r="AO541" i="12"/>
  <c r="AO542" i="12"/>
  <c r="AO543" i="12"/>
  <c r="AO544" i="12"/>
  <c r="AO545" i="12"/>
  <c r="AO546" i="12"/>
  <c r="AO547" i="12"/>
  <c r="AO548" i="12"/>
  <c r="AO549" i="12"/>
  <c r="AO550" i="12"/>
  <c r="AO551" i="12"/>
  <c r="AO552" i="12"/>
  <c r="AN551" i="12" s="1"/>
  <c r="AM551" i="12" s="1"/>
  <c r="AO553" i="12"/>
  <c r="AO554" i="12"/>
  <c r="AO555" i="12"/>
  <c r="AO556" i="12"/>
  <c r="AO557" i="12"/>
  <c r="AO558" i="12"/>
  <c r="AO559" i="12"/>
  <c r="AO560" i="12"/>
  <c r="AO561" i="12"/>
  <c r="AO562" i="12"/>
  <c r="AO563" i="12"/>
  <c r="AO564" i="12"/>
  <c r="AO565" i="12"/>
  <c r="AO566" i="12"/>
  <c r="AO567" i="12"/>
  <c r="AO568" i="12"/>
  <c r="AO569" i="12"/>
  <c r="AO570" i="12"/>
  <c r="AO571" i="12"/>
  <c r="AO572" i="12"/>
  <c r="AO573" i="12"/>
  <c r="AO574" i="12"/>
  <c r="AO575" i="12"/>
  <c r="AO576" i="12"/>
  <c r="AN575" i="12" s="1"/>
  <c r="AM575" i="12" s="1"/>
  <c r="AO577" i="12"/>
  <c r="AO578" i="12"/>
  <c r="AO579" i="12"/>
  <c r="AO580" i="12"/>
  <c r="AO581" i="12"/>
  <c r="AO582" i="12"/>
  <c r="AO583" i="12"/>
  <c r="AO584" i="12"/>
  <c r="AO585" i="12"/>
  <c r="AO586" i="12"/>
  <c r="AO587" i="12"/>
  <c r="AO588" i="12"/>
  <c r="AO589" i="12"/>
  <c r="AO590" i="12"/>
  <c r="AO591" i="12"/>
  <c r="AO592" i="12"/>
  <c r="AO593" i="12"/>
  <c r="AO594" i="12"/>
  <c r="AO595" i="12"/>
  <c r="AO596" i="12"/>
  <c r="AO597" i="12"/>
  <c r="AO598" i="12"/>
  <c r="AO599" i="12"/>
  <c r="AO600" i="12"/>
  <c r="AO601" i="12"/>
  <c r="AO602" i="12"/>
  <c r="AO603" i="12"/>
  <c r="AO604" i="12"/>
  <c r="AO605" i="12"/>
  <c r="AO606" i="12"/>
  <c r="AO607" i="12"/>
  <c r="AJ12" i="12"/>
  <c r="AJ13" i="12"/>
  <c r="AJ14" i="12"/>
  <c r="AJ15" i="12"/>
  <c r="AJ16" i="12"/>
  <c r="AJ17" i="12"/>
  <c r="AJ18" i="12"/>
  <c r="AJ19" i="12"/>
  <c r="AJ20" i="12"/>
  <c r="AJ21" i="12"/>
  <c r="AJ22" i="12"/>
  <c r="AJ23" i="12"/>
  <c r="AI23" i="12" s="1"/>
  <c r="AH23" i="12" s="1"/>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I143" i="12" s="1"/>
  <c r="AH143" i="12" s="1"/>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I287" i="12" s="1"/>
  <c r="AH287" i="12" s="1"/>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I335" i="12" s="1"/>
  <c r="AH335" i="12" s="1"/>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J536" i="12"/>
  <c r="AJ537" i="12"/>
  <c r="AJ538" i="12"/>
  <c r="AJ539" i="12"/>
  <c r="AJ540" i="12"/>
  <c r="AJ541" i="12"/>
  <c r="AJ542" i="12"/>
  <c r="AJ543" i="12"/>
  <c r="AJ544" i="12"/>
  <c r="AJ545" i="12"/>
  <c r="AJ546" i="12"/>
  <c r="AJ547" i="12"/>
  <c r="AJ548" i="12"/>
  <c r="AJ549" i="12"/>
  <c r="AJ550" i="12"/>
  <c r="AJ551" i="12"/>
  <c r="AJ552" i="12"/>
  <c r="AJ553" i="12"/>
  <c r="AJ554" i="12"/>
  <c r="AJ555" i="12"/>
  <c r="AJ556" i="12"/>
  <c r="AJ557" i="12"/>
  <c r="AJ558" i="12"/>
  <c r="AJ559" i="12"/>
  <c r="AJ560" i="12"/>
  <c r="AJ561" i="12"/>
  <c r="AJ562" i="12"/>
  <c r="AJ563" i="12"/>
  <c r="AJ564" i="12"/>
  <c r="AJ565" i="12"/>
  <c r="AJ566" i="12"/>
  <c r="AJ567" i="12"/>
  <c r="AJ568" i="12"/>
  <c r="AJ569" i="12"/>
  <c r="AJ570" i="12"/>
  <c r="AJ571" i="12"/>
  <c r="AJ572" i="12"/>
  <c r="AJ573" i="12"/>
  <c r="AJ574" i="12"/>
  <c r="AJ575" i="12"/>
  <c r="AJ576" i="12"/>
  <c r="AJ577" i="12"/>
  <c r="AJ578" i="12"/>
  <c r="AJ579" i="12"/>
  <c r="AJ580" i="12"/>
  <c r="AJ581" i="12"/>
  <c r="AJ582" i="12"/>
  <c r="AJ583" i="12"/>
  <c r="AJ584" i="12"/>
  <c r="AJ585" i="12"/>
  <c r="AJ586" i="12"/>
  <c r="AJ587" i="12"/>
  <c r="AJ588" i="12"/>
  <c r="AJ589" i="12"/>
  <c r="AJ590" i="12"/>
  <c r="AJ591" i="12"/>
  <c r="AJ592" i="12"/>
  <c r="AJ593" i="12"/>
  <c r="AJ594" i="12"/>
  <c r="AJ595" i="12"/>
  <c r="AJ596" i="12"/>
  <c r="AJ597" i="12"/>
  <c r="AJ598" i="12"/>
  <c r="AJ599" i="12"/>
  <c r="AJ600" i="12"/>
  <c r="AJ601" i="12"/>
  <c r="AJ602" i="12"/>
  <c r="AJ603" i="12"/>
  <c r="AJ604" i="12"/>
  <c r="AJ605" i="12"/>
  <c r="AJ606" i="12"/>
  <c r="AJ607" i="12"/>
  <c r="AH125" i="12"/>
  <c r="AH128" i="12"/>
  <c r="AH131" i="12"/>
  <c r="AH548" i="12"/>
  <c r="AN20" i="12"/>
  <c r="AM20" i="12" s="1"/>
  <c r="AN29" i="12"/>
  <c r="AM29" i="12" s="1"/>
  <c r="AN44" i="12"/>
  <c r="AM44" i="12" s="1"/>
  <c r="AN53" i="12"/>
  <c r="AN68" i="12"/>
  <c r="AM68" i="12" s="1"/>
  <c r="AN71" i="12"/>
  <c r="AM71" i="12" s="1"/>
  <c r="AN77" i="12"/>
  <c r="AN92" i="12"/>
  <c r="AM92" i="12" s="1"/>
  <c r="AN95" i="12"/>
  <c r="AM95" i="12" s="1"/>
  <c r="AN101" i="12"/>
  <c r="AM101" i="12" s="1"/>
  <c r="AN110" i="12"/>
  <c r="AM110" i="12" s="1"/>
  <c r="AN116" i="12"/>
  <c r="AM116" i="12" s="1"/>
  <c r="AM125" i="12"/>
  <c r="AN125" i="12"/>
  <c r="AM128" i="12"/>
  <c r="AM131" i="12"/>
  <c r="AN134" i="12"/>
  <c r="AM134" i="12" s="1"/>
  <c r="AN140" i="12"/>
  <c r="AM140" i="12" s="1"/>
  <c r="AN149" i="12"/>
  <c r="AN158" i="12"/>
  <c r="AM158" i="12" s="1"/>
  <c r="AN164" i="12"/>
  <c r="AM164" i="12" s="1"/>
  <c r="AN167" i="12"/>
  <c r="AM167" i="12" s="1"/>
  <c r="AN173" i="12"/>
  <c r="AM173" i="12" s="1"/>
  <c r="AN188" i="12"/>
  <c r="AM188" i="12" s="1"/>
  <c r="AN197" i="12"/>
  <c r="AN206" i="12"/>
  <c r="AM206" i="12" s="1"/>
  <c r="AN212" i="12"/>
  <c r="AM212" i="12" s="1"/>
  <c r="AN221" i="12"/>
  <c r="AM221" i="12" s="1"/>
  <c r="AN236" i="12"/>
  <c r="AM236" i="12" s="1"/>
  <c r="AN245" i="12"/>
  <c r="AM245" i="12" s="1"/>
  <c r="AN260" i="12"/>
  <c r="AM260" i="12" s="1"/>
  <c r="AN269" i="12"/>
  <c r="AN284" i="12"/>
  <c r="AM284" i="12" s="1"/>
  <c r="AN287" i="12"/>
  <c r="AM287" i="12" s="1"/>
  <c r="AN293" i="12"/>
  <c r="AM293" i="12" s="1"/>
  <c r="AN308" i="12"/>
  <c r="AM308" i="12" s="1"/>
  <c r="AN317" i="12"/>
  <c r="AM317" i="12" s="1"/>
  <c r="AN326" i="12"/>
  <c r="AM326" i="12" s="1"/>
  <c r="AN332" i="12"/>
  <c r="AM332" i="12" s="1"/>
  <c r="AN341" i="12"/>
  <c r="AM341" i="12" s="1"/>
  <c r="AN356" i="12"/>
  <c r="AM356" i="12" s="1"/>
  <c r="AN428" i="12"/>
  <c r="AM428" i="12" s="1"/>
  <c r="AN437" i="12"/>
  <c r="AN476" i="12"/>
  <c r="AM476" i="12" s="1"/>
  <c r="AN500" i="12"/>
  <c r="AM500" i="12" s="1"/>
  <c r="AN533" i="12"/>
  <c r="AN542" i="12"/>
  <c r="AM542" i="12" s="1"/>
  <c r="AM548" i="12"/>
  <c r="AN548" i="12"/>
  <c r="AN557" i="12"/>
  <c r="AM557" i="12" s="1"/>
  <c r="AO11" i="12"/>
  <c r="AN11" i="12" s="1"/>
  <c r="AJ11" i="12"/>
  <c r="AI11" i="12" s="1"/>
  <c r="AH11" i="12" s="1"/>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Z21" i="12"/>
  <c r="Y20" i="12" s="1"/>
  <c r="Z22" i="12"/>
  <c r="Z23" i="12"/>
  <c r="Z24" i="12"/>
  <c r="Z25" i="12"/>
  <c r="Z26" i="12"/>
  <c r="Z27" i="12"/>
  <c r="Z28" i="12"/>
  <c r="Z29" i="12"/>
  <c r="Y29" i="12" s="1"/>
  <c r="Z30" i="12"/>
  <c r="Z31" i="12"/>
  <c r="Z32" i="12"/>
  <c r="Z33" i="12"/>
  <c r="Z34" i="12"/>
  <c r="Z35" i="12"/>
  <c r="Z36" i="12"/>
  <c r="Z37" i="12"/>
  <c r="Z38" i="12"/>
  <c r="Z39" i="12"/>
  <c r="Z40" i="12"/>
  <c r="Z41" i="12"/>
  <c r="Z42" i="12"/>
  <c r="Z43" i="12"/>
  <c r="Z44" i="12"/>
  <c r="Z45" i="12"/>
  <c r="Y44" i="12" s="1"/>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Y77" i="12" s="1"/>
  <c r="Z78" i="12"/>
  <c r="Z79" i="12"/>
  <c r="Z80" i="12"/>
  <c r="Z81" i="12"/>
  <c r="Z82" i="12"/>
  <c r="Z83" i="12"/>
  <c r="Z84" i="12"/>
  <c r="Z85" i="12"/>
  <c r="Z86" i="12"/>
  <c r="Z87" i="12"/>
  <c r="Z88" i="12"/>
  <c r="Z89" i="12"/>
  <c r="Z90" i="12"/>
  <c r="Z91" i="12"/>
  <c r="Z92" i="12"/>
  <c r="Z93" i="12"/>
  <c r="Z94" i="12"/>
  <c r="Z95" i="12"/>
  <c r="Z96" i="12"/>
  <c r="Z97" i="12"/>
  <c r="Z98" i="12"/>
  <c r="Z99" i="12"/>
  <c r="Z100" i="12"/>
  <c r="Z101" i="12"/>
  <c r="Y101" i="12" s="1"/>
  <c r="Z102" i="12"/>
  <c r="Z103" i="12"/>
  <c r="Z104" i="12"/>
  <c r="Z105" i="12"/>
  <c r="Z106" i="12"/>
  <c r="Z107" i="12"/>
  <c r="Z108" i="12"/>
  <c r="Z109" i="12"/>
  <c r="Z110" i="12"/>
  <c r="Z111" i="12"/>
  <c r="Z112" i="12"/>
  <c r="Z113" i="12"/>
  <c r="Z114" i="12"/>
  <c r="Z115" i="12"/>
  <c r="Z116" i="12"/>
  <c r="Z117" i="12"/>
  <c r="Y116" i="12" s="1"/>
  <c r="Z118" i="12"/>
  <c r="Z119" i="12"/>
  <c r="Z120" i="12"/>
  <c r="Z121" i="12"/>
  <c r="Z122" i="12"/>
  <c r="Z123" i="12"/>
  <c r="Z124" i="12"/>
  <c r="Z125" i="12"/>
  <c r="Y125" i="12" s="1"/>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Y149" i="12" s="1"/>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Y188" i="12" s="1"/>
  <c r="X188" i="12" s="1"/>
  <c r="Z190" i="12"/>
  <c r="Z191" i="12"/>
  <c r="Z192" i="12"/>
  <c r="Z193" i="12"/>
  <c r="Z194" i="12"/>
  <c r="Z195" i="12"/>
  <c r="Z196" i="12"/>
  <c r="Z197" i="12"/>
  <c r="Y197" i="12" s="1"/>
  <c r="Z198" i="12"/>
  <c r="Z199" i="12"/>
  <c r="Z200" i="12"/>
  <c r="Z201" i="12"/>
  <c r="Z202" i="12"/>
  <c r="Z203" i="12"/>
  <c r="Z204" i="12"/>
  <c r="Z205" i="12"/>
  <c r="Z206" i="12"/>
  <c r="Z207" i="12"/>
  <c r="Z208" i="12"/>
  <c r="Z209" i="12"/>
  <c r="Z210" i="12"/>
  <c r="Z211" i="12"/>
  <c r="Z212" i="12"/>
  <c r="Z213" i="12"/>
  <c r="Y212" i="12" s="1"/>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Y293" i="12" s="1"/>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Y317" i="12" s="1"/>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Y341" i="12" s="1"/>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Y389" i="12" s="1"/>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Y524" i="12" s="1"/>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Y557" i="12" s="1"/>
  <c r="Z558" i="12"/>
  <c r="Z559" i="12"/>
  <c r="Z560" i="12"/>
  <c r="Z561" i="12"/>
  <c r="Z562" i="12"/>
  <c r="Z563" i="12"/>
  <c r="Z564" i="12"/>
  <c r="Z565" i="12"/>
  <c r="Z566" i="12"/>
  <c r="Z567" i="12"/>
  <c r="Z568" i="12"/>
  <c r="Z569" i="12"/>
  <c r="Z570" i="12"/>
  <c r="Z571" i="12"/>
  <c r="Z572" i="12"/>
  <c r="Z573" i="12"/>
  <c r="Z574" i="12"/>
  <c r="Z575" i="12"/>
  <c r="Z576" i="12"/>
  <c r="Z577" i="12"/>
  <c r="Z578" i="12"/>
  <c r="Z579" i="12"/>
  <c r="Z580" i="12"/>
  <c r="Z581" i="12"/>
  <c r="Y581" i="12" s="1"/>
  <c r="Z582" i="12"/>
  <c r="Z583" i="12"/>
  <c r="Z584" i="12"/>
  <c r="Z585" i="12"/>
  <c r="Z586" i="12"/>
  <c r="Z587" i="12"/>
  <c r="Z588" i="12"/>
  <c r="Z589" i="12"/>
  <c r="Z590" i="12"/>
  <c r="Z591" i="12"/>
  <c r="Z592" i="12"/>
  <c r="Z593" i="12"/>
  <c r="Z594" i="12"/>
  <c r="Z595" i="12"/>
  <c r="Z596" i="12"/>
  <c r="Z597" i="12"/>
  <c r="Z598" i="12"/>
  <c r="Z599" i="12"/>
  <c r="Z600" i="12"/>
  <c r="Z601" i="12"/>
  <c r="Z602" i="12"/>
  <c r="Z603" i="12"/>
  <c r="Z604" i="12"/>
  <c r="Z605" i="12"/>
  <c r="Y605" i="12" s="1"/>
  <c r="Z606" i="12"/>
  <c r="Z607" i="12"/>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68" i="12"/>
  <c r="Y86" i="12"/>
  <c r="Y110" i="12"/>
  <c r="Y173" i="12"/>
  <c r="Y509" i="12"/>
  <c r="U167" i="12"/>
  <c r="V167" i="12" s="1"/>
  <c r="Q188" i="12"/>
  <c r="O188" i="12"/>
  <c r="U500" i="12" l="1"/>
  <c r="U269" i="12"/>
  <c r="V269" i="12" s="1"/>
  <c r="U245" i="12"/>
  <c r="V245" i="12" s="1"/>
  <c r="U212" i="12"/>
  <c r="V212" i="12" s="1"/>
  <c r="U173" i="12"/>
  <c r="U149" i="12"/>
  <c r="V149" i="12" s="1"/>
  <c r="U125" i="12"/>
  <c r="V125" i="12" s="1"/>
  <c r="U92" i="12"/>
  <c r="V92" i="12" s="1"/>
  <c r="Y368" i="12"/>
  <c r="AI503" i="12"/>
  <c r="AH503" i="12" s="1"/>
  <c r="AI563" i="12"/>
  <c r="AH563" i="12" s="1"/>
  <c r="U518" i="12"/>
  <c r="V518" i="12" s="1"/>
  <c r="U86" i="12"/>
  <c r="V86" i="12" s="1"/>
  <c r="Y179" i="12"/>
  <c r="U575" i="12"/>
  <c r="V575" i="12" s="1"/>
  <c r="AI605" i="12"/>
  <c r="AH605" i="12" s="1"/>
  <c r="AI596" i="12"/>
  <c r="AH596" i="12" s="1"/>
  <c r="AI590" i="12"/>
  <c r="AI581" i="12"/>
  <c r="AH581" i="12" s="1"/>
  <c r="AI572" i="12"/>
  <c r="AH572" i="12" s="1"/>
  <c r="AI566" i="12"/>
  <c r="AI557" i="12"/>
  <c r="AH557" i="12" s="1"/>
  <c r="AI548" i="12"/>
  <c r="AI542" i="12"/>
  <c r="AH542" i="12" s="1"/>
  <c r="AI533" i="12"/>
  <c r="AH533" i="12" s="1"/>
  <c r="AI524" i="12"/>
  <c r="AH524" i="12" s="1"/>
  <c r="AI518" i="12"/>
  <c r="AH518" i="12" s="1"/>
  <c r="AI509" i="12"/>
  <c r="AH509" i="12" s="1"/>
  <c r="AI500" i="12"/>
  <c r="AH500" i="12" s="1"/>
  <c r="AI494" i="12"/>
  <c r="AH494" i="12" s="1"/>
  <c r="AI485" i="12"/>
  <c r="AH485" i="12" s="1"/>
  <c r="AI476" i="12"/>
  <c r="AH476" i="12" s="1"/>
  <c r="AI470" i="12"/>
  <c r="AH470" i="12" s="1"/>
  <c r="AI461" i="12"/>
  <c r="AH461" i="12" s="1"/>
  <c r="AI452" i="12"/>
  <c r="AH452" i="12" s="1"/>
  <c r="AI446" i="12"/>
  <c r="AH446" i="12" s="1"/>
  <c r="AI437" i="12"/>
  <c r="AH437" i="12" s="1"/>
  <c r="AI428" i="12"/>
  <c r="AH428" i="12" s="1"/>
  <c r="AI422" i="12"/>
  <c r="AH422" i="12" s="1"/>
  <c r="AI413" i="12"/>
  <c r="AH413" i="12" s="1"/>
  <c r="AI404" i="12"/>
  <c r="AH404" i="12" s="1"/>
  <c r="AI398" i="12"/>
  <c r="AH398" i="12" s="1"/>
  <c r="AI389" i="12"/>
  <c r="AH389" i="12" s="1"/>
  <c r="AI380" i="12"/>
  <c r="AH380" i="12" s="1"/>
  <c r="AI374" i="12"/>
  <c r="AH374" i="12" s="1"/>
  <c r="AI365" i="12"/>
  <c r="AH365" i="12" s="1"/>
  <c r="AI356" i="12"/>
  <c r="AH356" i="12" s="1"/>
  <c r="AI350" i="12"/>
  <c r="AH350" i="12" s="1"/>
  <c r="AI341" i="12"/>
  <c r="AH341" i="12" s="1"/>
  <c r="AI332" i="12"/>
  <c r="AH332" i="12" s="1"/>
  <c r="AI326" i="12"/>
  <c r="AH326" i="12" s="1"/>
  <c r="AI317" i="12"/>
  <c r="AH317" i="12" s="1"/>
  <c r="AI308" i="12"/>
  <c r="AH308" i="12" s="1"/>
  <c r="AI302" i="12"/>
  <c r="AH302" i="12" s="1"/>
  <c r="AI293" i="12"/>
  <c r="AH293" i="12" s="1"/>
  <c r="AI284" i="12"/>
  <c r="AH284" i="12" s="1"/>
  <c r="AI278" i="12"/>
  <c r="AH278" i="12" s="1"/>
  <c r="AI269" i="12"/>
  <c r="AH269" i="12" s="1"/>
  <c r="AI260" i="12"/>
  <c r="AH260" i="12" s="1"/>
  <c r="AI254" i="12"/>
  <c r="AH254" i="12" s="1"/>
  <c r="AI245" i="12"/>
  <c r="AH245" i="12" s="1"/>
  <c r="AI236" i="12"/>
  <c r="AH236" i="12" s="1"/>
  <c r="AI230" i="12"/>
  <c r="AH230" i="12" s="1"/>
  <c r="AI221" i="12"/>
  <c r="AH221" i="12" s="1"/>
  <c r="AI212" i="12"/>
  <c r="AH212" i="12" s="1"/>
  <c r="AI206" i="12"/>
  <c r="AH206" i="12" s="1"/>
  <c r="AI197" i="12"/>
  <c r="AH197" i="12" s="1"/>
  <c r="AI188" i="12"/>
  <c r="AH188" i="12" s="1"/>
  <c r="AI182" i="12"/>
  <c r="AH182" i="12" s="1"/>
  <c r="AI173" i="12"/>
  <c r="AH173" i="12" s="1"/>
  <c r="AI164" i="12"/>
  <c r="AH164" i="12" s="1"/>
  <c r="AI158" i="12"/>
  <c r="AH158" i="12" s="1"/>
  <c r="AI149" i="12"/>
  <c r="AH149" i="12" s="1"/>
  <c r="AI140" i="12"/>
  <c r="AH140" i="12" s="1"/>
  <c r="AI134" i="12"/>
  <c r="AH134" i="12" s="1"/>
  <c r="AI125" i="12"/>
  <c r="AI116" i="12"/>
  <c r="AH116" i="12" s="1"/>
  <c r="AI110" i="12"/>
  <c r="AH110" i="12" s="1"/>
  <c r="AI101" i="12"/>
  <c r="AH101" i="12" s="1"/>
  <c r="U374" i="12"/>
  <c r="V374" i="12" s="1"/>
  <c r="U326" i="12"/>
  <c r="V326" i="12" s="1"/>
  <c r="U62" i="12"/>
  <c r="V62" i="12" s="1"/>
  <c r="Y11" i="12"/>
  <c r="X11" i="12" s="1"/>
  <c r="Y485" i="12"/>
  <c r="Y269" i="12"/>
  <c r="AI92" i="12"/>
  <c r="AH92" i="12" s="1"/>
  <c r="AI86" i="12"/>
  <c r="AH86" i="12" s="1"/>
  <c r="AI77" i="12"/>
  <c r="AH77" i="12" s="1"/>
  <c r="AI68" i="12"/>
  <c r="AH68" i="12" s="1"/>
  <c r="AI62" i="12"/>
  <c r="AH62" i="12" s="1"/>
  <c r="AI53" i="12"/>
  <c r="AH53" i="12" s="1"/>
  <c r="AI44" i="12"/>
  <c r="AH44" i="12" s="1"/>
  <c r="AI38" i="12"/>
  <c r="AH38" i="12" s="1"/>
  <c r="AI29" i="12"/>
  <c r="AH29" i="12" s="1"/>
  <c r="AI20" i="12"/>
  <c r="AH20" i="12" s="1"/>
  <c r="AI14" i="12"/>
  <c r="AH14" i="12" s="1"/>
  <c r="AN602" i="12"/>
  <c r="AM602" i="12" s="1"/>
  <c r="AN593" i="12"/>
  <c r="AM593" i="12" s="1"/>
  <c r="AN584" i="12"/>
  <c r="AM584" i="12" s="1"/>
  <c r="AN578" i="12"/>
  <c r="AM578" i="12" s="1"/>
  <c r="AN569" i="12"/>
  <c r="AM569" i="12" s="1"/>
  <c r="AN560" i="12"/>
  <c r="AM560" i="12" s="1"/>
  <c r="AN554" i="12"/>
  <c r="AM554" i="12" s="1"/>
  <c r="AN545" i="12"/>
  <c r="AM545" i="12" s="1"/>
  <c r="AN536" i="12"/>
  <c r="AM536" i="12" s="1"/>
  <c r="AN530" i="12"/>
  <c r="AM530" i="12" s="1"/>
  <c r="AN521" i="12"/>
  <c r="AM521" i="12" s="1"/>
  <c r="AN512" i="12"/>
  <c r="AM512" i="12" s="1"/>
  <c r="AN506" i="12"/>
  <c r="AM506" i="12" s="1"/>
  <c r="AN497" i="12"/>
  <c r="AM497" i="12" s="1"/>
  <c r="AN488" i="12"/>
  <c r="AM488" i="12" s="1"/>
  <c r="AN482" i="12"/>
  <c r="AM482" i="12" s="1"/>
  <c r="AN473" i="12"/>
  <c r="AM473" i="12" s="1"/>
  <c r="AN464" i="12"/>
  <c r="AM464" i="12" s="1"/>
  <c r="AN458" i="12"/>
  <c r="AM458" i="12" s="1"/>
  <c r="AN449" i="12"/>
  <c r="AM449" i="12" s="1"/>
  <c r="AN440" i="12"/>
  <c r="AM440" i="12" s="1"/>
  <c r="AN434" i="12"/>
  <c r="AM434" i="12" s="1"/>
  <c r="AN425" i="12"/>
  <c r="AM425" i="12" s="1"/>
  <c r="AN416" i="12"/>
  <c r="AM416" i="12" s="1"/>
  <c r="AN410" i="12"/>
  <c r="AM410" i="12" s="1"/>
  <c r="AN401" i="12"/>
  <c r="AM401" i="12" s="1"/>
  <c r="AN392" i="12"/>
  <c r="AM392" i="12" s="1"/>
  <c r="AN386" i="12"/>
  <c r="AM386" i="12" s="1"/>
  <c r="AN377" i="12"/>
  <c r="AM377" i="12" s="1"/>
  <c r="AN368" i="12"/>
  <c r="AM368" i="12" s="1"/>
  <c r="AN362" i="12"/>
  <c r="AM362" i="12" s="1"/>
  <c r="AN353" i="12"/>
  <c r="AM353" i="12" s="1"/>
  <c r="AN344" i="12"/>
  <c r="AM344" i="12" s="1"/>
  <c r="AN338" i="12"/>
  <c r="AM338" i="12" s="1"/>
  <c r="AN329" i="12"/>
  <c r="AM329" i="12" s="1"/>
  <c r="AN320" i="12"/>
  <c r="AM320" i="12" s="1"/>
  <c r="AN314" i="12"/>
  <c r="AM314" i="12" s="1"/>
  <c r="AN305" i="12"/>
  <c r="AM305" i="12" s="1"/>
  <c r="AN296" i="12"/>
  <c r="AM296" i="12" s="1"/>
  <c r="AN290" i="12"/>
  <c r="AM290" i="12" s="1"/>
  <c r="AN281" i="12"/>
  <c r="AM281" i="12" s="1"/>
  <c r="AN272" i="12"/>
  <c r="AM272" i="12" s="1"/>
  <c r="AN266" i="12"/>
  <c r="AM266" i="12" s="1"/>
  <c r="AN257" i="12"/>
  <c r="AM257" i="12" s="1"/>
  <c r="AN248" i="12"/>
  <c r="AM248" i="12" s="1"/>
  <c r="AN242" i="12"/>
  <c r="AM242" i="12" s="1"/>
  <c r="AN233" i="12"/>
  <c r="AM233" i="12" s="1"/>
  <c r="AN224" i="12"/>
  <c r="AM224" i="12" s="1"/>
  <c r="AN218" i="12"/>
  <c r="AM218" i="12" s="1"/>
  <c r="AN209" i="12"/>
  <c r="AM209" i="12" s="1"/>
  <c r="AN200" i="12"/>
  <c r="AM200" i="12" s="1"/>
  <c r="AN194" i="12"/>
  <c r="AM194" i="12" s="1"/>
  <c r="AN185" i="12"/>
  <c r="AM185" i="12" s="1"/>
  <c r="AN176" i="12"/>
  <c r="AM176" i="12" s="1"/>
  <c r="AN170" i="12"/>
  <c r="AM170" i="12" s="1"/>
  <c r="AN161" i="12"/>
  <c r="AM161" i="12" s="1"/>
  <c r="AN152" i="12"/>
  <c r="AM152" i="12" s="1"/>
  <c r="AN146" i="12"/>
  <c r="AM146" i="12" s="1"/>
  <c r="AN137" i="12"/>
  <c r="AM137" i="12" s="1"/>
  <c r="AN128" i="12"/>
  <c r="AN122" i="12"/>
  <c r="AM122" i="12" s="1"/>
  <c r="AN113" i="12"/>
  <c r="AM113" i="12" s="1"/>
  <c r="AN104" i="12"/>
  <c r="AM104" i="12" s="1"/>
  <c r="AN98" i="12"/>
  <c r="AM98" i="12" s="1"/>
  <c r="AN89" i="12"/>
  <c r="AM89" i="12" s="1"/>
  <c r="AN80" i="12"/>
  <c r="AM80" i="12" s="1"/>
  <c r="AN74" i="12"/>
  <c r="AM74" i="12" s="1"/>
  <c r="AN65" i="12"/>
  <c r="AM65" i="12" s="1"/>
  <c r="AN56" i="12"/>
  <c r="AM56" i="12" s="1"/>
  <c r="AN50" i="12"/>
  <c r="AM50" i="12" s="1"/>
  <c r="AN41" i="12"/>
  <c r="AM41" i="12" s="1"/>
  <c r="AN32" i="12"/>
  <c r="AM32" i="12" s="1"/>
  <c r="AN26" i="12"/>
  <c r="AM26" i="12" s="1"/>
  <c r="AN17" i="12"/>
  <c r="AM17" i="12" s="1"/>
  <c r="AI587" i="12"/>
  <c r="AH587" i="12" s="1"/>
  <c r="AI539" i="12"/>
  <c r="AH539" i="12" s="1"/>
  <c r="AI515" i="12"/>
  <c r="AH515" i="12" s="1"/>
  <c r="AI491" i="12"/>
  <c r="AH491" i="12" s="1"/>
  <c r="AI467" i="12"/>
  <c r="AH467" i="12" s="1"/>
  <c r="AI443" i="12"/>
  <c r="AH443" i="12" s="1"/>
  <c r="AI419" i="12"/>
  <c r="AH419" i="12" s="1"/>
  <c r="AI395" i="12"/>
  <c r="AH395" i="12" s="1"/>
  <c r="AI371" i="12"/>
  <c r="AH371" i="12" s="1"/>
  <c r="AI347" i="12"/>
  <c r="AH347" i="12" s="1"/>
  <c r="AI323" i="12"/>
  <c r="AH323" i="12" s="1"/>
  <c r="AI299" i="12"/>
  <c r="AH299" i="12" s="1"/>
  <c r="AI275" i="12"/>
  <c r="AH275" i="12" s="1"/>
  <c r="AI251" i="12"/>
  <c r="AH251" i="12" s="1"/>
  <c r="AI227" i="12"/>
  <c r="AH227" i="12" s="1"/>
  <c r="AI203" i="12"/>
  <c r="AH203" i="12" s="1"/>
  <c r="AI179" i="12"/>
  <c r="AH179" i="12" s="1"/>
  <c r="AI155" i="12"/>
  <c r="AH155" i="12" s="1"/>
  <c r="AI131" i="12"/>
  <c r="AN605" i="12"/>
  <c r="AN590" i="12"/>
  <c r="AM590" i="12" s="1"/>
  <c r="AN581" i="12"/>
  <c r="AN566" i="12"/>
  <c r="AM566" i="12" s="1"/>
  <c r="AN518" i="12"/>
  <c r="AN509" i="12"/>
  <c r="AN494" i="12"/>
  <c r="AN485" i="12"/>
  <c r="AN470" i="12"/>
  <c r="AN461" i="12"/>
  <c r="AN422" i="12"/>
  <c r="AN413" i="12"/>
  <c r="AN398" i="12"/>
  <c r="AN389" i="12"/>
  <c r="AN374" i="12"/>
  <c r="AN365" i="12"/>
  <c r="AI599" i="12"/>
  <c r="AH599" i="12" s="1"/>
  <c r="AI575" i="12"/>
  <c r="AH575" i="12" s="1"/>
  <c r="AI527" i="12"/>
  <c r="AH527" i="12" s="1"/>
  <c r="AI479" i="12"/>
  <c r="AH479" i="12" s="1"/>
  <c r="AI407" i="12"/>
  <c r="AH407" i="12" s="1"/>
  <c r="AI383" i="12"/>
  <c r="AH383" i="12" s="1"/>
  <c r="AI359" i="12"/>
  <c r="AH359" i="12" s="1"/>
  <c r="AI311" i="12"/>
  <c r="AH311" i="12" s="1"/>
  <c r="AI263" i="12"/>
  <c r="AH263" i="12" s="1"/>
  <c r="AI239" i="12"/>
  <c r="AH239" i="12" s="1"/>
  <c r="AI215" i="12"/>
  <c r="AH215" i="12" s="1"/>
  <c r="AI191" i="12"/>
  <c r="AH191" i="12" s="1"/>
  <c r="AI167" i="12"/>
  <c r="AH167" i="12" s="1"/>
  <c r="AI119" i="12"/>
  <c r="AH119" i="12" s="1"/>
  <c r="AI95" i="12"/>
  <c r="AH95" i="12" s="1"/>
  <c r="AI71" i="12"/>
  <c r="AH71" i="12" s="1"/>
  <c r="AI47" i="12"/>
  <c r="AH47" i="12" s="1"/>
  <c r="AN596" i="12"/>
  <c r="AN587" i="12"/>
  <c r="AM587" i="12" s="1"/>
  <c r="AN572" i="12"/>
  <c r="AM572" i="12" s="1"/>
  <c r="AN563" i="12"/>
  <c r="AM563" i="12" s="1"/>
  <c r="AN539" i="12"/>
  <c r="AM539" i="12" s="1"/>
  <c r="AN524" i="12"/>
  <c r="AM524" i="12" s="1"/>
  <c r="AN515" i="12"/>
  <c r="AM515" i="12" s="1"/>
  <c r="AN491" i="12"/>
  <c r="AM491" i="12" s="1"/>
  <c r="AN467" i="12"/>
  <c r="AM467" i="12" s="1"/>
  <c r="AN452" i="12"/>
  <c r="AM452" i="12" s="1"/>
  <c r="AN443" i="12"/>
  <c r="AM443" i="12" s="1"/>
  <c r="AN419" i="12"/>
  <c r="AM419" i="12" s="1"/>
  <c r="AN404" i="12"/>
  <c r="AM404"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U236" i="12"/>
  <c r="V236" i="12" s="1"/>
  <c r="U188" i="12"/>
  <c r="V188" i="12" s="1"/>
  <c r="U164" i="12"/>
  <c r="V164" i="12" s="1"/>
  <c r="U116" i="12"/>
  <c r="V116" i="12" s="1"/>
  <c r="U68" i="12"/>
  <c r="V68" i="12" s="1"/>
  <c r="U44" i="12"/>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Y566" i="12"/>
  <c r="Y542" i="12"/>
  <c r="Y518" i="12"/>
  <c r="Y494" i="12"/>
  <c r="Y470" i="12"/>
  <c r="Y446" i="12"/>
  <c r="AI107" i="12"/>
  <c r="AH107" i="12" s="1"/>
  <c r="AI83" i="12"/>
  <c r="AH83" i="12" s="1"/>
  <c r="AI59" i="12"/>
  <c r="AH59" i="12" s="1"/>
  <c r="AI35" i="12"/>
  <c r="AH35" i="12" s="1"/>
  <c r="AN599" i="12"/>
  <c r="AN527" i="12"/>
  <c r="AN479" i="12"/>
  <c r="AN455" i="12"/>
  <c r="AM455" i="12" s="1"/>
  <c r="AN431" i="12"/>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N380" i="12"/>
  <c r="AM380" i="12" s="1"/>
  <c r="U251" i="12"/>
  <c r="V251" i="12" s="1"/>
  <c r="Y488" i="12"/>
  <c r="U491" i="12"/>
  <c r="U395" i="12"/>
  <c r="V395" i="12" s="1"/>
  <c r="Y575" i="12"/>
  <c r="U530" i="12"/>
  <c r="V530" i="12" s="1"/>
  <c r="U467" i="12"/>
  <c r="V467" i="12" s="1"/>
  <c r="U83" i="12"/>
  <c r="Y551" i="12"/>
  <c r="U563" i="12"/>
  <c r="V563" i="12" s="1"/>
  <c r="U131" i="12"/>
  <c r="V131" i="12" s="1"/>
  <c r="U59" i="12"/>
  <c r="Y584" i="12"/>
  <c r="Y527" i="12"/>
  <c r="Y464" i="12"/>
  <c r="U560" i="12"/>
  <c r="V560" i="12" s="1"/>
  <c r="Y533" i="12"/>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U443" i="12"/>
  <c r="V443" i="12" s="1"/>
  <c r="U347" i="12"/>
  <c r="V347" i="12" s="1"/>
  <c r="U275" i="12"/>
  <c r="V275" i="12" s="1"/>
  <c r="U107" i="12"/>
  <c r="V107" i="12" s="1"/>
  <c r="Y560" i="12"/>
  <c r="Y512" i="12"/>
  <c r="Y440" i="12"/>
  <c r="U599" i="12"/>
  <c r="V599" i="12" s="1"/>
  <c r="U581" i="12"/>
  <c r="V581" i="12" s="1"/>
  <c r="U551" i="12"/>
  <c r="V551" i="12" s="1"/>
  <c r="U479" i="12"/>
  <c r="V479" i="12" s="1"/>
  <c r="U404" i="12"/>
  <c r="V404" i="12" s="1"/>
  <c r="U299" i="12"/>
  <c r="U227" i="12"/>
  <c r="U155" i="12"/>
  <c r="U35" i="12"/>
  <c r="V35" i="12" s="1"/>
  <c r="Y503" i="12"/>
  <c r="Y455" i="12"/>
  <c r="Y572" i="12"/>
  <c r="Y563" i="12"/>
  <c r="Y548" i="12"/>
  <c r="Y500" i="12"/>
  <c r="Y476" i="12"/>
  <c r="Y467" i="12"/>
  <c r="Y428" i="12"/>
  <c r="Y380" i="12"/>
  <c r="Y371" i="12"/>
  <c r="Y356" i="12"/>
  <c r="Y332" i="12"/>
  <c r="Y308" i="12"/>
  <c r="Y275" i="12"/>
  <c r="Y236" i="12"/>
  <c r="Y164" i="12"/>
  <c r="Y140" i="12"/>
  <c r="Y83" i="12"/>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I560" i="12"/>
  <c r="AH560" i="12" s="1"/>
  <c r="AI536" i="12"/>
  <c r="AI512" i="12"/>
  <c r="AI488" i="12"/>
  <c r="AI464" i="12"/>
  <c r="AI440" i="12"/>
  <c r="AH440" i="12" s="1"/>
  <c r="AI416" i="12"/>
  <c r="AI392" i="12"/>
  <c r="AI368" i="12"/>
  <c r="AH368" i="12" s="1"/>
  <c r="AI344" i="12"/>
  <c r="AI320" i="12"/>
  <c r="AI296" i="12"/>
  <c r="AI272" i="12"/>
  <c r="AI248" i="12"/>
  <c r="AH248" i="12" s="1"/>
  <c r="AI224" i="12"/>
  <c r="AI200" i="12"/>
  <c r="AI176" i="12"/>
  <c r="AI152" i="12"/>
  <c r="AI128" i="12"/>
  <c r="AI104" i="12"/>
  <c r="AI80" i="12"/>
  <c r="AH80" i="12" s="1"/>
  <c r="AI56" i="12"/>
  <c r="AI32" i="12"/>
  <c r="Y431" i="12"/>
  <c r="Y416" i="12"/>
  <c r="Y407" i="12"/>
  <c r="Y392" i="12"/>
  <c r="Y383" i="12"/>
  <c r="Y359" i="12"/>
  <c r="Y350" i="12"/>
  <c r="AQ350" i="12" s="1"/>
  <c r="AR350" i="12" s="1"/>
  <c r="Y344" i="12"/>
  <c r="Y335" i="12"/>
  <c r="Y311" i="12"/>
  <c r="Y302" i="12"/>
  <c r="Y296" i="12"/>
  <c r="Y278" i="12"/>
  <c r="Y272" i="12"/>
  <c r="Y263" i="12"/>
  <c r="Y254" i="12"/>
  <c r="Y248" i="12"/>
  <c r="Y230" i="12"/>
  <c r="Y224" i="12"/>
  <c r="Y215" i="12"/>
  <c r="Y200" i="12"/>
  <c r="Y191" i="12"/>
  <c r="Y182" i="12"/>
  <c r="AQ182" i="12" s="1"/>
  <c r="AR182" i="12" s="1"/>
  <c r="Y176" i="12"/>
  <c r="Y167" i="12"/>
  <c r="Y158" i="12"/>
  <c r="Y152" i="12"/>
  <c r="Y134" i="12"/>
  <c r="Y128" i="12"/>
  <c r="Y119" i="12"/>
  <c r="Y104" i="12"/>
  <c r="Y95" i="12"/>
  <c r="Y80" i="12"/>
  <c r="Y71" i="12"/>
  <c r="Y62" i="12"/>
  <c r="Y56" i="12"/>
  <c r="Y47" i="12"/>
  <c r="Y38" i="12"/>
  <c r="Y32" i="12"/>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Q125" i="12" s="1"/>
  <c r="AR125" i="12" s="1"/>
  <c r="AD101" i="12"/>
  <c r="AC101" i="12" s="1"/>
  <c r="AD77" i="12"/>
  <c r="AC77" i="12" s="1"/>
  <c r="AD68" i="12"/>
  <c r="AC68" i="12" s="1"/>
  <c r="AD53" i="12"/>
  <c r="AC53" i="12" s="1"/>
  <c r="AD44" i="12"/>
  <c r="AC44" i="12" s="1"/>
  <c r="AD29" i="12"/>
  <c r="AC29" i="12" s="1"/>
  <c r="AD20" i="12"/>
  <c r="AC20" i="12" s="1"/>
  <c r="AD11" i="12"/>
  <c r="AC11" i="12" s="1"/>
  <c r="V491" i="12"/>
  <c r="AQ551" i="12"/>
  <c r="AR551" i="12" s="1"/>
  <c r="V515" i="12"/>
  <c r="U350" i="12"/>
  <c r="V350" i="12" s="1"/>
  <c r="U278" i="12"/>
  <c r="V278" i="12" s="1"/>
  <c r="U254" i="12"/>
  <c r="V254" i="12" s="1"/>
  <c r="V500" i="12"/>
  <c r="U542" i="12"/>
  <c r="V542" i="12" s="1"/>
  <c r="U431" i="12"/>
  <c r="V431" i="12" s="1"/>
  <c r="U335" i="12"/>
  <c r="V335" i="12" s="1"/>
  <c r="U239" i="12"/>
  <c r="V239" i="12" s="1"/>
  <c r="U206" i="12"/>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AQ11" i="12" s="1"/>
  <c r="AR11" i="12" s="1"/>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Q548" i="12" s="1"/>
  <c r="AR548" i="12" s="1"/>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D536" i="12"/>
  <c r="AC536" i="12" s="1"/>
  <c r="AD512" i="12"/>
  <c r="AC512" i="12" s="1"/>
  <c r="AD488" i="12"/>
  <c r="AC488" i="12" s="1"/>
  <c r="AD464" i="12"/>
  <c r="AC464" i="12" s="1"/>
  <c r="U437" i="12"/>
  <c r="V437" i="12" s="1"/>
  <c r="U317" i="12"/>
  <c r="V317" i="12" s="1"/>
  <c r="AD575" i="12"/>
  <c r="AC575" i="12" s="1"/>
  <c r="Y452" i="12"/>
  <c r="Y437" i="12"/>
  <c r="Y422" i="12"/>
  <c r="Y413" i="12"/>
  <c r="Y404" i="12"/>
  <c r="Y398" i="12"/>
  <c r="AQ398" i="12" s="1"/>
  <c r="AR398" i="12" s="1"/>
  <c r="Y374" i="12"/>
  <c r="Y365" i="12"/>
  <c r="Y326" i="12"/>
  <c r="Y284" i="12"/>
  <c r="Y260" i="12"/>
  <c r="Y245" i="12"/>
  <c r="AQ245" i="12" s="1"/>
  <c r="AR245" i="12" s="1"/>
  <c r="Y221" i="12"/>
  <c r="Y206" i="12"/>
  <c r="AQ206" i="12" s="1"/>
  <c r="AR206" i="12" s="1"/>
  <c r="Y92" i="12"/>
  <c r="Y53" i="12"/>
  <c r="Y14" i="12"/>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Q602" i="12" s="1"/>
  <c r="AI593" i="12"/>
  <c r="AH593" i="12" s="1"/>
  <c r="AI578" i="12"/>
  <c r="AI569" i="12"/>
  <c r="AI554" i="12"/>
  <c r="AH554" i="12" s="1"/>
  <c r="AI545" i="12"/>
  <c r="AI530" i="12"/>
  <c r="AI521" i="12"/>
  <c r="AH521" i="12" s="1"/>
  <c r="AI506" i="12"/>
  <c r="AI497" i="12"/>
  <c r="AH497" i="12" s="1"/>
  <c r="AI482" i="12"/>
  <c r="AI473" i="12"/>
  <c r="AH473" i="12" s="1"/>
  <c r="AI458" i="12"/>
  <c r="AH458" i="12" s="1"/>
  <c r="AI449" i="12"/>
  <c r="AI434" i="12"/>
  <c r="AI425" i="12"/>
  <c r="AH425" i="12" s="1"/>
  <c r="AI410" i="12"/>
  <c r="AI401" i="12"/>
  <c r="AH401" i="12" s="1"/>
  <c r="AI386" i="12"/>
  <c r="AI377" i="12"/>
  <c r="AH377" i="12" s="1"/>
  <c r="AI362" i="12"/>
  <c r="AI353" i="12"/>
  <c r="AI338" i="12"/>
  <c r="AI329" i="12"/>
  <c r="AI314" i="12"/>
  <c r="AH314" i="12" s="1"/>
  <c r="AI305" i="12"/>
  <c r="AH305" i="12" s="1"/>
  <c r="AI290" i="12"/>
  <c r="AI281" i="12"/>
  <c r="AH281" i="12" s="1"/>
  <c r="Y593" i="12"/>
  <c r="Y587" i="12"/>
  <c r="Y578" i="12"/>
  <c r="Y569" i="12"/>
  <c r="Y554" i="12"/>
  <c r="Y545" i="12"/>
  <c r="AQ545" i="12" s="1"/>
  <c r="AR545" i="12" s="1"/>
  <c r="Y539" i="12"/>
  <c r="AQ539" i="12" s="1"/>
  <c r="AR539" i="12" s="1"/>
  <c r="Y530" i="12"/>
  <c r="AQ530" i="12" s="1"/>
  <c r="Y521" i="12"/>
  <c r="Y515" i="12"/>
  <c r="Y506" i="12"/>
  <c r="Y497" i="12"/>
  <c r="Y491" i="12"/>
  <c r="AQ491" i="12" s="1"/>
  <c r="Y482" i="12"/>
  <c r="AQ482" i="12" s="1"/>
  <c r="AR482" i="12" s="1"/>
  <c r="Y473" i="12"/>
  <c r="Y458" i="12"/>
  <c r="Y449" i="12"/>
  <c r="Y443" i="12"/>
  <c r="Y434" i="12"/>
  <c r="Y425" i="12"/>
  <c r="Y419" i="12"/>
  <c r="Y410" i="12"/>
  <c r="Y401" i="12"/>
  <c r="Y395" i="12"/>
  <c r="Y386" i="12"/>
  <c r="Y377" i="12"/>
  <c r="Y362" i="12"/>
  <c r="Y353" i="12"/>
  <c r="Y347" i="12"/>
  <c r="Y338" i="12"/>
  <c r="AQ338" i="12" s="1"/>
  <c r="AR338" i="12" s="1"/>
  <c r="Y329" i="12"/>
  <c r="Y323" i="12"/>
  <c r="AQ323" i="12" s="1"/>
  <c r="AR323" i="12" s="1"/>
  <c r="Y299" i="12"/>
  <c r="AQ299" i="12" s="1"/>
  <c r="AR299" i="12" s="1"/>
  <c r="Y251" i="12"/>
  <c r="Y227" i="12"/>
  <c r="Y203" i="12"/>
  <c r="Y155" i="12"/>
  <c r="Y131" i="12"/>
  <c r="AQ131" i="12" s="1"/>
  <c r="AR131" i="12" s="1"/>
  <c r="Y107" i="12"/>
  <c r="Y59" i="12"/>
  <c r="Y35" i="12"/>
  <c r="AQ35" i="12" s="1"/>
  <c r="AR35" i="12" s="1"/>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AM596" i="12"/>
  <c r="V227" i="12"/>
  <c r="AQ227" i="12"/>
  <c r="V83" i="12"/>
  <c r="AQ83" i="12"/>
  <c r="AR83" i="12" s="1"/>
  <c r="V299" i="12"/>
  <c r="V155" i="12"/>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AQ221" i="12"/>
  <c r="V206" i="12"/>
  <c r="AD449" i="12"/>
  <c r="AC449" i="12" s="1"/>
  <c r="AD425" i="12"/>
  <c r="AC425" i="12" s="1"/>
  <c r="AD401" i="12"/>
  <c r="AC401" i="12" s="1"/>
  <c r="AD377" i="12"/>
  <c r="AC377" i="12" s="1"/>
  <c r="V44" i="12"/>
  <c r="AQ44" i="12"/>
  <c r="AR44" i="12" s="1"/>
  <c r="V260" i="12"/>
  <c r="V173" i="12"/>
  <c r="AQ173" i="12"/>
  <c r="AR173" i="12" s="1"/>
  <c r="V95" i="12"/>
  <c r="V59" i="12"/>
  <c r="V20" i="12"/>
  <c r="V428" i="12"/>
  <c r="Y314" i="12"/>
  <c r="Y305" i="12"/>
  <c r="Y290" i="12"/>
  <c r="Y281" i="12"/>
  <c r="Y266" i="12"/>
  <c r="Y257" i="12"/>
  <c r="Y242" i="12"/>
  <c r="V452" i="12"/>
  <c r="AQ293" i="12"/>
  <c r="AR293" i="12" s="1"/>
  <c r="AQ317" i="12"/>
  <c r="AR317" i="12" s="1"/>
  <c r="AM197" i="12"/>
  <c r="AM53" i="12"/>
  <c r="AQ77" i="12"/>
  <c r="AR77" i="12" s="1"/>
  <c r="Y233" i="12"/>
  <c r="Y218" i="12"/>
  <c r="Y209" i="12"/>
  <c r="Y194" i="12"/>
  <c r="AQ194" i="12" s="1"/>
  <c r="AR194" i="12" s="1"/>
  <c r="Y185" i="12"/>
  <c r="Y170" i="12"/>
  <c r="Y161" i="12"/>
  <c r="Y146" i="12"/>
  <c r="Y137" i="12"/>
  <c r="Y122" i="12"/>
  <c r="Y113" i="12"/>
  <c r="Y98" i="12"/>
  <c r="Y89" i="12"/>
  <c r="Y74" i="12"/>
  <c r="Y65" i="12"/>
  <c r="Y50" i="12"/>
  <c r="Y41" i="12"/>
  <c r="Y26" i="12"/>
  <c r="AI266" i="12"/>
  <c r="AH266" i="12" s="1"/>
  <c r="AI257" i="12"/>
  <c r="AH257" i="12" s="1"/>
  <c r="AI242" i="12"/>
  <c r="AH242" i="12" s="1"/>
  <c r="AI233" i="12"/>
  <c r="AH233" i="12" s="1"/>
  <c r="AI218" i="12"/>
  <c r="AH218" i="12" s="1"/>
  <c r="AI209" i="12"/>
  <c r="AH209" i="12" s="1"/>
  <c r="AI194" i="12"/>
  <c r="AH194" i="12" s="1"/>
  <c r="AI185" i="12"/>
  <c r="AH185" i="12" s="1"/>
  <c r="AI170" i="12"/>
  <c r="AH170" i="12" s="1"/>
  <c r="AI161" i="12"/>
  <c r="AH161" i="12" s="1"/>
  <c r="AI146" i="12"/>
  <c r="AH146" i="12" s="1"/>
  <c r="AI137" i="12"/>
  <c r="AH137" i="12" s="1"/>
  <c r="AI122" i="12"/>
  <c r="AI113" i="12"/>
  <c r="AI98" i="12"/>
  <c r="AH98" i="12" s="1"/>
  <c r="AI89" i="12"/>
  <c r="AH89" i="12" s="1"/>
  <c r="AI74" i="12"/>
  <c r="AH74" i="12" s="1"/>
  <c r="AI65" i="12"/>
  <c r="AH65" i="12" s="1"/>
  <c r="AI50" i="12"/>
  <c r="AH50" i="12" s="1"/>
  <c r="AI41" i="12"/>
  <c r="AH41" i="12" s="1"/>
  <c r="AI26" i="12"/>
  <c r="AH26" i="12" s="1"/>
  <c r="AI17" i="12"/>
  <c r="AH17" i="12" s="1"/>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Q149" i="12"/>
  <c r="AR149" i="12" s="1"/>
  <c r="AQ29" i="12"/>
  <c r="AM581" i="12"/>
  <c r="AQ581" i="12"/>
  <c r="AR581" i="12" s="1"/>
  <c r="AM527" i="12"/>
  <c r="AQ527" i="12"/>
  <c r="AR527" i="12" s="1"/>
  <c r="AM509" i="12"/>
  <c r="AM494" i="12"/>
  <c r="AM485" i="12"/>
  <c r="AM479" i="12"/>
  <c r="AQ479" i="12"/>
  <c r="AR479" i="12" s="1"/>
  <c r="AM470" i="12"/>
  <c r="AQ470" i="12"/>
  <c r="AR470" i="12" s="1"/>
  <c r="AM461" i="12"/>
  <c r="AQ455" i="12"/>
  <c r="AR455" i="12" s="1"/>
  <c r="AM431" i="12"/>
  <c r="AM422" i="12"/>
  <c r="AM413" i="12"/>
  <c r="AM398" i="12"/>
  <c r="AM389" i="12"/>
  <c r="AQ389" i="12"/>
  <c r="AR389" i="12" s="1"/>
  <c r="AM383" i="12"/>
  <c r="AQ365" i="12"/>
  <c r="AM365" i="12"/>
  <c r="AM359" i="12"/>
  <c r="AM335" i="12"/>
  <c r="AQ335" i="12"/>
  <c r="AM605" i="12"/>
  <c r="AQ605" i="12"/>
  <c r="AR605" i="12" s="1"/>
  <c r="AM599" i="12"/>
  <c r="AM518" i="12"/>
  <c r="AQ518" i="12"/>
  <c r="AR518" i="12" s="1"/>
  <c r="AM374" i="12"/>
  <c r="AQ374" i="12"/>
  <c r="AR374" i="12" s="1"/>
  <c r="AQ380" i="12"/>
  <c r="AR380" i="12" s="1"/>
  <c r="AQ341" i="12"/>
  <c r="AR341" i="12" s="1"/>
  <c r="AQ302" i="12"/>
  <c r="AR302" i="12" s="1"/>
  <c r="AQ62" i="12"/>
  <c r="AR62" i="12" s="1"/>
  <c r="AQ566" i="12"/>
  <c r="AR566" i="12" s="1"/>
  <c r="AQ254" i="12"/>
  <c r="AR254" i="12" s="1"/>
  <c r="AQ92" i="12"/>
  <c r="AR92" i="12" s="1"/>
  <c r="AQ14" i="12"/>
  <c r="AR14" i="12" s="1"/>
  <c r="AQ575" i="12"/>
  <c r="AM269" i="12"/>
  <c r="AQ326" i="12"/>
  <c r="AR326" i="12" s="1"/>
  <c r="AQ251" i="12"/>
  <c r="AR251" i="12" s="1"/>
  <c r="AQ212" i="12"/>
  <c r="AR212" i="12" s="1"/>
  <c r="AQ164" i="12"/>
  <c r="AR164" i="12" s="1"/>
  <c r="AQ86" i="12"/>
  <c r="AQ419" i="12"/>
  <c r="AR419" i="12" s="1"/>
  <c r="AQ503" i="12"/>
  <c r="AR503" i="12" s="1"/>
  <c r="AQ590" i="12"/>
  <c r="AR590" i="12" s="1"/>
  <c r="AQ158" i="12"/>
  <c r="AR158" i="12" s="1"/>
  <c r="AM533" i="12"/>
  <c r="AM437" i="12"/>
  <c r="AM149" i="12"/>
  <c r="AM77" i="12"/>
  <c r="AQ278" i="12"/>
  <c r="AR278" i="12" s="1"/>
  <c r="AQ311" i="12"/>
  <c r="AR311" i="12" s="1"/>
  <c r="AQ236" i="12"/>
  <c r="AR236" i="12" s="1"/>
  <c r="AQ110" i="12"/>
  <c r="AR110" i="12" s="1"/>
  <c r="AQ404" i="12"/>
  <c r="AR404" i="12" s="1"/>
  <c r="AQ347" i="12"/>
  <c r="AR347" i="12" s="1"/>
  <c r="AQ230" i="12"/>
  <c r="AR230" i="12" s="1"/>
  <c r="AQ68" i="12"/>
  <c r="AR68" i="12" s="1"/>
  <c r="AH536" i="12"/>
  <c r="AH482" i="12"/>
  <c r="AH290" i="12"/>
  <c r="AH200" i="12"/>
  <c r="AH113" i="12"/>
  <c r="AH578" i="12"/>
  <c r="AH512" i="12"/>
  <c r="AQ401" i="12"/>
  <c r="AR401" i="12" s="1"/>
  <c r="AH338" i="12"/>
  <c r="AQ560" i="12"/>
  <c r="AQ506" i="12"/>
  <c r="AH506" i="12"/>
  <c r="AH449" i="12"/>
  <c r="AH392" i="12"/>
  <c r="AQ392" i="12"/>
  <c r="AH320" i="12"/>
  <c r="AH545" i="12"/>
  <c r="AH410" i="12"/>
  <c r="AH353" i="12"/>
  <c r="AH296" i="12"/>
  <c r="AQ554" i="12"/>
  <c r="AQ440" i="12"/>
  <c r="AH386" i="12"/>
  <c r="AH344" i="12"/>
  <c r="AH569" i="12"/>
  <c r="AH464" i="12"/>
  <c r="AH416" i="12"/>
  <c r="AQ416" i="12"/>
  <c r="AR416" i="12" s="1"/>
  <c r="AQ368" i="12"/>
  <c r="AR368" i="12" s="1"/>
  <c r="AH32" i="12"/>
  <c r="AQ32" i="12"/>
  <c r="AR32" i="12" s="1"/>
  <c r="AH584" i="12"/>
  <c r="AQ584" i="12"/>
  <c r="AH530" i="12"/>
  <c r="AH488" i="12"/>
  <c r="AH434" i="12"/>
  <c r="AH329" i="12"/>
  <c r="AH272" i="12"/>
  <c r="AH224" i="12"/>
  <c r="AH176" i="12"/>
  <c r="AH152" i="12"/>
  <c r="AH104" i="12"/>
  <c r="AH56" i="12"/>
  <c r="AR365" i="12"/>
  <c r="AH590" i="12"/>
  <c r="AH566" i="12"/>
  <c r="AR29" i="12"/>
  <c r="AQ188" i="12"/>
  <c r="AM11" i="12"/>
  <c r="R188" i="12"/>
  <c r="AQ353" i="12" l="1"/>
  <c r="AR353" i="12" s="1"/>
  <c r="AQ284" i="12"/>
  <c r="AR284" i="12" s="1"/>
  <c r="AQ473" i="12"/>
  <c r="AR473" i="12" s="1"/>
  <c r="AQ569" i="12"/>
  <c r="AR569" i="12" s="1"/>
  <c r="AQ371" i="12"/>
  <c r="AR371" i="12" s="1"/>
  <c r="AQ290" i="12"/>
  <c r="AR290" i="12" s="1"/>
  <c r="AQ494" i="12"/>
  <c r="AR494" i="12" s="1"/>
  <c r="AQ101" i="12"/>
  <c r="AR101" i="12" s="1"/>
  <c r="AQ524" i="12"/>
  <c r="AR524" i="12" s="1"/>
  <c r="AQ578" i="12"/>
  <c r="AR578" i="12" s="1"/>
  <c r="AQ38" i="12"/>
  <c r="AR38" i="12" s="1"/>
  <c r="AQ119" i="12"/>
  <c r="AR119" i="12" s="1"/>
  <c r="AQ413" i="12"/>
  <c r="AQ488" i="12"/>
  <c r="AH602" i="12"/>
  <c r="AQ20" i="12"/>
  <c r="AR20" i="12" s="1"/>
  <c r="AQ533" i="12"/>
  <c r="AR533" i="12" s="1"/>
  <c r="AQ296" i="12"/>
  <c r="AR296" i="12" s="1"/>
  <c r="AQ320" i="12"/>
  <c r="AR320" i="12" s="1"/>
  <c r="AQ269" i="12"/>
  <c r="AR269" i="12" s="1"/>
  <c r="AQ146" i="12"/>
  <c r="AR146" i="12" s="1"/>
  <c r="V11" i="12"/>
  <c r="AQ89" i="12"/>
  <c r="AR89" i="12" s="1"/>
  <c r="AQ239" i="12"/>
  <c r="AR239" i="12" s="1"/>
  <c r="AQ356" i="12"/>
  <c r="AR356" i="12" s="1"/>
  <c r="AQ563" i="12"/>
  <c r="AQ461" i="12"/>
  <c r="AR461" i="12" s="1"/>
  <c r="AQ452" i="12"/>
  <c r="AR452" i="12" s="1"/>
  <c r="AQ428" i="12"/>
  <c r="AR428" i="12" s="1"/>
  <c r="AQ203" i="12"/>
  <c r="AR203" i="12" s="1"/>
  <c r="AQ425" i="12"/>
  <c r="AR425" i="12" s="1"/>
  <c r="AQ497" i="12"/>
  <c r="AR497" i="12" s="1"/>
  <c r="AQ329" i="12"/>
  <c r="AR329" i="12" s="1"/>
  <c r="AQ437" i="12"/>
  <c r="AR437" i="12" s="1"/>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Q305" i="12"/>
  <c r="AR305" i="12" s="1"/>
  <c r="AQ134" i="12"/>
  <c r="AR134" i="12" s="1"/>
  <c r="AQ314" i="12"/>
  <c r="AR314" i="12" s="1"/>
  <c r="AQ515" i="12"/>
  <c r="AR515" i="12" s="1"/>
  <c r="AQ137" i="12"/>
  <c r="AR137" i="12" s="1"/>
  <c r="AQ467" i="12"/>
  <c r="AR467" i="12" s="1"/>
  <c r="AQ233" i="12"/>
  <c r="AR233" i="12" s="1"/>
  <c r="AQ107" i="12"/>
  <c r="AR107" i="12" s="1"/>
  <c r="AQ209" i="12"/>
  <c r="AQ281" i="12"/>
  <c r="AR281" i="12" s="1"/>
  <c r="AQ113" i="12"/>
  <c r="AR113" i="12" s="1"/>
  <c r="AQ536" i="12"/>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R65" i="12" s="1"/>
  <c r="AQ242" i="12"/>
  <c r="AR242" i="12" s="1"/>
  <c r="AQ71" i="12"/>
  <c r="AR71" i="12" s="1"/>
  <c r="AQ509" i="12"/>
  <c r="AR509" i="12" s="1"/>
  <c r="AQ53" i="12"/>
  <c r="AR53" i="12" s="1"/>
  <c r="AQ152" i="12"/>
  <c r="AR152" i="12" s="1"/>
  <c r="AQ185" i="12"/>
  <c r="AR185" i="12" s="1"/>
  <c r="AQ449" i="12"/>
  <c r="AR449" i="12" s="1"/>
  <c r="AQ587" i="12"/>
  <c r="AR587" i="12" s="1"/>
  <c r="AQ197" i="12"/>
  <c r="AR197" i="12" s="1"/>
  <c r="AQ512" i="12"/>
  <c r="AQ308" i="12"/>
  <c r="AR308" i="12" s="1"/>
  <c r="AQ41" i="12"/>
  <c r="AR41" i="12" s="1"/>
  <c r="AQ155" i="12"/>
  <c r="AR155" i="12" s="1"/>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R170" i="12" s="1"/>
  <c r="AQ215" i="12"/>
  <c r="AR215" i="12" s="1"/>
  <c r="AR602" i="12"/>
  <c r="AQ80" i="12"/>
  <c r="AR80" i="12" s="1"/>
  <c r="AQ191" i="12"/>
  <c r="AR191" i="12" s="1"/>
  <c r="AQ98" i="12"/>
  <c r="AR98" i="12" s="1"/>
  <c r="AR221" i="12"/>
  <c r="AR227" i="12"/>
  <c r="AR335" i="12"/>
  <c r="AR431" i="12"/>
  <c r="AR563" i="12"/>
  <c r="AR86" i="12"/>
  <c r="AR575" i="12"/>
  <c r="AR413" i="12"/>
  <c r="AR392" i="12"/>
  <c r="AR209" i="12"/>
  <c r="AR584" i="12"/>
  <c r="AR554" i="12"/>
  <c r="AR536" i="12"/>
  <c r="AR506" i="12"/>
  <c r="AR488" i="12"/>
  <c r="AR440" i="12"/>
  <c r="AR560" i="12"/>
  <c r="AR512"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J154" i="7"/>
  <c r="G155" i="7"/>
  <c r="G156" i="7"/>
  <c r="G157" i="7"/>
  <c r="H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54" i="7" l="1"/>
  <c r="I157" i="7"/>
  <c r="I169" i="7"/>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3" i="7" l="1"/>
  <c r="I106" i="7"/>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<sst xmlns="http://schemas.openxmlformats.org/spreadsheetml/2006/main" count="9853" uniqueCount="3199">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</sst>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4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6" fillId="15" borderId="38" xfId="0" applyFont="1" applyFill="1" applyBorder="1" applyAlignment="1" applyProtection="1">
      <alignment horizontal="center" vertical="center"/>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6" fillId="9" borderId="42" xfId="0" applyFont="1" applyFill="1" applyBorder="1" applyAlignment="1" applyProtection="1">
      <alignment vertical="center" wrapText="1"/>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0" fontId="16" fillId="9" borderId="18" xfId="0" applyFont="1" applyFill="1" applyBorder="1" applyAlignment="1" applyProtection="1">
      <alignment vertical="center" wrapText="1"/>
    </xf>
    <xf numFmtId="0" fontId="16" fillId="10" borderId="2" xfId="0" applyFont="1" applyFill="1" applyBorder="1" applyAlignment="1" applyProtection="1">
      <alignment horizontal="center"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1" fillId="10" borderId="42" xfId="0" applyFont="1" applyFill="1" applyBorder="1" applyAlignment="1" applyProtection="1">
      <alignment vertical="center" wrapText="1"/>
    </xf>
    <xf numFmtId="0" fontId="11" fillId="10" borderId="17" xfId="0" applyFont="1" applyFill="1" applyBorder="1" applyAlignment="1" applyProtection="1">
      <alignment vertical="center" wrapText="1"/>
    </xf>
    <xf numFmtId="0" fontId="16" fillId="10" borderId="14" xfId="0" applyFont="1" applyFill="1" applyBorder="1" applyAlignment="1" applyProtection="1">
      <alignment horizontal="center" vertical="center" wrapText="1"/>
    </xf>
    <xf numFmtId="0" fontId="16" fillId="9" borderId="14"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protection hidden="1"/>
    </xf>
    <xf numFmtId="0" fontId="11" fillId="2" borderId="13"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13"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protection locked="0"/>
    </xf>
    <xf numFmtId="9" fontId="11" fillId="10" borderId="2" xfId="0" applyNumberFormat="1" applyFont="1" applyFill="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37"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38" xfId="0" applyFont="1" applyFill="1" applyBorder="1" applyAlignment="1">
      <alignment horizontal="center" vertical="center" wrapText="1"/>
    </xf>
    <xf numFmtId="0" fontId="11" fillId="2" borderId="0" xfId="0" applyFont="1" applyFill="1" applyAlignment="1">
      <alignment horizontal="center" vertical="center" wrapText="1"/>
    </xf>
    <xf numFmtId="1" fontId="11" fillId="0" borderId="2" xfId="1" applyNumberFormat="1" applyFont="1" applyFill="1" applyBorder="1" applyAlignment="1" applyProtection="1">
      <alignment horizontal="center" vertical="center" wrapText="1"/>
      <protection locked="0"/>
    </xf>
    <xf numFmtId="0" fontId="11" fillId="0" borderId="0" xfId="0" applyFont="1" applyAlignment="1">
      <alignment vertical="center"/>
    </xf>
    <xf numFmtId="0" fontId="16" fillId="9" borderId="17"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justify" vertical="center" wrapText="1"/>
      <protection locked="0"/>
    </xf>
    <xf numFmtId="0" fontId="16" fillId="2" borderId="2" xfId="0" applyFont="1" applyFill="1" applyBorder="1" applyAlignment="1">
      <alignment horizontal="center" vertical="center" wrapText="1"/>
    </xf>
    <xf numFmtId="0" fontId="11" fillId="10" borderId="14"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5" borderId="2" xfId="1" applyNumberFormat="1"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2" borderId="2" xfId="0" applyNumberFormat="1" applyFont="1" applyFill="1" applyBorder="1" applyAlignment="1" applyProtection="1">
      <alignment horizontal="center" vertical="center" wrapText="1"/>
    </xf>
    <xf numFmtId="0" fontId="40" fillId="24" borderId="67" xfId="0" applyFont="1" applyFill="1" applyBorder="1" applyAlignment="1" applyProtection="1">
      <alignment horizontal="center" vertical="center" wrapText="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1" fillId="0" borderId="67" xfId="0" applyFont="1" applyBorder="1" applyProtection="1">
      <protection locked="0"/>
    </xf>
    <xf numFmtId="0" fontId="11" fillId="0" borderId="89" xfId="0" applyFont="1" applyBorder="1" applyProtection="1">
      <protection locked="0"/>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10" fontId="40" fillId="24" borderId="2" xfId="0"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protection locked="0"/>
    </xf>
    <xf numFmtId="0" fontId="16" fillId="2" borderId="0" xfId="0" applyFont="1" applyFill="1" applyAlignment="1">
      <alignment horizontal="center" vertical="center" wrapText="1"/>
    </xf>
    <xf numFmtId="0" fontId="16" fillId="15" borderId="59"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40" fillId="23" borderId="2" xfId="2" applyFont="1" applyBorder="1" applyAlignment="1" applyProtection="1">
      <alignment horizontal="center" vertical="center" wrapText="1"/>
      <protection locked="0"/>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11" fillId="0" borderId="0" xfId="0" applyFont="1" applyBorder="1" applyAlignment="1">
      <alignment horizontal="center" vertical="center" wrapText="1"/>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6" fillId="0" borderId="26" xfId="0" applyFont="1" applyBorder="1" applyAlignment="1">
      <alignment horizontal="center" vertical="top" wrapText="1"/>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35" fillId="0" borderId="71" xfId="0" applyFont="1" applyBorder="1" applyAlignment="1">
      <alignment horizontal="center" vertical="center" wrapText="1"/>
    </xf>
    <xf numFmtId="0" fontId="34" fillId="0" borderId="74" xfId="0" applyFont="1" applyBorder="1"/>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35" fillId="0" borderId="73" xfId="0" applyFont="1" applyBorder="1" applyAlignment="1">
      <alignment horizontal="center" vertical="center" wrapText="1"/>
    </xf>
    <xf numFmtId="0" fontId="34" fillId="0" borderId="73" xfId="0" applyFont="1" applyBorder="1"/>
    <xf numFmtId="0" fontId="0" fillId="0" borderId="67" xfId="0" applyFont="1" applyBorder="1" applyAlignment="1">
      <alignment horizontal="center" vertical="center" wrapText="1"/>
    </xf>
    <xf numFmtId="0" fontId="34" fillId="0" borderId="67" xfId="0" applyFont="1" applyBorder="1"/>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80"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 fillId="0" borderId="67" xfId="0" applyFont="1" applyBorder="1" applyAlignment="1">
      <alignment horizontal="center" vertical="center" wrapText="1"/>
    </xf>
    <xf numFmtId="0" fontId="34" fillId="0" borderId="70" xfId="0" applyFont="1" applyBorder="1"/>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cellXfs>
  <cellStyles count="3">
    <cellStyle name="Normal" xfId="0" builtinId="0"/>
    <cellStyle name="Notas" xfId="2" builtinId="10"/>
    <cellStyle name="Porcentaje" xfId="1" builtinId="5"/>
  </cellStyles>
  <dxfs count="50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153683</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549490</xdr:colOff>
      <xdr:row>6</xdr:row>
      <xdr:rowOff>9886</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3</xdr:row>
      <xdr:rowOff>214313</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45"/>
  <sheetViews>
    <sheetView showGridLines="0" tabSelected="1" view="pageBreakPreview" zoomScale="85" zoomScaleNormal="70" zoomScaleSheetLayoutView="85" workbookViewId="0">
      <pane xSplit="1" ySplit="10" topLeftCell="B11" activePane="bottomRight" state="frozen"/>
      <selection pane="topRight" activeCell="B1" sqref="B1"/>
      <selection pane="bottomLeft" activeCell="A11" sqref="A11"/>
      <selection pane="bottomRight" activeCell="D419" sqref="D419:D421"/>
    </sheetView>
  </sheetViews>
  <sheetFormatPr baseColWidth="10" defaultColWidth="18.5703125" defaultRowHeight="11.25" x14ac:dyDescent="0.2"/>
  <cols>
    <col min="1" max="1" width="11" style="264" customWidth="1"/>
    <col min="2" max="2" width="28.28515625" style="264" customWidth="1"/>
    <col min="3" max="3" width="14.140625" style="264" customWidth="1"/>
    <col min="4" max="4" width="47.5703125" style="264" customWidth="1"/>
    <col min="5" max="5" width="51" style="264" customWidth="1"/>
    <col min="6" max="6" width="15.85546875" style="264" customWidth="1"/>
    <col min="7" max="8" width="16.85546875" style="264" customWidth="1"/>
    <col min="9" max="9" width="64.85546875" style="264" customWidth="1"/>
    <col min="10" max="10" width="19.28515625" style="264" bestFit="1" customWidth="1"/>
    <col min="11" max="11" width="49.28515625" style="177" customWidth="1"/>
    <col min="12" max="12" width="49.28515625" style="264" customWidth="1"/>
    <col min="13" max="13" width="46.7109375" style="264" customWidth="1"/>
    <col min="14" max="14" width="21.5703125" style="264" bestFit="1" customWidth="1"/>
    <col min="15" max="15" width="18.5703125" style="264" hidden="1" customWidth="1"/>
    <col min="16" max="16" width="16.28515625" style="264" bestFit="1" customWidth="1"/>
    <col min="17" max="17" width="2.85546875" style="264" hidden="1" customWidth="1"/>
    <col min="18" max="18" width="18.140625" style="264" bestFit="1" customWidth="1"/>
    <col min="19" max="19" width="29.5703125" style="264" bestFit="1" customWidth="1"/>
    <col min="20" max="20" width="8.5703125" style="264" hidden="1" customWidth="1"/>
    <col min="21" max="21" width="6.5703125" style="264" hidden="1" customWidth="1"/>
    <col min="22" max="22" width="11.5703125" style="264" hidden="1" customWidth="1"/>
    <col min="23" max="23" width="105.5703125" style="264" bestFit="1" customWidth="1"/>
    <col min="24" max="24" width="10.5703125" style="264" hidden="1" customWidth="1"/>
    <col min="25" max="25" width="6.5703125" style="262" hidden="1" customWidth="1"/>
    <col min="26" max="26" width="1.85546875" style="262" hidden="1" customWidth="1"/>
    <col min="27" max="27" width="29.7109375" style="264" bestFit="1" customWidth="1"/>
    <col min="28" max="28" width="28.85546875" style="264" bestFit="1" customWidth="1"/>
    <col min="29" max="29" width="11.42578125" style="262" hidden="1" customWidth="1"/>
    <col min="30" max="31" width="1.85546875" style="262" hidden="1" customWidth="1"/>
    <col min="32" max="32" width="24.85546875" style="264" bestFit="1" customWidth="1"/>
    <col min="33" max="33" width="43.140625" style="264" bestFit="1" customWidth="1"/>
    <col min="34" max="34" width="11.42578125" style="262" hidden="1" customWidth="1"/>
    <col min="35" max="35" width="6.5703125" style="262" hidden="1" customWidth="1"/>
    <col min="36" max="36" width="1.85546875" style="262" hidden="1" customWidth="1"/>
    <col min="37" max="37" width="21.7109375" style="264" bestFit="1" customWidth="1"/>
    <col min="38" max="38" width="18.28515625" style="264" bestFit="1" customWidth="1"/>
    <col min="39" max="39" width="11.42578125" style="262" hidden="1" customWidth="1"/>
    <col min="40" max="41" width="1.85546875" style="262" hidden="1" customWidth="1"/>
    <col min="42" max="42" width="25.85546875" style="264" bestFit="1" customWidth="1"/>
    <col min="43" max="43" width="14" style="264" hidden="1" customWidth="1"/>
    <col min="44" max="44" width="26.7109375" style="264" bestFit="1" customWidth="1"/>
    <col min="45" max="45" width="23.5703125" style="264" hidden="1" customWidth="1"/>
    <col min="46" max="46" width="30.28515625" style="264" bestFit="1" customWidth="1"/>
    <col min="47" max="47" width="37.28515625" style="264" customWidth="1"/>
    <col min="48" max="48" width="15.5703125" style="264" customWidth="1"/>
    <col min="49" max="49" width="13.42578125" style="264" bestFit="1" customWidth="1"/>
    <col min="50" max="50" width="64.7109375" style="264" customWidth="1"/>
    <col min="51" max="51" width="18.5703125" style="157" customWidth="1"/>
    <col min="52" max="52" width="18.5703125" style="264" hidden="1" customWidth="1"/>
    <col min="53" max="53" width="46.7109375" style="264" bestFit="1" customWidth="1"/>
    <col min="54" max="54" width="22.140625" style="264" hidden="1" customWidth="1"/>
    <col min="55" max="56" width="38.28515625" style="264" hidden="1" customWidth="1"/>
    <col min="57" max="57" width="52.140625" style="264" hidden="1" customWidth="1"/>
    <col min="58" max="58" width="51.85546875" style="264" hidden="1" customWidth="1"/>
    <col min="59" max="59" width="66.42578125" style="264" hidden="1" customWidth="1"/>
    <col min="60" max="60" width="36" style="264" hidden="1" customWidth="1"/>
    <col min="61" max="61" width="11.42578125" style="264" hidden="1" customWidth="1"/>
    <col min="62" max="62" width="26.5703125" style="264" hidden="1" customWidth="1"/>
    <col min="63" max="63" width="28.140625" style="264" hidden="1" customWidth="1"/>
    <col min="64" max="64" width="27.42578125" style="264" hidden="1" customWidth="1"/>
    <col min="65" max="65" width="27.7109375" style="264" hidden="1" customWidth="1"/>
    <col min="66" max="67" width="27.140625" style="264" hidden="1" customWidth="1"/>
    <col min="68" max="68" width="31.42578125" style="264" hidden="1" customWidth="1"/>
    <col min="69" max="69" width="26.42578125" style="264" hidden="1" customWidth="1"/>
    <col min="70" max="70" width="22" style="264" hidden="1" customWidth="1"/>
    <col min="71" max="71" width="26.5703125" style="264" hidden="1" customWidth="1"/>
    <col min="72" max="73" width="25.7109375" style="264" hidden="1" customWidth="1"/>
    <col min="74" max="74" width="26.85546875" style="264" hidden="1" customWidth="1"/>
    <col min="75" max="75" width="26.5703125" style="264" hidden="1" customWidth="1"/>
    <col min="76" max="76" width="27.140625" style="264" hidden="1" customWidth="1"/>
    <col min="77" max="77" width="26.85546875" style="264" hidden="1" customWidth="1"/>
    <col min="78" max="78" width="26.140625" style="264" hidden="1" customWidth="1"/>
    <col min="79" max="79" width="25.85546875" style="264" hidden="1" customWidth="1"/>
    <col min="80" max="80" width="31.28515625" style="264" hidden="1" customWidth="1"/>
    <col min="81" max="81" width="11.42578125" style="264" hidden="1" customWidth="1"/>
    <col min="82" max="16378" width="0" style="264" hidden="1" customWidth="1"/>
    <col min="16379" max="16384" width="18.5703125" style="264"/>
  </cols>
  <sheetData>
    <row r="1" spans="1:89" s="151" customFormat="1" x14ac:dyDescent="0.2">
      <c r="A1" s="288"/>
      <c r="B1" s="135"/>
      <c r="C1" s="135"/>
      <c r="D1" s="135"/>
      <c r="E1" s="135"/>
      <c r="F1" s="135"/>
      <c r="G1" s="135"/>
      <c r="H1" s="135"/>
      <c r="I1" s="135"/>
      <c r="J1" s="135"/>
      <c r="K1" s="289"/>
      <c r="L1" s="138"/>
      <c r="M1" s="138"/>
      <c r="N1" s="138"/>
      <c r="O1" s="138"/>
      <c r="P1" s="138"/>
      <c r="Q1" s="138"/>
      <c r="R1" s="138"/>
      <c r="S1" s="138"/>
      <c r="T1" s="138"/>
      <c r="U1" s="138"/>
      <c r="V1" s="138"/>
      <c r="W1" s="138"/>
      <c r="X1" s="138"/>
      <c r="Y1" s="290"/>
      <c r="Z1" s="290"/>
      <c r="AA1" s="138"/>
      <c r="AB1" s="138"/>
      <c r="AC1" s="290"/>
      <c r="AD1" s="290"/>
      <c r="AE1" s="290"/>
      <c r="AF1" s="138"/>
      <c r="AG1" s="138"/>
      <c r="AH1" s="290"/>
      <c r="AI1" s="290"/>
      <c r="AJ1" s="290"/>
      <c r="AK1" s="138"/>
      <c r="AL1" s="138"/>
      <c r="AM1" s="290"/>
      <c r="AN1" s="290"/>
      <c r="AO1" s="290"/>
      <c r="AP1" s="138"/>
      <c r="AQ1" s="138"/>
      <c r="AR1" s="138"/>
      <c r="AS1" s="138"/>
      <c r="AW1" s="138"/>
      <c r="AX1" s="269"/>
      <c r="AY1" s="291" t="s">
        <v>66</v>
      </c>
      <c r="AZ1" s="292"/>
      <c r="BA1" s="293" t="s">
        <v>65</v>
      </c>
      <c r="BB1" s="286"/>
      <c r="BC1" s="286"/>
      <c r="BD1" s="286"/>
      <c r="BE1" s="286"/>
      <c r="BF1" s="286"/>
      <c r="BG1" s="286"/>
    </row>
    <row r="2" spans="1:89" s="151" customFormat="1" x14ac:dyDescent="0.2">
      <c r="A2" s="294"/>
      <c r="B2" s="295"/>
      <c r="C2" s="295"/>
      <c r="D2" s="295"/>
      <c r="E2" s="295"/>
      <c r="F2" s="295"/>
      <c r="G2" s="295"/>
      <c r="H2" s="295"/>
      <c r="I2" s="295"/>
      <c r="J2" s="295"/>
      <c r="K2" s="160"/>
      <c r="L2" s="407" t="s">
        <v>68</v>
      </c>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W2" s="281"/>
      <c r="AY2" s="296" t="s">
        <v>436</v>
      </c>
      <c r="AZ2" s="297"/>
      <c r="BA2" s="298">
        <v>9</v>
      </c>
      <c r="BB2" s="286"/>
      <c r="BC2" s="286"/>
      <c r="BD2" s="286"/>
      <c r="BE2" s="286"/>
      <c r="BF2" s="286"/>
      <c r="BG2" s="286"/>
    </row>
    <row r="3" spans="1:89" s="151" customFormat="1" x14ac:dyDescent="0.2">
      <c r="A3" s="294"/>
      <c r="B3" s="295"/>
      <c r="C3" s="295"/>
      <c r="D3" s="295"/>
      <c r="E3" s="295"/>
      <c r="F3" s="295"/>
      <c r="G3" s="295"/>
      <c r="H3" s="295"/>
      <c r="I3" s="295"/>
      <c r="J3" s="295"/>
      <c r="K3" s="160"/>
      <c r="L3" s="407" t="s">
        <v>52</v>
      </c>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W3" s="281"/>
      <c r="AY3" s="296" t="s">
        <v>437</v>
      </c>
      <c r="AZ3" s="297"/>
      <c r="BA3" s="299">
        <v>45219</v>
      </c>
      <c r="BB3" s="179"/>
      <c r="BC3" s="179"/>
      <c r="BD3" s="179"/>
      <c r="BE3" s="179"/>
      <c r="BF3" s="179"/>
      <c r="BG3" s="179"/>
    </row>
    <row r="4" spans="1:89" s="151" customFormat="1" ht="12" thickBot="1" x14ac:dyDescent="0.25">
      <c r="A4" s="294"/>
      <c r="B4" s="295"/>
      <c r="C4" s="295"/>
      <c r="D4" s="295"/>
      <c r="E4" s="295"/>
      <c r="F4" s="295"/>
      <c r="G4" s="295"/>
      <c r="H4" s="295"/>
      <c r="I4" s="295"/>
      <c r="J4" s="295"/>
      <c r="K4" s="160"/>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W4" s="281"/>
      <c r="AY4" s="300" t="s">
        <v>438</v>
      </c>
      <c r="AZ4" s="301"/>
      <c r="BA4" s="302" t="s">
        <v>439</v>
      </c>
      <c r="BB4" s="28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1" customFormat="1" ht="12" thickBot="1" x14ac:dyDescent="0.25">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2"/>
      <c r="BB5" s="281"/>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1" customFormat="1" ht="12" thickBot="1" x14ac:dyDescent="0.25">
      <c r="A6" s="413" t="s">
        <v>159</v>
      </c>
      <c r="B6" s="414"/>
      <c r="C6" s="414"/>
      <c r="D6" s="415"/>
      <c r="E6" s="404" t="s">
        <v>153</v>
      </c>
      <c r="F6" s="405"/>
      <c r="G6" s="406"/>
      <c r="K6" s="408" t="s">
        <v>53</v>
      </c>
      <c r="L6" s="409"/>
      <c r="M6" s="303">
        <v>45124</v>
      </c>
      <c r="N6" s="304"/>
      <c r="O6" s="305"/>
      <c r="P6" s="304"/>
      <c r="Q6" s="305"/>
      <c r="R6" s="305"/>
      <c r="S6" s="304"/>
      <c r="T6" s="306"/>
      <c r="U6" s="306"/>
      <c r="V6" s="307"/>
      <c r="AB6" s="308"/>
      <c r="AC6" s="309"/>
      <c r="AD6" s="309"/>
      <c r="AE6" s="309"/>
      <c r="AF6" s="308"/>
      <c r="AY6" s="310"/>
      <c r="BA6" s="242"/>
      <c r="BB6" s="286"/>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136"/>
    </row>
    <row r="7" spans="1:89" s="151" customFormat="1" ht="12" thickBot="1" x14ac:dyDescent="0.25">
      <c r="A7" s="399"/>
      <c r="B7" s="400"/>
      <c r="C7" s="400"/>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2"/>
      <c r="BA7" s="403"/>
      <c r="BB7" s="28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339"/>
      <c r="B8" s="340"/>
      <c r="C8" s="340"/>
      <c r="D8" s="340"/>
      <c r="E8" s="340"/>
      <c r="F8" s="340"/>
      <c r="G8" s="395" t="s">
        <v>76</v>
      </c>
      <c r="H8" s="395"/>
      <c r="I8" s="395"/>
      <c r="J8" s="395"/>
      <c r="K8" s="395"/>
      <c r="L8" s="395"/>
      <c r="M8" s="395"/>
      <c r="N8" s="395" t="s">
        <v>77</v>
      </c>
      <c r="O8" s="395"/>
      <c r="P8" s="395"/>
      <c r="Q8" s="327"/>
      <c r="R8" s="395" t="s">
        <v>620</v>
      </c>
      <c r="S8" s="395" t="s">
        <v>72</v>
      </c>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26"/>
      <c r="AT8" s="395" t="s">
        <v>73</v>
      </c>
      <c r="AU8" s="395" t="s">
        <v>33</v>
      </c>
      <c r="AV8" s="395"/>
      <c r="AW8" s="395" t="s">
        <v>78</v>
      </c>
      <c r="AX8" s="395"/>
      <c r="AY8" s="395"/>
      <c r="AZ8" s="395"/>
      <c r="BA8" s="397"/>
      <c r="BB8" s="286"/>
      <c r="BC8" s="286"/>
      <c r="BD8" s="286"/>
      <c r="BE8" s="286"/>
      <c r="BF8" s="286"/>
      <c r="BG8" s="286"/>
      <c r="BH8" s="286"/>
      <c r="CF8" s="136"/>
      <c r="CG8" s="136"/>
      <c r="CH8" s="136"/>
      <c r="CI8" s="136"/>
    </row>
    <row r="9" spans="1:89" s="153" customFormat="1" ht="42" customHeight="1" x14ac:dyDescent="0.2">
      <c r="A9" s="341"/>
      <c r="B9" s="329"/>
      <c r="C9" s="329"/>
      <c r="D9" s="329"/>
      <c r="E9" s="329"/>
      <c r="F9" s="329"/>
      <c r="G9" s="396"/>
      <c r="H9" s="396"/>
      <c r="I9" s="396"/>
      <c r="J9" s="396"/>
      <c r="K9" s="396"/>
      <c r="L9" s="396"/>
      <c r="M9" s="396"/>
      <c r="N9" s="396"/>
      <c r="O9" s="396"/>
      <c r="P9" s="396"/>
      <c r="Q9" s="323"/>
      <c r="R9" s="396"/>
      <c r="S9" s="396" t="s">
        <v>2821</v>
      </c>
      <c r="T9" s="396"/>
      <c r="U9" s="396"/>
      <c r="V9" s="396"/>
      <c r="W9" s="396"/>
      <c r="X9" s="323"/>
      <c r="Y9" s="323"/>
      <c r="Z9" s="323"/>
      <c r="AA9" s="396" t="s">
        <v>2822</v>
      </c>
      <c r="AB9" s="396"/>
      <c r="AC9" s="396"/>
      <c r="AD9" s="396"/>
      <c r="AE9" s="396"/>
      <c r="AF9" s="396"/>
      <c r="AG9" s="396"/>
      <c r="AH9" s="396"/>
      <c r="AI9" s="396"/>
      <c r="AJ9" s="396"/>
      <c r="AK9" s="396"/>
      <c r="AL9" s="396"/>
      <c r="AM9" s="396"/>
      <c r="AN9" s="396"/>
      <c r="AO9" s="396"/>
      <c r="AP9" s="396"/>
      <c r="AQ9" s="323"/>
      <c r="AR9" s="323" t="s">
        <v>406</v>
      </c>
      <c r="AS9" s="323"/>
      <c r="AT9" s="396"/>
      <c r="AU9" s="396"/>
      <c r="AV9" s="396"/>
      <c r="AW9" s="396"/>
      <c r="AX9" s="396"/>
      <c r="AY9" s="396"/>
      <c r="AZ9" s="396"/>
      <c r="BA9" s="398"/>
      <c r="BB9" s="285"/>
      <c r="BC9" s="285"/>
      <c r="BD9" s="285"/>
      <c r="BE9" s="285"/>
      <c r="BF9" s="285"/>
      <c r="BG9" s="285"/>
      <c r="BH9" s="285"/>
      <c r="CF9" s="311"/>
      <c r="CG9" s="311"/>
      <c r="CH9" s="311"/>
      <c r="CI9" s="311"/>
    </row>
    <row r="10" spans="1:89" s="153" customFormat="1" ht="33.75" x14ac:dyDescent="0.2">
      <c r="A10" s="342" t="s">
        <v>54</v>
      </c>
      <c r="B10" s="323" t="s">
        <v>557</v>
      </c>
      <c r="C10" s="323" t="s">
        <v>561</v>
      </c>
      <c r="D10" s="323" t="s">
        <v>558</v>
      </c>
      <c r="E10" s="323" t="s">
        <v>459</v>
      </c>
      <c r="F10" s="323" t="s">
        <v>559</v>
      </c>
      <c r="G10" s="323" t="s">
        <v>269</v>
      </c>
      <c r="H10" s="323" t="s">
        <v>270</v>
      </c>
      <c r="I10" s="323" t="s">
        <v>31</v>
      </c>
      <c r="J10" s="323" t="s">
        <v>71</v>
      </c>
      <c r="K10" s="323" t="s">
        <v>4</v>
      </c>
      <c r="L10" s="323" t="s">
        <v>0</v>
      </c>
      <c r="M10" s="323" t="s">
        <v>32</v>
      </c>
      <c r="N10" s="323" t="s">
        <v>5</v>
      </c>
      <c r="O10" s="323"/>
      <c r="P10" s="323" t="s">
        <v>6</v>
      </c>
      <c r="Q10" s="323"/>
      <c r="R10" s="396"/>
      <c r="S10" s="323" t="s">
        <v>416</v>
      </c>
      <c r="T10" s="323"/>
      <c r="U10" s="323"/>
      <c r="V10" s="330">
        <v>0.6</v>
      </c>
      <c r="W10" s="323" t="s">
        <v>322</v>
      </c>
      <c r="X10" s="330">
        <v>0.05</v>
      </c>
      <c r="Y10" s="331"/>
      <c r="Z10" s="331"/>
      <c r="AA10" s="323" t="s">
        <v>419</v>
      </c>
      <c r="AB10" s="323" t="s">
        <v>328</v>
      </c>
      <c r="AC10" s="332">
        <v>0.15</v>
      </c>
      <c r="AD10" s="331"/>
      <c r="AE10" s="331"/>
      <c r="AF10" s="323" t="s">
        <v>420</v>
      </c>
      <c r="AG10" s="323" t="s">
        <v>415</v>
      </c>
      <c r="AH10" s="332">
        <v>0.1</v>
      </c>
      <c r="AI10" s="331"/>
      <c r="AJ10" s="331"/>
      <c r="AK10" s="323" t="s">
        <v>421</v>
      </c>
      <c r="AL10" s="323" t="s">
        <v>323</v>
      </c>
      <c r="AM10" s="332">
        <v>0.1</v>
      </c>
      <c r="AN10" s="331"/>
      <c r="AO10" s="331"/>
      <c r="AP10" s="323" t="s">
        <v>405</v>
      </c>
      <c r="AQ10" s="323" t="s">
        <v>321</v>
      </c>
      <c r="AR10" s="323" t="s">
        <v>325</v>
      </c>
      <c r="AS10" s="323" t="s">
        <v>285</v>
      </c>
      <c r="AT10" s="323" t="s">
        <v>320</v>
      </c>
      <c r="AU10" s="323" t="s">
        <v>407</v>
      </c>
      <c r="AV10" s="323" t="s">
        <v>287</v>
      </c>
      <c r="AW10" s="323" t="s">
        <v>69</v>
      </c>
      <c r="AX10" s="323" t="s">
        <v>70</v>
      </c>
      <c r="AY10" s="333" t="s">
        <v>284</v>
      </c>
      <c r="AZ10" s="323"/>
      <c r="BA10" s="343" t="s">
        <v>274</v>
      </c>
      <c r="BB10" s="285"/>
      <c r="BC10" s="285"/>
      <c r="BD10" s="285"/>
      <c r="BE10" s="285"/>
      <c r="BF10" s="285"/>
      <c r="BG10" s="285"/>
      <c r="BH10" s="285"/>
    </row>
    <row r="11" spans="1:89" ht="40.5" hidden="1" customHeight="1" x14ac:dyDescent="0.2">
      <c r="A11" s="378">
        <v>1</v>
      </c>
      <c r="B11" s="364" t="s">
        <v>194</v>
      </c>
      <c r="C11" s="356" t="str">
        <f>+VLOOKUP(B11,$A$770:$B$812,2,0)</f>
        <v>TITO MORALES PINZÓN</v>
      </c>
      <c r="D11" s="374" t="s">
        <v>154</v>
      </c>
      <c r="E11" s="356"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369" t="s">
        <v>276</v>
      </c>
      <c r="G11" s="275" t="s">
        <v>271</v>
      </c>
      <c r="H11" s="275" t="s">
        <v>37</v>
      </c>
      <c r="I11" s="161" t="s">
        <v>670</v>
      </c>
      <c r="J11" s="369" t="s">
        <v>108</v>
      </c>
      <c r="K11" s="364" t="s">
        <v>671</v>
      </c>
      <c r="L11" s="364" t="s">
        <v>672</v>
      </c>
      <c r="M11" s="364" t="s">
        <v>673</v>
      </c>
      <c r="N11" s="369" t="s">
        <v>128</v>
      </c>
      <c r="O11" s="382">
        <f>IF(N11="ALTA",5,IF(N11="MEDIO ALTA",4,IF(N11="MEDIA",3,IF(N11="MEDIO BAJA",2,IF(N11="BAJA",1,0)))))</f>
        <v>1</v>
      </c>
      <c r="P11" s="369" t="s">
        <v>140</v>
      </c>
      <c r="Q11" s="382">
        <f>IF(P11="ALTO",5,IF(P11="MEDIO ALTO",4,IF(P11="MEDIO",3,IF(P11="MEDIO BAJO",2,IF(P11="BAJO",1,0)))))</f>
        <v>5</v>
      </c>
      <c r="R11" s="382">
        <f>Q11*O11</f>
        <v>5</v>
      </c>
      <c r="S11" s="162" t="s">
        <v>327</v>
      </c>
      <c r="T11" s="334">
        <f t="shared" ref="T11:T74" si="0">IF(S11=$S$826,1,IF(S11=$S$822,5,IF(S11=$S$823,4,IF(S11=$S$824,3,IF(S11=$S$825,2,0)))))</f>
        <v>1</v>
      </c>
      <c r="U11" s="356">
        <f>ROUND(AVERAGEIF(T11:T13,"&gt;0"),0)</f>
        <v>1</v>
      </c>
      <c r="V11" s="356">
        <f>U11*0.6</f>
        <v>0.6</v>
      </c>
      <c r="W11" s="275" t="s">
        <v>674</v>
      </c>
      <c r="X11" s="369">
        <f>IF(S11="No_existen",5*$X$10,Y11*$X$10)</f>
        <v>0.2</v>
      </c>
      <c r="Y11" s="368">
        <f>ROUND(AVERAGEIF(Z11:Z13,"&gt;0"),0)</f>
        <v>4</v>
      </c>
      <c r="Z11" s="335">
        <f t="shared" ref="Z11:Z74" si="1">IF(AA11=$AA$824,1,IF(AA11=$AA$823,2,IF(AA11=$AA$822,4,IF(S11="No_existen",5,0))))</f>
        <v>4</v>
      </c>
      <c r="AA11" s="275" t="s">
        <v>330</v>
      </c>
      <c r="AB11" s="275"/>
      <c r="AC11" s="368">
        <f>IF(S11="No_existen",5*$AC$10,AD11*$AC$10)</f>
        <v>0.15</v>
      </c>
      <c r="AD11" s="356">
        <f>ROUND(AVERAGEIF(AE11:AE13,"&gt;0"),0)</f>
        <v>1</v>
      </c>
      <c r="AE11" s="336">
        <f t="shared" ref="AE11:AE74" si="2">IF(AF11=$AG$823,1,IF(AF11=$AG$822,4,IF(S11="No_existen",5,0)))</f>
        <v>1</v>
      </c>
      <c r="AF11" s="275" t="s">
        <v>307</v>
      </c>
      <c r="AG11" s="275" t="s">
        <v>675</v>
      </c>
      <c r="AH11" s="368">
        <f>IF(S11="No_existen",5*$AH$10,AI11*$AH$10)</f>
        <v>0.1</v>
      </c>
      <c r="AI11" s="356">
        <f>ROUND(AVERAGEIF(AJ11:AJ13,"&gt;0"),0)</f>
        <v>1</v>
      </c>
      <c r="AJ11" s="336">
        <f t="shared" ref="AJ11:AJ74" si="3">IF(AK11=$AK$822,1,IF(AK11=$AK$823,4,IF(S11="No_existen",5,0)))</f>
        <v>1</v>
      </c>
      <c r="AK11" s="275" t="s">
        <v>304</v>
      </c>
      <c r="AL11" s="275" t="s">
        <v>319</v>
      </c>
      <c r="AM11" s="368">
        <f>IF(S11="No_existen",5*$AM$10,AN11*$AM$10)</f>
        <v>0.4</v>
      </c>
      <c r="AN11" s="356">
        <f>ROUND(AVERAGEIF(AO11:AO13,"&gt;0"),0)</f>
        <v>4</v>
      </c>
      <c r="AO11" s="336">
        <f>IF(AP11="Preventivo",1,IF(AP11="Detectivo",4, IF(S11="No_existen",5,0)))</f>
        <v>4</v>
      </c>
      <c r="AP11" s="275" t="s">
        <v>593</v>
      </c>
      <c r="AQ11" s="356">
        <f>ROUND(AVERAGE(U11,Y11,AD11,AI11,AN11),0)</f>
        <v>2</v>
      </c>
      <c r="AR11" s="356" t="str">
        <f>IF(AQ11&lt;1.5,"FUERTE",IF(AND(AQ11&gt;=1.5,AQ11&lt;2.5),"ACEPTABLE",IF(AQ11&gt;=5,"INEXISTENTE","DÉBIL")))</f>
        <v>ACEPTABLE</v>
      </c>
      <c r="AS11" s="358">
        <f>IF(R11=0,0,ROUND((R11*AQ11),0))</f>
        <v>10</v>
      </c>
      <c r="AT11" s="360" t="str">
        <f>IF(AS11&gt;=36,"GRAVE", IF(AS11&lt;=10, "LEVE", "MODERADO"))</f>
        <v>LEVE</v>
      </c>
      <c r="AU11" s="364" t="s">
        <v>676</v>
      </c>
      <c r="AV11" s="383">
        <v>0</v>
      </c>
      <c r="AW11" s="275" t="s">
        <v>90</v>
      </c>
      <c r="AX11" s="275"/>
      <c r="AY11" s="159"/>
      <c r="AZ11" s="159"/>
      <c r="BA11" s="344"/>
      <c r="BB11" s="179"/>
      <c r="BC11" s="179"/>
      <c r="BD11" s="179"/>
      <c r="BE11" s="179"/>
      <c r="BF11" s="179"/>
      <c r="BG11" s="286"/>
      <c r="BH11" s="286"/>
    </row>
    <row r="12" spans="1:89" ht="40.5" hidden="1" customHeight="1" x14ac:dyDescent="0.2">
      <c r="A12" s="378"/>
      <c r="B12" s="364"/>
      <c r="C12" s="356"/>
      <c r="D12" s="374"/>
      <c r="E12" s="356"/>
      <c r="F12" s="369"/>
      <c r="G12" s="275" t="s">
        <v>272</v>
      </c>
      <c r="H12" s="275" t="s">
        <v>41</v>
      </c>
      <c r="I12" s="161" t="s">
        <v>677</v>
      </c>
      <c r="J12" s="369"/>
      <c r="K12" s="364"/>
      <c r="L12" s="364"/>
      <c r="M12" s="364"/>
      <c r="N12" s="369"/>
      <c r="O12" s="382"/>
      <c r="P12" s="369"/>
      <c r="Q12" s="382"/>
      <c r="R12" s="382"/>
      <c r="S12" s="162"/>
      <c r="T12" s="334">
        <f t="shared" si="0"/>
        <v>0</v>
      </c>
      <c r="U12" s="356"/>
      <c r="V12" s="356"/>
      <c r="W12" s="275"/>
      <c r="X12" s="369"/>
      <c r="Y12" s="368"/>
      <c r="Z12" s="335">
        <f t="shared" si="1"/>
        <v>0</v>
      </c>
      <c r="AA12" s="275"/>
      <c r="AB12" s="275"/>
      <c r="AC12" s="368"/>
      <c r="AD12" s="356"/>
      <c r="AE12" s="336">
        <f t="shared" si="2"/>
        <v>0</v>
      </c>
      <c r="AF12" s="275"/>
      <c r="AG12" s="275"/>
      <c r="AH12" s="368"/>
      <c r="AI12" s="356"/>
      <c r="AJ12" s="336">
        <f t="shared" si="3"/>
        <v>0</v>
      </c>
      <c r="AK12" s="275"/>
      <c r="AL12" s="275"/>
      <c r="AM12" s="368"/>
      <c r="AN12" s="356"/>
      <c r="AO12" s="336">
        <f t="shared" ref="AO12:AO75" si="4">IF(AP12="Preventivo",1,IF(AP12="Detectivo",4, IF(S12="No_existen",5,0)))</f>
        <v>0</v>
      </c>
      <c r="AP12" s="275"/>
      <c r="AQ12" s="356"/>
      <c r="AR12" s="356"/>
      <c r="AS12" s="358"/>
      <c r="AT12" s="360"/>
      <c r="AU12" s="364"/>
      <c r="AV12" s="383"/>
      <c r="AW12" s="275" t="s">
        <v>90</v>
      </c>
      <c r="AX12" s="275"/>
      <c r="AY12" s="159"/>
      <c r="AZ12" s="159"/>
      <c r="BA12" s="344"/>
      <c r="BB12" s="286"/>
      <c r="BC12" s="286"/>
      <c r="BD12" s="286"/>
      <c r="BE12" s="286"/>
      <c r="BF12" s="286"/>
      <c r="BG12" s="286"/>
      <c r="BH12" s="286"/>
    </row>
    <row r="13" spans="1:89" ht="40.5" hidden="1" customHeight="1" x14ac:dyDescent="0.2">
      <c r="A13" s="378"/>
      <c r="B13" s="364"/>
      <c r="C13" s="356"/>
      <c r="D13" s="374"/>
      <c r="E13" s="356"/>
      <c r="F13" s="369"/>
      <c r="G13" s="275"/>
      <c r="H13" s="275"/>
      <c r="I13" s="162"/>
      <c r="J13" s="369"/>
      <c r="K13" s="364"/>
      <c r="L13" s="364"/>
      <c r="M13" s="364"/>
      <c r="N13" s="369"/>
      <c r="O13" s="382"/>
      <c r="P13" s="369"/>
      <c r="Q13" s="382"/>
      <c r="R13" s="382"/>
      <c r="S13" s="162"/>
      <c r="T13" s="334">
        <f t="shared" si="0"/>
        <v>0</v>
      </c>
      <c r="U13" s="356"/>
      <c r="V13" s="356"/>
      <c r="W13" s="275"/>
      <c r="X13" s="369"/>
      <c r="Y13" s="368"/>
      <c r="Z13" s="335">
        <f t="shared" si="1"/>
        <v>0</v>
      </c>
      <c r="AA13" s="275"/>
      <c r="AB13" s="275"/>
      <c r="AC13" s="368"/>
      <c r="AD13" s="356"/>
      <c r="AE13" s="336">
        <f t="shared" si="2"/>
        <v>0</v>
      </c>
      <c r="AF13" s="275"/>
      <c r="AG13" s="275"/>
      <c r="AH13" s="368"/>
      <c r="AI13" s="356"/>
      <c r="AJ13" s="336">
        <f t="shared" si="3"/>
        <v>0</v>
      </c>
      <c r="AK13" s="275"/>
      <c r="AL13" s="275"/>
      <c r="AM13" s="368"/>
      <c r="AN13" s="356"/>
      <c r="AO13" s="336">
        <f t="shared" si="4"/>
        <v>0</v>
      </c>
      <c r="AP13" s="275"/>
      <c r="AQ13" s="356"/>
      <c r="AR13" s="356"/>
      <c r="AS13" s="358"/>
      <c r="AT13" s="360"/>
      <c r="AU13" s="364"/>
      <c r="AV13" s="383"/>
      <c r="AW13" s="275" t="s">
        <v>90</v>
      </c>
      <c r="AX13" s="275"/>
      <c r="AY13" s="159"/>
      <c r="AZ13" s="159"/>
      <c r="BA13" s="344"/>
      <c r="BB13" s="286"/>
      <c r="BC13" s="286"/>
      <c r="BD13" s="286"/>
      <c r="BE13" s="286"/>
      <c r="BF13" s="286"/>
      <c r="BG13" s="286"/>
      <c r="BH13" s="286"/>
    </row>
    <row r="14" spans="1:89" ht="40.5" hidden="1" customHeight="1" x14ac:dyDescent="0.2">
      <c r="A14" s="378">
        <v>2</v>
      </c>
      <c r="B14" s="364" t="s">
        <v>194</v>
      </c>
      <c r="C14" s="356" t="str">
        <f>+VLOOKUP(B14,$A$770:$B$812,2,0)</f>
        <v>TITO MORALES PINZÓN</v>
      </c>
      <c r="D14" s="374" t="s">
        <v>168</v>
      </c>
      <c r="E14" s="356"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69" t="s">
        <v>276</v>
      </c>
      <c r="G14" s="275" t="s">
        <v>272</v>
      </c>
      <c r="H14" s="275" t="s">
        <v>41</v>
      </c>
      <c r="I14" s="162" t="s">
        <v>678</v>
      </c>
      <c r="J14" s="369" t="s">
        <v>108</v>
      </c>
      <c r="K14" s="369" t="s">
        <v>679</v>
      </c>
      <c r="L14" s="369" t="s">
        <v>680</v>
      </c>
      <c r="M14" s="369" t="s">
        <v>681</v>
      </c>
      <c r="N14" s="369" t="s">
        <v>151</v>
      </c>
      <c r="O14" s="382">
        <f>IF(N14="ALTA",5,IF(N14="MEDIO ALTA",4,IF(N14="MEDIA",3,IF(N14="MEDIO BAJA",2,IF(N14="BAJA",1,0)))))</f>
        <v>2</v>
      </c>
      <c r="P14" s="369" t="s">
        <v>144</v>
      </c>
      <c r="Q14" s="382">
        <f>IF(P14="ALTO",5,IF(P14="MEDIO ALTO",4,IF(P14="MEDIO",3,IF(P14="MEDIO BAJO",2,IF(P14="BAJO",1,0)))))</f>
        <v>4</v>
      </c>
      <c r="R14" s="382">
        <f>Q14*O14</f>
        <v>8</v>
      </c>
      <c r="S14" s="162" t="s">
        <v>327</v>
      </c>
      <c r="T14" s="334">
        <f t="shared" si="0"/>
        <v>1</v>
      </c>
      <c r="U14" s="356">
        <f t="shared" ref="U14" si="5">ROUND(AVERAGEIF(T14:T16,"&gt;0"),0)</f>
        <v>1</v>
      </c>
      <c r="V14" s="356">
        <f t="shared" ref="V14:V77" si="6">U14*0.6</f>
        <v>0.6</v>
      </c>
      <c r="W14" s="275" t="s">
        <v>682</v>
      </c>
      <c r="X14" s="369">
        <f>IF(S14="No_existen",5*$X$10,Y14*$X$10)</f>
        <v>0.2</v>
      </c>
      <c r="Y14" s="368">
        <f t="shared" ref="Y14" si="7">ROUND(AVERAGEIF(Z14:Z16,"&gt;0"),0)</f>
        <v>4</v>
      </c>
      <c r="Z14" s="335">
        <f t="shared" si="1"/>
        <v>4</v>
      </c>
      <c r="AA14" s="275" t="s">
        <v>330</v>
      </c>
      <c r="AB14" s="275"/>
      <c r="AC14" s="368">
        <f t="shared" ref="AC14" si="8">IF(S14="No_existen",5*$AC$10,AD14*$AC$10)</f>
        <v>0.15</v>
      </c>
      <c r="AD14" s="356">
        <f t="shared" ref="AD14" si="9">ROUND(AVERAGEIF(AE14:AE16,"&gt;0"),0)</f>
        <v>1</v>
      </c>
      <c r="AE14" s="336">
        <f t="shared" si="2"/>
        <v>1</v>
      </c>
      <c r="AF14" s="275" t="s">
        <v>307</v>
      </c>
      <c r="AG14" s="275" t="s">
        <v>683</v>
      </c>
      <c r="AH14" s="368">
        <f t="shared" ref="AH14" si="10">IF(S14="No_existen",5*$AH$10,AI14*$AH$10)</f>
        <v>0.1</v>
      </c>
      <c r="AI14" s="356">
        <f t="shared" ref="AI14" si="11">ROUND(AVERAGEIF(AJ14:AJ16,"&gt;0"),0)</f>
        <v>1</v>
      </c>
      <c r="AJ14" s="336">
        <f t="shared" si="3"/>
        <v>1</v>
      </c>
      <c r="AK14" s="275" t="s">
        <v>304</v>
      </c>
      <c r="AL14" s="275" t="s">
        <v>312</v>
      </c>
      <c r="AM14" s="368">
        <f t="shared" ref="AM14" si="12">IF(S14="No_existen",5*$AM$10,AN14*$AM$10)</f>
        <v>0.30000000000000004</v>
      </c>
      <c r="AN14" s="356">
        <f t="shared" ref="AN14" si="13">ROUND(AVERAGEIF(AO14:AO16,"&gt;0"),0)</f>
        <v>3</v>
      </c>
      <c r="AO14" s="336">
        <f t="shared" si="4"/>
        <v>1</v>
      </c>
      <c r="AP14" s="275" t="s">
        <v>592</v>
      </c>
      <c r="AQ14" s="356">
        <f t="shared" ref="AQ14" si="14">ROUND(AVERAGE(U14,Y14,AD14,AI14,AN14),0)</f>
        <v>2</v>
      </c>
      <c r="AR14" s="356" t="str">
        <f t="shared" ref="AR14" si="15">IF(AQ14&lt;1.5,"FUERTE",IF(AND(AQ14&gt;=1.5,AQ14&lt;2.5),"ACEPTABLE",IF(AQ14&gt;=5,"INEXISTENTE","DÉBIL")))</f>
        <v>ACEPTABLE</v>
      </c>
      <c r="AS14" s="358">
        <f t="shared" ref="AS14" si="16">IF(R14=0,0,ROUND((R14*AQ14),0))</f>
        <v>16</v>
      </c>
      <c r="AT14" s="360" t="str">
        <f t="shared" ref="AT14" si="17">IF(AS14&gt;=36,"GRAVE", IF(AS14&lt;=10, "LEVE", "MODERADO"))</f>
        <v>MODERADO</v>
      </c>
      <c r="AU14" s="367" t="s">
        <v>684</v>
      </c>
      <c r="AV14" s="384">
        <v>0</v>
      </c>
      <c r="AW14" s="275" t="s">
        <v>91</v>
      </c>
      <c r="AX14" s="275" t="s">
        <v>685</v>
      </c>
      <c r="AY14" s="337">
        <v>45233</v>
      </c>
      <c r="AZ14" s="159"/>
      <c r="BA14" s="344"/>
      <c r="BB14" s="286"/>
      <c r="BC14" s="286"/>
      <c r="BD14" s="286"/>
      <c r="BE14" s="286"/>
      <c r="BF14" s="286"/>
      <c r="BG14" s="179"/>
      <c r="BH14" s="179"/>
    </row>
    <row r="15" spans="1:89" ht="40.5" hidden="1" customHeight="1" x14ac:dyDescent="0.2">
      <c r="A15" s="378"/>
      <c r="B15" s="364"/>
      <c r="C15" s="356"/>
      <c r="D15" s="374"/>
      <c r="E15" s="356"/>
      <c r="F15" s="369"/>
      <c r="G15" s="275" t="s">
        <v>271</v>
      </c>
      <c r="H15" s="275" t="s">
        <v>37</v>
      </c>
      <c r="I15" s="162" t="s">
        <v>686</v>
      </c>
      <c r="J15" s="369"/>
      <c r="K15" s="369"/>
      <c r="L15" s="369"/>
      <c r="M15" s="369"/>
      <c r="N15" s="369"/>
      <c r="O15" s="382"/>
      <c r="P15" s="369"/>
      <c r="Q15" s="382"/>
      <c r="R15" s="382"/>
      <c r="S15" s="162" t="s">
        <v>327</v>
      </c>
      <c r="T15" s="334">
        <f t="shared" si="0"/>
        <v>1</v>
      </c>
      <c r="U15" s="356"/>
      <c r="V15" s="356"/>
      <c r="W15" s="275" t="s">
        <v>687</v>
      </c>
      <c r="X15" s="369"/>
      <c r="Y15" s="368"/>
      <c r="Z15" s="335">
        <f t="shared" si="1"/>
        <v>4</v>
      </c>
      <c r="AA15" s="275" t="s">
        <v>330</v>
      </c>
      <c r="AB15" s="275"/>
      <c r="AC15" s="368"/>
      <c r="AD15" s="356"/>
      <c r="AE15" s="336">
        <f t="shared" si="2"/>
        <v>1</v>
      </c>
      <c r="AF15" s="275" t="s">
        <v>307</v>
      </c>
      <c r="AG15" s="275" t="s">
        <v>688</v>
      </c>
      <c r="AH15" s="368"/>
      <c r="AI15" s="356"/>
      <c r="AJ15" s="336">
        <f t="shared" si="3"/>
        <v>1</v>
      </c>
      <c r="AK15" s="275" t="s">
        <v>304</v>
      </c>
      <c r="AL15" s="275" t="s">
        <v>319</v>
      </c>
      <c r="AM15" s="368"/>
      <c r="AN15" s="356"/>
      <c r="AO15" s="336">
        <f t="shared" si="4"/>
        <v>4</v>
      </c>
      <c r="AP15" s="275" t="s">
        <v>593</v>
      </c>
      <c r="AQ15" s="356"/>
      <c r="AR15" s="356"/>
      <c r="AS15" s="358"/>
      <c r="AT15" s="360"/>
      <c r="AU15" s="367"/>
      <c r="AV15" s="384"/>
      <c r="AW15" s="275" t="s">
        <v>91</v>
      </c>
      <c r="AX15" s="275" t="s">
        <v>689</v>
      </c>
      <c r="AY15" s="337">
        <v>45233</v>
      </c>
      <c r="AZ15" s="159"/>
      <c r="BA15" s="344"/>
      <c r="BB15" s="179"/>
      <c r="BC15" s="179"/>
      <c r="BD15" s="179"/>
      <c r="BE15" s="179"/>
      <c r="BF15" s="179"/>
      <c r="BG15" s="286"/>
      <c r="BH15" s="286"/>
    </row>
    <row r="16" spans="1:89" ht="40.5" hidden="1" customHeight="1" x14ac:dyDescent="0.2">
      <c r="A16" s="378"/>
      <c r="B16" s="364"/>
      <c r="C16" s="356"/>
      <c r="D16" s="374"/>
      <c r="E16" s="356"/>
      <c r="F16" s="369"/>
      <c r="G16" s="275" t="s">
        <v>271</v>
      </c>
      <c r="H16" s="275" t="s">
        <v>37</v>
      </c>
      <c r="I16" s="162" t="s">
        <v>690</v>
      </c>
      <c r="J16" s="369"/>
      <c r="K16" s="369"/>
      <c r="L16" s="369"/>
      <c r="M16" s="369"/>
      <c r="N16" s="369"/>
      <c r="O16" s="382"/>
      <c r="P16" s="369"/>
      <c r="Q16" s="382"/>
      <c r="R16" s="382"/>
      <c r="S16" s="162" t="s">
        <v>327</v>
      </c>
      <c r="T16" s="334">
        <f t="shared" si="0"/>
        <v>1</v>
      </c>
      <c r="U16" s="356"/>
      <c r="V16" s="356"/>
      <c r="W16" s="275" t="s">
        <v>691</v>
      </c>
      <c r="X16" s="369"/>
      <c r="Y16" s="368"/>
      <c r="Z16" s="335">
        <f t="shared" si="1"/>
        <v>4</v>
      </c>
      <c r="AA16" s="275" t="s">
        <v>330</v>
      </c>
      <c r="AB16" s="275"/>
      <c r="AC16" s="368"/>
      <c r="AD16" s="356"/>
      <c r="AE16" s="336">
        <f t="shared" si="2"/>
        <v>1</v>
      </c>
      <c r="AF16" s="275" t="s">
        <v>307</v>
      </c>
      <c r="AG16" s="275" t="s">
        <v>688</v>
      </c>
      <c r="AH16" s="368"/>
      <c r="AI16" s="356"/>
      <c r="AJ16" s="336">
        <f t="shared" si="3"/>
        <v>1</v>
      </c>
      <c r="AK16" s="275" t="s">
        <v>304</v>
      </c>
      <c r="AL16" s="275" t="s">
        <v>319</v>
      </c>
      <c r="AM16" s="368"/>
      <c r="AN16" s="356"/>
      <c r="AO16" s="336">
        <f t="shared" si="4"/>
        <v>4</v>
      </c>
      <c r="AP16" s="275" t="s">
        <v>593</v>
      </c>
      <c r="AQ16" s="356"/>
      <c r="AR16" s="356"/>
      <c r="AS16" s="358"/>
      <c r="AT16" s="360"/>
      <c r="AU16" s="367"/>
      <c r="AV16" s="384"/>
      <c r="AW16" s="275" t="s">
        <v>91</v>
      </c>
      <c r="AX16" s="275" t="s">
        <v>692</v>
      </c>
      <c r="AY16" s="337">
        <v>45233</v>
      </c>
      <c r="AZ16" s="159"/>
      <c r="BA16" s="344"/>
      <c r="BB16" s="286"/>
      <c r="BC16" s="286"/>
      <c r="BD16" s="286"/>
      <c r="BE16" s="286"/>
      <c r="BF16" s="286"/>
      <c r="BG16" s="179"/>
      <c r="BH16" s="179"/>
    </row>
    <row r="17" spans="1:60" ht="40.5" hidden="1" customHeight="1" x14ac:dyDescent="0.2">
      <c r="A17" s="378">
        <v>3</v>
      </c>
      <c r="B17" s="364" t="s">
        <v>194</v>
      </c>
      <c r="C17" s="356" t="str">
        <f>+VLOOKUP(B17,$A$770:$B$812,2,0)</f>
        <v>TITO MORALES PINZÓN</v>
      </c>
      <c r="D17" s="374" t="s">
        <v>171</v>
      </c>
      <c r="E17" s="356"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69" t="s">
        <v>276</v>
      </c>
      <c r="G17" s="275" t="s">
        <v>271</v>
      </c>
      <c r="H17" s="275" t="s">
        <v>37</v>
      </c>
      <c r="I17" s="162" t="s">
        <v>693</v>
      </c>
      <c r="J17" s="369" t="s">
        <v>106</v>
      </c>
      <c r="K17" s="369" t="s">
        <v>694</v>
      </c>
      <c r="L17" s="369" t="s">
        <v>695</v>
      </c>
      <c r="M17" s="369" t="s">
        <v>696</v>
      </c>
      <c r="N17" s="369" t="s">
        <v>151</v>
      </c>
      <c r="O17" s="382">
        <f t="shared" ref="O17" si="18">IF(N17="ALTA",5,IF(N17="MEDIO ALTA",4,IF(N17="MEDIA",3,IF(N17="MEDIO BAJA",2,IF(N17="BAJA",1,0)))))</f>
        <v>2</v>
      </c>
      <c r="P17" s="369" t="s">
        <v>142</v>
      </c>
      <c r="Q17" s="382">
        <f t="shared" ref="Q17:Q23" si="19">IF(P17="ALTO",5,IF(P17="MEDIO ALTO",4,IF(P17="MEDIO",3,IF(P17="MEDIO BAJO",2,IF(P17="BAJO",1,0)))))</f>
        <v>1</v>
      </c>
      <c r="R17" s="382">
        <f>Q17*O17</f>
        <v>2</v>
      </c>
      <c r="S17" s="162" t="s">
        <v>327</v>
      </c>
      <c r="T17" s="334">
        <f t="shared" si="0"/>
        <v>1</v>
      </c>
      <c r="U17" s="356">
        <f t="shared" ref="U17" si="20">ROUND(AVERAGEIF(T17:T19,"&gt;0"),0)</f>
        <v>1</v>
      </c>
      <c r="V17" s="356">
        <f t="shared" si="6"/>
        <v>0.6</v>
      </c>
      <c r="W17" s="275" t="s">
        <v>697</v>
      </c>
      <c r="X17" s="369">
        <f>IF(S17="No_existen",5*$X$10,Y17*$X$10)</f>
        <v>0.2</v>
      </c>
      <c r="Y17" s="368">
        <f>ROUND(AVERAGEIF(Z17:Z19,"&gt;0"),0)</f>
        <v>4</v>
      </c>
      <c r="Z17" s="335">
        <f t="shared" si="1"/>
        <v>4</v>
      </c>
      <c r="AA17" s="275" t="s">
        <v>330</v>
      </c>
      <c r="AB17" s="275"/>
      <c r="AC17" s="368">
        <f t="shared" ref="AC17" si="21">IF(S17="No_existen",5*$AC$10,AD17*$AC$10)</f>
        <v>0.15</v>
      </c>
      <c r="AD17" s="356">
        <f t="shared" ref="AD17" si="22">ROUND(AVERAGEIF(AE17:AE19,"&gt;0"),0)</f>
        <v>1</v>
      </c>
      <c r="AE17" s="336">
        <f t="shared" si="2"/>
        <v>1</v>
      </c>
      <c r="AF17" s="275" t="s">
        <v>307</v>
      </c>
      <c r="AG17" s="275" t="s">
        <v>688</v>
      </c>
      <c r="AH17" s="368">
        <f t="shared" ref="AH17" si="23">IF(S17="No_existen",5*$AH$10,AI17*$AH$10)</f>
        <v>0.1</v>
      </c>
      <c r="AI17" s="356">
        <f t="shared" ref="AI17" si="24">ROUND(AVERAGEIF(AJ17:AJ19,"&gt;0"),0)</f>
        <v>1</v>
      </c>
      <c r="AJ17" s="336">
        <f t="shared" si="3"/>
        <v>1</v>
      </c>
      <c r="AK17" s="275" t="s">
        <v>304</v>
      </c>
      <c r="AL17" s="275" t="s">
        <v>319</v>
      </c>
      <c r="AM17" s="368">
        <f t="shared" ref="AM17" si="25">IF(S17="No_existen",5*$AM$10,AN17*$AM$10)</f>
        <v>0.4</v>
      </c>
      <c r="AN17" s="356">
        <f t="shared" ref="AN17" si="26">ROUND(AVERAGEIF(AO17:AO19,"&gt;0"),0)</f>
        <v>4</v>
      </c>
      <c r="AO17" s="336">
        <f t="shared" si="4"/>
        <v>4</v>
      </c>
      <c r="AP17" s="275" t="s">
        <v>593</v>
      </c>
      <c r="AQ17" s="356">
        <f t="shared" ref="AQ17" si="27">ROUND(AVERAGE(U17,Y17,AD17,AI17,AN17),0)</f>
        <v>2</v>
      </c>
      <c r="AR17" s="356" t="str">
        <f t="shared" ref="AR17" si="28">IF(AQ17&lt;1.5,"FUERTE",IF(AND(AQ17&gt;=1.5,AQ17&lt;2.5),"ACEPTABLE",IF(AQ17&gt;=5,"INEXISTENTE","DÉBIL")))</f>
        <v>ACEPTABLE</v>
      </c>
      <c r="AS17" s="358">
        <f t="shared" ref="AS17" si="29">IF(R17=0,0,ROUND((R17*AQ17),0))</f>
        <v>4</v>
      </c>
      <c r="AT17" s="360" t="str">
        <f t="shared" ref="AT17" si="30">IF(AS17&gt;=36,"GRAVE", IF(AS17&lt;=10, "LEVE", "MODERADO"))</f>
        <v>LEVE</v>
      </c>
      <c r="AU17" s="367" t="s">
        <v>698</v>
      </c>
      <c r="AV17" s="367">
        <v>5</v>
      </c>
      <c r="AW17" s="275" t="s">
        <v>90</v>
      </c>
      <c r="AX17" s="275"/>
      <c r="AY17" s="159"/>
      <c r="AZ17" s="159"/>
      <c r="BA17" s="344"/>
      <c r="BB17" s="179"/>
      <c r="BC17" s="179"/>
      <c r="BD17" s="179"/>
      <c r="BE17" s="179"/>
      <c r="BF17" s="179"/>
      <c r="BG17" s="286"/>
      <c r="BH17" s="286"/>
    </row>
    <row r="18" spans="1:60" ht="40.5" hidden="1" customHeight="1" x14ac:dyDescent="0.2">
      <c r="A18" s="378"/>
      <c r="B18" s="364"/>
      <c r="C18" s="356"/>
      <c r="D18" s="374"/>
      <c r="E18" s="356"/>
      <c r="F18" s="369"/>
      <c r="G18" s="275" t="s">
        <v>271</v>
      </c>
      <c r="H18" s="275" t="s">
        <v>34</v>
      </c>
      <c r="I18" s="162" t="s">
        <v>699</v>
      </c>
      <c r="J18" s="369"/>
      <c r="K18" s="369"/>
      <c r="L18" s="369"/>
      <c r="M18" s="369"/>
      <c r="N18" s="369"/>
      <c r="O18" s="382"/>
      <c r="P18" s="369"/>
      <c r="Q18" s="382"/>
      <c r="R18" s="382"/>
      <c r="S18" s="162" t="s">
        <v>327</v>
      </c>
      <c r="T18" s="334">
        <f t="shared" si="0"/>
        <v>1</v>
      </c>
      <c r="U18" s="356"/>
      <c r="V18" s="356"/>
      <c r="W18" s="275" t="s">
        <v>700</v>
      </c>
      <c r="X18" s="369"/>
      <c r="Y18" s="368"/>
      <c r="Z18" s="335">
        <f t="shared" si="1"/>
        <v>4</v>
      </c>
      <c r="AA18" s="275" t="s">
        <v>330</v>
      </c>
      <c r="AB18" s="275"/>
      <c r="AC18" s="368"/>
      <c r="AD18" s="356"/>
      <c r="AE18" s="336">
        <f t="shared" si="2"/>
        <v>1</v>
      </c>
      <c r="AF18" s="275" t="s">
        <v>307</v>
      </c>
      <c r="AG18" s="275" t="s">
        <v>701</v>
      </c>
      <c r="AH18" s="368"/>
      <c r="AI18" s="356"/>
      <c r="AJ18" s="336">
        <f t="shared" si="3"/>
        <v>1</v>
      </c>
      <c r="AK18" s="275" t="s">
        <v>304</v>
      </c>
      <c r="AL18" s="275" t="s">
        <v>319</v>
      </c>
      <c r="AM18" s="368"/>
      <c r="AN18" s="356"/>
      <c r="AO18" s="336">
        <f t="shared" si="4"/>
        <v>4</v>
      </c>
      <c r="AP18" s="275" t="s">
        <v>593</v>
      </c>
      <c r="AQ18" s="356"/>
      <c r="AR18" s="356"/>
      <c r="AS18" s="358"/>
      <c r="AT18" s="360"/>
      <c r="AU18" s="367"/>
      <c r="AV18" s="367"/>
      <c r="AW18" s="275" t="s">
        <v>90</v>
      </c>
      <c r="AX18" s="275"/>
      <c r="AY18" s="159"/>
      <c r="AZ18" s="159"/>
      <c r="BA18" s="344"/>
      <c r="BB18" s="286"/>
      <c r="BC18" s="286"/>
      <c r="BD18" s="286"/>
      <c r="BE18" s="286"/>
      <c r="BF18" s="286"/>
      <c r="BG18" s="286"/>
      <c r="BH18" s="286"/>
    </row>
    <row r="19" spans="1:60" ht="40.5" hidden="1" customHeight="1" x14ac:dyDescent="0.2">
      <c r="A19" s="378"/>
      <c r="B19" s="364"/>
      <c r="C19" s="356"/>
      <c r="D19" s="374"/>
      <c r="E19" s="356"/>
      <c r="F19" s="369"/>
      <c r="G19" s="275" t="s">
        <v>271</v>
      </c>
      <c r="H19" s="275" t="s">
        <v>35</v>
      </c>
      <c r="I19" s="162" t="s">
        <v>702</v>
      </c>
      <c r="J19" s="369"/>
      <c r="K19" s="369"/>
      <c r="L19" s="369"/>
      <c r="M19" s="369"/>
      <c r="N19" s="369"/>
      <c r="O19" s="382"/>
      <c r="P19" s="369"/>
      <c r="Q19" s="382"/>
      <c r="R19" s="382"/>
      <c r="S19" s="162" t="s">
        <v>327</v>
      </c>
      <c r="T19" s="334">
        <f t="shared" si="0"/>
        <v>1</v>
      </c>
      <c r="U19" s="356"/>
      <c r="V19" s="356"/>
      <c r="W19" s="275" t="s">
        <v>703</v>
      </c>
      <c r="X19" s="369"/>
      <c r="Y19" s="368"/>
      <c r="Z19" s="335">
        <f t="shared" si="1"/>
        <v>4</v>
      </c>
      <c r="AA19" s="275" t="s">
        <v>330</v>
      </c>
      <c r="AB19" s="275"/>
      <c r="AC19" s="368"/>
      <c r="AD19" s="356"/>
      <c r="AE19" s="336">
        <f t="shared" si="2"/>
        <v>1</v>
      </c>
      <c r="AF19" s="275" t="s">
        <v>307</v>
      </c>
      <c r="AG19" s="275" t="s">
        <v>688</v>
      </c>
      <c r="AH19" s="368"/>
      <c r="AI19" s="356"/>
      <c r="AJ19" s="336">
        <f t="shared" si="3"/>
        <v>1</v>
      </c>
      <c r="AK19" s="275" t="s">
        <v>304</v>
      </c>
      <c r="AL19" s="275" t="s">
        <v>319</v>
      </c>
      <c r="AM19" s="368"/>
      <c r="AN19" s="356"/>
      <c r="AO19" s="336">
        <f t="shared" si="4"/>
        <v>4</v>
      </c>
      <c r="AP19" s="275" t="s">
        <v>593</v>
      </c>
      <c r="AQ19" s="356"/>
      <c r="AR19" s="356"/>
      <c r="AS19" s="358"/>
      <c r="AT19" s="360"/>
      <c r="AU19" s="367"/>
      <c r="AV19" s="367"/>
      <c r="AW19" s="275" t="s">
        <v>90</v>
      </c>
      <c r="AX19" s="275"/>
      <c r="AY19" s="159"/>
      <c r="AZ19" s="159"/>
      <c r="BA19" s="344"/>
      <c r="BB19" s="286"/>
      <c r="BC19" s="286"/>
      <c r="BD19" s="286"/>
      <c r="BE19" s="286"/>
      <c r="BF19" s="286"/>
      <c r="BG19" s="179"/>
      <c r="BH19" s="179"/>
    </row>
    <row r="20" spans="1:60" ht="40.5" hidden="1" customHeight="1" x14ac:dyDescent="0.2">
      <c r="A20" s="378">
        <v>4</v>
      </c>
      <c r="B20" s="364" t="s">
        <v>194</v>
      </c>
      <c r="C20" s="356" t="str">
        <f>+VLOOKUP(B20,$A$770:$B$812,2,0)</f>
        <v>TITO MORALES PINZÓN</v>
      </c>
      <c r="D20" s="374" t="s">
        <v>171</v>
      </c>
      <c r="E20" s="356"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69" t="s">
        <v>276</v>
      </c>
      <c r="G20" s="275" t="s">
        <v>271</v>
      </c>
      <c r="H20" s="275" t="s">
        <v>36</v>
      </c>
      <c r="I20" s="163" t="s">
        <v>704</v>
      </c>
      <c r="J20" s="369" t="s">
        <v>112</v>
      </c>
      <c r="K20" s="364" t="s">
        <v>705</v>
      </c>
      <c r="L20" s="364" t="s">
        <v>706</v>
      </c>
      <c r="M20" s="364" t="s">
        <v>707</v>
      </c>
      <c r="N20" s="369" t="s">
        <v>151</v>
      </c>
      <c r="O20" s="382">
        <f t="shared" ref="O20" si="31">IF(N20="ALTA",5,IF(N20="MEDIO ALTA",4,IF(N20="MEDIA",3,IF(N20="MEDIO BAJA",2,IF(N20="BAJA",1,0)))))</f>
        <v>2</v>
      </c>
      <c r="P20" s="369" t="s">
        <v>144</v>
      </c>
      <c r="Q20" s="382">
        <f t="shared" si="19"/>
        <v>4</v>
      </c>
      <c r="R20" s="382">
        <f>Q20*O20</f>
        <v>8</v>
      </c>
      <c r="S20" s="162" t="s">
        <v>327</v>
      </c>
      <c r="T20" s="334">
        <f t="shared" si="0"/>
        <v>1</v>
      </c>
      <c r="U20" s="356">
        <f t="shared" ref="U20" si="32">ROUND(AVERAGEIF(T20:T22,"&gt;0"),0)</f>
        <v>1</v>
      </c>
      <c r="V20" s="356">
        <f t="shared" si="6"/>
        <v>0.6</v>
      </c>
      <c r="W20" s="275" t="s">
        <v>697</v>
      </c>
      <c r="X20" s="369">
        <f>IF(S20="No_existen",5*$X$10,Y20*$X$10)</f>
        <v>0.2</v>
      </c>
      <c r="Y20" s="368">
        <f t="shared" ref="Y20" si="33">ROUND(AVERAGEIF(Z20:Z22,"&gt;0"),0)</f>
        <v>4</v>
      </c>
      <c r="Z20" s="335">
        <f t="shared" si="1"/>
        <v>4</v>
      </c>
      <c r="AA20" s="275" t="s">
        <v>330</v>
      </c>
      <c r="AB20" s="275"/>
      <c r="AC20" s="368">
        <f t="shared" ref="AC20" si="34">IF(S20="No_existen",5*$AC$10,AD20*$AC$10)</f>
        <v>0.15</v>
      </c>
      <c r="AD20" s="356">
        <f t="shared" ref="AD20" si="35">ROUND(AVERAGEIF(AE20:AE22,"&gt;0"),0)</f>
        <v>1</v>
      </c>
      <c r="AE20" s="336">
        <f t="shared" si="2"/>
        <v>1</v>
      </c>
      <c r="AF20" s="275" t="s">
        <v>307</v>
      </c>
      <c r="AG20" s="275" t="s">
        <v>708</v>
      </c>
      <c r="AH20" s="368">
        <f t="shared" ref="AH20" si="36">IF(S20="No_existen",5*$AH$10,AI20*$AH$10)</f>
        <v>0.1</v>
      </c>
      <c r="AI20" s="356">
        <f t="shared" ref="AI20" si="37">ROUND(AVERAGEIF(AJ20:AJ22,"&gt;0"),0)</f>
        <v>1</v>
      </c>
      <c r="AJ20" s="336">
        <f t="shared" si="3"/>
        <v>1</v>
      </c>
      <c r="AK20" s="275" t="s">
        <v>304</v>
      </c>
      <c r="AL20" s="275" t="s">
        <v>313</v>
      </c>
      <c r="AM20" s="368">
        <f t="shared" ref="AM20" si="38">IF(S20="No_existen",5*$AM$10,AN20*$AM$10)</f>
        <v>0.4</v>
      </c>
      <c r="AN20" s="356">
        <f t="shared" ref="AN20" si="39">ROUND(AVERAGEIF(AO20:AO22,"&gt;0"),0)</f>
        <v>4</v>
      </c>
      <c r="AO20" s="336">
        <f t="shared" si="4"/>
        <v>4</v>
      </c>
      <c r="AP20" s="275" t="s">
        <v>593</v>
      </c>
      <c r="AQ20" s="356">
        <f t="shared" ref="AQ20" si="40">ROUND(AVERAGE(U20,Y20,AD20,AI20,AN20),0)</f>
        <v>2</v>
      </c>
      <c r="AR20" s="356" t="str">
        <f t="shared" ref="AR20" si="41">IF(AQ20&lt;1.5,"FUERTE",IF(AND(AQ20&gt;=1.5,AQ20&lt;2.5),"ACEPTABLE",IF(AQ20&gt;=5,"INEXISTENTE","DÉBIL")))</f>
        <v>ACEPTABLE</v>
      </c>
      <c r="AS20" s="358">
        <f t="shared" ref="AS20" si="42">IF(R20=0,0,ROUND((R20*AQ20),0))</f>
        <v>16</v>
      </c>
      <c r="AT20" s="360" t="str">
        <f>IF(AS20&gt;=36,"GRAVE", IF(AS20&lt;=10, "LEVE", "MODERADO"))</f>
        <v>MODERADO</v>
      </c>
      <c r="AU20" s="367" t="s">
        <v>709</v>
      </c>
      <c r="AV20" s="366">
        <v>0</v>
      </c>
      <c r="AW20" s="275" t="s">
        <v>91</v>
      </c>
      <c r="AX20" s="275" t="s">
        <v>710</v>
      </c>
      <c r="AY20" s="159">
        <v>45138</v>
      </c>
      <c r="AZ20" s="159"/>
      <c r="BA20" s="344"/>
      <c r="BB20" s="286"/>
      <c r="BC20" s="286"/>
      <c r="BD20" s="286"/>
      <c r="BE20" s="286"/>
      <c r="BF20" s="286"/>
      <c r="BG20" s="286"/>
      <c r="BH20" s="286"/>
    </row>
    <row r="21" spans="1:60" ht="40.5" hidden="1" customHeight="1" x14ac:dyDescent="0.2">
      <c r="A21" s="378"/>
      <c r="B21" s="364"/>
      <c r="C21" s="356"/>
      <c r="D21" s="374"/>
      <c r="E21" s="356"/>
      <c r="F21" s="369"/>
      <c r="G21" s="275" t="s">
        <v>271</v>
      </c>
      <c r="H21" s="275" t="s">
        <v>37</v>
      </c>
      <c r="I21" s="163" t="s">
        <v>711</v>
      </c>
      <c r="J21" s="369"/>
      <c r="K21" s="364"/>
      <c r="L21" s="364"/>
      <c r="M21" s="364"/>
      <c r="N21" s="369"/>
      <c r="O21" s="382"/>
      <c r="P21" s="369"/>
      <c r="Q21" s="382"/>
      <c r="R21" s="382"/>
      <c r="S21" s="162" t="s">
        <v>327</v>
      </c>
      <c r="T21" s="334">
        <f t="shared" si="0"/>
        <v>1</v>
      </c>
      <c r="U21" s="356"/>
      <c r="V21" s="356"/>
      <c r="W21" s="275" t="s">
        <v>712</v>
      </c>
      <c r="X21" s="369"/>
      <c r="Y21" s="368"/>
      <c r="Z21" s="335">
        <f t="shared" si="1"/>
        <v>4</v>
      </c>
      <c r="AA21" s="275" t="s">
        <v>330</v>
      </c>
      <c r="AB21" s="275"/>
      <c r="AC21" s="368"/>
      <c r="AD21" s="356"/>
      <c r="AE21" s="336">
        <f t="shared" si="2"/>
        <v>1</v>
      </c>
      <c r="AF21" s="275" t="s">
        <v>307</v>
      </c>
      <c r="AG21" s="275" t="s">
        <v>708</v>
      </c>
      <c r="AH21" s="368"/>
      <c r="AI21" s="356"/>
      <c r="AJ21" s="336">
        <f t="shared" si="3"/>
        <v>1</v>
      </c>
      <c r="AK21" s="275" t="s">
        <v>304</v>
      </c>
      <c r="AL21" s="275" t="s">
        <v>313</v>
      </c>
      <c r="AM21" s="368"/>
      <c r="AN21" s="356"/>
      <c r="AO21" s="336">
        <f t="shared" si="4"/>
        <v>4</v>
      </c>
      <c r="AP21" s="275" t="s">
        <v>593</v>
      </c>
      <c r="AQ21" s="356"/>
      <c r="AR21" s="356"/>
      <c r="AS21" s="358"/>
      <c r="AT21" s="360"/>
      <c r="AU21" s="367"/>
      <c r="AV21" s="366"/>
      <c r="AW21" s="275" t="s">
        <v>91</v>
      </c>
      <c r="AX21" s="275" t="s">
        <v>713</v>
      </c>
      <c r="AY21" s="159">
        <v>45138</v>
      </c>
      <c r="AZ21" s="159"/>
      <c r="BA21" s="344"/>
      <c r="BB21" s="179"/>
      <c r="BC21" s="179"/>
      <c r="BD21" s="179"/>
      <c r="BE21" s="179"/>
      <c r="BF21" s="179"/>
      <c r="BG21" s="286"/>
      <c r="BH21" s="286"/>
    </row>
    <row r="22" spans="1:60" ht="40.5" hidden="1" customHeight="1" x14ac:dyDescent="0.2">
      <c r="A22" s="378"/>
      <c r="B22" s="364"/>
      <c r="C22" s="356"/>
      <c r="D22" s="374"/>
      <c r="E22" s="356"/>
      <c r="F22" s="369"/>
      <c r="G22" s="275" t="s">
        <v>271</v>
      </c>
      <c r="H22" s="275" t="s">
        <v>34</v>
      </c>
      <c r="I22" s="275" t="s">
        <v>714</v>
      </c>
      <c r="J22" s="369"/>
      <c r="K22" s="364"/>
      <c r="L22" s="364"/>
      <c r="M22" s="364"/>
      <c r="N22" s="369"/>
      <c r="O22" s="382"/>
      <c r="P22" s="369"/>
      <c r="Q22" s="382"/>
      <c r="R22" s="382"/>
      <c r="S22" s="162" t="s">
        <v>327</v>
      </c>
      <c r="T22" s="334">
        <f t="shared" si="0"/>
        <v>1</v>
      </c>
      <c r="U22" s="356"/>
      <c r="V22" s="356"/>
      <c r="W22" s="275" t="s">
        <v>715</v>
      </c>
      <c r="X22" s="369"/>
      <c r="Y22" s="368"/>
      <c r="Z22" s="335">
        <f t="shared" si="1"/>
        <v>4</v>
      </c>
      <c r="AA22" s="275" t="s">
        <v>330</v>
      </c>
      <c r="AB22" s="275"/>
      <c r="AC22" s="368"/>
      <c r="AD22" s="356"/>
      <c r="AE22" s="336">
        <f t="shared" si="2"/>
        <v>1</v>
      </c>
      <c r="AF22" s="275" t="s">
        <v>307</v>
      </c>
      <c r="AG22" s="275" t="s">
        <v>708</v>
      </c>
      <c r="AH22" s="368"/>
      <c r="AI22" s="356"/>
      <c r="AJ22" s="336">
        <f t="shared" si="3"/>
        <v>1</v>
      </c>
      <c r="AK22" s="275" t="s">
        <v>304</v>
      </c>
      <c r="AL22" s="275" t="s">
        <v>311</v>
      </c>
      <c r="AM22" s="368"/>
      <c r="AN22" s="356"/>
      <c r="AO22" s="336">
        <f t="shared" si="4"/>
        <v>4</v>
      </c>
      <c r="AP22" s="275" t="s">
        <v>593</v>
      </c>
      <c r="AQ22" s="356"/>
      <c r="AR22" s="356"/>
      <c r="AS22" s="358"/>
      <c r="AT22" s="360"/>
      <c r="AU22" s="367"/>
      <c r="AV22" s="366"/>
      <c r="AW22" s="275" t="s">
        <v>91</v>
      </c>
      <c r="AX22" s="275" t="s">
        <v>716</v>
      </c>
      <c r="AY22" s="159">
        <v>45138</v>
      </c>
      <c r="AZ22" s="159"/>
      <c r="BA22" s="344"/>
      <c r="BB22" s="286"/>
      <c r="BC22" s="286"/>
      <c r="BD22" s="286"/>
      <c r="BE22" s="286"/>
      <c r="BF22" s="286"/>
      <c r="BG22" s="286"/>
      <c r="BH22" s="286"/>
    </row>
    <row r="23" spans="1:60" ht="40.5" hidden="1" customHeight="1" x14ac:dyDescent="0.2">
      <c r="A23" s="378">
        <v>5</v>
      </c>
      <c r="B23" s="364" t="s">
        <v>194</v>
      </c>
      <c r="C23" s="356" t="str">
        <f>+VLOOKUP(B23,$A$770:$B$812,2,0)</f>
        <v>TITO MORALES PINZÓN</v>
      </c>
      <c r="D23" s="374" t="s">
        <v>154</v>
      </c>
      <c r="E23" s="356"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69" t="s">
        <v>276</v>
      </c>
      <c r="G23" s="275" t="s">
        <v>271</v>
      </c>
      <c r="H23" s="275" t="s">
        <v>34</v>
      </c>
      <c r="I23" s="275" t="s">
        <v>717</v>
      </c>
      <c r="J23" s="369" t="s">
        <v>106</v>
      </c>
      <c r="K23" s="369" t="s">
        <v>718</v>
      </c>
      <c r="L23" s="369" t="s">
        <v>719</v>
      </c>
      <c r="M23" s="369" t="s">
        <v>720</v>
      </c>
      <c r="N23" s="369" t="s">
        <v>128</v>
      </c>
      <c r="O23" s="382">
        <f t="shared" ref="O23" si="43">IF(N23="ALTA",5,IF(N23="MEDIO ALTA",4,IF(N23="MEDIA",3,IF(N23="MEDIO BAJA",2,IF(N23="BAJA",1,0)))))</f>
        <v>1</v>
      </c>
      <c r="P23" s="369" t="s">
        <v>140</v>
      </c>
      <c r="Q23" s="382">
        <f t="shared" si="19"/>
        <v>5</v>
      </c>
      <c r="R23" s="382">
        <f>Q23*O23</f>
        <v>5</v>
      </c>
      <c r="S23" s="162" t="s">
        <v>327</v>
      </c>
      <c r="T23" s="334">
        <f t="shared" si="0"/>
        <v>1</v>
      </c>
      <c r="U23" s="356">
        <f t="shared" ref="U23" si="44">ROUND(AVERAGEIF(T23:T25,"&gt;0"),0)</f>
        <v>1</v>
      </c>
      <c r="V23" s="356">
        <f t="shared" si="6"/>
        <v>0.6</v>
      </c>
      <c r="W23" s="275" t="s">
        <v>721</v>
      </c>
      <c r="X23" s="369">
        <f>IF(S23="No_existen",5*$X$10,Y23*$X$10)</f>
        <v>0.2</v>
      </c>
      <c r="Y23" s="368">
        <f t="shared" ref="Y23" si="45">ROUND(AVERAGEIF(Z23:Z25,"&gt;0"),0)</f>
        <v>4</v>
      </c>
      <c r="Z23" s="335">
        <f t="shared" si="1"/>
        <v>4</v>
      </c>
      <c r="AA23" s="275" t="s">
        <v>330</v>
      </c>
      <c r="AB23" s="275"/>
      <c r="AC23" s="368">
        <f t="shared" ref="AC23" si="46">IF(S23="No_existen",5*$AC$10,AD23*$AC$10)</f>
        <v>0.15</v>
      </c>
      <c r="AD23" s="356">
        <f t="shared" ref="AD23" si="47">ROUND(AVERAGEIF(AE23:AE25,"&gt;0"),0)</f>
        <v>1</v>
      </c>
      <c r="AE23" s="336">
        <f t="shared" si="2"/>
        <v>1</v>
      </c>
      <c r="AF23" s="275" t="s">
        <v>307</v>
      </c>
      <c r="AG23" s="275" t="s">
        <v>722</v>
      </c>
      <c r="AH23" s="368">
        <f t="shared" ref="AH23" si="48">IF(S23="No_existen",5*$AH$10,AI23*$AH$10)</f>
        <v>0.1</v>
      </c>
      <c r="AI23" s="356">
        <f t="shared" ref="AI23" si="49">ROUND(AVERAGEIF(AJ23:AJ25,"&gt;0"),0)</f>
        <v>1</v>
      </c>
      <c r="AJ23" s="336">
        <f t="shared" si="3"/>
        <v>1</v>
      </c>
      <c r="AK23" s="275" t="s">
        <v>304</v>
      </c>
      <c r="AL23" s="275" t="s">
        <v>312</v>
      </c>
      <c r="AM23" s="368">
        <f t="shared" ref="AM23" si="50">IF(S23="No_existen",5*$AM$10,AN23*$AM$10)</f>
        <v>0.30000000000000004</v>
      </c>
      <c r="AN23" s="356">
        <f t="shared" ref="AN23" si="51">ROUND(AVERAGEIF(AO23:AO25,"&gt;0"),0)</f>
        <v>3</v>
      </c>
      <c r="AO23" s="336">
        <f t="shared" si="4"/>
        <v>4</v>
      </c>
      <c r="AP23" s="275" t="s">
        <v>593</v>
      </c>
      <c r="AQ23" s="356">
        <f t="shared" ref="AQ23" si="52">ROUND(AVERAGE(U23,Y23,AD23,AI23,AN23),0)</f>
        <v>2</v>
      </c>
      <c r="AR23" s="356" t="str">
        <f t="shared" ref="AR23" si="53">IF(AQ23&lt;1.5,"FUERTE",IF(AND(AQ23&gt;=1.5,AQ23&lt;2.5),"ACEPTABLE",IF(AQ23&gt;=5,"INEXISTENTE","DÉBIL")))</f>
        <v>ACEPTABLE</v>
      </c>
      <c r="AS23" s="358">
        <f t="shared" ref="AS23" si="54">IF(R23=0,0,ROUND((R23*AQ23),0))</f>
        <v>10</v>
      </c>
      <c r="AT23" s="360" t="str">
        <f t="shared" ref="AT23" si="55">IF(AS23&gt;=36,"GRAVE", IF(AS23&lt;=10, "LEVE", "MODERADO"))</f>
        <v>LEVE</v>
      </c>
      <c r="AU23" s="374" t="s">
        <v>723</v>
      </c>
      <c r="AV23" s="393">
        <v>0</v>
      </c>
      <c r="AW23" s="275" t="s">
        <v>90</v>
      </c>
      <c r="AX23" s="275"/>
      <c r="AY23" s="159"/>
      <c r="AZ23" s="159"/>
      <c r="BA23" s="344"/>
      <c r="BB23" s="179"/>
      <c r="BC23" s="179"/>
      <c r="BD23" s="179"/>
      <c r="BE23" s="179"/>
      <c r="BF23" s="179"/>
      <c r="BG23" s="179"/>
      <c r="BH23" s="179"/>
    </row>
    <row r="24" spans="1:60" ht="40.5" hidden="1" customHeight="1" x14ac:dyDescent="0.2">
      <c r="A24" s="378"/>
      <c r="B24" s="364"/>
      <c r="C24" s="356"/>
      <c r="D24" s="374"/>
      <c r="E24" s="356"/>
      <c r="F24" s="369"/>
      <c r="G24" s="275" t="s">
        <v>271</v>
      </c>
      <c r="H24" s="275" t="s">
        <v>34</v>
      </c>
      <c r="I24" s="275" t="s">
        <v>724</v>
      </c>
      <c r="J24" s="369"/>
      <c r="K24" s="369"/>
      <c r="L24" s="369"/>
      <c r="M24" s="369"/>
      <c r="N24" s="369"/>
      <c r="O24" s="382"/>
      <c r="P24" s="369"/>
      <c r="Q24" s="382"/>
      <c r="R24" s="382"/>
      <c r="S24" s="162" t="s">
        <v>327</v>
      </c>
      <c r="T24" s="334">
        <f t="shared" si="0"/>
        <v>1</v>
      </c>
      <c r="U24" s="356"/>
      <c r="V24" s="356"/>
      <c r="W24" s="275" t="s">
        <v>725</v>
      </c>
      <c r="X24" s="369"/>
      <c r="Y24" s="368"/>
      <c r="Z24" s="335">
        <f t="shared" si="1"/>
        <v>4</v>
      </c>
      <c r="AA24" s="275" t="s">
        <v>330</v>
      </c>
      <c r="AB24" s="275"/>
      <c r="AC24" s="368"/>
      <c r="AD24" s="356"/>
      <c r="AE24" s="336">
        <f t="shared" si="2"/>
        <v>1</v>
      </c>
      <c r="AF24" s="275" t="s">
        <v>307</v>
      </c>
      <c r="AG24" s="275" t="s">
        <v>726</v>
      </c>
      <c r="AH24" s="368"/>
      <c r="AI24" s="356"/>
      <c r="AJ24" s="336">
        <f t="shared" si="3"/>
        <v>1</v>
      </c>
      <c r="AK24" s="275" t="s">
        <v>304</v>
      </c>
      <c r="AL24" s="275" t="s">
        <v>311</v>
      </c>
      <c r="AM24" s="368"/>
      <c r="AN24" s="356"/>
      <c r="AO24" s="336">
        <f t="shared" si="4"/>
        <v>1</v>
      </c>
      <c r="AP24" s="275" t="s">
        <v>592</v>
      </c>
      <c r="AQ24" s="356"/>
      <c r="AR24" s="356"/>
      <c r="AS24" s="358"/>
      <c r="AT24" s="360"/>
      <c r="AU24" s="374"/>
      <c r="AV24" s="393"/>
      <c r="AW24" s="275" t="s">
        <v>90</v>
      </c>
      <c r="AX24" s="275"/>
      <c r="AY24" s="159"/>
      <c r="AZ24" s="159"/>
      <c r="BA24" s="344"/>
      <c r="BB24" s="286"/>
      <c r="BC24" s="286"/>
      <c r="BD24" s="286"/>
      <c r="BE24" s="286"/>
      <c r="BF24" s="286"/>
      <c r="BG24" s="286"/>
      <c r="BH24" s="286"/>
    </row>
    <row r="25" spans="1:60" ht="40.5" hidden="1" customHeight="1" x14ac:dyDescent="0.2">
      <c r="A25" s="378"/>
      <c r="B25" s="364"/>
      <c r="C25" s="356"/>
      <c r="D25" s="374"/>
      <c r="E25" s="356"/>
      <c r="F25" s="369"/>
      <c r="G25" s="275"/>
      <c r="H25" s="275"/>
      <c r="I25" s="161"/>
      <c r="J25" s="369"/>
      <c r="K25" s="369"/>
      <c r="L25" s="369"/>
      <c r="M25" s="369"/>
      <c r="N25" s="369"/>
      <c r="O25" s="382"/>
      <c r="P25" s="369"/>
      <c r="Q25" s="382"/>
      <c r="R25" s="382"/>
      <c r="S25" s="162" t="s">
        <v>327</v>
      </c>
      <c r="T25" s="334">
        <f t="shared" si="0"/>
        <v>1</v>
      </c>
      <c r="U25" s="356"/>
      <c r="V25" s="356"/>
      <c r="W25" s="275" t="s">
        <v>727</v>
      </c>
      <c r="X25" s="369"/>
      <c r="Y25" s="368"/>
      <c r="Z25" s="335">
        <f t="shared" si="1"/>
        <v>4</v>
      </c>
      <c r="AA25" s="275" t="s">
        <v>330</v>
      </c>
      <c r="AB25" s="275"/>
      <c r="AC25" s="368"/>
      <c r="AD25" s="356"/>
      <c r="AE25" s="336">
        <f t="shared" si="2"/>
        <v>1</v>
      </c>
      <c r="AF25" s="275" t="s">
        <v>307</v>
      </c>
      <c r="AG25" s="275" t="s">
        <v>726</v>
      </c>
      <c r="AH25" s="368"/>
      <c r="AI25" s="356"/>
      <c r="AJ25" s="336">
        <f t="shared" si="3"/>
        <v>1</v>
      </c>
      <c r="AK25" s="275" t="s">
        <v>304</v>
      </c>
      <c r="AL25" s="275" t="s">
        <v>311</v>
      </c>
      <c r="AM25" s="368"/>
      <c r="AN25" s="356"/>
      <c r="AO25" s="336">
        <f t="shared" si="4"/>
        <v>4</v>
      </c>
      <c r="AP25" s="275" t="s">
        <v>593</v>
      </c>
      <c r="AQ25" s="356"/>
      <c r="AR25" s="356"/>
      <c r="AS25" s="358"/>
      <c r="AT25" s="360"/>
      <c r="AU25" s="374"/>
      <c r="AV25" s="393"/>
      <c r="AW25" s="275" t="s">
        <v>90</v>
      </c>
      <c r="AX25" s="275"/>
      <c r="AY25" s="159"/>
      <c r="AZ25" s="159"/>
      <c r="BA25" s="344"/>
      <c r="BB25" s="286"/>
      <c r="BC25" s="286"/>
      <c r="BD25" s="286"/>
      <c r="BE25" s="286"/>
      <c r="BF25" s="286"/>
      <c r="BG25" s="286"/>
      <c r="BH25" s="286"/>
    </row>
    <row r="26" spans="1:60" ht="40.5" hidden="1" customHeight="1" x14ac:dyDescent="0.2">
      <c r="A26" s="378">
        <v>6</v>
      </c>
      <c r="B26" s="364" t="s">
        <v>193</v>
      </c>
      <c r="C26" s="356" t="str">
        <f>+VLOOKUP(B26,$A$770:$B$812,2,0)</f>
        <v>LUZ STELLA RAMIREZ ARISTIZABAL</v>
      </c>
      <c r="D26" s="374" t="s">
        <v>154</v>
      </c>
      <c r="E26" s="356"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69" t="s">
        <v>276</v>
      </c>
      <c r="G26" s="275" t="s">
        <v>271</v>
      </c>
      <c r="H26" s="275" t="s">
        <v>37</v>
      </c>
      <c r="I26" s="161" t="s">
        <v>728</v>
      </c>
      <c r="J26" s="369" t="s">
        <v>112</v>
      </c>
      <c r="K26" s="364" t="s">
        <v>671</v>
      </c>
      <c r="L26" s="364" t="s">
        <v>729</v>
      </c>
      <c r="M26" s="364" t="s">
        <v>730</v>
      </c>
      <c r="N26" s="369" t="s">
        <v>150</v>
      </c>
      <c r="O26" s="382">
        <f>IF(N26="ALTA",5,IF(N26="MEDIO ALTA",4,IF(N26="MEDIA",3,IF(N26="MEDIO BAJA",2,IF(N26="BAJA",1,0)))))</f>
        <v>4</v>
      </c>
      <c r="P26" s="369" t="s">
        <v>141</v>
      </c>
      <c r="Q26" s="382">
        <f>IF(P26="ALTO",5,IF(P26="MEDIO ALTO",4,IF(P26="MEDIO",3,IF(P26="MEDIO BAJO",2,IF(P26="BAJO",1,0)))))</f>
        <v>3</v>
      </c>
      <c r="R26" s="382">
        <f>Q26*O26</f>
        <v>12</v>
      </c>
      <c r="S26" s="162" t="s">
        <v>398</v>
      </c>
      <c r="T26" s="334">
        <f t="shared" si="0"/>
        <v>4</v>
      </c>
      <c r="U26" s="356">
        <f t="shared" ref="U26" si="56">ROUND(AVERAGEIF(T26:T28,"&gt;0"),0)</f>
        <v>4</v>
      </c>
      <c r="V26" s="356">
        <f t="shared" si="6"/>
        <v>2.4</v>
      </c>
      <c r="W26" s="275" t="s">
        <v>731</v>
      </c>
      <c r="X26" s="369">
        <f>IF(S26="No_existen",5*$X$10,Y26*$X$10)</f>
        <v>0.1</v>
      </c>
      <c r="Y26" s="368">
        <f t="shared" ref="Y26" si="57">ROUND(AVERAGEIF(Z26:Z28,"&gt;0"),0)</f>
        <v>2</v>
      </c>
      <c r="Z26" s="335">
        <f t="shared" si="1"/>
        <v>2</v>
      </c>
      <c r="AA26" s="275" t="s">
        <v>331</v>
      </c>
      <c r="AB26" s="275"/>
      <c r="AC26" s="368">
        <f t="shared" ref="AC26" si="58">IF(S26="No_existen",5*$AC$10,AD26*$AC$10)</f>
        <v>0.15</v>
      </c>
      <c r="AD26" s="356">
        <f t="shared" ref="AD26" si="59">ROUND(AVERAGEIF(AE26:AE28,"&gt;0"),0)</f>
        <v>1</v>
      </c>
      <c r="AE26" s="336">
        <f t="shared" si="2"/>
        <v>1</v>
      </c>
      <c r="AF26" s="275" t="s">
        <v>307</v>
      </c>
      <c r="AG26" s="275" t="s">
        <v>732</v>
      </c>
      <c r="AH26" s="368">
        <f t="shared" ref="AH26" si="60">IF(S26="No_existen",5*$AH$10,AI26*$AH$10)</f>
        <v>0.1</v>
      </c>
      <c r="AI26" s="356">
        <f t="shared" ref="AI26" si="61">ROUND(AVERAGEIF(AJ26:AJ28,"&gt;0"),0)</f>
        <v>1</v>
      </c>
      <c r="AJ26" s="336">
        <f t="shared" si="3"/>
        <v>1</v>
      </c>
      <c r="AK26" s="275" t="s">
        <v>304</v>
      </c>
      <c r="AL26" s="275" t="s">
        <v>311</v>
      </c>
      <c r="AM26" s="368">
        <f t="shared" ref="AM26" si="62">IF(S26="No_existen",5*$AM$10,AN26*$AM$10)</f>
        <v>0.1</v>
      </c>
      <c r="AN26" s="356">
        <f t="shared" ref="AN26" si="63">ROUND(AVERAGEIF(AO26:AO28,"&gt;0"),0)</f>
        <v>1</v>
      </c>
      <c r="AO26" s="336">
        <f t="shared" si="4"/>
        <v>1</v>
      </c>
      <c r="AP26" s="275" t="s">
        <v>592</v>
      </c>
      <c r="AQ26" s="356">
        <f t="shared" ref="AQ26" si="64">ROUND(AVERAGE(U26,Y26,AD26,AI26,AN26),0)</f>
        <v>2</v>
      </c>
      <c r="AR26" s="356" t="str">
        <f t="shared" ref="AR26" si="65">IF(AQ26&lt;1.5,"FUERTE",IF(AND(AQ26&gt;=1.5,AQ26&lt;2.5),"ACEPTABLE",IF(AQ26&gt;=5,"INEXISTENTE","DÉBIL")))</f>
        <v>ACEPTABLE</v>
      </c>
      <c r="AS26" s="358">
        <f t="shared" ref="AS26" si="66">IF(R26=0,0,ROUND((R26*AQ26),0))</f>
        <v>24</v>
      </c>
      <c r="AT26" s="360" t="str">
        <f>IF(AS26&gt;=36,"GRAVE", IF(AS26&lt;=10, "LEVE", "MODERADO"))</f>
        <v>MODERADO</v>
      </c>
      <c r="AU26" s="364" t="s">
        <v>733</v>
      </c>
      <c r="AV26" s="365">
        <v>0</v>
      </c>
      <c r="AW26" s="275" t="s">
        <v>91</v>
      </c>
      <c r="AX26" s="275" t="s">
        <v>734</v>
      </c>
      <c r="AY26" s="159">
        <v>45015</v>
      </c>
      <c r="AZ26" s="159"/>
      <c r="BA26" s="344" t="s">
        <v>735</v>
      </c>
      <c r="BB26" s="179"/>
      <c r="BC26" s="179"/>
      <c r="BD26" s="179"/>
      <c r="BE26" s="179"/>
      <c r="BF26" s="179"/>
      <c r="BG26" s="179"/>
      <c r="BH26" s="179"/>
    </row>
    <row r="27" spans="1:60" ht="40.5" hidden="1" customHeight="1" x14ac:dyDescent="0.2">
      <c r="A27" s="378"/>
      <c r="B27" s="364"/>
      <c r="C27" s="356"/>
      <c r="D27" s="374"/>
      <c r="E27" s="356"/>
      <c r="F27" s="369"/>
      <c r="G27" s="275" t="s">
        <v>271</v>
      </c>
      <c r="H27" s="275" t="s">
        <v>37</v>
      </c>
      <c r="I27" s="161" t="s">
        <v>736</v>
      </c>
      <c r="J27" s="369"/>
      <c r="K27" s="364"/>
      <c r="L27" s="364"/>
      <c r="M27" s="364"/>
      <c r="N27" s="369"/>
      <c r="O27" s="382"/>
      <c r="P27" s="369"/>
      <c r="Q27" s="382"/>
      <c r="R27" s="382"/>
      <c r="S27" s="162" t="s">
        <v>398</v>
      </c>
      <c r="T27" s="334">
        <f t="shared" si="0"/>
        <v>4</v>
      </c>
      <c r="U27" s="356"/>
      <c r="V27" s="356"/>
      <c r="W27" s="275" t="s">
        <v>737</v>
      </c>
      <c r="X27" s="369"/>
      <c r="Y27" s="368"/>
      <c r="Z27" s="335">
        <f t="shared" si="1"/>
        <v>2</v>
      </c>
      <c r="AA27" s="275" t="s">
        <v>331</v>
      </c>
      <c r="AB27" s="275"/>
      <c r="AC27" s="368"/>
      <c r="AD27" s="356"/>
      <c r="AE27" s="336">
        <f t="shared" si="2"/>
        <v>1</v>
      </c>
      <c r="AF27" s="275" t="s">
        <v>307</v>
      </c>
      <c r="AG27" s="275" t="s">
        <v>738</v>
      </c>
      <c r="AH27" s="368"/>
      <c r="AI27" s="356"/>
      <c r="AJ27" s="336">
        <f t="shared" si="3"/>
        <v>1</v>
      </c>
      <c r="AK27" s="275" t="s">
        <v>304</v>
      </c>
      <c r="AL27" s="275" t="s">
        <v>312</v>
      </c>
      <c r="AM27" s="368"/>
      <c r="AN27" s="356"/>
      <c r="AO27" s="336">
        <f t="shared" si="4"/>
        <v>1</v>
      </c>
      <c r="AP27" s="275" t="s">
        <v>592</v>
      </c>
      <c r="AQ27" s="356"/>
      <c r="AR27" s="356"/>
      <c r="AS27" s="358"/>
      <c r="AT27" s="360"/>
      <c r="AU27" s="364"/>
      <c r="AV27" s="364"/>
      <c r="AW27" s="275"/>
      <c r="AX27" s="275"/>
      <c r="AY27" s="159"/>
      <c r="AZ27" s="159"/>
      <c r="BA27" s="344"/>
      <c r="BB27" s="286"/>
      <c r="BC27" s="286"/>
      <c r="BD27" s="286"/>
      <c r="BE27" s="286"/>
      <c r="BF27" s="286"/>
      <c r="BG27" s="286"/>
      <c r="BH27" s="286"/>
    </row>
    <row r="28" spans="1:60" ht="40.5" hidden="1" customHeight="1" x14ac:dyDescent="0.2">
      <c r="A28" s="378"/>
      <c r="B28" s="364"/>
      <c r="C28" s="356"/>
      <c r="D28" s="374"/>
      <c r="E28" s="356"/>
      <c r="F28" s="369"/>
      <c r="G28" s="275"/>
      <c r="H28" s="275"/>
      <c r="I28" s="162"/>
      <c r="J28" s="369"/>
      <c r="K28" s="364"/>
      <c r="L28" s="364"/>
      <c r="M28" s="364"/>
      <c r="N28" s="369"/>
      <c r="O28" s="382"/>
      <c r="P28" s="369"/>
      <c r="Q28" s="382"/>
      <c r="R28" s="382"/>
      <c r="S28" s="162"/>
      <c r="T28" s="334">
        <f t="shared" si="0"/>
        <v>0</v>
      </c>
      <c r="U28" s="356"/>
      <c r="V28" s="356"/>
      <c r="W28" s="275"/>
      <c r="X28" s="369"/>
      <c r="Y28" s="368"/>
      <c r="Z28" s="335">
        <f t="shared" si="1"/>
        <v>0</v>
      </c>
      <c r="AA28" s="275"/>
      <c r="AB28" s="275"/>
      <c r="AC28" s="368"/>
      <c r="AD28" s="356"/>
      <c r="AE28" s="336">
        <f t="shared" si="2"/>
        <v>0</v>
      </c>
      <c r="AF28" s="275"/>
      <c r="AG28" s="275"/>
      <c r="AH28" s="368"/>
      <c r="AI28" s="356"/>
      <c r="AJ28" s="336">
        <f t="shared" si="3"/>
        <v>0</v>
      </c>
      <c r="AK28" s="275"/>
      <c r="AL28" s="275"/>
      <c r="AM28" s="368"/>
      <c r="AN28" s="356"/>
      <c r="AO28" s="336">
        <f t="shared" si="4"/>
        <v>0</v>
      </c>
      <c r="AP28" s="275"/>
      <c r="AQ28" s="356"/>
      <c r="AR28" s="356"/>
      <c r="AS28" s="358"/>
      <c r="AT28" s="360"/>
      <c r="AU28" s="364"/>
      <c r="AV28" s="364"/>
      <c r="AW28" s="275"/>
      <c r="AX28" s="275"/>
      <c r="AY28" s="159"/>
      <c r="AZ28" s="159"/>
      <c r="BA28" s="344"/>
      <c r="BB28" s="179"/>
      <c r="BC28" s="179"/>
      <c r="BD28" s="179"/>
      <c r="BE28" s="179"/>
      <c r="BF28" s="179"/>
      <c r="BG28" s="179"/>
      <c r="BH28" s="179"/>
    </row>
    <row r="29" spans="1:60" ht="40.5" hidden="1" customHeight="1" x14ac:dyDescent="0.2">
      <c r="A29" s="378">
        <v>7</v>
      </c>
      <c r="B29" s="364" t="s">
        <v>193</v>
      </c>
      <c r="C29" s="356" t="str">
        <f>+VLOOKUP(B29,$A$770:$B$812,2,0)</f>
        <v>LUZ STELLA RAMIREZ ARISTIZABAL</v>
      </c>
      <c r="D29" s="374" t="s">
        <v>154</v>
      </c>
      <c r="E29" s="356"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69" t="s">
        <v>276</v>
      </c>
      <c r="G29" s="275" t="s">
        <v>272</v>
      </c>
      <c r="H29" s="275" t="s">
        <v>41</v>
      </c>
      <c r="I29" s="162" t="s">
        <v>739</v>
      </c>
      <c r="J29" s="369" t="s">
        <v>106</v>
      </c>
      <c r="K29" s="369" t="s">
        <v>740</v>
      </c>
      <c r="L29" s="369" t="s">
        <v>741</v>
      </c>
      <c r="M29" s="369" t="s">
        <v>742</v>
      </c>
      <c r="N29" s="369" t="s">
        <v>128</v>
      </c>
      <c r="O29" s="382">
        <f>IF(N29="ALTA",5,IF(N29="MEDIO ALTA",4,IF(N29="MEDIA",3,IF(N29="MEDIO BAJA",2,IF(N29="BAJA",1,0)))))</f>
        <v>1</v>
      </c>
      <c r="P29" s="369" t="s">
        <v>145</v>
      </c>
      <c r="Q29" s="382">
        <f>IF(P29="ALTO",5,IF(P29="MEDIO ALTO",4,IF(P29="MEDIO",3,IF(P29="MEDIO BAJO",2,IF(P29="BAJO",1,0)))))</f>
        <v>2</v>
      </c>
      <c r="R29" s="382">
        <f>Q29*O29</f>
        <v>2</v>
      </c>
      <c r="S29" s="162" t="s">
        <v>398</v>
      </c>
      <c r="T29" s="334">
        <f t="shared" si="0"/>
        <v>4</v>
      </c>
      <c r="U29" s="356">
        <f t="shared" ref="U29" si="67">ROUND(AVERAGEIF(T29:T31,"&gt;0"),0)</f>
        <v>4</v>
      </c>
      <c r="V29" s="356">
        <f t="shared" si="6"/>
        <v>2.4</v>
      </c>
      <c r="W29" s="275" t="s">
        <v>743</v>
      </c>
      <c r="X29" s="369">
        <f>IF(S29="No_existen",5*$X$10,Y29*$X$10)</f>
        <v>0.1</v>
      </c>
      <c r="Y29" s="368">
        <f t="shared" ref="Y29" si="68">ROUND(AVERAGEIF(Z29:Z31,"&gt;0"),0)</f>
        <v>2</v>
      </c>
      <c r="Z29" s="335">
        <f t="shared" si="1"/>
        <v>2</v>
      </c>
      <c r="AA29" s="275" t="s">
        <v>331</v>
      </c>
      <c r="AB29" s="275"/>
      <c r="AC29" s="368">
        <f t="shared" ref="AC29" si="69">IF(S29="No_existen",5*$AC$10,AD29*$AC$10)</f>
        <v>0.15</v>
      </c>
      <c r="AD29" s="356">
        <f t="shared" ref="AD29" si="70">ROUND(AVERAGEIF(AE29:AE31,"&gt;0"),0)</f>
        <v>1</v>
      </c>
      <c r="AE29" s="336">
        <f t="shared" si="2"/>
        <v>1</v>
      </c>
      <c r="AF29" s="275" t="s">
        <v>307</v>
      </c>
      <c r="AG29" s="275" t="s">
        <v>732</v>
      </c>
      <c r="AH29" s="368">
        <f t="shared" ref="AH29" si="71">IF(S29="No_existen",5*$AH$10,AI29*$AH$10)</f>
        <v>0.1</v>
      </c>
      <c r="AI29" s="356">
        <f t="shared" ref="AI29" si="72">ROUND(AVERAGEIF(AJ29:AJ31,"&gt;0"),0)</f>
        <v>1</v>
      </c>
      <c r="AJ29" s="336">
        <f t="shared" si="3"/>
        <v>1</v>
      </c>
      <c r="AK29" s="275" t="s">
        <v>304</v>
      </c>
      <c r="AL29" s="275" t="s">
        <v>319</v>
      </c>
      <c r="AM29" s="368">
        <f t="shared" ref="AM29" si="73">IF(S29="No_existen",5*$AM$10,AN29*$AM$10)</f>
        <v>0.1</v>
      </c>
      <c r="AN29" s="356">
        <f t="shared" ref="AN29" si="74">ROUND(AVERAGEIF(AO29:AO31,"&gt;0"),0)</f>
        <v>1</v>
      </c>
      <c r="AO29" s="336">
        <f t="shared" si="4"/>
        <v>1</v>
      </c>
      <c r="AP29" s="275" t="s">
        <v>592</v>
      </c>
      <c r="AQ29" s="356">
        <f t="shared" ref="AQ29" si="75">ROUND(AVERAGE(U29,Y29,AD29,AI29,AN29),0)</f>
        <v>2</v>
      </c>
      <c r="AR29" s="356" t="str">
        <f t="shared" ref="AR29" si="76">IF(AQ29&lt;1.5,"FUERTE",IF(AND(AQ29&gt;=1.5,AQ29&lt;2.5),"ACEPTABLE",IF(AQ29&gt;=5,"INEXISTENTE","DÉBIL")))</f>
        <v>ACEPTABLE</v>
      </c>
      <c r="AS29" s="358">
        <f t="shared" ref="AS29" si="77">IF(R29=0,0,ROUND((R29*AQ29),0))</f>
        <v>4</v>
      </c>
      <c r="AT29" s="360" t="str">
        <f t="shared" ref="AT29" si="78">IF(AS29&gt;=36,"GRAVE", IF(AS29&lt;=10, "LEVE", "MODERADO"))</f>
        <v>LEVE</v>
      </c>
      <c r="AU29" s="367" t="s">
        <v>744</v>
      </c>
      <c r="AV29" s="366">
        <v>0</v>
      </c>
      <c r="AW29" s="275" t="s">
        <v>90</v>
      </c>
      <c r="AX29" s="275"/>
      <c r="AY29" s="159"/>
      <c r="AZ29" s="159"/>
      <c r="BA29" s="344"/>
      <c r="BB29" s="286"/>
      <c r="BC29" s="286"/>
      <c r="BD29" s="286"/>
      <c r="BE29" s="286"/>
      <c r="BF29" s="286"/>
      <c r="BG29" s="286"/>
      <c r="BH29" s="312"/>
    </row>
    <row r="30" spans="1:60" ht="40.5" hidden="1" customHeight="1" x14ac:dyDescent="0.2">
      <c r="A30" s="378"/>
      <c r="B30" s="364"/>
      <c r="C30" s="356"/>
      <c r="D30" s="374"/>
      <c r="E30" s="356"/>
      <c r="F30" s="369"/>
      <c r="G30" s="275" t="s">
        <v>271</v>
      </c>
      <c r="H30" s="275" t="s">
        <v>37</v>
      </c>
      <c r="I30" s="162" t="s">
        <v>745</v>
      </c>
      <c r="J30" s="369"/>
      <c r="K30" s="369"/>
      <c r="L30" s="369"/>
      <c r="M30" s="369"/>
      <c r="N30" s="369"/>
      <c r="O30" s="382"/>
      <c r="P30" s="369"/>
      <c r="Q30" s="382"/>
      <c r="R30" s="382"/>
      <c r="S30" s="162"/>
      <c r="T30" s="334">
        <f t="shared" si="0"/>
        <v>0</v>
      </c>
      <c r="U30" s="356"/>
      <c r="V30" s="356"/>
      <c r="W30" s="275"/>
      <c r="X30" s="369"/>
      <c r="Y30" s="368"/>
      <c r="Z30" s="335">
        <f t="shared" si="1"/>
        <v>0</v>
      </c>
      <c r="AA30" s="275"/>
      <c r="AB30" s="275"/>
      <c r="AC30" s="368"/>
      <c r="AD30" s="356"/>
      <c r="AE30" s="336">
        <f t="shared" si="2"/>
        <v>0</v>
      </c>
      <c r="AF30" s="275"/>
      <c r="AG30" s="275"/>
      <c r="AH30" s="368"/>
      <c r="AI30" s="356"/>
      <c r="AJ30" s="336">
        <f t="shared" si="3"/>
        <v>0</v>
      </c>
      <c r="AK30" s="275"/>
      <c r="AL30" s="275"/>
      <c r="AM30" s="368"/>
      <c r="AN30" s="356"/>
      <c r="AO30" s="336">
        <f t="shared" si="4"/>
        <v>0</v>
      </c>
      <c r="AP30" s="275"/>
      <c r="AQ30" s="356"/>
      <c r="AR30" s="356"/>
      <c r="AS30" s="358"/>
      <c r="AT30" s="360"/>
      <c r="AU30" s="367"/>
      <c r="AV30" s="367"/>
      <c r="AW30" s="275"/>
      <c r="AX30" s="275"/>
      <c r="AY30" s="159"/>
      <c r="AZ30" s="159"/>
      <c r="BA30" s="344"/>
      <c r="BB30" s="286"/>
      <c r="BC30" s="286"/>
      <c r="BD30" s="286"/>
      <c r="BE30" s="286"/>
      <c r="BF30" s="286"/>
      <c r="BG30" s="286"/>
      <c r="BH30" s="312"/>
    </row>
    <row r="31" spans="1:60" ht="40.5" hidden="1" customHeight="1" x14ac:dyDescent="0.2">
      <c r="A31" s="378"/>
      <c r="B31" s="364"/>
      <c r="C31" s="356"/>
      <c r="D31" s="374"/>
      <c r="E31" s="356"/>
      <c r="F31" s="369"/>
      <c r="G31" s="275" t="s">
        <v>271</v>
      </c>
      <c r="H31" s="275" t="s">
        <v>34</v>
      </c>
      <c r="I31" s="162" t="s">
        <v>746</v>
      </c>
      <c r="J31" s="369"/>
      <c r="K31" s="369"/>
      <c r="L31" s="369"/>
      <c r="M31" s="369"/>
      <c r="N31" s="369"/>
      <c r="O31" s="382"/>
      <c r="P31" s="369"/>
      <c r="Q31" s="382"/>
      <c r="R31" s="382"/>
      <c r="S31" s="162"/>
      <c r="T31" s="334">
        <f t="shared" si="0"/>
        <v>0</v>
      </c>
      <c r="U31" s="356"/>
      <c r="V31" s="356"/>
      <c r="W31" s="275"/>
      <c r="X31" s="369"/>
      <c r="Y31" s="368"/>
      <c r="Z31" s="335">
        <f t="shared" si="1"/>
        <v>0</v>
      </c>
      <c r="AA31" s="275"/>
      <c r="AB31" s="275"/>
      <c r="AC31" s="368"/>
      <c r="AD31" s="356"/>
      <c r="AE31" s="336">
        <f t="shared" si="2"/>
        <v>0</v>
      </c>
      <c r="AF31" s="275"/>
      <c r="AG31" s="275"/>
      <c r="AH31" s="368"/>
      <c r="AI31" s="356"/>
      <c r="AJ31" s="336">
        <f t="shared" si="3"/>
        <v>0</v>
      </c>
      <c r="AK31" s="275"/>
      <c r="AL31" s="275"/>
      <c r="AM31" s="368"/>
      <c r="AN31" s="356"/>
      <c r="AO31" s="336">
        <f t="shared" si="4"/>
        <v>0</v>
      </c>
      <c r="AP31" s="275"/>
      <c r="AQ31" s="356"/>
      <c r="AR31" s="356"/>
      <c r="AS31" s="358"/>
      <c r="AT31" s="360"/>
      <c r="AU31" s="367"/>
      <c r="AV31" s="367"/>
      <c r="AW31" s="275"/>
      <c r="AX31" s="275"/>
      <c r="AY31" s="159"/>
      <c r="AZ31" s="159"/>
      <c r="BA31" s="344"/>
      <c r="BB31" s="179"/>
      <c r="BC31" s="179"/>
      <c r="BD31" s="179"/>
      <c r="BE31" s="179"/>
      <c r="BF31" s="179"/>
      <c r="BG31" s="179"/>
      <c r="BH31" s="312"/>
    </row>
    <row r="32" spans="1:60" ht="40.5" hidden="1" customHeight="1" x14ac:dyDescent="0.2">
      <c r="A32" s="378">
        <v>8</v>
      </c>
      <c r="B32" s="364" t="s">
        <v>193</v>
      </c>
      <c r="C32" s="356" t="str">
        <f>+VLOOKUP(B32,$A$770:$B$812,2,0)</f>
        <v>LUZ STELLA RAMIREZ ARISTIZABAL</v>
      </c>
      <c r="D32" s="374" t="s">
        <v>168</v>
      </c>
      <c r="E32" s="356"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69" t="s">
        <v>276</v>
      </c>
      <c r="G32" s="275" t="s">
        <v>272</v>
      </c>
      <c r="H32" s="275" t="s">
        <v>273</v>
      </c>
      <c r="I32" s="275" t="s">
        <v>747</v>
      </c>
      <c r="J32" s="369" t="s">
        <v>108</v>
      </c>
      <c r="K32" s="369" t="s">
        <v>748</v>
      </c>
      <c r="L32" s="369" t="s">
        <v>749</v>
      </c>
      <c r="M32" s="369" t="s">
        <v>750</v>
      </c>
      <c r="N32" s="369" t="s">
        <v>151</v>
      </c>
      <c r="O32" s="382">
        <f t="shared" ref="O32" si="79">IF(N32="ALTA",5,IF(N32="MEDIO ALTA",4,IF(N32="MEDIA",3,IF(N32="MEDIO BAJA",2,IF(N32="BAJA",1,0)))))</f>
        <v>2</v>
      </c>
      <c r="P32" s="369" t="s">
        <v>142</v>
      </c>
      <c r="Q32" s="382">
        <f t="shared" ref="Q32" si="80">IF(P32="ALTO",5,IF(P32="MEDIO ALTO",4,IF(P32="MEDIO",3,IF(P32="MEDIO BAJO",2,IF(P32="BAJO",1,0)))))</f>
        <v>1</v>
      </c>
      <c r="R32" s="382">
        <f>Q32*O32</f>
        <v>2</v>
      </c>
      <c r="S32" s="162" t="s">
        <v>398</v>
      </c>
      <c r="T32" s="334">
        <f t="shared" si="0"/>
        <v>4</v>
      </c>
      <c r="U32" s="356">
        <f t="shared" ref="U32" si="81">ROUND(AVERAGEIF(T32:T34,"&gt;0"),0)</f>
        <v>4</v>
      </c>
      <c r="V32" s="356">
        <f t="shared" si="6"/>
        <v>2.4</v>
      </c>
      <c r="W32" s="275" t="s">
        <v>751</v>
      </c>
      <c r="X32" s="369">
        <f>IF(S32="No_existen",5*$X$10,Y32*$X$10)</f>
        <v>0.1</v>
      </c>
      <c r="Y32" s="368">
        <f t="shared" ref="Y32" si="82">ROUND(AVERAGEIF(Z32:Z34,"&gt;0"),0)</f>
        <v>2</v>
      </c>
      <c r="Z32" s="335">
        <f t="shared" si="1"/>
        <v>2</v>
      </c>
      <c r="AA32" s="275" t="s">
        <v>331</v>
      </c>
      <c r="AB32" s="275"/>
      <c r="AC32" s="368">
        <f t="shared" ref="AC32" si="83">IF(S32="No_existen",5*$AC$10,AD32*$AC$10)</f>
        <v>0.15</v>
      </c>
      <c r="AD32" s="356">
        <f t="shared" ref="AD32" si="84">ROUND(AVERAGEIF(AE32:AE34,"&gt;0"),0)</f>
        <v>1</v>
      </c>
      <c r="AE32" s="336">
        <f t="shared" si="2"/>
        <v>1</v>
      </c>
      <c r="AF32" s="275" t="s">
        <v>307</v>
      </c>
      <c r="AG32" s="275" t="s">
        <v>732</v>
      </c>
      <c r="AH32" s="368">
        <f t="shared" ref="AH32" si="85">IF(S32="No_existen",5*$AH$10,AI32*$AH$10)</f>
        <v>0.1</v>
      </c>
      <c r="AI32" s="356">
        <f t="shared" ref="AI32" si="86">ROUND(AVERAGEIF(AJ32:AJ34,"&gt;0"),0)</f>
        <v>1</v>
      </c>
      <c r="AJ32" s="336">
        <f t="shared" si="3"/>
        <v>1</v>
      </c>
      <c r="AK32" s="275" t="s">
        <v>304</v>
      </c>
      <c r="AL32" s="275" t="s">
        <v>311</v>
      </c>
      <c r="AM32" s="368">
        <f t="shared" ref="AM32" si="87">IF(S32="No_existen",5*$AM$10,AN32*$AM$10)</f>
        <v>0.1</v>
      </c>
      <c r="AN32" s="356">
        <f t="shared" ref="AN32" si="88">ROUND(AVERAGEIF(AO32:AO34,"&gt;0"),0)</f>
        <v>1</v>
      </c>
      <c r="AO32" s="336">
        <f t="shared" si="4"/>
        <v>1</v>
      </c>
      <c r="AP32" s="275" t="s">
        <v>592</v>
      </c>
      <c r="AQ32" s="356">
        <f t="shared" ref="AQ32" si="89">ROUND(AVERAGE(U32,Y32,AD32,AI32,AN32),0)</f>
        <v>2</v>
      </c>
      <c r="AR32" s="356" t="str">
        <f t="shared" ref="AR32" si="90">IF(AQ32&lt;1.5,"FUERTE",IF(AND(AQ32&gt;=1.5,AQ32&lt;2.5),"ACEPTABLE",IF(AQ32&gt;=5,"INEXISTENTE","DÉBIL")))</f>
        <v>ACEPTABLE</v>
      </c>
      <c r="AS32" s="358">
        <f t="shared" ref="AS32" si="91">IF(R32=0,0,ROUND((R32*AQ32),0))</f>
        <v>4</v>
      </c>
      <c r="AT32" s="360" t="str">
        <f t="shared" ref="AT32" si="92">IF(AS32&gt;=36,"GRAVE", IF(AS32&lt;=10, "LEVE", "MODERADO"))</f>
        <v>LEVE</v>
      </c>
      <c r="AU32" s="367" t="s">
        <v>752</v>
      </c>
      <c r="AV32" s="367">
        <v>1</v>
      </c>
      <c r="AW32" s="275" t="s">
        <v>90</v>
      </c>
      <c r="AX32" s="275"/>
      <c r="AY32" s="159"/>
      <c r="AZ32" s="159"/>
      <c r="BA32" s="344"/>
      <c r="BB32" s="286"/>
      <c r="BC32" s="286"/>
      <c r="BD32" s="286"/>
      <c r="BE32" s="286"/>
      <c r="BF32" s="286"/>
      <c r="BG32" s="286"/>
      <c r="BH32" s="312"/>
    </row>
    <row r="33" spans="1:60" ht="40.5" hidden="1" customHeight="1" x14ac:dyDescent="0.2">
      <c r="A33" s="378"/>
      <c r="B33" s="364"/>
      <c r="C33" s="356"/>
      <c r="D33" s="374"/>
      <c r="E33" s="356"/>
      <c r="F33" s="369"/>
      <c r="G33" s="275" t="s">
        <v>272</v>
      </c>
      <c r="H33" s="275" t="s">
        <v>41</v>
      </c>
      <c r="I33" s="275" t="s">
        <v>753</v>
      </c>
      <c r="J33" s="369"/>
      <c r="K33" s="369"/>
      <c r="L33" s="369"/>
      <c r="M33" s="369"/>
      <c r="N33" s="369"/>
      <c r="O33" s="382"/>
      <c r="P33" s="369"/>
      <c r="Q33" s="382"/>
      <c r="R33" s="382"/>
      <c r="S33" s="162"/>
      <c r="T33" s="334">
        <f t="shared" si="0"/>
        <v>0</v>
      </c>
      <c r="U33" s="356"/>
      <c r="V33" s="356"/>
      <c r="W33" s="275"/>
      <c r="X33" s="369"/>
      <c r="Y33" s="368"/>
      <c r="Z33" s="335">
        <f t="shared" si="1"/>
        <v>0</v>
      </c>
      <c r="AA33" s="275"/>
      <c r="AB33" s="275"/>
      <c r="AC33" s="368"/>
      <c r="AD33" s="356"/>
      <c r="AE33" s="336">
        <f t="shared" si="2"/>
        <v>0</v>
      </c>
      <c r="AF33" s="275"/>
      <c r="AG33" s="275"/>
      <c r="AH33" s="368"/>
      <c r="AI33" s="356"/>
      <c r="AJ33" s="336">
        <f t="shared" si="3"/>
        <v>0</v>
      </c>
      <c r="AK33" s="275"/>
      <c r="AL33" s="275"/>
      <c r="AM33" s="368"/>
      <c r="AN33" s="356"/>
      <c r="AO33" s="336">
        <f t="shared" si="4"/>
        <v>0</v>
      </c>
      <c r="AP33" s="275"/>
      <c r="AQ33" s="356"/>
      <c r="AR33" s="356"/>
      <c r="AS33" s="358"/>
      <c r="AT33" s="360"/>
      <c r="AU33" s="367"/>
      <c r="AV33" s="367"/>
      <c r="AW33" s="275"/>
      <c r="AX33" s="275"/>
      <c r="AY33" s="159"/>
      <c r="AZ33" s="159"/>
      <c r="BA33" s="344"/>
      <c r="BB33" s="286"/>
      <c r="BC33" s="286"/>
      <c r="BD33" s="286"/>
      <c r="BE33" s="286"/>
      <c r="BF33" s="286"/>
      <c r="BG33" s="286"/>
      <c r="BH33" s="312"/>
    </row>
    <row r="34" spans="1:60" ht="40.5" hidden="1" customHeight="1" x14ac:dyDescent="0.2">
      <c r="A34" s="378"/>
      <c r="B34" s="364"/>
      <c r="C34" s="356"/>
      <c r="D34" s="374"/>
      <c r="E34" s="356"/>
      <c r="F34" s="369"/>
      <c r="G34" s="275" t="s">
        <v>271</v>
      </c>
      <c r="H34" s="275" t="s">
        <v>38</v>
      </c>
      <c r="I34" s="275" t="s">
        <v>754</v>
      </c>
      <c r="J34" s="369"/>
      <c r="K34" s="369"/>
      <c r="L34" s="369"/>
      <c r="M34" s="369"/>
      <c r="N34" s="369"/>
      <c r="O34" s="382"/>
      <c r="P34" s="369"/>
      <c r="Q34" s="382"/>
      <c r="R34" s="382"/>
      <c r="S34" s="162"/>
      <c r="T34" s="334">
        <f t="shared" si="0"/>
        <v>0</v>
      </c>
      <c r="U34" s="356"/>
      <c r="V34" s="356"/>
      <c r="W34" s="275"/>
      <c r="X34" s="369"/>
      <c r="Y34" s="368"/>
      <c r="Z34" s="335">
        <f t="shared" si="1"/>
        <v>0</v>
      </c>
      <c r="AA34" s="275"/>
      <c r="AB34" s="275"/>
      <c r="AC34" s="368"/>
      <c r="AD34" s="356"/>
      <c r="AE34" s="336">
        <f t="shared" si="2"/>
        <v>0</v>
      </c>
      <c r="AF34" s="275"/>
      <c r="AG34" s="275"/>
      <c r="AH34" s="368"/>
      <c r="AI34" s="356"/>
      <c r="AJ34" s="336">
        <f t="shared" si="3"/>
        <v>0</v>
      </c>
      <c r="AK34" s="275"/>
      <c r="AL34" s="275"/>
      <c r="AM34" s="368"/>
      <c r="AN34" s="356"/>
      <c r="AO34" s="336">
        <f t="shared" si="4"/>
        <v>0</v>
      </c>
      <c r="AP34" s="275"/>
      <c r="AQ34" s="356"/>
      <c r="AR34" s="356"/>
      <c r="AS34" s="358"/>
      <c r="AT34" s="360"/>
      <c r="AU34" s="367"/>
      <c r="AV34" s="367"/>
      <c r="AW34" s="275"/>
      <c r="AX34" s="275"/>
      <c r="AY34" s="159"/>
      <c r="AZ34" s="159"/>
      <c r="BA34" s="344"/>
      <c r="BB34" s="179"/>
      <c r="BC34" s="179"/>
      <c r="BD34" s="179"/>
      <c r="BE34" s="179"/>
      <c r="BF34" s="179"/>
      <c r="BG34" s="179"/>
      <c r="BH34" s="312"/>
    </row>
    <row r="35" spans="1:60" ht="40.5" hidden="1" customHeight="1" x14ac:dyDescent="0.2">
      <c r="A35" s="378">
        <v>9</v>
      </c>
      <c r="B35" s="364" t="s">
        <v>435</v>
      </c>
      <c r="C35" s="356" t="str">
        <f>+VLOOKUP(B35,$A$770:$B$812,2,0)</f>
        <v>WILSON ARENAS VALENCIA</v>
      </c>
      <c r="D35" s="374" t="s">
        <v>154</v>
      </c>
      <c r="E35" s="356"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69" t="s">
        <v>276</v>
      </c>
      <c r="G35" s="275" t="s">
        <v>271</v>
      </c>
      <c r="H35" s="275" t="s">
        <v>37</v>
      </c>
      <c r="I35" s="161" t="s">
        <v>670</v>
      </c>
      <c r="J35" s="369" t="s">
        <v>108</v>
      </c>
      <c r="K35" s="369" t="s">
        <v>757</v>
      </c>
      <c r="L35" s="369" t="s">
        <v>758</v>
      </c>
      <c r="M35" s="369" t="s">
        <v>759</v>
      </c>
      <c r="N35" s="369" t="s">
        <v>151</v>
      </c>
      <c r="O35" s="382">
        <f>IF(N35="ALTA",5,IF(N35="MEDIO ALTA",4,IF(N35="MEDIA",3,IF(N35="MEDIO BAJA",2,IF(N35="BAJA",1,0)))))</f>
        <v>2</v>
      </c>
      <c r="P35" s="369" t="s">
        <v>140</v>
      </c>
      <c r="Q35" s="382">
        <f>IF(P35="ALTO",5,IF(P35="MEDIO ALTO",4,IF(P35="MEDIO",3,IF(P35="MEDIO BAJO",2,IF(P35="BAJO",1,0)))))</f>
        <v>5</v>
      </c>
      <c r="R35" s="382">
        <f>Q35*O35</f>
        <v>10</v>
      </c>
      <c r="S35" s="162" t="s">
        <v>327</v>
      </c>
      <c r="T35" s="334">
        <f t="shared" si="0"/>
        <v>1</v>
      </c>
      <c r="U35" s="356">
        <f t="shared" ref="U35" si="93">ROUND(AVERAGEIF(T35:T37,"&gt;0"),0)</f>
        <v>1</v>
      </c>
      <c r="V35" s="356">
        <f t="shared" si="6"/>
        <v>0.6</v>
      </c>
      <c r="W35" s="275" t="s">
        <v>760</v>
      </c>
      <c r="X35" s="369">
        <f>IF(S35="No_existen",5*$X$10,Y35*$X$10)</f>
        <v>0.15000000000000002</v>
      </c>
      <c r="Y35" s="368">
        <f t="shared" ref="Y35" si="94">ROUND(AVERAGEIF(Z35:Z37,"&gt;0"),0)</f>
        <v>3</v>
      </c>
      <c r="Z35" s="335">
        <f t="shared" si="1"/>
        <v>2</v>
      </c>
      <c r="AA35" s="275" t="s">
        <v>331</v>
      </c>
      <c r="AB35" s="275"/>
      <c r="AC35" s="368">
        <f t="shared" ref="AC35" si="95">IF(S35="No_existen",5*$AC$10,AD35*$AC$10)</f>
        <v>0.3</v>
      </c>
      <c r="AD35" s="356">
        <f t="shared" ref="AD35" si="96">ROUND(AVERAGEIF(AE35:AE37,"&gt;0"),0)</f>
        <v>2</v>
      </c>
      <c r="AE35" s="336">
        <f t="shared" si="2"/>
        <v>4</v>
      </c>
      <c r="AF35" s="275" t="s">
        <v>306</v>
      </c>
      <c r="AG35" s="275"/>
      <c r="AH35" s="368">
        <f t="shared" ref="AH35" si="97">IF(S35="No_existen",5*$AH$10,AI35*$AH$10)</f>
        <v>0.1</v>
      </c>
      <c r="AI35" s="356">
        <f t="shared" ref="AI35" si="98">ROUND(AVERAGEIF(AJ35:AJ37,"&gt;0"),0)</f>
        <v>1</v>
      </c>
      <c r="AJ35" s="336">
        <f t="shared" si="3"/>
        <v>1</v>
      </c>
      <c r="AK35" s="275" t="s">
        <v>304</v>
      </c>
      <c r="AL35" s="275" t="s">
        <v>312</v>
      </c>
      <c r="AM35" s="368">
        <f t="shared" ref="AM35" si="99">IF(S35="No_existen",5*$AM$10,AN35*$AM$10)</f>
        <v>0.1</v>
      </c>
      <c r="AN35" s="356">
        <f t="shared" ref="AN35" si="100">ROUND(AVERAGEIF(AO35:AO37,"&gt;0"),0)</f>
        <v>1</v>
      </c>
      <c r="AO35" s="336">
        <f t="shared" si="4"/>
        <v>1</v>
      </c>
      <c r="AP35" s="275" t="s">
        <v>592</v>
      </c>
      <c r="AQ35" s="356">
        <f t="shared" ref="AQ35" si="101">ROUND(AVERAGE(U35,Y35,AD35,AI35,AN35),0)</f>
        <v>2</v>
      </c>
      <c r="AR35" s="356" t="str">
        <f t="shared" ref="AR35" si="102">IF(AQ35&lt;1.5,"FUERTE",IF(AND(AQ35&gt;=1.5,AQ35&lt;2.5),"ACEPTABLE",IF(AQ35&gt;=5,"INEXISTENTE","DÉBIL")))</f>
        <v>ACEPTABLE</v>
      </c>
      <c r="AS35" s="358">
        <f t="shared" ref="AS35" si="103">IF(R35=0,0,ROUND((R35*AQ35),0))</f>
        <v>20</v>
      </c>
      <c r="AT35" s="360" t="str">
        <f t="shared" ref="AT35" si="104">IF(AS35&gt;=36,"GRAVE", IF(AS35&lt;=10, "LEVE", "MODERADO"))</f>
        <v>MODERADO</v>
      </c>
      <c r="AU35" s="364" t="s">
        <v>761</v>
      </c>
      <c r="AV35" s="383">
        <v>0</v>
      </c>
      <c r="AW35" s="275" t="s">
        <v>91</v>
      </c>
      <c r="AX35" s="275" t="s">
        <v>762</v>
      </c>
      <c r="AY35" s="159">
        <v>45260</v>
      </c>
      <c r="AZ35" s="159"/>
      <c r="BA35" s="344"/>
      <c r="BB35" s="286"/>
      <c r="BC35" s="286"/>
      <c r="BD35" s="286"/>
      <c r="BE35" s="286"/>
      <c r="BF35" s="286"/>
      <c r="BG35" s="286"/>
      <c r="BH35" s="312"/>
    </row>
    <row r="36" spans="1:60" ht="40.5" hidden="1" customHeight="1" x14ac:dyDescent="0.2">
      <c r="A36" s="378"/>
      <c r="B36" s="364"/>
      <c r="C36" s="356"/>
      <c r="D36" s="374"/>
      <c r="E36" s="356"/>
      <c r="F36" s="369"/>
      <c r="G36" s="275" t="s">
        <v>272</v>
      </c>
      <c r="H36" s="275" t="s">
        <v>41</v>
      </c>
      <c r="I36" s="161" t="s">
        <v>677</v>
      </c>
      <c r="J36" s="369"/>
      <c r="K36" s="369"/>
      <c r="L36" s="369"/>
      <c r="M36" s="369"/>
      <c r="N36" s="369"/>
      <c r="O36" s="382"/>
      <c r="P36" s="369"/>
      <c r="Q36" s="382"/>
      <c r="R36" s="382"/>
      <c r="S36" s="162" t="s">
        <v>327</v>
      </c>
      <c r="T36" s="334">
        <f t="shared" si="0"/>
        <v>1</v>
      </c>
      <c r="U36" s="356"/>
      <c r="V36" s="356"/>
      <c r="W36" s="275" t="s">
        <v>763</v>
      </c>
      <c r="X36" s="369"/>
      <c r="Y36" s="368"/>
      <c r="Z36" s="335">
        <f t="shared" si="1"/>
        <v>4</v>
      </c>
      <c r="AA36" s="275" t="s">
        <v>330</v>
      </c>
      <c r="AB36" s="275"/>
      <c r="AC36" s="368"/>
      <c r="AD36" s="356"/>
      <c r="AE36" s="336">
        <f t="shared" si="2"/>
        <v>1</v>
      </c>
      <c r="AF36" s="275" t="s">
        <v>307</v>
      </c>
      <c r="AG36" s="275" t="s">
        <v>764</v>
      </c>
      <c r="AH36" s="368"/>
      <c r="AI36" s="356"/>
      <c r="AJ36" s="336">
        <f t="shared" si="3"/>
        <v>1</v>
      </c>
      <c r="AK36" s="275" t="s">
        <v>304</v>
      </c>
      <c r="AL36" s="275" t="s">
        <v>319</v>
      </c>
      <c r="AM36" s="368"/>
      <c r="AN36" s="356"/>
      <c r="AO36" s="336">
        <f t="shared" si="4"/>
        <v>1</v>
      </c>
      <c r="AP36" s="275" t="s">
        <v>592</v>
      </c>
      <c r="AQ36" s="356"/>
      <c r="AR36" s="356"/>
      <c r="AS36" s="358"/>
      <c r="AT36" s="360"/>
      <c r="AU36" s="364"/>
      <c r="AV36" s="383"/>
      <c r="AW36" s="275"/>
      <c r="AX36" s="275"/>
      <c r="AY36" s="159"/>
      <c r="AZ36" s="159"/>
      <c r="BA36" s="344"/>
      <c r="BB36" s="286"/>
      <c r="BC36" s="286"/>
      <c r="BD36" s="286"/>
      <c r="BE36" s="286"/>
      <c r="BF36" s="286"/>
      <c r="BG36" s="286"/>
      <c r="BH36" s="312"/>
    </row>
    <row r="37" spans="1:60" ht="40.5" hidden="1" customHeight="1" x14ac:dyDescent="0.2">
      <c r="A37" s="378"/>
      <c r="B37" s="364"/>
      <c r="C37" s="356"/>
      <c r="D37" s="374"/>
      <c r="E37" s="356"/>
      <c r="F37" s="369"/>
      <c r="G37" s="275"/>
      <c r="H37" s="275"/>
      <c r="I37" s="161"/>
      <c r="J37" s="369"/>
      <c r="K37" s="369"/>
      <c r="L37" s="369"/>
      <c r="M37" s="369"/>
      <c r="N37" s="369"/>
      <c r="O37" s="382"/>
      <c r="P37" s="369"/>
      <c r="Q37" s="382"/>
      <c r="R37" s="382"/>
      <c r="S37" s="162" t="s">
        <v>327</v>
      </c>
      <c r="T37" s="334">
        <f t="shared" si="0"/>
        <v>1</v>
      </c>
      <c r="U37" s="356"/>
      <c r="V37" s="356"/>
      <c r="W37" s="275" t="s">
        <v>765</v>
      </c>
      <c r="X37" s="369"/>
      <c r="Y37" s="368"/>
      <c r="Z37" s="335">
        <f t="shared" si="1"/>
        <v>4</v>
      </c>
      <c r="AA37" s="275" t="s">
        <v>330</v>
      </c>
      <c r="AB37" s="275"/>
      <c r="AC37" s="368"/>
      <c r="AD37" s="356"/>
      <c r="AE37" s="336">
        <f t="shared" si="2"/>
        <v>1</v>
      </c>
      <c r="AF37" s="275" t="s">
        <v>307</v>
      </c>
      <c r="AG37" s="275" t="s">
        <v>766</v>
      </c>
      <c r="AH37" s="368"/>
      <c r="AI37" s="356"/>
      <c r="AJ37" s="336">
        <f t="shared" si="3"/>
        <v>1</v>
      </c>
      <c r="AK37" s="275" t="s">
        <v>304</v>
      </c>
      <c r="AL37" s="275" t="s">
        <v>317</v>
      </c>
      <c r="AM37" s="368"/>
      <c r="AN37" s="356"/>
      <c r="AO37" s="336">
        <f t="shared" si="4"/>
        <v>1</v>
      </c>
      <c r="AP37" s="275" t="s">
        <v>592</v>
      </c>
      <c r="AQ37" s="356"/>
      <c r="AR37" s="356"/>
      <c r="AS37" s="358"/>
      <c r="AT37" s="360"/>
      <c r="AU37" s="364"/>
      <c r="AV37" s="383"/>
      <c r="AW37" s="275"/>
      <c r="AX37" s="275"/>
      <c r="AY37" s="159"/>
      <c r="AZ37" s="159"/>
      <c r="BA37" s="344"/>
      <c r="BB37" s="179"/>
      <c r="BC37" s="179"/>
      <c r="BD37" s="179"/>
      <c r="BE37" s="179"/>
      <c r="BF37" s="179"/>
      <c r="BG37" s="179"/>
      <c r="BH37" s="312"/>
    </row>
    <row r="38" spans="1:60" ht="40.5" hidden="1" customHeight="1" x14ac:dyDescent="0.2">
      <c r="A38" s="378">
        <v>10</v>
      </c>
      <c r="B38" s="364" t="s">
        <v>435</v>
      </c>
      <c r="C38" s="356" t="str">
        <f>+VLOOKUP(B38,$A$770:$B$812,2,0)</f>
        <v>WILSON ARENAS VALENCIA</v>
      </c>
      <c r="D38" s="374" t="s">
        <v>154</v>
      </c>
      <c r="E38" s="356"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69" t="s">
        <v>276</v>
      </c>
      <c r="G38" s="275" t="s">
        <v>272</v>
      </c>
      <c r="H38" s="275" t="s">
        <v>39</v>
      </c>
      <c r="I38" s="162" t="s">
        <v>767</v>
      </c>
      <c r="J38" s="369" t="s">
        <v>108</v>
      </c>
      <c r="K38" s="369" t="s">
        <v>768</v>
      </c>
      <c r="L38" s="369" t="s">
        <v>769</v>
      </c>
      <c r="M38" s="369" t="s">
        <v>770</v>
      </c>
      <c r="N38" s="369" t="s">
        <v>128</v>
      </c>
      <c r="O38" s="382">
        <f>IF(N38="ALTA",5,IF(N38="MEDIO ALTA",4,IF(N38="MEDIA",3,IF(N38="MEDIO BAJA",2,IF(N38="BAJA",1,0)))))</f>
        <v>1</v>
      </c>
      <c r="P38" s="369" t="s">
        <v>145</v>
      </c>
      <c r="Q38" s="382">
        <f>IF(P38="ALTO",5,IF(P38="MEDIO ALTO",4,IF(P38="MEDIO",3,IF(P38="MEDIO BAJO",2,IF(P38="BAJO",1,0)))))</f>
        <v>2</v>
      </c>
      <c r="R38" s="382">
        <f>Q38*O38</f>
        <v>2</v>
      </c>
      <c r="S38" s="162" t="s">
        <v>327</v>
      </c>
      <c r="T38" s="334">
        <f t="shared" si="0"/>
        <v>1</v>
      </c>
      <c r="U38" s="356">
        <f t="shared" ref="U38" si="105">ROUND(AVERAGEIF(T38:T40,"&gt;0"),0)</f>
        <v>1</v>
      </c>
      <c r="V38" s="356">
        <f t="shared" si="6"/>
        <v>0.6</v>
      </c>
      <c r="W38" s="275" t="s">
        <v>771</v>
      </c>
      <c r="X38" s="369">
        <f>IF(S38="No_existen",5*$X$10,Y38*$X$10)</f>
        <v>0.1</v>
      </c>
      <c r="Y38" s="368">
        <f t="shared" ref="Y38" si="106">ROUND(AVERAGEIF(Z38:Z40,"&gt;0"),0)</f>
        <v>2</v>
      </c>
      <c r="Z38" s="335">
        <f t="shared" si="1"/>
        <v>1</v>
      </c>
      <c r="AA38" s="275" t="s">
        <v>332</v>
      </c>
      <c r="AB38" s="275" t="s">
        <v>772</v>
      </c>
      <c r="AC38" s="368">
        <f t="shared" ref="AC38" si="107">IF(S38="No_existen",5*$AC$10,AD38*$AC$10)</f>
        <v>0.44999999999999996</v>
      </c>
      <c r="AD38" s="356">
        <f t="shared" ref="AD38" si="108">ROUND(AVERAGEIF(AE38:AE40,"&gt;0"),0)</f>
        <v>3</v>
      </c>
      <c r="AE38" s="336">
        <f t="shared" si="2"/>
        <v>4</v>
      </c>
      <c r="AF38" s="275" t="s">
        <v>306</v>
      </c>
      <c r="AG38" s="275"/>
      <c r="AH38" s="368">
        <f t="shared" ref="AH38" si="109">IF(S38="No_existen",5*$AH$10,AI38*$AH$10)</f>
        <v>0.1</v>
      </c>
      <c r="AI38" s="356">
        <f t="shared" ref="AI38" si="110">ROUND(AVERAGEIF(AJ38:AJ40,"&gt;0"),0)</f>
        <v>1</v>
      </c>
      <c r="AJ38" s="336">
        <f t="shared" si="3"/>
        <v>1</v>
      </c>
      <c r="AK38" s="275" t="s">
        <v>304</v>
      </c>
      <c r="AL38" s="275" t="s">
        <v>319</v>
      </c>
      <c r="AM38" s="368">
        <f t="shared" ref="AM38" si="111">IF(S38="No_existen",5*$AM$10,AN38*$AM$10)</f>
        <v>0.2</v>
      </c>
      <c r="AN38" s="356">
        <f t="shared" ref="AN38" si="112">ROUND(AVERAGEIF(AO38:AO40,"&gt;0"),0)</f>
        <v>2</v>
      </c>
      <c r="AO38" s="336">
        <f t="shared" si="4"/>
        <v>1</v>
      </c>
      <c r="AP38" s="275" t="s">
        <v>592</v>
      </c>
      <c r="AQ38" s="356">
        <f t="shared" ref="AQ38" si="113">ROUND(AVERAGE(U38,Y38,AD38,AI38,AN38),0)</f>
        <v>2</v>
      </c>
      <c r="AR38" s="356" t="str">
        <f t="shared" ref="AR38" si="114">IF(AQ38&lt;1.5,"FUERTE",IF(AND(AQ38&gt;=1.5,AQ38&lt;2.5),"ACEPTABLE",IF(AQ38&gt;=5,"INEXISTENTE","DÉBIL")))</f>
        <v>ACEPTABLE</v>
      </c>
      <c r="AS38" s="358">
        <f t="shared" ref="AS38" si="115">IF(R38=0,0,ROUND((R38*AQ38),0))</f>
        <v>4</v>
      </c>
      <c r="AT38" s="360" t="str">
        <f t="shared" ref="AT38" si="116">IF(AS38&gt;=36,"GRAVE", IF(AS38&lt;=10, "LEVE", "MODERADO"))</f>
        <v>LEVE</v>
      </c>
      <c r="AU38" s="367" t="s">
        <v>773</v>
      </c>
      <c r="AV38" s="367">
        <v>10.94</v>
      </c>
      <c r="AW38" s="275" t="s">
        <v>90</v>
      </c>
      <c r="AX38" s="275"/>
      <c r="AY38" s="159"/>
      <c r="AZ38" s="159"/>
      <c r="BA38" s="344"/>
      <c r="BB38" s="286"/>
      <c r="BC38" s="286"/>
      <c r="BD38" s="286"/>
      <c r="BE38" s="286"/>
      <c r="BF38" s="286"/>
      <c r="BG38" s="286"/>
      <c r="BH38" s="312"/>
    </row>
    <row r="39" spans="1:60" ht="40.5" hidden="1" customHeight="1" x14ac:dyDescent="0.2">
      <c r="A39" s="378"/>
      <c r="B39" s="364"/>
      <c r="C39" s="356"/>
      <c r="D39" s="374"/>
      <c r="E39" s="356"/>
      <c r="F39" s="369"/>
      <c r="G39" s="275" t="s">
        <v>271</v>
      </c>
      <c r="H39" s="275" t="s">
        <v>37</v>
      </c>
      <c r="I39" s="162" t="s">
        <v>774</v>
      </c>
      <c r="J39" s="369"/>
      <c r="K39" s="369"/>
      <c r="L39" s="369"/>
      <c r="M39" s="369"/>
      <c r="N39" s="369"/>
      <c r="O39" s="382"/>
      <c r="P39" s="369"/>
      <c r="Q39" s="382"/>
      <c r="R39" s="382"/>
      <c r="S39" s="162" t="s">
        <v>327</v>
      </c>
      <c r="T39" s="334">
        <f t="shared" si="0"/>
        <v>1</v>
      </c>
      <c r="U39" s="356"/>
      <c r="V39" s="356"/>
      <c r="W39" s="275" t="s">
        <v>687</v>
      </c>
      <c r="X39" s="369"/>
      <c r="Y39" s="368"/>
      <c r="Z39" s="335">
        <f t="shared" si="1"/>
        <v>1</v>
      </c>
      <c r="AA39" s="275" t="s">
        <v>332</v>
      </c>
      <c r="AB39" s="275" t="s">
        <v>772</v>
      </c>
      <c r="AC39" s="368"/>
      <c r="AD39" s="356"/>
      <c r="AE39" s="336">
        <f t="shared" si="2"/>
        <v>4</v>
      </c>
      <c r="AF39" s="275" t="s">
        <v>306</v>
      </c>
      <c r="AG39" s="275"/>
      <c r="AH39" s="368"/>
      <c r="AI39" s="356"/>
      <c r="AJ39" s="336">
        <f t="shared" si="3"/>
        <v>1</v>
      </c>
      <c r="AK39" s="275" t="s">
        <v>304</v>
      </c>
      <c r="AL39" s="275" t="s">
        <v>319</v>
      </c>
      <c r="AM39" s="368"/>
      <c r="AN39" s="356"/>
      <c r="AO39" s="336">
        <f t="shared" si="4"/>
        <v>4</v>
      </c>
      <c r="AP39" s="275" t="s">
        <v>593</v>
      </c>
      <c r="AQ39" s="356"/>
      <c r="AR39" s="356"/>
      <c r="AS39" s="358"/>
      <c r="AT39" s="360"/>
      <c r="AU39" s="367"/>
      <c r="AV39" s="367"/>
      <c r="AW39" s="275" t="s">
        <v>90</v>
      </c>
      <c r="AX39" s="275"/>
      <c r="AY39" s="159"/>
      <c r="AZ39" s="159"/>
      <c r="BA39" s="344"/>
      <c r="BB39" s="286"/>
      <c r="BC39" s="286"/>
      <c r="BD39" s="286"/>
      <c r="BE39" s="286"/>
      <c r="BF39" s="286"/>
      <c r="BG39" s="286"/>
      <c r="BH39" s="312"/>
    </row>
    <row r="40" spans="1:60" ht="40.5" hidden="1" customHeight="1" x14ac:dyDescent="0.2">
      <c r="A40" s="378"/>
      <c r="B40" s="364"/>
      <c r="C40" s="356"/>
      <c r="D40" s="374"/>
      <c r="E40" s="356"/>
      <c r="F40" s="369"/>
      <c r="G40" s="275" t="s">
        <v>271</v>
      </c>
      <c r="H40" s="275" t="s">
        <v>34</v>
      </c>
      <c r="I40" s="162" t="s">
        <v>775</v>
      </c>
      <c r="J40" s="369"/>
      <c r="K40" s="369"/>
      <c r="L40" s="369"/>
      <c r="M40" s="369"/>
      <c r="N40" s="369"/>
      <c r="O40" s="382"/>
      <c r="P40" s="369"/>
      <c r="Q40" s="382"/>
      <c r="R40" s="382"/>
      <c r="S40" s="162" t="s">
        <v>327</v>
      </c>
      <c r="T40" s="334">
        <f t="shared" si="0"/>
        <v>1</v>
      </c>
      <c r="U40" s="356"/>
      <c r="V40" s="356"/>
      <c r="W40" s="275" t="s">
        <v>776</v>
      </c>
      <c r="X40" s="369"/>
      <c r="Y40" s="368"/>
      <c r="Z40" s="335">
        <f t="shared" si="1"/>
        <v>4</v>
      </c>
      <c r="AA40" s="275" t="s">
        <v>330</v>
      </c>
      <c r="AB40" s="275"/>
      <c r="AC40" s="368"/>
      <c r="AD40" s="356"/>
      <c r="AE40" s="336">
        <f t="shared" si="2"/>
        <v>1</v>
      </c>
      <c r="AF40" s="275" t="s">
        <v>307</v>
      </c>
      <c r="AG40" s="275" t="s">
        <v>766</v>
      </c>
      <c r="AH40" s="368"/>
      <c r="AI40" s="356"/>
      <c r="AJ40" s="336">
        <f t="shared" si="3"/>
        <v>1</v>
      </c>
      <c r="AK40" s="275" t="s">
        <v>304</v>
      </c>
      <c r="AL40" s="275" t="s">
        <v>319</v>
      </c>
      <c r="AM40" s="368"/>
      <c r="AN40" s="356"/>
      <c r="AO40" s="336">
        <f t="shared" si="4"/>
        <v>1</v>
      </c>
      <c r="AP40" s="275" t="s">
        <v>592</v>
      </c>
      <c r="AQ40" s="356"/>
      <c r="AR40" s="356"/>
      <c r="AS40" s="358"/>
      <c r="AT40" s="360"/>
      <c r="AU40" s="367"/>
      <c r="AV40" s="367"/>
      <c r="AW40" s="275" t="s">
        <v>90</v>
      </c>
      <c r="AX40" s="275"/>
      <c r="AY40" s="159"/>
      <c r="AZ40" s="159"/>
      <c r="BA40" s="344"/>
      <c r="BB40" s="286"/>
      <c r="BC40" s="286"/>
      <c r="BD40" s="286"/>
      <c r="BE40" s="286"/>
      <c r="BF40" s="286"/>
      <c r="BG40" s="286"/>
      <c r="BH40" s="312"/>
    </row>
    <row r="41" spans="1:60" ht="40.5" hidden="1" customHeight="1" x14ac:dyDescent="0.2">
      <c r="A41" s="378">
        <v>11</v>
      </c>
      <c r="B41" s="364" t="s">
        <v>435</v>
      </c>
      <c r="C41" s="356" t="str">
        <f>+VLOOKUP(B41,$A$770:$B$812,2,0)</f>
        <v>WILSON ARENAS VALENCIA</v>
      </c>
      <c r="D41" s="374" t="s">
        <v>154</v>
      </c>
      <c r="E41" s="356"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69" t="s">
        <v>276</v>
      </c>
      <c r="G41" s="275" t="s">
        <v>272</v>
      </c>
      <c r="H41" s="275" t="s">
        <v>41</v>
      </c>
      <c r="I41" s="275" t="s">
        <v>739</v>
      </c>
      <c r="J41" s="369" t="s">
        <v>109</v>
      </c>
      <c r="K41" s="369" t="s">
        <v>740</v>
      </c>
      <c r="L41" s="369" t="s">
        <v>777</v>
      </c>
      <c r="M41" s="369" t="s">
        <v>778</v>
      </c>
      <c r="N41" s="369" t="s">
        <v>128</v>
      </c>
      <c r="O41" s="382">
        <f t="shared" ref="O41" si="117">IF(N41="ALTA",5,IF(N41="MEDIO ALTA",4,IF(N41="MEDIA",3,IF(N41="MEDIO BAJA",2,IF(N41="BAJA",1,0)))))</f>
        <v>1</v>
      </c>
      <c r="P41" s="369" t="s">
        <v>141</v>
      </c>
      <c r="Q41" s="382">
        <f t="shared" ref="Q41:Q47" si="118">IF(P41="ALTO",5,IF(P41="MEDIO ALTO",4,IF(P41="MEDIO",3,IF(P41="MEDIO BAJO",2,IF(P41="BAJO",1,0)))))</f>
        <v>3</v>
      </c>
      <c r="R41" s="382">
        <f>Q41*O41</f>
        <v>3</v>
      </c>
      <c r="S41" s="162" t="s">
        <v>327</v>
      </c>
      <c r="T41" s="334">
        <f t="shared" si="0"/>
        <v>1</v>
      </c>
      <c r="U41" s="356">
        <f t="shared" ref="U41" si="119">ROUND(AVERAGEIF(T41:T43,"&gt;0"),0)</f>
        <v>1</v>
      </c>
      <c r="V41" s="356">
        <f t="shared" si="6"/>
        <v>0.6</v>
      </c>
      <c r="W41" s="275" t="s">
        <v>779</v>
      </c>
      <c r="X41" s="369">
        <f>IF(S41="No_existen",5*$X$10,Y41*$X$10)</f>
        <v>0.15000000000000002</v>
      </c>
      <c r="Y41" s="368">
        <f t="shared" ref="Y41" si="120">ROUND(AVERAGEIF(Z41:Z43,"&gt;0"),0)</f>
        <v>3</v>
      </c>
      <c r="Z41" s="335">
        <f t="shared" si="1"/>
        <v>1</v>
      </c>
      <c r="AA41" s="275" t="s">
        <v>332</v>
      </c>
      <c r="AB41" s="275" t="s">
        <v>772</v>
      </c>
      <c r="AC41" s="368">
        <f t="shared" ref="AC41" si="121">IF(S41="No_existen",5*$AC$10,AD41*$AC$10)</f>
        <v>0.44999999999999996</v>
      </c>
      <c r="AD41" s="356">
        <f t="shared" ref="AD41" si="122">ROUND(AVERAGEIF(AE41:AE43,"&gt;0"),0)</f>
        <v>3</v>
      </c>
      <c r="AE41" s="336">
        <f t="shared" si="2"/>
        <v>4</v>
      </c>
      <c r="AF41" s="275" t="s">
        <v>306</v>
      </c>
      <c r="AG41" s="275"/>
      <c r="AH41" s="368">
        <f t="shared" ref="AH41" si="123">IF(S41="No_existen",5*$AH$10,AI41*$AH$10)</f>
        <v>0.1</v>
      </c>
      <c r="AI41" s="356">
        <f t="shared" ref="AI41" si="124">ROUND(AVERAGEIF(AJ41:AJ43,"&gt;0"),0)</f>
        <v>1</v>
      </c>
      <c r="AJ41" s="336">
        <f t="shared" si="3"/>
        <v>1</v>
      </c>
      <c r="AK41" s="275" t="s">
        <v>304</v>
      </c>
      <c r="AL41" s="275" t="s">
        <v>319</v>
      </c>
      <c r="AM41" s="368">
        <f t="shared" ref="AM41" si="125">IF(S41="No_existen",5*$AM$10,AN41*$AM$10)</f>
        <v>0.1</v>
      </c>
      <c r="AN41" s="356">
        <f t="shared" ref="AN41" si="126">ROUND(AVERAGEIF(AO41:AO43,"&gt;0"),0)</f>
        <v>1</v>
      </c>
      <c r="AO41" s="336">
        <f t="shared" si="4"/>
        <v>1</v>
      </c>
      <c r="AP41" s="275" t="s">
        <v>592</v>
      </c>
      <c r="AQ41" s="356">
        <f t="shared" ref="AQ41" si="127">ROUND(AVERAGE(U41,Y41,AD41,AI41,AN41),0)</f>
        <v>2</v>
      </c>
      <c r="AR41" s="356" t="str">
        <f t="shared" ref="AR41" si="128">IF(AQ41&lt;1.5,"FUERTE",IF(AND(AQ41&gt;=1.5,AQ41&lt;2.5),"ACEPTABLE",IF(AQ41&gt;=5,"INEXISTENTE","DÉBIL")))</f>
        <v>ACEPTABLE</v>
      </c>
      <c r="AS41" s="358">
        <f t="shared" ref="AS41" si="129">IF(R41=0,0,ROUND((R41*AQ41),0))</f>
        <v>6</v>
      </c>
      <c r="AT41" s="360" t="str">
        <f t="shared" ref="AT41" si="130">IF(AS41&gt;=36,"GRAVE", IF(AS41&lt;=10, "LEVE", "MODERADO"))</f>
        <v>LEVE</v>
      </c>
      <c r="AU41" s="367" t="s">
        <v>780</v>
      </c>
      <c r="AV41" s="384">
        <v>0</v>
      </c>
      <c r="AW41" s="275" t="s">
        <v>90</v>
      </c>
      <c r="AX41" s="275"/>
      <c r="AY41" s="159"/>
      <c r="AZ41" s="159"/>
      <c r="BA41" s="344"/>
      <c r="BB41" s="179"/>
      <c r="BC41" s="179"/>
      <c r="BD41" s="179"/>
      <c r="BE41" s="179"/>
      <c r="BF41" s="179"/>
      <c r="BG41" s="179"/>
      <c r="BH41" s="312"/>
    </row>
    <row r="42" spans="1:60" ht="40.5" hidden="1" customHeight="1" x14ac:dyDescent="0.2">
      <c r="A42" s="378"/>
      <c r="B42" s="364"/>
      <c r="C42" s="356"/>
      <c r="D42" s="374"/>
      <c r="E42" s="356"/>
      <c r="F42" s="369"/>
      <c r="G42" s="275" t="s">
        <v>271</v>
      </c>
      <c r="H42" s="275" t="s">
        <v>37</v>
      </c>
      <c r="I42" s="275" t="s">
        <v>781</v>
      </c>
      <c r="J42" s="369"/>
      <c r="K42" s="369"/>
      <c r="L42" s="369"/>
      <c r="M42" s="369"/>
      <c r="N42" s="369"/>
      <c r="O42" s="382"/>
      <c r="P42" s="369"/>
      <c r="Q42" s="382"/>
      <c r="R42" s="382"/>
      <c r="S42" s="162" t="s">
        <v>327</v>
      </c>
      <c r="T42" s="334">
        <f t="shared" si="0"/>
        <v>1</v>
      </c>
      <c r="U42" s="356"/>
      <c r="V42" s="356"/>
      <c r="W42" s="275" t="s">
        <v>2796</v>
      </c>
      <c r="X42" s="369"/>
      <c r="Y42" s="368"/>
      <c r="Z42" s="335">
        <f t="shared" si="1"/>
        <v>4</v>
      </c>
      <c r="AA42" s="275" t="s">
        <v>330</v>
      </c>
      <c r="AB42" s="275"/>
      <c r="AC42" s="368"/>
      <c r="AD42" s="356"/>
      <c r="AE42" s="336">
        <f t="shared" si="2"/>
        <v>1</v>
      </c>
      <c r="AF42" s="275" t="s">
        <v>307</v>
      </c>
      <c r="AG42" s="275" t="s">
        <v>782</v>
      </c>
      <c r="AH42" s="368"/>
      <c r="AI42" s="356"/>
      <c r="AJ42" s="336">
        <f t="shared" si="3"/>
        <v>1</v>
      </c>
      <c r="AK42" s="275" t="s">
        <v>304</v>
      </c>
      <c r="AL42" s="275" t="s">
        <v>319</v>
      </c>
      <c r="AM42" s="368"/>
      <c r="AN42" s="356"/>
      <c r="AO42" s="336">
        <f t="shared" si="4"/>
        <v>1</v>
      </c>
      <c r="AP42" s="275" t="s">
        <v>592</v>
      </c>
      <c r="AQ42" s="356"/>
      <c r="AR42" s="356"/>
      <c r="AS42" s="358"/>
      <c r="AT42" s="360"/>
      <c r="AU42" s="367"/>
      <c r="AV42" s="384"/>
      <c r="AW42" s="275" t="s">
        <v>90</v>
      </c>
      <c r="AX42" s="275"/>
      <c r="AY42" s="159"/>
      <c r="AZ42" s="159"/>
      <c r="BA42" s="344"/>
      <c r="BB42" s="286"/>
      <c r="BC42" s="286"/>
      <c r="BD42" s="286"/>
      <c r="BE42" s="286"/>
      <c r="BF42" s="286"/>
      <c r="BG42" s="286"/>
      <c r="BH42" s="312"/>
    </row>
    <row r="43" spans="1:60" ht="40.5" hidden="1" customHeight="1" x14ac:dyDescent="0.2">
      <c r="A43" s="378"/>
      <c r="B43" s="364"/>
      <c r="C43" s="356"/>
      <c r="D43" s="374"/>
      <c r="E43" s="356"/>
      <c r="F43" s="369"/>
      <c r="G43" s="275"/>
      <c r="H43" s="275"/>
      <c r="I43" s="161"/>
      <c r="J43" s="369"/>
      <c r="K43" s="369"/>
      <c r="L43" s="369"/>
      <c r="M43" s="369"/>
      <c r="N43" s="369"/>
      <c r="O43" s="382"/>
      <c r="P43" s="369"/>
      <c r="Q43" s="382"/>
      <c r="R43" s="382"/>
      <c r="S43" s="162"/>
      <c r="T43" s="334">
        <f t="shared" si="0"/>
        <v>0</v>
      </c>
      <c r="U43" s="356"/>
      <c r="V43" s="356"/>
      <c r="W43" s="275"/>
      <c r="X43" s="369"/>
      <c r="Y43" s="368"/>
      <c r="Z43" s="335">
        <f t="shared" si="1"/>
        <v>0</v>
      </c>
      <c r="AA43" s="275"/>
      <c r="AB43" s="275"/>
      <c r="AC43" s="368"/>
      <c r="AD43" s="356"/>
      <c r="AE43" s="336">
        <f t="shared" si="2"/>
        <v>0</v>
      </c>
      <c r="AF43" s="275"/>
      <c r="AG43" s="275"/>
      <c r="AH43" s="368"/>
      <c r="AI43" s="356"/>
      <c r="AJ43" s="336">
        <f t="shared" si="3"/>
        <v>0</v>
      </c>
      <c r="AK43" s="275"/>
      <c r="AL43" s="275"/>
      <c r="AM43" s="368"/>
      <c r="AN43" s="356"/>
      <c r="AO43" s="336">
        <f t="shared" si="4"/>
        <v>0</v>
      </c>
      <c r="AP43" s="275"/>
      <c r="AQ43" s="356"/>
      <c r="AR43" s="356"/>
      <c r="AS43" s="358"/>
      <c r="AT43" s="360"/>
      <c r="AU43" s="367"/>
      <c r="AV43" s="384"/>
      <c r="AW43" s="275" t="s">
        <v>90</v>
      </c>
      <c r="AX43" s="275"/>
      <c r="AY43" s="159"/>
      <c r="AZ43" s="159"/>
      <c r="BA43" s="344"/>
      <c r="BB43" s="286"/>
      <c r="BC43" s="286"/>
      <c r="BD43" s="286"/>
      <c r="BE43" s="286"/>
      <c r="BF43" s="286"/>
      <c r="BG43" s="286"/>
      <c r="BH43" s="312"/>
    </row>
    <row r="44" spans="1:60" ht="40.5" hidden="1" customHeight="1" x14ac:dyDescent="0.2">
      <c r="A44" s="378">
        <v>12</v>
      </c>
      <c r="B44" s="364" t="s">
        <v>435</v>
      </c>
      <c r="C44" s="356" t="str">
        <f>+VLOOKUP(B44,$A$770:$B$812,2,0)</f>
        <v>WILSON ARENAS VALENCIA</v>
      </c>
      <c r="D44" s="374" t="s">
        <v>154</v>
      </c>
      <c r="E44" s="356"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69" t="s">
        <v>276</v>
      </c>
      <c r="G44" s="275" t="s">
        <v>271</v>
      </c>
      <c r="H44" s="275" t="s">
        <v>34</v>
      </c>
      <c r="I44" s="275" t="s">
        <v>783</v>
      </c>
      <c r="J44" s="369" t="s">
        <v>143</v>
      </c>
      <c r="K44" s="369" t="s">
        <v>784</v>
      </c>
      <c r="L44" s="369" t="s">
        <v>785</v>
      </c>
      <c r="M44" s="369" t="s">
        <v>786</v>
      </c>
      <c r="N44" s="369" t="s">
        <v>128</v>
      </c>
      <c r="O44" s="382">
        <f t="shared" ref="O44" si="131">IF(N44="ALTA",5,IF(N44="MEDIO ALTA",4,IF(N44="MEDIA",3,IF(N44="MEDIO BAJA",2,IF(N44="BAJA",1,0)))))</f>
        <v>1</v>
      </c>
      <c r="P44" s="369" t="s">
        <v>141</v>
      </c>
      <c r="Q44" s="382">
        <f t="shared" si="118"/>
        <v>3</v>
      </c>
      <c r="R44" s="382">
        <f>Q44*O44</f>
        <v>3</v>
      </c>
      <c r="S44" s="162" t="s">
        <v>327</v>
      </c>
      <c r="T44" s="334">
        <f t="shared" si="0"/>
        <v>1</v>
      </c>
      <c r="U44" s="356">
        <f t="shared" ref="U44" si="132">ROUND(AVERAGEIF(T44:T46,"&gt;0"),0)</f>
        <v>1</v>
      </c>
      <c r="V44" s="356">
        <f t="shared" si="6"/>
        <v>0.6</v>
      </c>
      <c r="W44" s="275" t="s">
        <v>787</v>
      </c>
      <c r="X44" s="369">
        <f>IF(S44="No_existen",5*$X$10,Y44*$X$10)</f>
        <v>0.15000000000000002</v>
      </c>
      <c r="Y44" s="368">
        <f t="shared" ref="Y44" si="133">ROUND(AVERAGEIF(Z44:Z46,"&gt;0"),0)</f>
        <v>3</v>
      </c>
      <c r="Z44" s="335">
        <f t="shared" si="1"/>
        <v>2</v>
      </c>
      <c r="AA44" s="275" t="s">
        <v>331</v>
      </c>
      <c r="AB44" s="275"/>
      <c r="AC44" s="368">
        <f t="shared" ref="AC44" si="134">IF(S44="No_existen",5*$AC$10,AD44*$AC$10)</f>
        <v>0.6</v>
      </c>
      <c r="AD44" s="356">
        <f t="shared" ref="AD44" si="135">ROUND(AVERAGEIF(AE44:AE46,"&gt;0"),0)</f>
        <v>4</v>
      </c>
      <c r="AE44" s="336">
        <f t="shared" si="2"/>
        <v>4</v>
      </c>
      <c r="AF44" s="275" t="s">
        <v>306</v>
      </c>
      <c r="AG44" s="275"/>
      <c r="AH44" s="368">
        <f t="shared" ref="AH44" si="136">IF(S44="No_existen",5*$AH$10,AI44*$AH$10)</f>
        <v>0.30000000000000004</v>
      </c>
      <c r="AI44" s="356">
        <f t="shared" ref="AI44" si="137">ROUND(AVERAGEIF(AJ44:AJ46,"&gt;0"),0)</f>
        <v>3</v>
      </c>
      <c r="AJ44" s="336">
        <f t="shared" si="3"/>
        <v>1</v>
      </c>
      <c r="AK44" s="275" t="s">
        <v>304</v>
      </c>
      <c r="AL44" s="275" t="s">
        <v>319</v>
      </c>
      <c r="AM44" s="368">
        <f t="shared" ref="AM44" si="138">IF(S44="No_existen",5*$AM$10,AN44*$AM$10)</f>
        <v>0.1</v>
      </c>
      <c r="AN44" s="356">
        <f t="shared" ref="AN44" si="139">ROUND(AVERAGEIF(AO44:AO46,"&gt;0"),0)</f>
        <v>1</v>
      </c>
      <c r="AO44" s="336">
        <f t="shared" si="4"/>
        <v>1</v>
      </c>
      <c r="AP44" s="275" t="s">
        <v>592</v>
      </c>
      <c r="AQ44" s="356">
        <f t="shared" ref="AQ44" si="140">ROUND(AVERAGE(U44,Y44,AD44,AI44,AN44),0)</f>
        <v>2</v>
      </c>
      <c r="AR44" s="356" t="str">
        <f t="shared" ref="AR44" si="141">IF(AQ44&lt;1.5,"FUERTE",IF(AND(AQ44&gt;=1.5,AQ44&lt;2.5),"ACEPTABLE",IF(AQ44&gt;=5,"INEXISTENTE","DÉBIL")))</f>
        <v>ACEPTABLE</v>
      </c>
      <c r="AS44" s="358">
        <f t="shared" ref="AS44" si="142">IF(R44=0,0,ROUND((R44*AQ44),0))</f>
        <v>6</v>
      </c>
      <c r="AT44" s="360" t="str">
        <f t="shared" ref="AT44" si="143">IF(AS44&gt;=36,"GRAVE", IF(AS44&lt;=10, "LEVE", "MODERADO"))</f>
        <v>LEVE</v>
      </c>
      <c r="AU44" s="367" t="s">
        <v>788</v>
      </c>
      <c r="AV44" s="384">
        <v>0</v>
      </c>
      <c r="AW44" s="275" t="s">
        <v>90</v>
      </c>
      <c r="AX44" s="275"/>
      <c r="AY44" s="159"/>
      <c r="AZ44" s="159"/>
      <c r="BA44" s="344"/>
      <c r="BB44" s="179"/>
      <c r="BC44" s="179"/>
      <c r="BD44" s="179"/>
      <c r="BE44" s="179"/>
      <c r="BF44" s="179"/>
      <c r="BG44" s="179"/>
      <c r="BH44" s="312"/>
    </row>
    <row r="45" spans="1:60" ht="40.5" hidden="1" customHeight="1" x14ac:dyDescent="0.2">
      <c r="A45" s="378"/>
      <c r="B45" s="364"/>
      <c r="C45" s="356"/>
      <c r="D45" s="374"/>
      <c r="E45" s="356"/>
      <c r="F45" s="369"/>
      <c r="G45" s="275"/>
      <c r="H45" s="275"/>
      <c r="I45" s="161"/>
      <c r="J45" s="369"/>
      <c r="K45" s="369"/>
      <c r="L45" s="369"/>
      <c r="M45" s="369"/>
      <c r="N45" s="369"/>
      <c r="O45" s="382"/>
      <c r="P45" s="369"/>
      <c r="Q45" s="382"/>
      <c r="R45" s="382"/>
      <c r="S45" s="162" t="s">
        <v>327</v>
      </c>
      <c r="T45" s="334">
        <f t="shared" si="0"/>
        <v>1</v>
      </c>
      <c r="U45" s="356"/>
      <c r="V45" s="356"/>
      <c r="W45" s="275" t="s">
        <v>789</v>
      </c>
      <c r="X45" s="369"/>
      <c r="Y45" s="368"/>
      <c r="Z45" s="335">
        <f t="shared" si="1"/>
        <v>4</v>
      </c>
      <c r="AA45" s="275" t="s">
        <v>330</v>
      </c>
      <c r="AB45" s="275"/>
      <c r="AC45" s="368"/>
      <c r="AD45" s="356"/>
      <c r="AE45" s="336">
        <f t="shared" si="2"/>
        <v>4</v>
      </c>
      <c r="AF45" s="275" t="s">
        <v>306</v>
      </c>
      <c r="AG45" s="275"/>
      <c r="AH45" s="368"/>
      <c r="AI45" s="356"/>
      <c r="AJ45" s="336">
        <f t="shared" si="3"/>
        <v>4</v>
      </c>
      <c r="AK45" s="275" t="s">
        <v>308</v>
      </c>
      <c r="AL45" s="275" t="s">
        <v>312</v>
      </c>
      <c r="AM45" s="368"/>
      <c r="AN45" s="356"/>
      <c r="AO45" s="336">
        <f t="shared" si="4"/>
        <v>1</v>
      </c>
      <c r="AP45" s="275" t="s">
        <v>592</v>
      </c>
      <c r="AQ45" s="356"/>
      <c r="AR45" s="356"/>
      <c r="AS45" s="358"/>
      <c r="AT45" s="360"/>
      <c r="AU45" s="367"/>
      <c r="AV45" s="384"/>
      <c r="AW45" s="275" t="s">
        <v>90</v>
      </c>
      <c r="AX45" s="275"/>
      <c r="AY45" s="159"/>
      <c r="AZ45" s="159"/>
      <c r="BA45" s="344"/>
      <c r="BB45" s="286"/>
      <c r="BC45" s="286"/>
      <c r="BD45" s="286"/>
      <c r="BE45" s="286"/>
      <c r="BF45" s="286"/>
      <c r="BG45" s="286"/>
      <c r="BH45" s="312"/>
    </row>
    <row r="46" spans="1:60" ht="40.5" hidden="1" customHeight="1" x14ac:dyDescent="0.2">
      <c r="A46" s="378"/>
      <c r="B46" s="364"/>
      <c r="C46" s="356"/>
      <c r="D46" s="374"/>
      <c r="E46" s="356"/>
      <c r="F46" s="369"/>
      <c r="G46" s="275"/>
      <c r="H46" s="275"/>
      <c r="I46" s="161"/>
      <c r="J46" s="369"/>
      <c r="K46" s="369"/>
      <c r="L46" s="369"/>
      <c r="M46" s="369"/>
      <c r="N46" s="369"/>
      <c r="O46" s="382"/>
      <c r="P46" s="369"/>
      <c r="Q46" s="382"/>
      <c r="R46" s="382"/>
      <c r="S46" s="162"/>
      <c r="T46" s="334">
        <f t="shared" si="0"/>
        <v>0</v>
      </c>
      <c r="U46" s="356"/>
      <c r="V46" s="356"/>
      <c r="W46" s="275"/>
      <c r="X46" s="369"/>
      <c r="Y46" s="368"/>
      <c r="Z46" s="335">
        <f t="shared" si="1"/>
        <v>0</v>
      </c>
      <c r="AA46" s="275"/>
      <c r="AB46" s="275"/>
      <c r="AC46" s="368"/>
      <c r="AD46" s="356"/>
      <c r="AE46" s="336">
        <f t="shared" si="2"/>
        <v>0</v>
      </c>
      <c r="AF46" s="275"/>
      <c r="AG46" s="275"/>
      <c r="AH46" s="368"/>
      <c r="AI46" s="356"/>
      <c r="AJ46" s="336">
        <f t="shared" si="3"/>
        <v>0</v>
      </c>
      <c r="AK46" s="275"/>
      <c r="AL46" s="275"/>
      <c r="AM46" s="368"/>
      <c r="AN46" s="356"/>
      <c r="AO46" s="336">
        <f t="shared" si="4"/>
        <v>0</v>
      </c>
      <c r="AP46" s="275"/>
      <c r="AQ46" s="356"/>
      <c r="AR46" s="356"/>
      <c r="AS46" s="358"/>
      <c r="AT46" s="360"/>
      <c r="AU46" s="367"/>
      <c r="AV46" s="384"/>
      <c r="AW46" s="275" t="s">
        <v>90</v>
      </c>
      <c r="AX46" s="275"/>
      <c r="AY46" s="159"/>
      <c r="AZ46" s="159"/>
      <c r="BA46" s="344"/>
      <c r="BB46" s="286"/>
      <c r="BC46" s="286"/>
      <c r="BD46" s="286"/>
      <c r="BE46" s="286"/>
      <c r="BF46" s="286"/>
      <c r="BG46" s="286"/>
      <c r="BH46" s="312"/>
    </row>
    <row r="47" spans="1:60" ht="40.5" hidden="1" customHeight="1" x14ac:dyDescent="0.2">
      <c r="A47" s="378">
        <v>13</v>
      </c>
      <c r="B47" s="364" t="s">
        <v>435</v>
      </c>
      <c r="C47" s="356" t="str">
        <f>+VLOOKUP(B47,$A$770:$B$812,2,0)</f>
        <v>WILSON ARENAS VALENCIA</v>
      </c>
      <c r="D47" s="374" t="s">
        <v>168</v>
      </c>
      <c r="E47" s="356"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69" t="s">
        <v>276</v>
      </c>
      <c r="G47" s="275" t="s">
        <v>272</v>
      </c>
      <c r="H47" s="275" t="s">
        <v>41</v>
      </c>
      <c r="I47" s="275" t="s">
        <v>790</v>
      </c>
      <c r="J47" s="369" t="s">
        <v>108</v>
      </c>
      <c r="K47" s="369" t="s">
        <v>791</v>
      </c>
      <c r="L47" s="369" t="s">
        <v>792</v>
      </c>
      <c r="M47" s="369" t="s">
        <v>793</v>
      </c>
      <c r="N47" s="369" t="s">
        <v>128</v>
      </c>
      <c r="O47" s="382">
        <f t="shared" ref="O47" si="144">IF(N47="ALTA",5,IF(N47="MEDIO ALTA",4,IF(N47="MEDIA",3,IF(N47="MEDIO BAJA",2,IF(N47="BAJA",1,0)))))</f>
        <v>1</v>
      </c>
      <c r="P47" s="369" t="s">
        <v>142</v>
      </c>
      <c r="Q47" s="382">
        <f t="shared" si="118"/>
        <v>1</v>
      </c>
      <c r="R47" s="382">
        <f>Q47*O47</f>
        <v>1</v>
      </c>
      <c r="S47" s="162" t="s">
        <v>327</v>
      </c>
      <c r="T47" s="334">
        <f t="shared" si="0"/>
        <v>1</v>
      </c>
      <c r="U47" s="356">
        <f t="shared" ref="U47" si="145">ROUND(AVERAGEIF(T47:T49,"&gt;0"),0)</f>
        <v>1</v>
      </c>
      <c r="V47" s="356">
        <f t="shared" si="6"/>
        <v>0.6</v>
      </c>
      <c r="W47" s="275" t="s">
        <v>794</v>
      </c>
      <c r="X47" s="369">
        <f>IF(S47="No_existen",5*$X$10,Y47*$X$10)</f>
        <v>0.05</v>
      </c>
      <c r="Y47" s="368">
        <f t="shared" ref="Y47" si="146">ROUND(AVERAGEIF(Z47:Z49,"&gt;0"),0)</f>
        <v>1</v>
      </c>
      <c r="Z47" s="335">
        <f t="shared" si="1"/>
        <v>1</v>
      </c>
      <c r="AA47" s="275" t="s">
        <v>332</v>
      </c>
      <c r="AB47" s="275" t="s">
        <v>772</v>
      </c>
      <c r="AC47" s="368">
        <f t="shared" ref="AC47" si="147">IF(S47="No_existen",5*$AC$10,AD47*$AC$10)</f>
        <v>0.6</v>
      </c>
      <c r="AD47" s="356">
        <f t="shared" ref="AD47" si="148">ROUND(AVERAGEIF(AE47:AE49,"&gt;0"),0)</f>
        <v>4</v>
      </c>
      <c r="AE47" s="336">
        <f t="shared" si="2"/>
        <v>4</v>
      </c>
      <c r="AF47" s="275" t="s">
        <v>306</v>
      </c>
      <c r="AG47" s="275"/>
      <c r="AH47" s="368">
        <f t="shared" ref="AH47" si="149">IF(S47="No_existen",5*$AH$10,AI47*$AH$10)</f>
        <v>0.1</v>
      </c>
      <c r="AI47" s="356">
        <f t="shared" ref="AI47" si="150">ROUND(AVERAGEIF(AJ47:AJ49,"&gt;0"),0)</f>
        <v>1</v>
      </c>
      <c r="AJ47" s="336">
        <f t="shared" si="3"/>
        <v>1</v>
      </c>
      <c r="AK47" s="275" t="s">
        <v>304</v>
      </c>
      <c r="AL47" s="275" t="s">
        <v>319</v>
      </c>
      <c r="AM47" s="368">
        <f t="shared" ref="AM47" si="151">IF(S47="No_existen",5*$AM$10,AN47*$AM$10)</f>
        <v>0.2</v>
      </c>
      <c r="AN47" s="356">
        <f t="shared" ref="AN47" si="152">ROUND(AVERAGEIF(AO47:AO49,"&gt;0"),0)</f>
        <v>2</v>
      </c>
      <c r="AO47" s="336">
        <f t="shared" si="4"/>
        <v>1</v>
      </c>
      <c r="AP47" s="275" t="s">
        <v>592</v>
      </c>
      <c r="AQ47" s="356">
        <f t="shared" ref="AQ47" si="153">ROUND(AVERAGE(U47,Y47,AD47,AI47,AN47),0)</f>
        <v>2</v>
      </c>
      <c r="AR47" s="356" t="str">
        <f t="shared" ref="AR47" si="154">IF(AQ47&lt;1.5,"FUERTE",IF(AND(AQ47&gt;=1.5,AQ47&lt;2.5),"ACEPTABLE",IF(AQ47&gt;=5,"INEXISTENTE","DÉBIL")))</f>
        <v>ACEPTABLE</v>
      </c>
      <c r="AS47" s="358">
        <f t="shared" ref="AS47" si="155">IF(R47=0,0,ROUND((R47*AQ47),0))</f>
        <v>2</v>
      </c>
      <c r="AT47" s="360" t="str">
        <f t="shared" ref="AT47" si="156">IF(AS47&gt;=36,"GRAVE", IF(AS47&lt;=10, "LEVE", "MODERADO"))</f>
        <v>LEVE</v>
      </c>
      <c r="AU47" s="367" t="s">
        <v>795</v>
      </c>
      <c r="AV47" s="367">
        <v>8</v>
      </c>
      <c r="AW47" s="275" t="s">
        <v>90</v>
      </c>
      <c r="AX47" s="275"/>
      <c r="AY47" s="159"/>
      <c r="AZ47" s="159"/>
      <c r="BA47" s="344"/>
      <c r="BB47" s="179"/>
      <c r="BC47" s="179"/>
      <c r="BD47" s="179"/>
      <c r="BE47" s="179"/>
      <c r="BF47" s="179"/>
      <c r="BG47" s="179"/>
      <c r="BH47" s="312"/>
    </row>
    <row r="48" spans="1:60" ht="40.5" hidden="1" customHeight="1" x14ac:dyDescent="0.2">
      <c r="A48" s="378"/>
      <c r="B48" s="364"/>
      <c r="C48" s="356"/>
      <c r="D48" s="374"/>
      <c r="E48" s="356"/>
      <c r="F48" s="369"/>
      <c r="G48" s="275" t="s">
        <v>271</v>
      </c>
      <c r="H48" s="275" t="s">
        <v>37</v>
      </c>
      <c r="I48" s="275" t="s">
        <v>686</v>
      </c>
      <c r="J48" s="369"/>
      <c r="K48" s="369"/>
      <c r="L48" s="369"/>
      <c r="M48" s="369"/>
      <c r="N48" s="369"/>
      <c r="O48" s="382"/>
      <c r="P48" s="369"/>
      <c r="Q48" s="382"/>
      <c r="R48" s="382"/>
      <c r="S48" s="162" t="s">
        <v>327</v>
      </c>
      <c r="T48" s="334">
        <f t="shared" si="0"/>
        <v>1</v>
      </c>
      <c r="U48" s="356"/>
      <c r="V48" s="356"/>
      <c r="W48" s="275" t="s">
        <v>687</v>
      </c>
      <c r="X48" s="369"/>
      <c r="Y48" s="368"/>
      <c r="Z48" s="335">
        <f t="shared" si="1"/>
        <v>1</v>
      </c>
      <c r="AA48" s="275" t="s">
        <v>332</v>
      </c>
      <c r="AB48" s="275" t="s">
        <v>772</v>
      </c>
      <c r="AC48" s="368"/>
      <c r="AD48" s="356"/>
      <c r="AE48" s="336">
        <f t="shared" si="2"/>
        <v>4</v>
      </c>
      <c r="AF48" s="275" t="s">
        <v>306</v>
      </c>
      <c r="AG48" s="275"/>
      <c r="AH48" s="368"/>
      <c r="AI48" s="356"/>
      <c r="AJ48" s="336">
        <f t="shared" si="3"/>
        <v>1</v>
      </c>
      <c r="AK48" s="275" t="s">
        <v>304</v>
      </c>
      <c r="AL48" s="275" t="s">
        <v>319</v>
      </c>
      <c r="AM48" s="368"/>
      <c r="AN48" s="356"/>
      <c r="AO48" s="336">
        <f t="shared" si="4"/>
        <v>4</v>
      </c>
      <c r="AP48" s="275" t="s">
        <v>593</v>
      </c>
      <c r="AQ48" s="356"/>
      <c r="AR48" s="356"/>
      <c r="AS48" s="358"/>
      <c r="AT48" s="360"/>
      <c r="AU48" s="367"/>
      <c r="AV48" s="367"/>
      <c r="AW48" s="275" t="s">
        <v>90</v>
      </c>
      <c r="AX48" s="275"/>
      <c r="AY48" s="159"/>
      <c r="AZ48" s="159"/>
      <c r="BA48" s="344"/>
      <c r="BB48" s="286"/>
      <c r="BC48" s="286"/>
      <c r="BD48" s="286"/>
      <c r="BE48" s="286"/>
      <c r="BF48" s="286"/>
      <c r="BG48" s="286"/>
      <c r="BH48" s="312"/>
    </row>
    <row r="49" spans="1:60" ht="40.5" hidden="1" customHeight="1" x14ac:dyDescent="0.2">
      <c r="A49" s="378"/>
      <c r="B49" s="364"/>
      <c r="C49" s="356"/>
      <c r="D49" s="374"/>
      <c r="E49" s="356"/>
      <c r="F49" s="369"/>
      <c r="G49" s="275" t="s">
        <v>271</v>
      </c>
      <c r="H49" s="275" t="s">
        <v>37</v>
      </c>
      <c r="I49" s="275" t="s">
        <v>790</v>
      </c>
      <c r="J49" s="369"/>
      <c r="K49" s="369"/>
      <c r="L49" s="369"/>
      <c r="M49" s="369"/>
      <c r="N49" s="369"/>
      <c r="O49" s="382"/>
      <c r="P49" s="369"/>
      <c r="Q49" s="382"/>
      <c r="R49" s="382"/>
      <c r="S49" s="162" t="s">
        <v>327</v>
      </c>
      <c r="T49" s="334">
        <f t="shared" si="0"/>
        <v>1</v>
      </c>
      <c r="U49" s="356"/>
      <c r="V49" s="356"/>
      <c r="W49" s="275" t="s">
        <v>796</v>
      </c>
      <c r="X49" s="369"/>
      <c r="Y49" s="368"/>
      <c r="Z49" s="335">
        <f t="shared" si="1"/>
        <v>2</v>
      </c>
      <c r="AA49" s="275" t="s">
        <v>331</v>
      </c>
      <c r="AB49" s="275"/>
      <c r="AC49" s="368"/>
      <c r="AD49" s="356"/>
      <c r="AE49" s="336">
        <f t="shared" si="2"/>
        <v>4</v>
      </c>
      <c r="AF49" s="275" t="s">
        <v>306</v>
      </c>
      <c r="AG49" s="275"/>
      <c r="AH49" s="368"/>
      <c r="AI49" s="356"/>
      <c r="AJ49" s="336">
        <f t="shared" si="3"/>
        <v>1</v>
      </c>
      <c r="AK49" s="275" t="s">
        <v>304</v>
      </c>
      <c r="AL49" s="275" t="s">
        <v>312</v>
      </c>
      <c r="AM49" s="368"/>
      <c r="AN49" s="356"/>
      <c r="AO49" s="336">
        <f t="shared" si="4"/>
        <v>1</v>
      </c>
      <c r="AP49" s="275" t="s">
        <v>592</v>
      </c>
      <c r="AQ49" s="356"/>
      <c r="AR49" s="356"/>
      <c r="AS49" s="358"/>
      <c r="AT49" s="360"/>
      <c r="AU49" s="367"/>
      <c r="AV49" s="367"/>
      <c r="AW49" s="275" t="s">
        <v>90</v>
      </c>
      <c r="AX49" s="275"/>
      <c r="AY49" s="159"/>
      <c r="AZ49" s="159"/>
      <c r="BA49" s="344"/>
      <c r="BB49" s="179"/>
      <c r="BC49" s="179"/>
      <c r="BD49" s="179"/>
      <c r="BE49" s="179"/>
      <c r="BF49" s="179"/>
      <c r="BG49" s="179"/>
      <c r="BH49" s="312"/>
    </row>
    <row r="50" spans="1:60" ht="40.5" hidden="1" customHeight="1" x14ac:dyDescent="0.2">
      <c r="A50" s="378">
        <v>14</v>
      </c>
      <c r="B50" s="364" t="s">
        <v>435</v>
      </c>
      <c r="C50" s="356" t="str">
        <f>+VLOOKUP(B50,$A$770:$B$812,2,0)</f>
        <v>WILSON ARENAS VALENCIA</v>
      </c>
      <c r="D50" s="374" t="s">
        <v>168</v>
      </c>
      <c r="E50" s="356"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69" t="s">
        <v>276</v>
      </c>
      <c r="G50" s="275" t="s">
        <v>271</v>
      </c>
      <c r="H50" s="275" t="s">
        <v>34</v>
      </c>
      <c r="I50" s="275" t="s">
        <v>797</v>
      </c>
      <c r="J50" s="369" t="s">
        <v>143</v>
      </c>
      <c r="K50" s="369" t="s">
        <v>798</v>
      </c>
      <c r="L50" s="369" t="s">
        <v>799</v>
      </c>
      <c r="M50" s="369" t="s">
        <v>800</v>
      </c>
      <c r="N50" s="369" t="s">
        <v>128</v>
      </c>
      <c r="O50" s="382">
        <f t="shared" ref="O50" si="157">IF(N50="ALTA",5,IF(N50="MEDIO ALTA",4,IF(N50="MEDIA",3,IF(N50="MEDIO BAJA",2,IF(N50="BAJA",1,0)))))</f>
        <v>1</v>
      </c>
      <c r="P50" s="369" t="s">
        <v>141</v>
      </c>
      <c r="Q50" s="382">
        <f t="shared" ref="Q50" si="158">IF(P50="ALTO",5,IF(P50="MEDIO ALTO",4,IF(P50="MEDIO",3,IF(P50="MEDIO BAJO",2,IF(P50="BAJO",1,0)))))</f>
        <v>3</v>
      </c>
      <c r="R50" s="382">
        <f t="shared" ref="R50:R56" si="159">Q50*O50</f>
        <v>3</v>
      </c>
      <c r="S50" s="162" t="s">
        <v>327</v>
      </c>
      <c r="T50" s="334">
        <f t="shared" si="0"/>
        <v>1</v>
      </c>
      <c r="U50" s="356">
        <f t="shared" ref="U50" si="160">ROUND(AVERAGEIF(T50:T52,"&gt;0"),0)</f>
        <v>1</v>
      </c>
      <c r="V50" s="356">
        <f t="shared" si="6"/>
        <v>0.6</v>
      </c>
      <c r="W50" s="275" t="s">
        <v>801</v>
      </c>
      <c r="X50" s="369">
        <f>IF(S50="No_existen",5*$X$10,Y50*$X$10)</f>
        <v>0.1</v>
      </c>
      <c r="Y50" s="368">
        <f t="shared" ref="Y50" si="161">ROUND(AVERAGEIF(Z50:Z52,"&gt;0"),0)</f>
        <v>2</v>
      </c>
      <c r="Z50" s="335">
        <f t="shared" si="1"/>
        <v>2</v>
      </c>
      <c r="AA50" s="275" t="s">
        <v>331</v>
      </c>
      <c r="AB50" s="275"/>
      <c r="AC50" s="368">
        <f t="shared" ref="AC50" si="162">IF(S50="No_existen",5*$AC$10,AD50*$AC$10)</f>
        <v>0.6</v>
      </c>
      <c r="AD50" s="356">
        <f t="shared" ref="AD50" si="163">ROUND(AVERAGEIF(AE50:AE52,"&gt;0"),0)</f>
        <v>4</v>
      </c>
      <c r="AE50" s="336">
        <f t="shared" si="2"/>
        <v>4</v>
      </c>
      <c r="AF50" s="275" t="s">
        <v>306</v>
      </c>
      <c r="AG50" s="275"/>
      <c r="AH50" s="368">
        <f t="shared" ref="AH50" si="164">IF(S50="No_existen",5*$AH$10,AI50*$AH$10)</f>
        <v>0.1</v>
      </c>
      <c r="AI50" s="356">
        <f t="shared" ref="AI50" si="165">ROUND(AVERAGEIF(AJ50:AJ52,"&gt;0"),0)</f>
        <v>1</v>
      </c>
      <c r="AJ50" s="336">
        <f t="shared" si="3"/>
        <v>1</v>
      </c>
      <c r="AK50" s="275" t="s">
        <v>304</v>
      </c>
      <c r="AL50" s="275" t="s">
        <v>319</v>
      </c>
      <c r="AM50" s="368">
        <f t="shared" ref="AM50" si="166">IF(S50="No_existen",5*$AM$10,AN50*$AM$10)</f>
        <v>0.1</v>
      </c>
      <c r="AN50" s="356">
        <f t="shared" ref="AN50" si="167">ROUND(AVERAGEIF(AO50:AO52,"&gt;0"),0)</f>
        <v>1</v>
      </c>
      <c r="AO50" s="336">
        <f t="shared" si="4"/>
        <v>1</v>
      </c>
      <c r="AP50" s="275" t="s">
        <v>592</v>
      </c>
      <c r="AQ50" s="356">
        <f t="shared" ref="AQ50" si="168">ROUND(AVERAGE(U50,Y50,AD50,AI50,AN50),0)</f>
        <v>2</v>
      </c>
      <c r="AR50" s="356" t="str">
        <f t="shared" ref="AR50" si="169">IF(AQ50&lt;1.5,"FUERTE",IF(AND(AQ50&gt;=1.5,AQ50&lt;2.5),"ACEPTABLE",IF(AQ50&gt;=5,"INEXISTENTE","DÉBIL")))</f>
        <v>ACEPTABLE</v>
      </c>
      <c r="AS50" s="358">
        <f t="shared" ref="AS50" si="170">IF(R50=0,0,ROUND((R50*AQ50),0))</f>
        <v>6</v>
      </c>
      <c r="AT50" s="360" t="str">
        <f t="shared" ref="AT50" si="171">IF(AS50&gt;=36,"GRAVE", IF(AS50&lt;=10, "LEVE", "MODERADO"))</f>
        <v>LEVE</v>
      </c>
      <c r="AU50" s="367" t="s">
        <v>802</v>
      </c>
      <c r="AV50" s="384">
        <v>0</v>
      </c>
      <c r="AW50" s="275" t="s">
        <v>90</v>
      </c>
      <c r="AX50" s="275"/>
      <c r="AY50" s="159"/>
      <c r="AZ50" s="159"/>
      <c r="BA50" s="344"/>
      <c r="BB50" s="286"/>
      <c r="BC50" s="286"/>
      <c r="BD50" s="286"/>
      <c r="BE50" s="286"/>
      <c r="BF50" s="286"/>
      <c r="BG50" s="286"/>
      <c r="BH50" s="312"/>
    </row>
    <row r="51" spans="1:60" ht="40.5" hidden="1" customHeight="1" x14ac:dyDescent="0.2">
      <c r="A51" s="378"/>
      <c r="B51" s="364"/>
      <c r="C51" s="356"/>
      <c r="D51" s="374"/>
      <c r="E51" s="356"/>
      <c r="F51" s="369"/>
      <c r="G51" s="275" t="s">
        <v>271</v>
      </c>
      <c r="H51" s="275" t="s">
        <v>37</v>
      </c>
      <c r="I51" s="275" t="s">
        <v>803</v>
      </c>
      <c r="J51" s="369"/>
      <c r="K51" s="369"/>
      <c r="L51" s="369"/>
      <c r="M51" s="369"/>
      <c r="N51" s="369"/>
      <c r="O51" s="382"/>
      <c r="P51" s="369"/>
      <c r="Q51" s="382"/>
      <c r="R51" s="382"/>
      <c r="S51" s="162"/>
      <c r="T51" s="334">
        <f t="shared" si="0"/>
        <v>0</v>
      </c>
      <c r="U51" s="356"/>
      <c r="V51" s="356"/>
      <c r="W51" s="275"/>
      <c r="X51" s="369"/>
      <c r="Y51" s="368"/>
      <c r="Z51" s="335">
        <f t="shared" si="1"/>
        <v>0</v>
      </c>
      <c r="AA51" s="275"/>
      <c r="AB51" s="275"/>
      <c r="AC51" s="368"/>
      <c r="AD51" s="356"/>
      <c r="AE51" s="336">
        <f t="shared" si="2"/>
        <v>0</v>
      </c>
      <c r="AF51" s="275"/>
      <c r="AG51" s="275"/>
      <c r="AH51" s="368"/>
      <c r="AI51" s="356"/>
      <c r="AJ51" s="336">
        <f t="shared" si="3"/>
        <v>0</v>
      </c>
      <c r="AK51" s="275"/>
      <c r="AL51" s="275"/>
      <c r="AM51" s="368"/>
      <c r="AN51" s="356"/>
      <c r="AO51" s="336">
        <f t="shared" si="4"/>
        <v>0</v>
      </c>
      <c r="AP51" s="275"/>
      <c r="AQ51" s="356"/>
      <c r="AR51" s="356"/>
      <c r="AS51" s="358"/>
      <c r="AT51" s="360"/>
      <c r="AU51" s="367"/>
      <c r="AV51" s="384"/>
      <c r="AW51" s="275" t="s">
        <v>90</v>
      </c>
      <c r="AX51" s="275"/>
      <c r="AY51" s="159"/>
      <c r="AZ51" s="159"/>
      <c r="BA51" s="344"/>
      <c r="BB51" s="286"/>
      <c r="BC51" s="286"/>
      <c r="BD51" s="286"/>
      <c r="BE51" s="286"/>
      <c r="BF51" s="286"/>
      <c r="BG51" s="286"/>
      <c r="BH51" s="312"/>
    </row>
    <row r="52" spans="1:60" ht="40.5" hidden="1" customHeight="1" x14ac:dyDescent="0.2">
      <c r="A52" s="378"/>
      <c r="B52" s="364"/>
      <c r="C52" s="356"/>
      <c r="D52" s="374"/>
      <c r="E52" s="356"/>
      <c r="F52" s="369"/>
      <c r="G52" s="275"/>
      <c r="H52" s="275"/>
      <c r="I52" s="161"/>
      <c r="J52" s="369"/>
      <c r="K52" s="369"/>
      <c r="L52" s="369"/>
      <c r="M52" s="369"/>
      <c r="N52" s="369"/>
      <c r="O52" s="382"/>
      <c r="P52" s="369"/>
      <c r="Q52" s="382"/>
      <c r="R52" s="382"/>
      <c r="S52" s="162"/>
      <c r="T52" s="334">
        <f t="shared" si="0"/>
        <v>0</v>
      </c>
      <c r="U52" s="356"/>
      <c r="V52" s="356"/>
      <c r="W52" s="275"/>
      <c r="X52" s="369"/>
      <c r="Y52" s="368"/>
      <c r="Z52" s="335">
        <f t="shared" si="1"/>
        <v>0</v>
      </c>
      <c r="AA52" s="275"/>
      <c r="AB52" s="275"/>
      <c r="AC52" s="368"/>
      <c r="AD52" s="356"/>
      <c r="AE52" s="336">
        <f t="shared" si="2"/>
        <v>0</v>
      </c>
      <c r="AF52" s="275"/>
      <c r="AG52" s="275"/>
      <c r="AH52" s="368"/>
      <c r="AI52" s="356"/>
      <c r="AJ52" s="336">
        <f t="shared" si="3"/>
        <v>0</v>
      </c>
      <c r="AK52" s="275"/>
      <c r="AL52" s="275"/>
      <c r="AM52" s="368"/>
      <c r="AN52" s="356"/>
      <c r="AO52" s="336">
        <f t="shared" si="4"/>
        <v>0</v>
      </c>
      <c r="AP52" s="275"/>
      <c r="AQ52" s="356"/>
      <c r="AR52" s="356"/>
      <c r="AS52" s="358"/>
      <c r="AT52" s="360"/>
      <c r="AU52" s="367"/>
      <c r="AV52" s="384"/>
      <c r="AW52" s="275" t="s">
        <v>90</v>
      </c>
      <c r="AX52" s="275"/>
      <c r="AY52" s="159"/>
      <c r="AZ52" s="159"/>
      <c r="BA52" s="344"/>
      <c r="BB52" s="179"/>
      <c r="BC52" s="179"/>
      <c r="BD52" s="179"/>
      <c r="BE52" s="179"/>
      <c r="BF52" s="179"/>
      <c r="BG52" s="179"/>
      <c r="BH52" s="312"/>
    </row>
    <row r="53" spans="1:60" ht="40.5" hidden="1" customHeight="1" x14ac:dyDescent="0.2">
      <c r="A53" s="378">
        <v>15</v>
      </c>
      <c r="B53" s="364" t="s">
        <v>435</v>
      </c>
      <c r="C53" s="356" t="str">
        <f>+VLOOKUP(B53,$A$770:$B$812,2,0)</f>
        <v>WILSON ARENAS VALENCIA</v>
      </c>
      <c r="D53" s="374" t="s">
        <v>171</v>
      </c>
      <c r="E53" s="356"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69" t="s">
        <v>276</v>
      </c>
      <c r="G53" s="275" t="s">
        <v>271</v>
      </c>
      <c r="H53" s="275" t="s">
        <v>37</v>
      </c>
      <c r="I53" s="275" t="s">
        <v>804</v>
      </c>
      <c r="J53" s="369" t="s">
        <v>106</v>
      </c>
      <c r="K53" s="369" t="s">
        <v>694</v>
      </c>
      <c r="L53" s="369" t="s">
        <v>695</v>
      </c>
      <c r="M53" s="369" t="s">
        <v>696</v>
      </c>
      <c r="N53" s="369" t="s">
        <v>128</v>
      </c>
      <c r="O53" s="382">
        <f t="shared" ref="O53" si="172">IF(N53="ALTA",5,IF(N53="MEDIO ALTA",4,IF(N53="MEDIA",3,IF(N53="MEDIO BAJA",2,IF(N53="BAJA",1,0)))))</f>
        <v>1</v>
      </c>
      <c r="P53" s="369" t="s">
        <v>145</v>
      </c>
      <c r="Q53" s="382">
        <f t="shared" ref="Q53" si="173">IF(P53="ALTO",5,IF(P53="MEDIO ALTO",4,IF(P53="MEDIO",3,IF(P53="MEDIO BAJO",2,IF(P53="BAJO",1,0)))))</f>
        <v>2</v>
      </c>
      <c r="R53" s="382">
        <f>Q53*O53</f>
        <v>2</v>
      </c>
      <c r="S53" s="162" t="s">
        <v>327</v>
      </c>
      <c r="T53" s="334">
        <f t="shared" si="0"/>
        <v>1</v>
      </c>
      <c r="U53" s="356">
        <f t="shared" ref="U53" si="174">ROUND(AVERAGEIF(T53:T55,"&gt;0"),0)</f>
        <v>1</v>
      </c>
      <c r="V53" s="356">
        <f t="shared" si="6"/>
        <v>0.6</v>
      </c>
      <c r="W53" s="275" t="s">
        <v>697</v>
      </c>
      <c r="X53" s="369">
        <f>IF(S53="No_existen",5*$X$10,Y53*$X$10)</f>
        <v>0.1</v>
      </c>
      <c r="Y53" s="368">
        <f t="shared" ref="Y53" si="175">ROUND(AVERAGEIF(Z53:Z55,"&gt;0"),0)</f>
        <v>2</v>
      </c>
      <c r="Z53" s="335">
        <f t="shared" si="1"/>
        <v>2</v>
      </c>
      <c r="AA53" s="275" t="s">
        <v>331</v>
      </c>
      <c r="AB53" s="275"/>
      <c r="AC53" s="368">
        <f t="shared" ref="AC53" si="176">IF(S53="No_existen",5*$AC$10,AD53*$AC$10)</f>
        <v>0.44999999999999996</v>
      </c>
      <c r="AD53" s="356">
        <f t="shared" ref="AD53" si="177">ROUND(AVERAGEIF(AE53:AE55,"&gt;0"),0)</f>
        <v>3</v>
      </c>
      <c r="AE53" s="336">
        <f t="shared" si="2"/>
        <v>4</v>
      </c>
      <c r="AF53" s="275" t="s">
        <v>306</v>
      </c>
      <c r="AG53" s="275"/>
      <c r="AH53" s="368">
        <f t="shared" ref="AH53" si="178">IF(S53="No_existen",5*$AH$10,AI53*$AH$10)</f>
        <v>0.1</v>
      </c>
      <c r="AI53" s="356">
        <f t="shared" ref="AI53" si="179">ROUND(AVERAGEIF(AJ53:AJ55,"&gt;0"),0)</f>
        <v>1</v>
      </c>
      <c r="AJ53" s="336">
        <f t="shared" si="3"/>
        <v>1</v>
      </c>
      <c r="AK53" s="275" t="s">
        <v>304</v>
      </c>
      <c r="AL53" s="275" t="s">
        <v>315</v>
      </c>
      <c r="AM53" s="368">
        <f t="shared" ref="AM53" si="180">IF(S53="No_existen",5*$AM$10,AN53*$AM$10)</f>
        <v>0.1</v>
      </c>
      <c r="AN53" s="356">
        <f t="shared" ref="AN53" si="181">ROUND(AVERAGEIF(AO53:AO55,"&gt;0"),0)</f>
        <v>1</v>
      </c>
      <c r="AO53" s="336">
        <f t="shared" si="4"/>
        <v>1</v>
      </c>
      <c r="AP53" s="275" t="s">
        <v>592</v>
      </c>
      <c r="AQ53" s="356">
        <f t="shared" ref="AQ53" si="182">ROUND(AVERAGE(U53,Y53,AD53,AI53,AN53),0)</f>
        <v>2</v>
      </c>
      <c r="AR53" s="356" t="str">
        <f t="shared" ref="AR53" si="183">IF(AQ53&lt;1.5,"FUERTE",IF(AND(AQ53&gt;=1.5,AQ53&lt;2.5),"ACEPTABLE",IF(AQ53&gt;=5,"INEXISTENTE","DÉBIL")))</f>
        <v>ACEPTABLE</v>
      </c>
      <c r="AS53" s="358">
        <f t="shared" ref="AS53" si="184">IF(R53=0,0,ROUND((R53*AQ53),0))</f>
        <v>4</v>
      </c>
      <c r="AT53" s="360" t="str">
        <f t="shared" ref="AT53" si="185">IF(AS53&gt;=36,"GRAVE", IF(AS53&lt;=10, "LEVE", "MODERADO"))</f>
        <v>LEVE</v>
      </c>
      <c r="AU53" s="367" t="s">
        <v>805</v>
      </c>
      <c r="AV53" s="367">
        <v>25</v>
      </c>
      <c r="AW53" s="275" t="s">
        <v>90</v>
      </c>
      <c r="AX53" s="275"/>
      <c r="AY53" s="159"/>
      <c r="AZ53" s="159"/>
      <c r="BA53" s="344"/>
      <c r="BB53" s="286"/>
      <c r="BC53" s="286"/>
      <c r="BD53" s="286"/>
      <c r="BE53" s="286"/>
      <c r="BF53" s="286"/>
      <c r="BG53" s="286"/>
      <c r="BH53" s="312"/>
    </row>
    <row r="54" spans="1:60" ht="40.5" hidden="1" customHeight="1" x14ac:dyDescent="0.2">
      <c r="A54" s="378"/>
      <c r="B54" s="364"/>
      <c r="C54" s="356"/>
      <c r="D54" s="374"/>
      <c r="E54" s="356"/>
      <c r="F54" s="369"/>
      <c r="G54" s="275" t="s">
        <v>271</v>
      </c>
      <c r="H54" s="275" t="s">
        <v>34</v>
      </c>
      <c r="I54" s="275" t="s">
        <v>806</v>
      </c>
      <c r="J54" s="369"/>
      <c r="K54" s="369"/>
      <c r="L54" s="369"/>
      <c r="M54" s="369"/>
      <c r="N54" s="369"/>
      <c r="O54" s="382"/>
      <c r="P54" s="369"/>
      <c r="Q54" s="382"/>
      <c r="R54" s="382"/>
      <c r="S54" s="162" t="s">
        <v>327</v>
      </c>
      <c r="T54" s="334">
        <f t="shared" si="0"/>
        <v>1</v>
      </c>
      <c r="U54" s="356"/>
      <c r="V54" s="356"/>
      <c r="W54" s="275" t="s">
        <v>807</v>
      </c>
      <c r="X54" s="369"/>
      <c r="Y54" s="368"/>
      <c r="Z54" s="335">
        <f t="shared" si="1"/>
        <v>1</v>
      </c>
      <c r="AA54" s="275" t="s">
        <v>332</v>
      </c>
      <c r="AB54" s="275" t="s">
        <v>772</v>
      </c>
      <c r="AC54" s="368"/>
      <c r="AD54" s="356"/>
      <c r="AE54" s="336">
        <f t="shared" si="2"/>
        <v>4</v>
      </c>
      <c r="AF54" s="275" t="s">
        <v>306</v>
      </c>
      <c r="AG54" s="275"/>
      <c r="AH54" s="368"/>
      <c r="AI54" s="356"/>
      <c r="AJ54" s="336">
        <f t="shared" si="3"/>
        <v>1</v>
      </c>
      <c r="AK54" s="275" t="s">
        <v>304</v>
      </c>
      <c r="AL54" s="275" t="s">
        <v>315</v>
      </c>
      <c r="AM54" s="368"/>
      <c r="AN54" s="356"/>
      <c r="AO54" s="336">
        <f t="shared" si="4"/>
        <v>1</v>
      </c>
      <c r="AP54" s="275" t="s">
        <v>592</v>
      </c>
      <c r="AQ54" s="356"/>
      <c r="AR54" s="356"/>
      <c r="AS54" s="358"/>
      <c r="AT54" s="360"/>
      <c r="AU54" s="367"/>
      <c r="AV54" s="367"/>
      <c r="AW54" s="275" t="s">
        <v>90</v>
      </c>
      <c r="AX54" s="275"/>
      <c r="AY54" s="159"/>
      <c r="AZ54" s="159"/>
      <c r="BA54" s="344"/>
      <c r="BB54" s="286"/>
      <c r="BC54" s="286"/>
      <c r="BD54" s="286"/>
      <c r="BE54" s="286"/>
      <c r="BF54" s="286"/>
      <c r="BG54" s="286"/>
      <c r="BH54" s="312"/>
    </row>
    <row r="55" spans="1:60" ht="40.5" hidden="1" customHeight="1" x14ac:dyDescent="0.2">
      <c r="A55" s="378"/>
      <c r="B55" s="364"/>
      <c r="C55" s="356"/>
      <c r="D55" s="374"/>
      <c r="E55" s="356"/>
      <c r="F55" s="369"/>
      <c r="G55" s="275" t="s">
        <v>272</v>
      </c>
      <c r="H55" s="275" t="s">
        <v>41</v>
      </c>
      <c r="I55" s="275" t="s">
        <v>808</v>
      </c>
      <c r="J55" s="369"/>
      <c r="K55" s="369"/>
      <c r="L55" s="369"/>
      <c r="M55" s="369"/>
      <c r="N55" s="369"/>
      <c r="O55" s="382"/>
      <c r="P55" s="369"/>
      <c r="Q55" s="382"/>
      <c r="R55" s="382"/>
      <c r="S55" s="162" t="s">
        <v>327</v>
      </c>
      <c r="T55" s="334">
        <f t="shared" si="0"/>
        <v>1</v>
      </c>
      <c r="U55" s="356"/>
      <c r="V55" s="356"/>
      <c r="W55" s="275" t="s">
        <v>809</v>
      </c>
      <c r="X55" s="369"/>
      <c r="Y55" s="368"/>
      <c r="Z55" s="335">
        <f t="shared" si="1"/>
        <v>4</v>
      </c>
      <c r="AA55" s="275" t="s">
        <v>330</v>
      </c>
      <c r="AB55" s="275"/>
      <c r="AC55" s="368"/>
      <c r="AD55" s="356"/>
      <c r="AE55" s="336">
        <f t="shared" si="2"/>
        <v>1</v>
      </c>
      <c r="AF55" s="275" t="s">
        <v>307</v>
      </c>
      <c r="AG55" s="275" t="s">
        <v>782</v>
      </c>
      <c r="AH55" s="368"/>
      <c r="AI55" s="356"/>
      <c r="AJ55" s="336">
        <f t="shared" si="3"/>
        <v>1</v>
      </c>
      <c r="AK55" s="275" t="s">
        <v>304</v>
      </c>
      <c r="AL55" s="275" t="s">
        <v>318</v>
      </c>
      <c r="AM55" s="368"/>
      <c r="AN55" s="356"/>
      <c r="AO55" s="336">
        <f t="shared" si="4"/>
        <v>1</v>
      </c>
      <c r="AP55" s="275" t="s">
        <v>592</v>
      </c>
      <c r="AQ55" s="356"/>
      <c r="AR55" s="356"/>
      <c r="AS55" s="358"/>
      <c r="AT55" s="360"/>
      <c r="AU55" s="367"/>
      <c r="AV55" s="367"/>
      <c r="AW55" s="275" t="s">
        <v>90</v>
      </c>
      <c r="AX55" s="275"/>
      <c r="AY55" s="159"/>
      <c r="AZ55" s="159"/>
      <c r="BA55" s="344"/>
      <c r="BB55" s="179"/>
      <c r="BC55" s="179"/>
      <c r="BD55" s="179"/>
      <c r="BE55" s="179"/>
      <c r="BF55" s="179"/>
      <c r="BG55" s="179"/>
      <c r="BH55" s="312"/>
    </row>
    <row r="56" spans="1:60" ht="40.5" hidden="1" customHeight="1" x14ac:dyDescent="0.2">
      <c r="A56" s="378">
        <v>16</v>
      </c>
      <c r="B56" s="364" t="s">
        <v>435</v>
      </c>
      <c r="C56" s="356" t="str">
        <f>+VLOOKUP(B56,$A$770:$B$812,2,0)</f>
        <v>WILSON ARENAS VALENCIA</v>
      </c>
      <c r="D56" s="374" t="s">
        <v>171</v>
      </c>
      <c r="E56" s="356"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69" t="s">
        <v>276</v>
      </c>
      <c r="G56" s="275" t="s">
        <v>272</v>
      </c>
      <c r="H56" s="275" t="s">
        <v>273</v>
      </c>
      <c r="I56" s="275" t="s">
        <v>704</v>
      </c>
      <c r="J56" s="369" t="s">
        <v>112</v>
      </c>
      <c r="K56" s="369" t="s">
        <v>810</v>
      </c>
      <c r="L56" s="369" t="s">
        <v>706</v>
      </c>
      <c r="M56" s="369" t="s">
        <v>811</v>
      </c>
      <c r="N56" s="369" t="s">
        <v>105</v>
      </c>
      <c r="O56" s="382">
        <f t="shared" ref="O56" si="186">IF(N56="ALTA",5,IF(N56="MEDIO ALTA",4,IF(N56="MEDIA",3,IF(N56="MEDIO BAJA",2,IF(N56="BAJA",1,0)))))</f>
        <v>3</v>
      </c>
      <c r="P56" s="369" t="s">
        <v>141</v>
      </c>
      <c r="Q56" s="382">
        <f t="shared" ref="Q56" si="187">IF(P56="ALTO",5,IF(P56="MEDIO ALTO",4,IF(P56="MEDIO",3,IF(P56="MEDIO BAJO",2,IF(P56="BAJO",1,0)))))</f>
        <v>3</v>
      </c>
      <c r="R56" s="382">
        <f t="shared" si="159"/>
        <v>9</v>
      </c>
      <c r="S56" s="162" t="s">
        <v>327</v>
      </c>
      <c r="T56" s="334">
        <f t="shared" si="0"/>
        <v>1</v>
      </c>
      <c r="U56" s="356">
        <f t="shared" ref="U56" si="188">ROUND(AVERAGEIF(T56:T58,"&gt;0"),0)</f>
        <v>1</v>
      </c>
      <c r="V56" s="356">
        <f t="shared" si="6"/>
        <v>0.6</v>
      </c>
      <c r="W56" s="275" t="s">
        <v>697</v>
      </c>
      <c r="X56" s="369">
        <f t="shared" ref="X56" si="189">IF(S56="No_existen",5*$X$10,Y56*$X$10)</f>
        <v>0.1</v>
      </c>
      <c r="Y56" s="368">
        <f t="shared" ref="Y56" si="190">ROUND(AVERAGEIF(Z56:Z58,"&gt;0"),0)</f>
        <v>2</v>
      </c>
      <c r="Z56" s="335">
        <f t="shared" si="1"/>
        <v>2</v>
      </c>
      <c r="AA56" s="275" t="s">
        <v>331</v>
      </c>
      <c r="AB56" s="275"/>
      <c r="AC56" s="368">
        <f t="shared" ref="AC56" si="191">IF(S56="No_existen",5*$AC$10,AD56*$AC$10)</f>
        <v>0.44999999999999996</v>
      </c>
      <c r="AD56" s="356">
        <f t="shared" ref="AD56" si="192">ROUND(AVERAGEIF(AE56:AE58,"&gt;0"),0)</f>
        <v>3</v>
      </c>
      <c r="AE56" s="336">
        <f t="shared" si="2"/>
        <v>4</v>
      </c>
      <c r="AF56" s="275" t="s">
        <v>306</v>
      </c>
      <c r="AG56" s="275"/>
      <c r="AH56" s="368">
        <f t="shared" ref="AH56" si="193">IF(S56="No_existen",5*$AH$10,AI56*$AH$10)</f>
        <v>0.1</v>
      </c>
      <c r="AI56" s="356">
        <f t="shared" ref="AI56" si="194">ROUND(AVERAGEIF(AJ56:AJ58,"&gt;0"),0)</f>
        <v>1</v>
      </c>
      <c r="AJ56" s="336">
        <f t="shared" si="3"/>
        <v>1</v>
      </c>
      <c r="AK56" s="275" t="s">
        <v>304</v>
      </c>
      <c r="AL56" s="275" t="s">
        <v>311</v>
      </c>
      <c r="AM56" s="368">
        <f t="shared" ref="AM56" si="195">IF(S56="No_existen",5*$AM$10,AN56*$AM$10)</f>
        <v>0.2</v>
      </c>
      <c r="AN56" s="356">
        <f t="shared" ref="AN56" si="196">ROUND(AVERAGEIF(AO56:AO58,"&gt;0"),0)</f>
        <v>2</v>
      </c>
      <c r="AO56" s="336">
        <f t="shared" si="4"/>
        <v>4</v>
      </c>
      <c r="AP56" s="275" t="s">
        <v>593</v>
      </c>
      <c r="AQ56" s="356">
        <f t="shared" ref="AQ56" si="197">ROUND(AVERAGE(U56,Y56,AD56,AI56,AN56),0)</f>
        <v>2</v>
      </c>
      <c r="AR56" s="356" t="str">
        <f t="shared" ref="AR56" si="198">IF(AQ56&lt;1.5,"FUERTE",IF(AND(AQ56&gt;=1.5,AQ56&lt;2.5),"ACEPTABLE",IF(AQ56&gt;=5,"INEXISTENTE","DÉBIL")))</f>
        <v>ACEPTABLE</v>
      </c>
      <c r="AS56" s="358">
        <f t="shared" ref="AS56" si="199">IF(R56=0,0,ROUND((R56*AQ56),0))</f>
        <v>18</v>
      </c>
      <c r="AT56" s="360" t="str">
        <f t="shared" ref="AT56" si="200">IF(AS56&gt;=36,"GRAVE", IF(AS56&lt;=10, "LEVE", "MODERADO"))</f>
        <v>MODERADO</v>
      </c>
      <c r="AU56" s="367" t="s">
        <v>812</v>
      </c>
      <c r="AV56" s="384">
        <v>0</v>
      </c>
      <c r="AW56" s="275" t="s">
        <v>91</v>
      </c>
      <c r="AX56" s="275" t="s">
        <v>813</v>
      </c>
      <c r="AY56" s="159">
        <v>45260</v>
      </c>
      <c r="AZ56" s="159"/>
      <c r="BA56" s="344"/>
      <c r="BB56" s="286"/>
      <c r="BC56" s="286"/>
      <c r="BD56" s="286"/>
      <c r="BE56" s="286"/>
      <c r="BF56" s="286"/>
      <c r="BG56" s="286"/>
      <c r="BH56" s="312"/>
    </row>
    <row r="57" spans="1:60" ht="40.5" hidden="1" customHeight="1" x14ac:dyDescent="0.2">
      <c r="A57" s="378"/>
      <c r="B57" s="364"/>
      <c r="C57" s="356"/>
      <c r="D57" s="374"/>
      <c r="E57" s="356"/>
      <c r="F57" s="369"/>
      <c r="G57" s="275" t="s">
        <v>271</v>
      </c>
      <c r="H57" s="275" t="s">
        <v>37</v>
      </c>
      <c r="I57" s="275" t="s">
        <v>814</v>
      </c>
      <c r="J57" s="369"/>
      <c r="K57" s="369"/>
      <c r="L57" s="369"/>
      <c r="M57" s="369"/>
      <c r="N57" s="369"/>
      <c r="O57" s="382"/>
      <c r="P57" s="369"/>
      <c r="Q57" s="382"/>
      <c r="R57" s="382"/>
      <c r="S57" s="162" t="s">
        <v>327</v>
      </c>
      <c r="T57" s="334">
        <f t="shared" si="0"/>
        <v>1</v>
      </c>
      <c r="U57" s="356"/>
      <c r="V57" s="356"/>
      <c r="W57" s="275" t="s">
        <v>807</v>
      </c>
      <c r="X57" s="369"/>
      <c r="Y57" s="368"/>
      <c r="Z57" s="335">
        <f t="shared" si="1"/>
        <v>1</v>
      </c>
      <c r="AA57" s="275" t="s">
        <v>332</v>
      </c>
      <c r="AB57" s="275" t="s">
        <v>772</v>
      </c>
      <c r="AC57" s="368"/>
      <c r="AD57" s="356"/>
      <c r="AE57" s="336">
        <f t="shared" si="2"/>
        <v>4</v>
      </c>
      <c r="AF57" s="275" t="s">
        <v>306</v>
      </c>
      <c r="AG57" s="275"/>
      <c r="AH57" s="368"/>
      <c r="AI57" s="356"/>
      <c r="AJ57" s="336">
        <f t="shared" si="3"/>
        <v>1</v>
      </c>
      <c r="AK57" s="275" t="s">
        <v>304</v>
      </c>
      <c r="AL57" s="275" t="s">
        <v>317</v>
      </c>
      <c r="AM57" s="368"/>
      <c r="AN57" s="356"/>
      <c r="AO57" s="336">
        <f t="shared" si="4"/>
        <v>1</v>
      </c>
      <c r="AP57" s="275" t="s">
        <v>592</v>
      </c>
      <c r="AQ57" s="356"/>
      <c r="AR57" s="356"/>
      <c r="AS57" s="358"/>
      <c r="AT57" s="360"/>
      <c r="AU57" s="367"/>
      <c r="AV57" s="384"/>
      <c r="AW57" s="275" t="s">
        <v>91</v>
      </c>
      <c r="AX57" s="275" t="s">
        <v>815</v>
      </c>
      <c r="AY57" s="159">
        <v>45260</v>
      </c>
      <c r="AZ57" s="159"/>
      <c r="BA57" s="344"/>
      <c r="BB57" s="286"/>
      <c r="BC57" s="286"/>
      <c r="BD57" s="286"/>
      <c r="BE57" s="286"/>
      <c r="BF57" s="286"/>
      <c r="BG57" s="286"/>
      <c r="BH57" s="312"/>
    </row>
    <row r="58" spans="1:60" ht="40.5" hidden="1" customHeight="1" x14ac:dyDescent="0.2">
      <c r="A58" s="378"/>
      <c r="B58" s="364"/>
      <c r="C58" s="356"/>
      <c r="D58" s="374"/>
      <c r="E58" s="356"/>
      <c r="F58" s="369"/>
      <c r="G58" s="275"/>
      <c r="H58" s="275"/>
      <c r="I58" s="161"/>
      <c r="J58" s="369"/>
      <c r="K58" s="369"/>
      <c r="L58" s="369"/>
      <c r="M58" s="369"/>
      <c r="N58" s="369"/>
      <c r="O58" s="382"/>
      <c r="P58" s="369"/>
      <c r="Q58" s="382"/>
      <c r="R58" s="382"/>
      <c r="S58" s="162" t="s">
        <v>327</v>
      </c>
      <c r="T58" s="334">
        <f t="shared" si="0"/>
        <v>1</v>
      </c>
      <c r="U58" s="356"/>
      <c r="V58" s="356"/>
      <c r="W58" s="275" t="s">
        <v>816</v>
      </c>
      <c r="X58" s="369"/>
      <c r="Y58" s="368"/>
      <c r="Z58" s="335">
        <f t="shared" si="1"/>
        <v>4</v>
      </c>
      <c r="AA58" s="275" t="s">
        <v>330</v>
      </c>
      <c r="AB58" s="275"/>
      <c r="AC58" s="368"/>
      <c r="AD58" s="356"/>
      <c r="AE58" s="336">
        <f t="shared" si="2"/>
        <v>1</v>
      </c>
      <c r="AF58" s="275" t="s">
        <v>307</v>
      </c>
      <c r="AG58" s="275" t="s">
        <v>817</v>
      </c>
      <c r="AH58" s="368"/>
      <c r="AI58" s="356"/>
      <c r="AJ58" s="336">
        <f t="shared" si="3"/>
        <v>1</v>
      </c>
      <c r="AK58" s="275" t="s">
        <v>304</v>
      </c>
      <c r="AL58" s="275" t="s">
        <v>319</v>
      </c>
      <c r="AM58" s="368"/>
      <c r="AN58" s="356"/>
      <c r="AO58" s="336">
        <f t="shared" si="4"/>
        <v>1</v>
      </c>
      <c r="AP58" s="275" t="s">
        <v>592</v>
      </c>
      <c r="AQ58" s="356"/>
      <c r="AR58" s="356"/>
      <c r="AS58" s="358"/>
      <c r="AT58" s="360"/>
      <c r="AU58" s="367"/>
      <c r="AV58" s="384"/>
      <c r="AW58" s="275"/>
      <c r="AX58" s="275"/>
      <c r="AY58" s="159"/>
      <c r="AZ58" s="159"/>
      <c r="BA58" s="344"/>
      <c r="BB58" s="179"/>
      <c r="BC58" s="179"/>
      <c r="BD58" s="179"/>
      <c r="BE58" s="179"/>
      <c r="BF58" s="179"/>
      <c r="BG58" s="179"/>
      <c r="BH58" s="312"/>
    </row>
    <row r="59" spans="1:60" ht="40.5" hidden="1" customHeight="1" x14ac:dyDescent="0.2">
      <c r="A59" s="378">
        <v>17</v>
      </c>
      <c r="B59" s="364" t="s">
        <v>435</v>
      </c>
      <c r="C59" s="356" t="str">
        <f>+VLOOKUP(B59,$A$770:$B$812,2,0)</f>
        <v>WILSON ARENAS VALENCIA</v>
      </c>
      <c r="D59" s="374" t="s">
        <v>166</v>
      </c>
      <c r="E59" s="356"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69" t="s">
        <v>276</v>
      </c>
      <c r="G59" s="275" t="s">
        <v>271</v>
      </c>
      <c r="H59" s="275" t="s">
        <v>34</v>
      </c>
      <c r="I59" s="275" t="s">
        <v>818</v>
      </c>
      <c r="J59" s="369" t="s">
        <v>106</v>
      </c>
      <c r="K59" s="364" t="s">
        <v>819</v>
      </c>
      <c r="L59" s="364" t="s">
        <v>820</v>
      </c>
      <c r="M59" s="369" t="s">
        <v>821</v>
      </c>
      <c r="N59" s="369" t="s">
        <v>128</v>
      </c>
      <c r="O59" s="382">
        <f t="shared" ref="O59" si="201">IF(N59="ALTA",5,IF(N59="MEDIO ALTA",4,IF(N59="MEDIA",3,IF(N59="MEDIO BAJA",2,IF(N59="BAJA",1,0)))))</f>
        <v>1</v>
      </c>
      <c r="P59" s="369" t="s">
        <v>141</v>
      </c>
      <c r="Q59" s="382">
        <f t="shared" ref="Q59" si="202">IF(P59="ALTO",5,IF(P59="MEDIO ALTO",4,IF(P59="MEDIO",3,IF(P59="MEDIO BAJO",2,IF(P59="BAJO",1,0)))))</f>
        <v>3</v>
      </c>
      <c r="R59" s="382">
        <f>Q59*O59</f>
        <v>3</v>
      </c>
      <c r="S59" s="162" t="s">
        <v>327</v>
      </c>
      <c r="T59" s="334">
        <f t="shared" si="0"/>
        <v>1</v>
      </c>
      <c r="U59" s="356">
        <f t="shared" ref="U59" si="203">ROUND(AVERAGEIF(T59:T61,"&gt;0"),0)</f>
        <v>1</v>
      </c>
      <c r="V59" s="356">
        <f t="shared" si="6"/>
        <v>0.6</v>
      </c>
      <c r="W59" s="275" t="s">
        <v>822</v>
      </c>
      <c r="X59" s="369">
        <f t="shared" ref="X59" si="204">IF(S59="No_existen",5*$X$10,Y59*$X$10)</f>
        <v>0.15000000000000002</v>
      </c>
      <c r="Y59" s="368">
        <f t="shared" ref="Y59" si="205">ROUND(AVERAGEIF(Z59:Z61,"&gt;0"),0)</f>
        <v>3</v>
      </c>
      <c r="Z59" s="335">
        <f t="shared" si="1"/>
        <v>1</v>
      </c>
      <c r="AA59" s="275" t="s">
        <v>332</v>
      </c>
      <c r="AB59" s="275" t="s">
        <v>772</v>
      </c>
      <c r="AC59" s="368">
        <f t="shared" ref="AC59" si="206">IF(S59="No_existen",5*$AC$10,AD59*$AC$10)</f>
        <v>0.44999999999999996</v>
      </c>
      <c r="AD59" s="356">
        <f t="shared" ref="AD59" si="207">ROUND(AVERAGEIF(AE59:AE61,"&gt;0"),0)</f>
        <v>3</v>
      </c>
      <c r="AE59" s="336">
        <f t="shared" si="2"/>
        <v>4</v>
      </c>
      <c r="AF59" s="275" t="s">
        <v>306</v>
      </c>
      <c r="AG59" s="275"/>
      <c r="AH59" s="368">
        <f t="shared" ref="AH59" si="208">IF(S59="No_existen",5*$AH$10,AI59*$AH$10)</f>
        <v>0.1</v>
      </c>
      <c r="AI59" s="356">
        <f t="shared" ref="AI59" si="209">ROUND(AVERAGEIF(AJ59:AJ61,"&gt;0"),0)</f>
        <v>1</v>
      </c>
      <c r="AJ59" s="336">
        <f t="shared" si="3"/>
        <v>1</v>
      </c>
      <c r="AK59" s="275" t="s">
        <v>304</v>
      </c>
      <c r="AL59" s="275" t="s">
        <v>312</v>
      </c>
      <c r="AM59" s="368">
        <f t="shared" ref="AM59" si="210">IF(S59="No_existen",5*$AM$10,AN59*$AM$10)</f>
        <v>0.30000000000000004</v>
      </c>
      <c r="AN59" s="356">
        <f t="shared" ref="AN59" si="211">ROUND(AVERAGEIF(AO59:AO61,"&gt;0"),0)</f>
        <v>3</v>
      </c>
      <c r="AO59" s="336">
        <f t="shared" si="4"/>
        <v>4</v>
      </c>
      <c r="AP59" s="275" t="s">
        <v>593</v>
      </c>
      <c r="AQ59" s="356">
        <f t="shared" ref="AQ59" si="212">ROUND(AVERAGE(U59,Y59,AD59,AI59,AN59),0)</f>
        <v>2</v>
      </c>
      <c r="AR59" s="356" t="str">
        <f t="shared" ref="AR59" si="213">IF(AQ59&lt;1.5,"FUERTE",IF(AND(AQ59&gt;=1.5,AQ59&lt;2.5),"ACEPTABLE",IF(AQ59&gt;=5,"INEXISTENTE","DÉBIL")))</f>
        <v>ACEPTABLE</v>
      </c>
      <c r="AS59" s="358">
        <f t="shared" ref="AS59" si="214">IF(R59=0,0,ROUND((R59*AQ59),0))</f>
        <v>6</v>
      </c>
      <c r="AT59" s="360" t="str">
        <f t="shared" ref="AT59" si="215">IF(AS59&gt;=36,"GRAVE", IF(AS59&lt;=10, "LEVE", "MODERADO"))</f>
        <v>LEVE</v>
      </c>
      <c r="AU59" s="367" t="s">
        <v>823</v>
      </c>
      <c r="AV59" s="366">
        <v>0.8</v>
      </c>
      <c r="AW59" s="275" t="s">
        <v>90</v>
      </c>
      <c r="AX59" s="275"/>
      <c r="AY59" s="159"/>
      <c r="AZ59" s="159"/>
      <c r="BA59" s="344"/>
      <c r="BB59" s="286"/>
      <c r="BC59" s="286"/>
      <c r="BD59" s="286"/>
      <c r="BE59" s="286"/>
      <c r="BF59" s="286"/>
      <c r="BG59" s="286"/>
      <c r="BH59" s="312"/>
    </row>
    <row r="60" spans="1:60" ht="40.5" hidden="1" customHeight="1" x14ac:dyDescent="0.2">
      <c r="A60" s="378"/>
      <c r="B60" s="364"/>
      <c r="C60" s="356"/>
      <c r="D60" s="374"/>
      <c r="E60" s="356"/>
      <c r="F60" s="369"/>
      <c r="G60" s="275" t="s">
        <v>271</v>
      </c>
      <c r="H60" s="275" t="s">
        <v>37</v>
      </c>
      <c r="I60" s="275" t="s">
        <v>824</v>
      </c>
      <c r="J60" s="369"/>
      <c r="K60" s="364"/>
      <c r="L60" s="364"/>
      <c r="M60" s="369"/>
      <c r="N60" s="369"/>
      <c r="O60" s="382"/>
      <c r="P60" s="369"/>
      <c r="Q60" s="382"/>
      <c r="R60" s="382"/>
      <c r="S60" s="162" t="s">
        <v>327</v>
      </c>
      <c r="T60" s="334">
        <f t="shared" si="0"/>
        <v>1</v>
      </c>
      <c r="U60" s="356"/>
      <c r="V60" s="356"/>
      <c r="W60" s="275" t="s">
        <v>825</v>
      </c>
      <c r="X60" s="369"/>
      <c r="Y60" s="368"/>
      <c r="Z60" s="335">
        <f t="shared" si="1"/>
        <v>4</v>
      </c>
      <c r="AA60" s="275" t="s">
        <v>330</v>
      </c>
      <c r="AB60" s="275"/>
      <c r="AC60" s="368"/>
      <c r="AD60" s="356"/>
      <c r="AE60" s="336">
        <f t="shared" si="2"/>
        <v>1</v>
      </c>
      <c r="AF60" s="275" t="s">
        <v>307</v>
      </c>
      <c r="AG60" s="275" t="s">
        <v>826</v>
      </c>
      <c r="AH60" s="368"/>
      <c r="AI60" s="356"/>
      <c r="AJ60" s="336">
        <f t="shared" si="3"/>
        <v>1</v>
      </c>
      <c r="AK60" s="275" t="s">
        <v>304</v>
      </c>
      <c r="AL60" s="275" t="s">
        <v>312</v>
      </c>
      <c r="AM60" s="368"/>
      <c r="AN60" s="356"/>
      <c r="AO60" s="336">
        <f t="shared" si="4"/>
        <v>1</v>
      </c>
      <c r="AP60" s="275" t="s">
        <v>592</v>
      </c>
      <c r="AQ60" s="356"/>
      <c r="AR60" s="356"/>
      <c r="AS60" s="358"/>
      <c r="AT60" s="360"/>
      <c r="AU60" s="367"/>
      <c r="AV60" s="367"/>
      <c r="AW60" s="275" t="s">
        <v>90</v>
      </c>
      <c r="AX60" s="275"/>
      <c r="AY60" s="159"/>
      <c r="AZ60" s="159"/>
      <c r="BA60" s="344"/>
      <c r="BB60" s="286"/>
      <c r="BC60" s="286"/>
      <c r="BD60" s="286"/>
      <c r="BE60" s="286"/>
      <c r="BF60" s="286"/>
      <c r="BG60" s="286"/>
      <c r="BH60" s="312"/>
    </row>
    <row r="61" spans="1:60" ht="40.5" hidden="1" customHeight="1" x14ac:dyDescent="0.2">
      <c r="A61" s="378"/>
      <c r="B61" s="364"/>
      <c r="C61" s="356"/>
      <c r="D61" s="374"/>
      <c r="E61" s="356"/>
      <c r="F61" s="369"/>
      <c r="G61" s="275"/>
      <c r="H61" s="275"/>
      <c r="I61" s="161"/>
      <c r="J61" s="369"/>
      <c r="K61" s="364"/>
      <c r="L61" s="364"/>
      <c r="M61" s="369"/>
      <c r="N61" s="369"/>
      <c r="O61" s="382"/>
      <c r="P61" s="369"/>
      <c r="Q61" s="382"/>
      <c r="R61" s="382"/>
      <c r="S61" s="162"/>
      <c r="T61" s="334">
        <f t="shared" si="0"/>
        <v>0</v>
      </c>
      <c r="U61" s="356"/>
      <c r="V61" s="356"/>
      <c r="W61" s="275"/>
      <c r="X61" s="369"/>
      <c r="Y61" s="368"/>
      <c r="Z61" s="335">
        <f t="shared" si="1"/>
        <v>0</v>
      </c>
      <c r="AA61" s="275"/>
      <c r="AB61" s="275"/>
      <c r="AC61" s="368"/>
      <c r="AD61" s="356"/>
      <c r="AE61" s="336">
        <f t="shared" si="2"/>
        <v>0</v>
      </c>
      <c r="AF61" s="275"/>
      <c r="AG61" s="275"/>
      <c r="AH61" s="368"/>
      <c r="AI61" s="356"/>
      <c r="AJ61" s="336">
        <f t="shared" si="3"/>
        <v>0</v>
      </c>
      <c r="AK61" s="275"/>
      <c r="AL61" s="275"/>
      <c r="AM61" s="368"/>
      <c r="AN61" s="356"/>
      <c r="AO61" s="336">
        <f t="shared" si="4"/>
        <v>0</v>
      </c>
      <c r="AP61" s="275"/>
      <c r="AQ61" s="356"/>
      <c r="AR61" s="356"/>
      <c r="AS61" s="358"/>
      <c r="AT61" s="360"/>
      <c r="AU61" s="367"/>
      <c r="AV61" s="367"/>
      <c r="AW61" s="275" t="s">
        <v>90</v>
      </c>
      <c r="AX61" s="275"/>
      <c r="AY61" s="159"/>
      <c r="AZ61" s="159"/>
      <c r="BA61" s="344"/>
      <c r="BB61" s="286"/>
      <c r="BC61" s="286"/>
      <c r="BD61" s="286"/>
      <c r="BE61" s="286"/>
      <c r="BF61" s="286"/>
      <c r="BG61" s="286"/>
      <c r="BH61" s="286"/>
    </row>
    <row r="62" spans="1:60" ht="40.5" hidden="1" customHeight="1" x14ac:dyDescent="0.2">
      <c r="A62" s="378">
        <v>18</v>
      </c>
      <c r="B62" s="364" t="s">
        <v>198</v>
      </c>
      <c r="C62" s="356" t="str">
        <f>+VLOOKUP(B62,$A$770:$B$812,2,0)</f>
        <v>ENRIQUE DEMESIO CASTAÑO ARIAS</v>
      </c>
      <c r="D62" s="374" t="s">
        <v>154</v>
      </c>
      <c r="E62" s="356"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69" t="s">
        <v>276</v>
      </c>
      <c r="G62" s="275" t="s">
        <v>271</v>
      </c>
      <c r="H62" s="275" t="s">
        <v>234</v>
      </c>
      <c r="I62" s="161" t="s">
        <v>828</v>
      </c>
      <c r="J62" s="369" t="s">
        <v>108</v>
      </c>
      <c r="K62" s="364" t="s">
        <v>829</v>
      </c>
      <c r="L62" s="364" t="s">
        <v>830</v>
      </c>
      <c r="M62" s="364" t="s">
        <v>831</v>
      </c>
      <c r="N62" s="369" t="s">
        <v>151</v>
      </c>
      <c r="O62" s="382">
        <f>IF(N62="ALTA",5,IF(N62="MEDIO ALTA",4,IF(N62="MEDIA",3,IF(N62="MEDIO BAJA",2,IF(N62="BAJA",1,0)))))</f>
        <v>2</v>
      </c>
      <c r="P62" s="369" t="s">
        <v>145</v>
      </c>
      <c r="Q62" s="382">
        <f>IF(P62="ALTO",5,IF(P62="MEDIO ALTO",4,IF(P62="MEDIO",3,IF(P62="MEDIO BAJO",2,IF(P62="BAJO",1,0)))))</f>
        <v>2</v>
      </c>
      <c r="R62" s="382">
        <f>Q62*O62</f>
        <v>4</v>
      </c>
      <c r="S62" s="162" t="s">
        <v>398</v>
      </c>
      <c r="T62" s="334">
        <f t="shared" si="0"/>
        <v>4</v>
      </c>
      <c r="U62" s="356">
        <f t="shared" ref="U62" si="216">ROUND(AVERAGEIF(T62:T64,"&gt;0"),0)</f>
        <v>4</v>
      </c>
      <c r="V62" s="356">
        <f t="shared" si="6"/>
        <v>2.4</v>
      </c>
      <c r="W62" s="275" t="s">
        <v>832</v>
      </c>
      <c r="X62" s="369">
        <f>IF(S62="No_existen",5*$X$10,Y62*$X$10)</f>
        <v>0.2</v>
      </c>
      <c r="Y62" s="368">
        <f t="shared" ref="Y62" si="217">ROUND(AVERAGEIF(Z62:Z64,"&gt;0"),0)</f>
        <v>4</v>
      </c>
      <c r="Z62" s="335">
        <f t="shared" si="1"/>
        <v>4</v>
      </c>
      <c r="AA62" s="275" t="s">
        <v>330</v>
      </c>
      <c r="AB62" s="275"/>
      <c r="AC62" s="368">
        <f t="shared" ref="AC62" si="218">IF(S62="No_existen",5*$AC$10,AD62*$AC$10)</f>
        <v>0.15</v>
      </c>
      <c r="AD62" s="356">
        <f t="shared" ref="AD62" si="219">ROUND(AVERAGEIF(AE62:AE64,"&gt;0"),0)</f>
        <v>1</v>
      </c>
      <c r="AE62" s="336">
        <f t="shared" si="2"/>
        <v>1</v>
      </c>
      <c r="AF62" s="275" t="s">
        <v>307</v>
      </c>
      <c r="AG62" s="275" t="s">
        <v>833</v>
      </c>
      <c r="AH62" s="368">
        <f t="shared" ref="AH62" si="220">IF(S62="No_existen",5*$AH$10,AI62*$AH$10)</f>
        <v>0.1</v>
      </c>
      <c r="AI62" s="356">
        <f t="shared" ref="AI62" si="221">ROUND(AVERAGEIF(AJ62:AJ64,"&gt;0"),0)</f>
        <v>1</v>
      </c>
      <c r="AJ62" s="336">
        <f t="shared" si="3"/>
        <v>1</v>
      </c>
      <c r="AK62" s="275" t="s">
        <v>304</v>
      </c>
      <c r="AL62" s="275" t="s">
        <v>312</v>
      </c>
      <c r="AM62" s="368">
        <f t="shared" ref="AM62" si="222">IF(S62="No_existen",5*$AM$10,AN62*$AM$10)</f>
        <v>0.1</v>
      </c>
      <c r="AN62" s="356">
        <f t="shared" ref="AN62" si="223">ROUND(AVERAGEIF(AO62:AO64,"&gt;0"),0)</f>
        <v>1</v>
      </c>
      <c r="AO62" s="336">
        <f t="shared" si="4"/>
        <v>1</v>
      </c>
      <c r="AP62" s="275" t="s">
        <v>592</v>
      </c>
      <c r="AQ62" s="356">
        <f t="shared" ref="AQ62" si="224">ROUND(AVERAGE(U62,Y62,AD62,AI62,AN62),0)</f>
        <v>2</v>
      </c>
      <c r="AR62" s="356" t="str">
        <f t="shared" ref="AR62" si="225">IF(AQ62&lt;1.5,"FUERTE",IF(AND(AQ62&gt;=1.5,AQ62&lt;2.5),"ACEPTABLE",IF(AQ62&gt;=5,"INEXISTENTE","DÉBIL")))</f>
        <v>ACEPTABLE</v>
      </c>
      <c r="AS62" s="358">
        <f t="shared" ref="AS62" si="226">IF(R62=0,0,ROUND((R62*AQ62),0))</f>
        <v>8</v>
      </c>
      <c r="AT62" s="360" t="str">
        <f t="shared" ref="AT62" si="227">IF(AS62&gt;=36,"GRAVE", IF(AS62&lt;=10, "LEVE", "MODERADO"))</f>
        <v>LEVE</v>
      </c>
      <c r="AU62" s="364" t="s">
        <v>834</v>
      </c>
      <c r="AV62" s="365">
        <v>0.01</v>
      </c>
      <c r="AW62" s="275" t="s">
        <v>90</v>
      </c>
      <c r="AX62" s="275"/>
      <c r="AY62" s="159"/>
      <c r="AZ62" s="159"/>
      <c r="BA62" s="344"/>
      <c r="BB62" s="286"/>
      <c r="BC62" s="286"/>
      <c r="BD62" s="286"/>
      <c r="BE62" s="286"/>
      <c r="BF62" s="286"/>
      <c r="BG62" s="286"/>
      <c r="BH62" s="286"/>
    </row>
    <row r="63" spans="1:60" ht="40.5" hidden="1" customHeight="1" x14ac:dyDescent="0.2">
      <c r="A63" s="378"/>
      <c r="B63" s="364"/>
      <c r="C63" s="356"/>
      <c r="D63" s="374"/>
      <c r="E63" s="356"/>
      <c r="F63" s="369"/>
      <c r="G63" s="275" t="s">
        <v>272</v>
      </c>
      <c r="H63" s="275" t="s">
        <v>39</v>
      </c>
      <c r="I63" s="161" t="s">
        <v>835</v>
      </c>
      <c r="J63" s="369"/>
      <c r="K63" s="364"/>
      <c r="L63" s="364"/>
      <c r="M63" s="364"/>
      <c r="N63" s="369"/>
      <c r="O63" s="382"/>
      <c r="P63" s="369"/>
      <c r="Q63" s="382"/>
      <c r="R63" s="382"/>
      <c r="S63" s="162" t="s">
        <v>398</v>
      </c>
      <c r="T63" s="334">
        <f t="shared" si="0"/>
        <v>4</v>
      </c>
      <c r="U63" s="356"/>
      <c r="V63" s="356"/>
      <c r="W63" s="275" t="s">
        <v>836</v>
      </c>
      <c r="X63" s="369"/>
      <c r="Y63" s="368"/>
      <c r="Z63" s="335">
        <f t="shared" si="1"/>
        <v>4</v>
      </c>
      <c r="AA63" s="275" t="s">
        <v>330</v>
      </c>
      <c r="AB63" s="275"/>
      <c r="AC63" s="368"/>
      <c r="AD63" s="356"/>
      <c r="AE63" s="336">
        <f t="shared" si="2"/>
        <v>1</v>
      </c>
      <c r="AF63" s="275" t="s">
        <v>307</v>
      </c>
      <c r="AG63" s="275" t="s">
        <v>837</v>
      </c>
      <c r="AH63" s="368"/>
      <c r="AI63" s="356"/>
      <c r="AJ63" s="336">
        <f t="shared" si="3"/>
        <v>1</v>
      </c>
      <c r="AK63" s="275" t="s">
        <v>304</v>
      </c>
      <c r="AL63" s="275" t="s">
        <v>312</v>
      </c>
      <c r="AM63" s="368"/>
      <c r="AN63" s="356"/>
      <c r="AO63" s="336">
        <f t="shared" si="4"/>
        <v>1</v>
      </c>
      <c r="AP63" s="275" t="s">
        <v>592</v>
      </c>
      <c r="AQ63" s="356"/>
      <c r="AR63" s="356"/>
      <c r="AS63" s="358"/>
      <c r="AT63" s="360"/>
      <c r="AU63" s="364"/>
      <c r="AV63" s="364"/>
      <c r="AW63" s="275" t="s">
        <v>90</v>
      </c>
      <c r="AX63" s="275"/>
      <c r="AY63" s="159"/>
      <c r="AZ63" s="159"/>
      <c r="BA63" s="344"/>
      <c r="BB63" s="286"/>
      <c r="BC63" s="286"/>
      <c r="BD63" s="286"/>
      <c r="BE63" s="286"/>
      <c r="BF63" s="286"/>
      <c r="BG63" s="286"/>
      <c r="BH63" s="286"/>
    </row>
    <row r="64" spans="1:60" ht="40.5" hidden="1" customHeight="1" x14ac:dyDescent="0.2">
      <c r="A64" s="378"/>
      <c r="B64" s="364"/>
      <c r="C64" s="356"/>
      <c r="D64" s="374"/>
      <c r="E64" s="356"/>
      <c r="F64" s="369"/>
      <c r="G64" s="275"/>
      <c r="H64" s="275"/>
      <c r="I64" s="161"/>
      <c r="J64" s="369"/>
      <c r="K64" s="364"/>
      <c r="L64" s="364"/>
      <c r="M64" s="364"/>
      <c r="N64" s="369"/>
      <c r="O64" s="382"/>
      <c r="P64" s="369"/>
      <c r="Q64" s="382"/>
      <c r="R64" s="382"/>
      <c r="S64" s="162"/>
      <c r="T64" s="334">
        <f t="shared" si="0"/>
        <v>0</v>
      </c>
      <c r="U64" s="356"/>
      <c r="V64" s="356"/>
      <c r="W64" s="275"/>
      <c r="X64" s="369"/>
      <c r="Y64" s="368"/>
      <c r="Z64" s="335">
        <f t="shared" si="1"/>
        <v>0</v>
      </c>
      <c r="AA64" s="275"/>
      <c r="AB64" s="275"/>
      <c r="AC64" s="368"/>
      <c r="AD64" s="356"/>
      <c r="AE64" s="336">
        <f t="shared" si="2"/>
        <v>0</v>
      </c>
      <c r="AF64" s="275"/>
      <c r="AG64" s="275"/>
      <c r="AH64" s="368"/>
      <c r="AI64" s="356"/>
      <c r="AJ64" s="336">
        <f t="shared" si="3"/>
        <v>0</v>
      </c>
      <c r="AK64" s="275"/>
      <c r="AL64" s="275"/>
      <c r="AM64" s="368"/>
      <c r="AN64" s="356"/>
      <c r="AO64" s="336">
        <f t="shared" si="4"/>
        <v>0</v>
      </c>
      <c r="AP64" s="275"/>
      <c r="AQ64" s="356"/>
      <c r="AR64" s="356"/>
      <c r="AS64" s="358"/>
      <c r="AT64" s="360"/>
      <c r="AU64" s="364"/>
      <c r="AV64" s="364"/>
      <c r="AW64" s="275" t="s">
        <v>90</v>
      </c>
      <c r="AX64" s="275"/>
      <c r="AY64" s="159"/>
      <c r="AZ64" s="159"/>
      <c r="BA64" s="344"/>
      <c r="BB64" s="286"/>
      <c r="BC64" s="286"/>
      <c r="BD64" s="286"/>
      <c r="BE64" s="286"/>
      <c r="BF64" s="286"/>
      <c r="BG64" s="286"/>
      <c r="BH64" s="286"/>
    </row>
    <row r="65" spans="1:60 16365:16384" ht="40.5" hidden="1" customHeight="1" x14ac:dyDescent="0.2">
      <c r="A65" s="378">
        <v>19</v>
      </c>
      <c r="B65" s="364" t="s">
        <v>198</v>
      </c>
      <c r="C65" s="356" t="str">
        <f>+VLOOKUP(B65,$A$770:$B$812,2,0)</f>
        <v>ENRIQUE DEMESIO CASTAÑO ARIAS</v>
      </c>
      <c r="D65" s="374" t="s">
        <v>154</v>
      </c>
      <c r="E65" s="356"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69" t="s">
        <v>276</v>
      </c>
      <c r="G65" s="275" t="s">
        <v>272</v>
      </c>
      <c r="H65" s="275" t="s">
        <v>39</v>
      </c>
      <c r="I65" s="162" t="s">
        <v>838</v>
      </c>
      <c r="J65" s="369" t="s">
        <v>108</v>
      </c>
      <c r="K65" s="369" t="s">
        <v>839</v>
      </c>
      <c r="L65" s="369" t="s">
        <v>840</v>
      </c>
      <c r="M65" s="369" t="s">
        <v>841</v>
      </c>
      <c r="N65" s="369" t="s">
        <v>151</v>
      </c>
      <c r="O65" s="382">
        <f>IF(N65="ALTA",5,IF(N65="MEDIO ALTA",4,IF(N65="MEDIA",3,IF(N65="MEDIO BAJA",2,IF(N65="BAJA",1,0)))))</f>
        <v>2</v>
      </c>
      <c r="P65" s="369" t="s">
        <v>145</v>
      </c>
      <c r="Q65" s="382">
        <f>IF(P65="ALTO",5,IF(P65="MEDIO ALTO",4,IF(P65="MEDIO",3,IF(P65="MEDIO BAJO",2,IF(P65="BAJO",1,0)))))</f>
        <v>2</v>
      </c>
      <c r="R65" s="382">
        <f>Q65*O65</f>
        <v>4</v>
      </c>
      <c r="S65" s="162" t="s">
        <v>326</v>
      </c>
      <c r="T65" s="334">
        <f t="shared" si="0"/>
        <v>2</v>
      </c>
      <c r="U65" s="356">
        <f t="shared" ref="U65" si="228">ROUND(AVERAGEIF(T65:T67,"&gt;0"),0)</f>
        <v>2</v>
      </c>
      <c r="V65" s="356">
        <f t="shared" si="6"/>
        <v>1.2</v>
      </c>
      <c r="W65" s="275" t="s">
        <v>842</v>
      </c>
      <c r="X65" s="369">
        <f>IF(S65="No_existen",5*$X$10,Y65*$X$10)</f>
        <v>0.2</v>
      </c>
      <c r="Y65" s="368">
        <f t="shared" ref="Y65" si="229">ROUND(AVERAGEIF(Z65:Z67,"&gt;0"),0)</f>
        <v>4</v>
      </c>
      <c r="Z65" s="335">
        <f t="shared" si="1"/>
        <v>4</v>
      </c>
      <c r="AA65" s="275" t="s">
        <v>330</v>
      </c>
      <c r="AB65" s="275"/>
      <c r="AC65" s="368">
        <f t="shared" ref="AC65" si="230">IF(S65="No_existen",5*$AC$10,AD65*$AC$10)</f>
        <v>0.15</v>
      </c>
      <c r="AD65" s="356">
        <f t="shared" ref="AD65" si="231">ROUND(AVERAGEIF(AE65:AE67,"&gt;0"),0)</f>
        <v>1</v>
      </c>
      <c r="AE65" s="336">
        <f t="shared" si="2"/>
        <v>1</v>
      </c>
      <c r="AF65" s="275" t="s">
        <v>307</v>
      </c>
      <c r="AG65" s="275" t="s">
        <v>843</v>
      </c>
      <c r="AH65" s="368">
        <f t="shared" ref="AH65" si="232">IF(S65="No_existen",5*$AH$10,AI65*$AH$10)</f>
        <v>0.1</v>
      </c>
      <c r="AI65" s="356">
        <f t="shared" ref="AI65" si="233">ROUND(AVERAGEIF(AJ65:AJ67,"&gt;0"),0)</f>
        <v>1</v>
      </c>
      <c r="AJ65" s="336">
        <f t="shared" si="3"/>
        <v>1</v>
      </c>
      <c r="AK65" s="275" t="s">
        <v>304</v>
      </c>
      <c r="AL65" s="275" t="s">
        <v>312</v>
      </c>
      <c r="AM65" s="368">
        <f t="shared" ref="AM65" si="234">IF(S65="No_existen",5*$AM$10,AN65*$AM$10)</f>
        <v>0.1</v>
      </c>
      <c r="AN65" s="356">
        <f t="shared" ref="AN65" si="235">ROUND(AVERAGEIF(AO65:AO67,"&gt;0"),0)</f>
        <v>1</v>
      </c>
      <c r="AO65" s="336">
        <f t="shared" si="4"/>
        <v>1</v>
      </c>
      <c r="AP65" s="275" t="s">
        <v>592</v>
      </c>
      <c r="AQ65" s="356">
        <f t="shared" ref="AQ65" si="236">ROUND(AVERAGE(U65,Y65,AD65,AI65,AN65),0)</f>
        <v>2</v>
      </c>
      <c r="AR65" s="356" t="str">
        <f t="shared" ref="AR65" si="237">IF(AQ65&lt;1.5,"FUERTE",IF(AND(AQ65&gt;=1.5,AQ65&lt;2.5),"ACEPTABLE",IF(AQ65&gt;=5,"INEXISTENTE","DÉBIL")))</f>
        <v>ACEPTABLE</v>
      </c>
      <c r="AS65" s="358">
        <f t="shared" ref="AS65" si="238">IF(R65=0,0,ROUND((R65*AQ65),0))</f>
        <v>8</v>
      </c>
      <c r="AT65" s="360" t="str">
        <f t="shared" ref="AT65" si="239">IF(AS65&gt;=36,"GRAVE", IF(AS65&lt;=10, "LEVE", "MODERADO"))</f>
        <v>LEVE</v>
      </c>
      <c r="AU65" s="367" t="s">
        <v>844</v>
      </c>
      <c r="AV65" s="366" t="s">
        <v>845</v>
      </c>
      <c r="AW65" s="275" t="s">
        <v>90</v>
      </c>
      <c r="AX65" s="275"/>
      <c r="AY65" s="159"/>
      <c r="AZ65" s="159"/>
      <c r="BA65" s="344"/>
      <c r="BB65" s="286"/>
      <c r="BC65" s="286"/>
      <c r="BD65" s="286"/>
      <c r="BE65" s="286"/>
      <c r="BF65" s="286"/>
      <c r="BG65" s="286"/>
      <c r="BH65" s="286"/>
    </row>
    <row r="66" spans="1:60 16365:16384" ht="40.5" hidden="1" customHeight="1" x14ac:dyDescent="0.2">
      <c r="A66" s="378"/>
      <c r="B66" s="364"/>
      <c r="C66" s="356"/>
      <c r="D66" s="374"/>
      <c r="E66" s="356"/>
      <c r="F66" s="369"/>
      <c r="G66" s="275" t="s">
        <v>271</v>
      </c>
      <c r="H66" s="275" t="s">
        <v>234</v>
      </c>
      <c r="I66" s="162" t="s">
        <v>846</v>
      </c>
      <c r="J66" s="369"/>
      <c r="K66" s="369"/>
      <c r="L66" s="369"/>
      <c r="M66" s="369"/>
      <c r="N66" s="369"/>
      <c r="O66" s="382"/>
      <c r="P66" s="369"/>
      <c r="Q66" s="382"/>
      <c r="R66" s="382"/>
      <c r="S66" s="162"/>
      <c r="T66" s="334">
        <f t="shared" si="0"/>
        <v>0</v>
      </c>
      <c r="U66" s="356"/>
      <c r="V66" s="356"/>
      <c r="W66" s="275"/>
      <c r="X66" s="369"/>
      <c r="Y66" s="368"/>
      <c r="Z66" s="335">
        <f t="shared" si="1"/>
        <v>0</v>
      </c>
      <c r="AA66" s="275"/>
      <c r="AB66" s="275"/>
      <c r="AC66" s="368"/>
      <c r="AD66" s="356"/>
      <c r="AE66" s="336">
        <f t="shared" si="2"/>
        <v>0</v>
      </c>
      <c r="AF66" s="275"/>
      <c r="AG66" s="275"/>
      <c r="AH66" s="368"/>
      <c r="AI66" s="356"/>
      <c r="AJ66" s="336">
        <f t="shared" si="3"/>
        <v>0</v>
      </c>
      <c r="AK66" s="275"/>
      <c r="AL66" s="275"/>
      <c r="AM66" s="368"/>
      <c r="AN66" s="356"/>
      <c r="AO66" s="336">
        <f t="shared" si="4"/>
        <v>0</v>
      </c>
      <c r="AP66" s="275"/>
      <c r="AQ66" s="356"/>
      <c r="AR66" s="356"/>
      <c r="AS66" s="358"/>
      <c r="AT66" s="360"/>
      <c r="AU66" s="367"/>
      <c r="AV66" s="367"/>
      <c r="AW66" s="275" t="s">
        <v>90</v>
      </c>
      <c r="AX66" s="275"/>
      <c r="AY66" s="159"/>
      <c r="AZ66" s="159"/>
      <c r="BA66" s="344"/>
      <c r="BB66" s="286"/>
      <c r="BC66" s="286"/>
      <c r="BD66" s="286"/>
      <c r="BE66" s="286"/>
      <c r="BF66" s="286"/>
      <c r="BG66" s="286"/>
      <c r="BH66" s="286"/>
    </row>
    <row r="67" spans="1:60 16365:16384" ht="40.5" hidden="1" customHeight="1" x14ac:dyDescent="0.2">
      <c r="A67" s="378"/>
      <c r="B67" s="364"/>
      <c r="C67" s="356"/>
      <c r="D67" s="374"/>
      <c r="E67" s="356"/>
      <c r="F67" s="369"/>
      <c r="G67" s="275" t="s">
        <v>271</v>
      </c>
      <c r="H67" s="275" t="s">
        <v>37</v>
      </c>
      <c r="I67" s="162" t="s">
        <v>847</v>
      </c>
      <c r="J67" s="369"/>
      <c r="K67" s="369"/>
      <c r="L67" s="369"/>
      <c r="M67" s="369"/>
      <c r="N67" s="369"/>
      <c r="O67" s="382"/>
      <c r="P67" s="369"/>
      <c r="Q67" s="382"/>
      <c r="R67" s="382"/>
      <c r="S67" s="162"/>
      <c r="T67" s="334">
        <f t="shared" si="0"/>
        <v>0</v>
      </c>
      <c r="U67" s="356"/>
      <c r="V67" s="356"/>
      <c r="W67" s="275"/>
      <c r="X67" s="369"/>
      <c r="Y67" s="368"/>
      <c r="Z67" s="335">
        <f t="shared" si="1"/>
        <v>0</v>
      </c>
      <c r="AA67" s="275"/>
      <c r="AB67" s="275"/>
      <c r="AC67" s="368"/>
      <c r="AD67" s="356"/>
      <c r="AE67" s="336">
        <f t="shared" si="2"/>
        <v>0</v>
      </c>
      <c r="AF67" s="275"/>
      <c r="AG67" s="275"/>
      <c r="AH67" s="368"/>
      <c r="AI67" s="356"/>
      <c r="AJ67" s="336">
        <f t="shared" si="3"/>
        <v>0</v>
      </c>
      <c r="AK67" s="275"/>
      <c r="AL67" s="275"/>
      <c r="AM67" s="368"/>
      <c r="AN67" s="356"/>
      <c r="AO67" s="336">
        <f t="shared" si="4"/>
        <v>0</v>
      </c>
      <c r="AP67" s="275"/>
      <c r="AQ67" s="356"/>
      <c r="AR67" s="356"/>
      <c r="AS67" s="358"/>
      <c r="AT67" s="360"/>
      <c r="AU67" s="367"/>
      <c r="AV67" s="367"/>
      <c r="AW67" s="275" t="s">
        <v>90</v>
      </c>
      <c r="AX67" s="275"/>
      <c r="AY67" s="159"/>
      <c r="AZ67" s="159"/>
      <c r="BA67" s="344"/>
      <c r="BB67" s="286"/>
      <c r="BC67" s="286"/>
      <c r="BD67" s="286"/>
      <c r="BE67" s="286"/>
      <c r="BF67" s="286"/>
      <c r="BG67" s="286"/>
      <c r="BH67" s="286"/>
    </row>
    <row r="68" spans="1:60 16365:16384" ht="40.5" hidden="1" customHeight="1" x14ac:dyDescent="0.2">
      <c r="A68" s="378">
        <v>20</v>
      </c>
      <c r="B68" s="364" t="s">
        <v>198</v>
      </c>
      <c r="C68" s="356" t="str">
        <f>+VLOOKUP(B68,$A$770:$B$812,2,0)</f>
        <v>ENRIQUE DEMESIO CASTAÑO ARIAS</v>
      </c>
      <c r="D68" s="374" t="s">
        <v>168</v>
      </c>
      <c r="E68" s="356"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69" t="s">
        <v>276</v>
      </c>
      <c r="G68" s="275" t="s">
        <v>272</v>
      </c>
      <c r="H68" s="275" t="s">
        <v>41</v>
      </c>
      <c r="I68" s="162" t="s">
        <v>747</v>
      </c>
      <c r="J68" s="369" t="s">
        <v>108</v>
      </c>
      <c r="K68" s="369" t="s">
        <v>848</v>
      </c>
      <c r="L68" s="369" t="s">
        <v>849</v>
      </c>
      <c r="M68" s="369" t="s">
        <v>850</v>
      </c>
      <c r="N68" s="369" t="s">
        <v>150</v>
      </c>
      <c r="O68" s="382">
        <f t="shared" ref="O68" si="240">IF(N68="ALTA",5,IF(N68="MEDIO ALTA",4,IF(N68="MEDIA",3,IF(N68="MEDIO BAJA",2,IF(N68="BAJA",1,0)))))</f>
        <v>4</v>
      </c>
      <c r="P68" s="369" t="s">
        <v>144</v>
      </c>
      <c r="Q68" s="382">
        <f t="shared" ref="Q68:Q74" si="241">IF(P68="ALTO",5,IF(P68="MEDIO ALTO",4,IF(P68="MEDIO",3,IF(P68="MEDIO BAJO",2,IF(P68="BAJO",1,0)))))</f>
        <v>4</v>
      </c>
      <c r="R68" s="382">
        <f>Q68*O68</f>
        <v>16</v>
      </c>
      <c r="S68" s="162" t="s">
        <v>326</v>
      </c>
      <c r="T68" s="334">
        <f t="shared" si="0"/>
        <v>2</v>
      </c>
      <c r="U68" s="356">
        <f t="shared" ref="U68" si="242">ROUND(AVERAGEIF(T68:T70,"&gt;0"),0)</f>
        <v>2</v>
      </c>
      <c r="V68" s="356">
        <f t="shared" si="6"/>
        <v>1.2</v>
      </c>
      <c r="W68" s="275" t="s">
        <v>851</v>
      </c>
      <c r="X68" s="369">
        <f>IF(S68="No_existen",5*$X$10,Y68*$X$10)</f>
        <v>0.2</v>
      </c>
      <c r="Y68" s="368">
        <f t="shared" ref="Y68" si="243">ROUND(AVERAGEIF(Z68:Z70,"&gt;0"),0)</f>
        <v>4</v>
      </c>
      <c r="Z68" s="335">
        <f t="shared" si="1"/>
        <v>4</v>
      </c>
      <c r="AA68" s="275" t="s">
        <v>330</v>
      </c>
      <c r="AB68" s="275"/>
      <c r="AC68" s="368">
        <f t="shared" ref="AC68" si="244">IF(S68="No_existen",5*$AC$10,AD68*$AC$10)</f>
        <v>0.15</v>
      </c>
      <c r="AD68" s="356">
        <f t="shared" ref="AD68" si="245">ROUND(AVERAGEIF(AE68:AE70,"&gt;0"),0)</f>
        <v>1</v>
      </c>
      <c r="AE68" s="336">
        <f t="shared" si="2"/>
        <v>1</v>
      </c>
      <c r="AF68" s="275" t="s">
        <v>307</v>
      </c>
      <c r="AG68" s="275" t="s">
        <v>852</v>
      </c>
      <c r="AH68" s="368">
        <f t="shared" ref="AH68" si="246">IF(S68="No_existen",5*$AH$10,AI68*$AH$10)</f>
        <v>0.1</v>
      </c>
      <c r="AI68" s="356">
        <f t="shared" ref="AI68" si="247">ROUND(AVERAGEIF(AJ68:AJ70,"&gt;0"),0)</f>
        <v>1</v>
      </c>
      <c r="AJ68" s="336">
        <f t="shared" si="3"/>
        <v>1</v>
      </c>
      <c r="AK68" s="275" t="s">
        <v>304</v>
      </c>
      <c r="AL68" s="275" t="s">
        <v>312</v>
      </c>
      <c r="AM68" s="368">
        <f t="shared" ref="AM68" si="248">IF(S68="No_existen",5*$AM$10,AN68*$AM$10)</f>
        <v>0.1</v>
      </c>
      <c r="AN68" s="356">
        <f t="shared" ref="AN68" si="249">ROUND(AVERAGEIF(AO68:AO70,"&gt;0"),0)</f>
        <v>1</v>
      </c>
      <c r="AO68" s="336">
        <f t="shared" si="4"/>
        <v>1</v>
      </c>
      <c r="AP68" s="275" t="s">
        <v>592</v>
      </c>
      <c r="AQ68" s="356">
        <f t="shared" ref="AQ68" si="250">ROUND(AVERAGE(U68,Y68,AD68,AI68,AN68),0)</f>
        <v>2</v>
      </c>
      <c r="AR68" s="356" t="str">
        <f t="shared" ref="AR68" si="251">IF(AQ68&lt;1.5,"FUERTE",IF(AND(AQ68&gt;=1.5,AQ68&lt;2.5),"ACEPTABLE",IF(AQ68&gt;=5,"INEXISTENTE","DÉBIL")))</f>
        <v>ACEPTABLE</v>
      </c>
      <c r="AS68" s="358">
        <f t="shared" ref="AS68" si="252">IF(R68=0,0,ROUND((R68*AQ68),0))</f>
        <v>32</v>
      </c>
      <c r="AT68" s="360" t="str">
        <f t="shared" ref="AT68" si="253">IF(AS68&gt;=36,"GRAVE", IF(AS68&lt;=10, "LEVE", "MODERADO"))</f>
        <v>MODERADO</v>
      </c>
      <c r="AU68" s="367" t="s">
        <v>853</v>
      </c>
      <c r="AV68" s="367" t="s">
        <v>854</v>
      </c>
      <c r="AW68" s="275" t="s">
        <v>91</v>
      </c>
      <c r="AX68" s="275" t="s">
        <v>855</v>
      </c>
      <c r="AY68" s="159">
        <v>45291</v>
      </c>
      <c r="AZ68" s="159"/>
      <c r="BA68" s="344"/>
      <c r="BB68" s="286"/>
      <c r="BC68" s="286"/>
      <c r="BD68" s="286"/>
      <c r="BE68" s="286"/>
      <c r="BF68" s="286"/>
      <c r="BG68" s="286"/>
      <c r="BH68" s="286"/>
    </row>
    <row r="69" spans="1:60 16365:16384" ht="40.5" hidden="1" customHeight="1" x14ac:dyDescent="0.2">
      <c r="A69" s="378"/>
      <c r="B69" s="364"/>
      <c r="C69" s="356"/>
      <c r="D69" s="374"/>
      <c r="E69" s="356"/>
      <c r="F69" s="369"/>
      <c r="G69" s="275" t="s">
        <v>271</v>
      </c>
      <c r="H69" s="275" t="s">
        <v>35</v>
      </c>
      <c r="I69" s="162" t="s">
        <v>856</v>
      </c>
      <c r="J69" s="369"/>
      <c r="K69" s="369"/>
      <c r="L69" s="369"/>
      <c r="M69" s="369"/>
      <c r="N69" s="369"/>
      <c r="O69" s="382"/>
      <c r="P69" s="369"/>
      <c r="Q69" s="382"/>
      <c r="R69" s="382"/>
      <c r="S69" s="162" t="s">
        <v>326</v>
      </c>
      <c r="T69" s="334">
        <f t="shared" si="0"/>
        <v>2</v>
      </c>
      <c r="U69" s="356"/>
      <c r="V69" s="356"/>
      <c r="W69" s="275" t="s">
        <v>857</v>
      </c>
      <c r="X69" s="369"/>
      <c r="Y69" s="368"/>
      <c r="Z69" s="335">
        <f t="shared" si="1"/>
        <v>4</v>
      </c>
      <c r="AA69" s="275" t="s">
        <v>330</v>
      </c>
      <c r="AB69" s="275"/>
      <c r="AC69" s="368"/>
      <c r="AD69" s="356"/>
      <c r="AE69" s="336">
        <f t="shared" si="2"/>
        <v>1</v>
      </c>
      <c r="AF69" s="275" t="s">
        <v>307</v>
      </c>
      <c r="AG69" s="275" t="s">
        <v>858</v>
      </c>
      <c r="AH69" s="368"/>
      <c r="AI69" s="356"/>
      <c r="AJ69" s="336">
        <f t="shared" si="3"/>
        <v>1</v>
      </c>
      <c r="AK69" s="275" t="s">
        <v>304</v>
      </c>
      <c r="AL69" s="275" t="s">
        <v>312</v>
      </c>
      <c r="AM69" s="368"/>
      <c r="AN69" s="356"/>
      <c r="AO69" s="336">
        <f t="shared" si="4"/>
        <v>1</v>
      </c>
      <c r="AP69" s="275" t="s">
        <v>592</v>
      </c>
      <c r="AQ69" s="356"/>
      <c r="AR69" s="356"/>
      <c r="AS69" s="358"/>
      <c r="AT69" s="360"/>
      <c r="AU69" s="367"/>
      <c r="AV69" s="367"/>
      <c r="AW69" s="275"/>
      <c r="AX69" s="275"/>
      <c r="AY69" s="159"/>
      <c r="AZ69" s="159"/>
      <c r="BA69" s="344"/>
      <c r="BB69" s="286"/>
      <c r="BC69" s="286"/>
      <c r="BD69" s="286"/>
      <c r="BE69" s="286"/>
      <c r="BF69" s="286"/>
      <c r="BG69" s="286"/>
      <c r="BH69" s="286"/>
    </row>
    <row r="70" spans="1:60 16365:16384" ht="40.5" hidden="1" customHeight="1" x14ac:dyDescent="0.2">
      <c r="A70" s="378"/>
      <c r="B70" s="364"/>
      <c r="C70" s="356"/>
      <c r="D70" s="374"/>
      <c r="E70" s="356"/>
      <c r="F70" s="369"/>
      <c r="G70" s="275" t="s">
        <v>271</v>
      </c>
      <c r="H70" s="275" t="s">
        <v>37</v>
      </c>
      <c r="I70" s="162" t="s">
        <v>859</v>
      </c>
      <c r="J70" s="369"/>
      <c r="K70" s="369"/>
      <c r="L70" s="369"/>
      <c r="M70" s="369"/>
      <c r="N70" s="369"/>
      <c r="O70" s="382"/>
      <c r="P70" s="369"/>
      <c r="Q70" s="382"/>
      <c r="R70" s="382"/>
      <c r="S70" s="162"/>
      <c r="T70" s="334">
        <f t="shared" si="0"/>
        <v>0</v>
      </c>
      <c r="U70" s="356"/>
      <c r="V70" s="356"/>
      <c r="W70" s="275"/>
      <c r="X70" s="369"/>
      <c r="Y70" s="368"/>
      <c r="Z70" s="335">
        <f t="shared" si="1"/>
        <v>0</v>
      </c>
      <c r="AA70" s="275"/>
      <c r="AB70" s="275"/>
      <c r="AC70" s="368"/>
      <c r="AD70" s="356"/>
      <c r="AE70" s="336">
        <f t="shared" si="2"/>
        <v>0</v>
      </c>
      <c r="AF70" s="275"/>
      <c r="AG70" s="275"/>
      <c r="AH70" s="368"/>
      <c r="AI70" s="356"/>
      <c r="AJ70" s="336">
        <f t="shared" si="3"/>
        <v>0</v>
      </c>
      <c r="AK70" s="275"/>
      <c r="AL70" s="275"/>
      <c r="AM70" s="368"/>
      <c r="AN70" s="356"/>
      <c r="AO70" s="336">
        <f t="shared" si="4"/>
        <v>0</v>
      </c>
      <c r="AP70" s="275"/>
      <c r="AQ70" s="356"/>
      <c r="AR70" s="356"/>
      <c r="AS70" s="358"/>
      <c r="AT70" s="360"/>
      <c r="AU70" s="367"/>
      <c r="AV70" s="367"/>
      <c r="AW70" s="275"/>
      <c r="AX70" s="275"/>
      <c r="AY70" s="159"/>
      <c r="AZ70" s="159"/>
      <c r="BA70" s="344"/>
      <c r="BB70" s="286"/>
      <c r="BC70" s="286"/>
      <c r="BD70" s="286"/>
      <c r="BE70" s="286"/>
      <c r="BF70" s="286"/>
      <c r="BG70" s="286"/>
      <c r="BH70" s="286"/>
    </row>
    <row r="71" spans="1:60 16365:16384" ht="40.5" hidden="1" customHeight="1" x14ac:dyDescent="0.2">
      <c r="A71" s="378">
        <v>21</v>
      </c>
      <c r="B71" s="364" t="s">
        <v>198</v>
      </c>
      <c r="C71" s="356" t="str">
        <f>+VLOOKUP(B71,$A$770:$B$812,2,0)</f>
        <v>ENRIQUE DEMESIO CASTAÑO ARIAS</v>
      </c>
      <c r="D71" s="374" t="s">
        <v>171</v>
      </c>
      <c r="E71" s="356"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69" t="s">
        <v>276</v>
      </c>
      <c r="G71" s="275" t="s">
        <v>271</v>
      </c>
      <c r="H71" s="275" t="s">
        <v>234</v>
      </c>
      <c r="I71" s="163" t="s">
        <v>860</v>
      </c>
      <c r="J71" s="369" t="s">
        <v>108</v>
      </c>
      <c r="K71" s="364" t="s">
        <v>861</v>
      </c>
      <c r="L71" s="364" t="s">
        <v>862</v>
      </c>
      <c r="M71" s="364" t="s">
        <v>863</v>
      </c>
      <c r="N71" s="369" t="s">
        <v>128</v>
      </c>
      <c r="O71" s="382">
        <f t="shared" ref="O71" si="254">IF(N71="ALTA",5,IF(N71="MEDIO ALTA",4,IF(N71="MEDIA",3,IF(N71="MEDIO BAJA",2,IF(N71="BAJA",1,0)))))</f>
        <v>1</v>
      </c>
      <c r="P71" s="369" t="s">
        <v>142</v>
      </c>
      <c r="Q71" s="382">
        <f t="shared" si="241"/>
        <v>1</v>
      </c>
      <c r="R71" s="382">
        <f>Q71*O71</f>
        <v>1</v>
      </c>
      <c r="S71" s="162" t="s">
        <v>326</v>
      </c>
      <c r="T71" s="334">
        <f t="shared" si="0"/>
        <v>2</v>
      </c>
      <c r="U71" s="356">
        <f t="shared" ref="U71" si="255">ROUND(AVERAGEIF(T71:T73,"&gt;0"),0)</f>
        <v>2</v>
      </c>
      <c r="V71" s="356">
        <f t="shared" si="6"/>
        <v>1.2</v>
      </c>
      <c r="W71" s="275" t="s">
        <v>864</v>
      </c>
      <c r="X71" s="369">
        <f>IF(S71="No_existen",5*$X$10,Y71*$X$10)</f>
        <v>0.2</v>
      </c>
      <c r="Y71" s="368">
        <f t="shared" ref="Y71" si="256">ROUND(AVERAGEIF(Z71:Z73,"&gt;0"),0)</f>
        <v>4</v>
      </c>
      <c r="Z71" s="335">
        <f t="shared" si="1"/>
        <v>4</v>
      </c>
      <c r="AA71" s="275" t="s">
        <v>330</v>
      </c>
      <c r="AB71" s="275"/>
      <c r="AC71" s="368">
        <f t="shared" ref="AC71" si="257">IF(S71="No_existen",5*$AC$10,AD71*$AC$10)</f>
        <v>0.15</v>
      </c>
      <c r="AD71" s="356">
        <f t="shared" ref="AD71" si="258">ROUND(AVERAGEIF(AE71:AE73,"&gt;0"),0)</f>
        <v>1</v>
      </c>
      <c r="AE71" s="336">
        <f t="shared" si="2"/>
        <v>1</v>
      </c>
      <c r="AF71" s="275" t="s">
        <v>307</v>
      </c>
      <c r="AG71" s="275" t="s">
        <v>865</v>
      </c>
      <c r="AH71" s="368">
        <f t="shared" ref="AH71" si="259">IF(S71="No_existen",5*$AH$10,AI71*$AH$10)</f>
        <v>0.1</v>
      </c>
      <c r="AI71" s="356">
        <f t="shared" ref="AI71" si="260">ROUND(AVERAGEIF(AJ71:AJ73,"&gt;0"),0)</f>
        <v>1</v>
      </c>
      <c r="AJ71" s="336">
        <f t="shared" si="3"/>
        <v>1</v>
      </c>
      <c r="AK71" s="275" t="s">
        <v>304</v>
      </c>
      <c r="AL71" s="275" t="s">
        <v>317</v>
      </c>
      <c r="AM71" s="368">
        <f t="shared" ref="AM71" si="261">IF(S71="No_existen",5*$AM$10,AN71*$AM$10)</f>
        <v>0.1</v>
      </c>
      <c r="AN71" s="356">
        <f t="shared" ref="AN71" si="262">ROUND(AVERAGEIF(AO71:AO73,"&gt;0"),0)</f>
        <v>1</v>
      </c>
      <c r="AO71" s="336">
        <f t="shared" si="4"/>
        <v>1</v>
      </c>
      <c r="AP71" s="275" t="s">
        <v>592</v>
      </c>
      <c r="AQ71" s="356">
        <f t="shared" ref="AQ71" si="263">ROUND(AVERAGE(U71,Y71,AD71,AI71,AN71),0)</f>
        <v>2</v>
      </c>
      <c r="AR71" s="356" t="str">
        <f t="shared" ref="AR71" si="264">IF(AQ71&lt;1.5,"FUERTE",IF(AND(AQ71&gt;=1.5,AQ71&lt;2.5),"ACEPTABLE",IF(AQ71&gt;=5,"INEXISTENTE","DÉBIL")))</f>
        <v>ACEPTABLE</v>
      </c>
      <c r="AS71" s="358">
        <f t="shared" ref="AS71" si="265">IF(R71=0,0,ROUND((R71*AQ71),0))</f>
        <v>2</v>
      </c>
      <c r="AT71" s="360" t="str">
        <f t="shared" ref="AT71" si="266">IF(AS71&gt;=36,"GRAVE", IF(AS71&lt;=10, "LEVE", "MODERADO"))</f>
        <v>LEVE</v>
      </c>
      <c r="AU71" s="367" t="s">
        <v>866</v>
      </c>
      <c r="AV71" s="367" t="s">
        <v>866</v>
      </c>
      <c r="AW71" s="275" t="s">
        <v>90</v>
      </c>
      <c r="AX71" s="275"/>
      <c r="AY71" s="159"/>
      <c r="AZ71" s="159"/>
      <c r="BA71" s="344"/>
      <c r="BB71" s="286"/>
      <c r="BC71" s="286"/>
      <c r="BD71" s="286"/>
      <c r="BE71" s="286"/>
      <c r="BF71" s="286"/>
      <c r="BG71" s="286"/>
      <c r="BH71" s="286"/>
    </row>
    <row r="72" spans="1:60 16365:16384" ht="40.5" hidden="1" customHeight="1" x14ac:dyDescent="0.2">
      <c r="A72" s="378"/>
      <c r="B72" s="364"/>
      <c r="C72" s="356"/>
      <c r="D72" s="374"/>
      <c r="E72" s="356"/>
      <c r="F72" s="369"/>
      <c r="G72" s="275"/>
      <c r="H72" s="275"/>
      <c r="I72" s="161"/>
      <c r="J72" s="369"/>
      <c r="K72" s="364"/>
      <c r="L72" s="364"/>
      <c r="M72" s="364"/>
      <c r="N72" s="369"/>
      <c r="O72" s="382"/>
      <c r="P72" s="369"/>
      <c r="Q72" s="382"/>
      <c r="R72" s="382"/>
      <c r="S72" s="162"/>
      <c r="T72" s="334">
        <f t="shared" si="0"/>
        <v>0</v>
      </c>
      <c r="U72" s="356"/>
      <c r="V72" s="356"/>
      <c r="W72" s="275"/>
      <c r="X72" s="369"/>
      <c r="Y72" s="368"/>
      <c r="Z72" s="335">
        <f t="shared" si="1"/>
        <v>0</v>
      </c>
      <c r="AA72" s="275"/>
      <c r="AB72" s="275"/>
      <c r="AC72" s="368"/>
      <c r="AD72" s="356"/>
      <c r="AE72" s="336">
        <f t="shared" si="2"/>
        <v>0</v>
      </c>
      <c r="AF72" s="275"/>
      <c r="AG72" s="275"/>
      <c r="AH72" s="368"/>
      <c r="AI72" s="356"/>
      <c r="AJ72" s="336">
        <f t="shared" si="3"/>
        <v>0</v>
      </c>
      <c r="AK72" s="275"/>
      <c r="AL72" s="275"/>
      <c r="AM72" s="368"/>
      <c r="AN72" s="356"/>
      <c r="AO72" s="336">
        <f t="shared" si="4"/>
        <v>0</v>
      </c>
      <c r="AP72" s="275"/>
      <c r="AQ72" s="356"/>
      <c r="AR72" s="356"/>
      <c r="AS72" s="358"/>
      <c r="AT72" s="360"/>
      <c r="AU72" s="367"/>
      <c r="AV72" s="367"/>
      <c r="AW72" s="275" t="s">
        <v>90</v>
      </c>
      <c r="AX72" s="275"/>
      <c r="AY72" s="159"/>
      <c r="AZ72" s="159"/>
      <c r="BA72" s="344"/>
      <c r="BB72" s="286"/>
      <c r="BC72" s="286"/>
      <c r="BD72" s="286"/>
      <c r="BE72" s="286"/>
      <c r="BF72" s="286"/>
      <c r="BG72" s="286"/>
      <c r="BH72" s="286"/>
    </row>
    <row r="73" spans="1:60 16365:16384" ht="40.5" hidden="1" customHeight="1" x14ac:dyDescent="0.2">
      <c r="A73" s="378"/>
      <c r="B73" s="364"/>
      <c r="C73" s="356"/>
      <c r="D73" s="374"/>
      <c r="E73" s="356"/>
      <c r="F73" s="369"/>
      <c r="G73" s="275"/>
      <c r="H73" s="275"/>
      <c r="I73" s="161"/>
      <c r="J73" s="369"/>
      <c r="K73" s="364"/>
      <c r="L73" s="364"/>
      <c r="M73" s="364"/>
      <c r="N73" s="369"/>
      <c r="O73" s="382"/>
      <c r="P73" s="369"/>
      <c r="Q73" s="382"/>
      <c r="R73" s="382"/>
      <c r="S73" s="162"/>
      <c r="T73" s="334">
        <f t="shared" si="0"/>
        <v>0</v>
      </c>
      <c r="U73" s="356"/>
      <c r="V73" s="356"/>
      <c r="W73" s="275"/>
      <c r="X73" s="369"/>
      <c r="Y73" s="368"/>
      <c r="Z73" s="335">
        <f t="shared" si="1"/>
        <v>0</v>
      </c>
      <c r="AA73" s="275"/>
      <c r="AB73" s="275"/>
      <c r="AC73" s="368"/>
      <c r="AD73" s="356"/>
      <c r="AE73" s="336">
        <f t="shared" si="2"/>
        <v>0</v>
      </c>
      <c r="AF73" s="275"/>
      <c r="AG73" s="275"/>
      <c r="AH73" s="368"/>
      <c r="AI73" s="356"/>
      <c r="AJ73" s="336">
        <f t="shared" si="3"/>
        <v>0</v>
      </c>
      <c r="AK73" s="275"/>
      <c r="AL73" s="275"/>
      <c r="AM73" s="368"/>
      <c r="AN73" s="356"/>
      <c r="AO73" s="336">
        <f t="shared" si="4"/>
        <v>0</v>
      </c>
      <c r="AP73" s="275"/>
      <c r="AQ73" s="356"/>
      <c r="AR73" s="356"/>
      <c r="AS73" s="358"/>
      <c r="AT73" s="360"/>
      <c r="AU73" s="367"/>
      <c r="AV73" s="367"/>
      <c r="AW73" s="275" t="s">
        <v>90</v>
      </c>
      <c r="AX73" s="275"/>
      <c r="AY73" s="159"/>
      <c r="AZ73" s="159"/>
      <c r="BA73" s="344"/>
      <c r="BB73" s="286"/>
      <c r="BC73" s="286"/>
      <c r="BD73" s="286"/>
      <c r="BE73" s="286"/>
      <c r="BF73" s="286"/>
      <c r="BG73" s="286"/>
      <c r="BH73" s="286"/>
    </row>
    <row r="74" spans="1:60 16365:16384" ht="40.5" hidden="1" customHeight="1" x14ac:dyDescent="0.2">
      <c r="A74" s="378">
        <v>22</v>
      </c>
      <c r="B74" s="364" t="s">
        <v>198</v>
      </c>
      <c r="C74" s="356" t="str">
        <f>+VLOOKUP(B74,$A$770:$B$812,2,0)</f>
        <v>ENRIQUE DEMESIO CASTAÑO ARIAS</v>
      </c>
      <c r="D74" s="374" t="s">
        <v>154</v>
      </c>
      <c r="E74" s="356"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69" t="s">
        <v>276</v>
      </c>
      <c r="G74" s="275" t="s">
        <v>271</v>
      </c>
      <c r="H74" s="275" t="s">
        <v>234</v>
      </c>
      <c r="I74" s="275" t="s">
        <v>867</v>
      </c>
      <c r="J74" s="369" t="s">
        <v>108</v>
      </c>
      <c r="K74" s="369" t="s">
        <v>868</v>
      </c>
      <c r="L74" s="369" t="s">
        <v>869</v>
      </c>
      <c r="M74" s="369" t="s">
        <v>870</v>
      </c>
      <c r="N74" s="369" t="s">
        <v>105</v>
      </c>
      <c r="O74" s="382">
        <f t="shared" ref="O74" si="267">IF(N74="ALTA",5,IF(N74="MEDIO ALTA",4,IF(N74="MEDIA",3,IF(N74="MEDIO BAJA",2,IF(N74="BAJA",1,0)))))</f>
        <v>3</v>
      </c>
      <c r="P74" s="369" t="s">
        <v>141</v>
      </c>
      <c r="Q74" s="382">
        <f t="shared" si="241"/>
        <v>3</v>
      </c>
      <c r="R74" s="382">
        <f>Q74*O74</f>
        <v>9</v>
      </c>
      <c r="S74" s="162" t="s">
        <v>398</v>
      </c>
      <c r="T74" s="334">
        <f t="shared" si="0"/>
        <v>4</v>
      </c>
      <c r="U74" s="356">
        <f t="shared" ref="U74" si="268">ROUND(AVERAGEIF(T74:T76,"&gt;0"),0)</f>
        <v>4</v>
      </c>
      <c r="V74" s="356">
        <f t="shared" si="6"/>
        <v>2.4</v>
      </c>
      <c r="W74" s="275" t="s">
        <v>871</v>
      </c>
      <c r="X74" s="369">
        <f>IF(S74="No_existen",5*$X$10,Y74*$X$10)</f>
        <v>0.2</v>
      </c>
      <c r="Y74" s="368">
        <f t="shared" ref="Y74" si="269">ROUND(AVERAGEIF(Z74:Z76,"&gt;0"),0)</f>
        <v>4</v>
      </c>
      <c r="Z74" s="335">
        <f t="shared" si="1"/>
        <v>4</v>
      </c>
      <c r="AA74" s="275" t="s">
        <v>330</v>
      </c>
      <c r="AB74" s="275"/>
      <c r="AC74" s="368">
        <f t="shared" ref="AC74" si="270">IF(S74="No_existen",5*$AC$10,AD74*$AC$10)</f>
        <v>0.15</v>
      </c>
      <c r="AD74" s="356">
        <f t="shared" ref="AD74" si="271">ROUND(AVERAGEIF(AE74:AE76,"&gt;0"),0)</f>
        <v>1</v>
      </c>
      <c r="AE74" s="336">
        <f t="shared" si="2"/>
        <v>1</v>
      </c>
      <c r="AF74" s="275" t="s">
        <v>307</v>
      </c>
      <c r="AG74" s="275" t="s">
        <v>872</v>
      </c>
      <c r="AH74" s="368">
        <f t="shared" ref="AH74" si="272">IF(S74="No_existen",5*$AH$10,AI74*$AH$10)</f>
        <v>0.1</v>
      </c>
      <c r="AI74" s="356">
        <f t="shared" ref="AI74" si="273">ROUND(AVERAGEIF(AJ74:AJ76,"&gt;0"),0)</f>
        <v>1</v>
      </c>
      <c r="AJ74" s="336">
        <f t="shared" si="3"/>
        <v>1</v>
      </c>
      <c r="AK74" s="275" t="s">
        <v>304</v>
      </c>
      <c r="AL74" s="275" t="s">
        <v>873</v>
      </c>
      <c r="AM74" s="368">
        <f t="shared" ref="AM74" si="274">IF(S74="No_existen",5*$AM$10,AN74*$AM$10)</f>
        <v>0.1</v>
      </c>
      <c r="AN74" s="356">
        <f t="shared" ref="AN74" si="275">ROUND(AVERAGEIF(AO74:AO76,"&gt;0"),0)</f>
        <v>1</v>
      </c>
      <c r="AO74" s="336">
        <f t="shared" si="4"/>
        <v>1</v>
      </c>
      <c r="AP74" s="275" t="s">
        <v>592</v>
      </c>
      <c r="AQ74" s="356">
        <f t="shared" ref="AQ74" si="276">ROUND(AVERAGE(U74,Y74,AD74,AI74,AN74),0)</f>
        <v>2</v>
      </c>
      <c r="AR74" s="356" t="str">
        <f t="shared" ref="AR74" si="277">IF(AQ74&lt;1.5,"FUERTE",IF(AND(AQ74&gt;=1.5,AQ74&lt;2.5),"ACEPTABLE",IF(AQ74&gt;=5,"INEXISTENTE","DÉBIL")))</f>
        <v>ACEPTABLE</v>
      </c>
      <c r="AS74" s="358">
        <f t="shared" ref="AS74" si="278">IF(R74=0,0,ROUND((R74*AQ74),0))</f>
        <v>18</v>
      </c>
      <c r="AT74" s="360" t="str">
        <f t="shared" ref="AT74" si="279">IF(AS74&gt;=36,"GRAVE", IF(AS74&lt;=10, "LEVE", "MODERADO"))</f>
        <v>MODERADO</v>
      </c>
      <c r="AU74" s="374" t="s">
        <v>874</v>
      </c>
      <c r="AV74" s="374" t="s">
        <v>875</v>
      </c>
      <c r="AW74" s="275" t="s">
        <v>93</v>
      </c>
      <c r="AX74" s="275" t="s">
        <v>876</v>
      </c>
      <c r="AY74" s="159">
        <v>45291</v>
      </c>
      <c r="AZ74" s="159"/>
      <c r="BA74" s="344" t="s">
        <v>877</v>
      </c>
      <c r="BB74" s="286"/>
      <c r="BC74" s="286"/>
      <c r="BD74" s="286"/>
      <c r="BE74" s="286"/>
      <c r="BF74" s="286"/>
      <c r="BG74" s="286"/>
      <c r="BH74" s="286"/>
    </row>
    <row r="75" spans="1:60 16365:16384" ht="40.5" hidden="1" customHeight="1" x14ac:dyDescent="0.2">
      <c r="A75" s="378"/>
      <c r="B75" s="364"/>
      <c r="C75" s="356"/>
      <c r="D75" s="374"/>
      <c r="E75" s="356"/>
      <c r="F75" s="369"/>
      <c r="G75" s="275" t="s">
        <v>271</v>
      </c>
      <c r="H75" s="275" t="s">
        <v>36</v>
      </c>
      <c r="I75" s="275" t="s">
        <v>878</v>
      </c>
      <c r="J75" s="369"/>
      <c r="K75" s="369"/>
      <c r="L75" s="369"/>
      <c r="M75" s="369"/>
      <c r="N75" s="369"/>
      <c r="O75" s="382"/>
      <c r="P75" s="369"/>
      <c r="Q75" s="382"/>
      <c r="R75" s="382"/>
      <c r="S75" s="162"/>
      <c r="T75" s="334">
        <f t="shared" ref="T75:T138" si="280">IF(S75=$S$826,1,IF(S75=$S$822,5,IF(S75=$S$823,4,IF(S75=$S$824,3,IF(S75=$S$825,2,0)))))</f>
        <v>0</v>
      </c>
      <c r="U75" s="356"/>
      <c r="V75" s="356"/>
      <c r="W75" s="275"/>
      <c r="X75" s="369"/>
      <c r="Y75" s="368"/>
      <c r="Z75" s="335">
        <f t="shared" ref="Z75:Z138" si="281">IF(AA75=$AA$824,1,IF(AA75=$AA$823,2,IF(AA75=$AA$822,4,IF(S75="No_existen",5,0))))</f>
        <v>0</v>
      </c>
      <c r="AA75" s="275"/>
      <c r="AB75" s="275"/>
      <c r="AC75" s="368"/>
      <c r="AD75" s="356"/>
      <c r="AE75" s="336">
        <f t="shared" ref="AE75:AE138" si="282">IF(AF75=$AG$823,1,IF(AF75=$AG$822,4,IF(S75="No_existen",5,0)))</f>
        <v>0</v>
      </c>
      <c r="AF75" s="275"/>
      <c r="AG75" s="275"/>
      <c r="AH75" s="368"/>
      <c r="AI75" s="356"/>
      <c r="AJ75" s="336">
        <f t="shared" ref="AJ75:AJ138" si="283">IF(AK75=$AK$822,1,IF(AK75=$AK$823,4,IF(S75="No_existen",5,0)))</f>
        <v>0</v>
      </c>
      <c r="AK75" s="275"/>
      <c r="AL75" s="275"/>
      <c r="AM75" s="368"/>
      <c r="AN75" s="356"/>
      <c r="AO75" s="336">
        <f t="shared" si="4"/>
        <v>0</v>
      </c>
      <c r="AP75" s="275"/>
      <c r="AQ75" s="356"/>
      <c r="AR75" s="356"/>
      <c r="AS75" s="358"/>
      <c r="AT75" s="360"/>
      <c r="AU75" s="374"/>
      <c r="AV75" s="374"/>
      <c r="AW75" s="275"/>
      <c r="AX75" s="275"/>
      <c r="AY75" s="159"/>
      <c r="AZ75" s="159"/>
      <c r="BA75" s="344"/>
      <c r="BB75" s="286"/>
      <c r="BC75" s="286"/>
      <c r="BD75" s="286"/>
      <c r="BE75" s="286"/>
      <c r="BF75" s="286"/>
      <c r="BG75" s="286"/>
      <c r="BH75" s="286"/>
    </row>
    <row r="76" spans="1:60 16365:16384" ht="40.5" hidden="1" customHeight="1" x14ac:dyDescent="0.2">
      <c r="A76" s="378"/>
      <c r="B76" s="364"/>
      <c r="C76" s="356"/>
      <c r="D76" s="374"/>
      <c r="E76" s="356"/>
      <c r="F76" s="369"/>
      <c r="G76" s="275"/>
      <c r="H76" s="275"/>
      <c r="I76" s="161"/>
      <c r="J76" s="369"/>
      <c r="K76" s="369"/>
      <c r="L76" s="369"/>
      <c r="M76" s="369"/>
      <c r="N76" s="369"/>
      <c r="O76" s="382"/>
      <c r="P76" s="369"/>
      <c r="Q76" s="382"/>
      <c r="R76" s="382"/>
      <c r="S76" s="162"/>
      <c r="T76" s="334">
        <f t="shared" si="280"/>
        <v>0</v>
      </c>
      <c r="U76" s="356"/>
      <c r="V76" s="356"/>
      <c r="W76" s="275"/>
      <c r="X76" s="369"/>
      <c r="Y76" s="368"/>
      <c r="Z76" s="335">
        <f t="shared" si="281"/>
        <v>0</v>
      </c>
      <c r="AA76" s="275"/>
      <c r="AB76" s="275"/>
      <c r="AC76" s="368"/>
      <c r="AD76" s="356"/>
      <c r="AE76" s="336">
        <f t="shared" si="282"/>
        <v>0</v>
      </c>
      <c r="AF76" s="275"/>
      <c r="AG76" s="275"/>
      <c r="AH76" s="368"/>
      <c r="AI76" s="356"/>
      <c r="AJ76" s="336">
        <f t="shared" si="283"/>
        <v>0</v>
      </c>
      <c r="AK76" s="275"/>
      <c r="AL76" s="275"/>
      <c r="AM76" s="368"/>
      <c r="AN76" s="356"/>
      <c r="AO76" s="336">
        <f t="shared" ref="AO76:AO139" si="284">IF(AP76="Preventivo",1,IF(AP76="Detectivo",4, IF(S76="No_existen",5,0)))</f>
        <v>0</v>
      </c>
      <c r="AP76" s="275"/>
      <c r="AQ76" s="356"/>
      <c r="AR76" s="356"/>
      <c r="AS76" s="358"/>
      <c r="AT76" s="360"/>
      <c r="AU76" s="374"/>
      <c r="AV76" s="374"/>
      <c r="AW76" s="275"/>
      <c r="AX76" s="275"/>
      <c r="AY76" s="159"/>
      <c r="AZ76" s="159"/>
      <c r="BA76" s="344"/>
      <c r="BB76" s="286"/>
      <c r="BC76" s="286"/>
      <c r="BD76" s="286"/>
      <c r="BE76" s="286"/>
      <c r="BF76" s="286"/>
      <c r="BG76" s="286"/>
      <c r="BH76" s="286"/>
    </row>
    <row r="77" spans="1:60 16365:16384" ht="40.5" hidden="1" customHeight="1" x14ac:dyDescent="0.2">
      <c r="A77" s="378">
        <v>23</v>
      </c>
      <c r="B77" s="364" t="s">
        <v>198</v>
      </c>
      <c r="C77" s="356" t="str">
        <f>+VLOOKUP(B77,$A$770:$B$812,2,0)</f>
        <v>ENRIQUE DEMESIO CASTAÑO ARIAS</v>
      </c>
      <c r="D77" s="374" t="s">
        <v>166</v>
      </c>
      <c r="E77" s="356"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69" t="s">
        <v>276</v>
      </c>
      <c r="G77" s="275" t="s">
        <v>271</v>
      </c>
      <c r="H77" s="275" t="s">
        <v>38</v>
      </c>
      <c r="I77" s="275" t="s">
        <v>879</v>
      </c>
      <c r="J77" s="369" t="s">
        <v>106</v>
      </c>
      <c r="K77" s="369" t="s">
        <v>880</v>
      </c>
      <c r="L77" s="369" t="s">
        <v>881</v>
      </c>
      <c r="M77" s="369" t="s">
        <v>882</v>
      </c>
      <c r="N77" s="369" t="s">
        <v>151</v>
      </c>
      <c r="O77" s="382">
        <f t="shared" ref="O77" si="285">IF(N77="ALTA",5,IF(N77="MEDIO ALTA",4,IF(N77="MEDIA",3,IF(N77="MEDIO BAJA",2,IF(N77="BAJA",1,0)))))</f>
        <v>2</v>
      </c>
      <c r="P77" s="369" t="s">
        <v>141</v>
      </c>
      <c r="Q77" s="382">
        <f t="shared" ref="Q77" si="286">IF(P77="ALTO",5,IF(P77="MEDIO ALTO",4,IF(P77="MEDIO",3,IF(P77="MEDIO BAJO",2,IF(P77="BAJO",1,0)))))</f>
        <v>3</v>
      </c>
      <c r="R77" s="382">
        <f t="shared" ref="R77" si="287">Q77*O77</f>
        <v>6</v>
      </c>
      <c r="S77" s="162" t="s">
        <v>327</v>
      </c>
      <c r="T77" s="334">
        <f t="shared" si="280"/>
        <v>1</v>
      </c>
      <c r="U77" s="356">
        <f t="shared" ref="U77" si="288">ROUND(AVERAGEIF(T77:T79,"&gt;0"),0)</f>
        <v>1</v>
      </c>
      <c r="V77" s="356">
        <f t="shared" si="6"/>
        <v>0.6</v>
      </c>
      <c r="W77" s="275" t="s">
        <v>883</v>
      </c>
      <c r="X77" s="369">
        <f>IF(S77="No_existen",5*$X$10,Y77*$X$10)</f>
        <v>0.2</v>
      </c>
      <c r="Y77" s="368">
        <f t="shared" ref="Y77" si="289">ROUND(AVERAGEIF(Z77:Z79,"&gt;0"),0)</f>
        <v>4</v>
      </c>
      <c r="Z77" s="335">
        <f t="shared" si="281"/>
        <v>4</v>
      </c>
      <c r="AA77" s="275" t="s">
        <v>330</v>
      </c>
      <c r="AB77" s="275"/>
      <c r="AC77" s="368">
        <f t="shared" ref="AC77" si="290">IF(S77="No_existen",5*$AC$10,AD77*$AC$10)</f>
        <v>0.15</v>
      </c>
      <c r="AD77" s="356">
        <f t="shared" ref="AD77" si="291">ROUND(AVERAGEIF(AE77:AE79,"&gt;0"),0)</f>
        <v>1</v>
      </c>
      <c r="AE77" s="336">
        <f t="shared" si="282"/>
        <v>1</v>
      </c>
      <c r="AF77" s="275" t="s">
        <v>307</v>
      </c>
      <c r="AG77" s="275" t="s">
        <v>884</v>
      </c>
      <c r="AH77" s="368">
        <f t="shared" ref="AH77" si="292">IF(S77="No_existen",5*$AH$10,AI77*$AH$10)</f>
        <v>0.1</v>
      </c>
      <c r="AI77" s="356">
        <f t="shared" ref="AI77" si="293">ROUND(AVERAGEIF(AJ77:AJ79,"&gt;0"),0)</f>
        <v>1</v>
      </c>
      <c r="AJ77" s="336">
        <f t="shared" si="283"/>
        <v>1</v>
      </c>
      <c r="AK77" s="275" t="s">
        <v>304</v>
      </c>
      <c r="AL77" s="275" t="s">
        <v>312</v>
      </c>
      <c r="AM77" s="368">
        <f t="shared" ref="AM77" si="294">IF(S77="No_existen",5*$AM$10,AN77*$AM$10)</f>
        <v>0.4</v>
      </c>
      <c r="AN77" s="356">
        <f t="shared" ref="AN77" si="295">ROUND(AVERAGEIF(AO77:AO79,"&gt;0"),0)</f>
        <v>4</v>
      </c>
      <c r="AO77" s="336">
        <f t="shared" si="284"/>
        <v>4</v>
      </c>
      <c r="AP77" s="275" t="s">
        <v>593</v>
      </c>
      <c r="AQ77" s="356">
        <f t="shared" ref="AQ77" si="296">ROUND(AVERAGE(U77,Y77,AD77,AI77,AN77),0)</f>
        <v>2</v>
      </c>
      <c r="AR77" s="356" t="str">
        <f t="shared" ref="AR77" si="297">IF(AQ77&lt;1.5,"FUERTE",IF(AND(AQ77&gt;=1.5,AQ77&lt;2.5),"ACEPTABLE",IF(AQ77&gt;=5,"INEXISTENTE","DÉBIL")))</f>
        <v>ACEPTABLE</v>
      </c>
      <c r="AS77" s="358">
        <f t="shared" ref="AS77" si="298">IF(R77=0,0,ROUND((R77*AQ77),0))</f>
        <v>12</v>
      </c>
      <c r="AT77" s="360" t="str">
        <f t="shared" ref="AT77" si="299">IF(AS77&gt;=36,"GRAVE", IF(AS77&lt;=10, "LEVE", "MODERADO"))</f>
        <v>MODERADO</v>
      </c>
      <c r="AU77" s="374" t="s">
        <v>885</v>
      </c>
      <c r="AV77" s="374">
        <v>1</v>
      </c>
      <c r="AW77" s="275" t="s">
        <v>93</v>
      </c>
      <c r="AX77" s="275" t="s">
        <v>886</v>
      </c>
      <c r="AY77" s="159">
        <v>45291</v>
      </c>
      <c r="AZ77" s="159"/>
      <c r="BA77" s="344" t="s">
        <v>887</v>
      </c>
      <c r="BB77" s="286"/>
      <c r="BC77" s="286"/>
      <c r="BD77" s="286"/>
      <c r="BE77" s="286"/>
      <c r="BF77" s="286"/>
      <c r="BG77" s="286"/>
      <c r="BH77" s="286"/>
    </row>
    <row r="78" spans="1:60 16365:16384" ht="40.5" hidden="1" customHeight="1" x14ac:dyDescent="0.2">
      <c r="A78" s="378"/>
      <c r="B78" s="364"/>
      <c r="C78" s="356"/>
      <c r="D78" s="374"/>
      <c r="E78" s="356"/>
      <c r="F78" s="369"/>
      <c r="G78" s="275" t="s">
        <v>271</v>
      </c>
      <c r="H78" s="275" t="s">
        <v>38</v>
      </c>
      <c r="I78" s="275" t="s">
        <v>888</v>
      </c>
      <c r="J78" s="369"/>
      <c r="K78" s="369"/>
      <c r="L78" s="369"/>
      <c r="M78" s="369"/>
      <c r="N78" s="369"/>
      <c r="O78" s="382"/>
      <c r="P78" s="369"/>
      <c r="Q78" s="382"/>
      <c r="R78" s="382"/>
      <c r="S78" s="162" t="s">
        <v>327</v>
      </c>
      <c r="T78" s="334">
        <f t="shared" si="280"/>
        <v>1</v>
      </c>
      <c r="U78" s="356"/>
      <c r="V78" s="356"/>
      <c r="W78" s="275" t="s">
        <v>889</v>
      </c>
      <c r="X78" s="369"/>
      <c r="Y78" s="368"/>
      <c r="Z78" s="335">
        <f t="shared" si="281"/>
        <v>4</v>
      </c>
      <c r="AA78" s="275" t="s">
        <v>330</v>
      </c>
      <c r="AB78" s="275"/>
      <c r="AC78" s="368"/>
      <c r="AD78" s="356"/>
      <c r="AE78" s="336">
        <f t="shared" si="282"/>
        <v>1</v>
      </c>
      <c r="AF78" s="275" t="s">
        <v>307</v>
      </c>
      <c r="AG78" s="275" t="s">
        <v>884</v>
      </c>
      <c r="AH78" s="368"/>
      <c r="AI78" s="356"/>
      <c r="AJ78" s="336">
        <f t="shared" si="283"/>
        <v>1</v>
      </c>
      <c r="AK78" s="275" t="s">
        <v>304</v>
      </c>
      <c r="AL78" s="275" t="s">
        <v>312</v>
      </c>
      <c r="AM78" s="368"/>
      <c r="AN78" s="356"/>
      <c r="AO78" s="336">
        <f t="shared" si="284"/>
        <v>4</v>
      </c>
      <c r="AP78" s="275" t="s">
        <v>593</v>
      </c>
      <c r="AQ78" s="356"/>
      <c r="AR78" s="356"/>
      <c r="AS78" s="358"/>
      <c r="AT78" s="360"/>
      <c r="AU78" s="374"/>
      <c r="AV78" s="374"/>
      <c r="AW78" s="275" t="s">
        <v>93</v>
      </c>
      <c r="AX78" s="275" t="s">
        <v>890</v>
      </c>
      <c r="AY78" s="159">
        <v>45291</v>
      </c>
      <c r="AZ78" s="159"/>
      <c r="BA78" s="344" t="s">
        <v>887</v>
      </c>
      <c r="BB78" s="286"/>
      <c r="BC78" s="286"/>
      <c r="BD78" s="286"/>
      <c r="BE78" s="286"/>
      <c r="BF78" s="286"/>
      <c r="BG78" s="286"/>
      <c r="BH78" s="286"/>
    </row>
    <row r="79" spans="1:60 16365:16384" ht="40.5" hidden="1" customHeight="1" x14ac:dyDescent="0.2">
      <c r="A79" s="378"/>
      <c r="B79" s="364"/>
      <c r="C79" s="356"/>
      <c r="D79" s="374"/>
      <c r="E79" s="356"/>
      <c r="F79" s="369"/>
      <c r="G79" s="275" t="s">
        <v>271</v>
      </c>
      <c r="H79" s="275" t="s">
        <v>38</v>
      </c>
      <c r="I79" s="275" t="s">
        <v>891</v>
      </c>
      <c r="J79" s="369"/>
      <c r="K79" s="369"/>
      <c r="L79" s="369"/>
      <c r="M79" s="369"/>
      <c r="N79" s="369"/>
      <c r="O79" s="382"/>
      <c r="P79" s="369"/>
      <c r="Q79" s="382"/>
      <c r="R79" s="382"/>
      <c r="S79" s="162"/>
      <c r="T79" s="334">
        <f t="shared" si="280"/>
        <v>0</v>
      </c>
      <c r="U79" s="356"/>
      <c r="V79" s="356"/>
      <c r="W79" s="275"/>
      <c r="X79" s="369"/>
      <c r="Y79" s="368"/>
      <c r="Z79" s="335">
        <f t="shared" si="281"/>
        <v>0</v>
      </c>
      <c r="AA79" s="275"/>
      <c r="AB79" s="275"/>
      <c r="AC79" s="368"/>
      <c r="AD79" s="356"/>
      <c r="AE79" s="336">
        <f t="shared" si="282"/>
        <v>0</v>
      </c>
      <c r="AF79" s="275"/>
      <c r="AG79" s="275"/>
      <c r="AH79" s="368"/>
      <c r="AI79" s="356"/>
      <c r="AJ79" s="336">
        <f t="shared" si="283"/>
        <v>0</v>
      </c>
      <c r="AK79" s="275"/>
      <c r="AL79" s="275"/>
      <c r="AM79" s="368"/>
      <c r="AN79" s="356"/>
      <c r="AO79" s="336">
        <f t="shared" si="284"/>
        <v>0</v>
      </c>
      <c r="AP79" s="275"/>
      <c r="AQ79" s="356"/>
      <c r="AR79" s="356"/>
      <c r="AS79" s="358"/>
      <c r="AT79" s="360"/>
      <c r="AU79" s="374"/>
      <c r="AV79" s="374"/>
      <c r="AW79" s="275" t="s">
        <v>93</v>
      </c>
      <c r="AX79" s="275" t="s">
        <v>892</v>
      </c>
      <c r="AY79" s="159">
        <v>45291</v>
      </c>
      <c r="AZ79" s="159"/>
      <c r="BA79" s="344" t="s">
        <v>887</v>
      </c>
      <c r="BB79" s="286"/>
      <c r="BC79" s="286"/>
      <c r="BD79" s="286"/>
      <c r="BE79" s="286"/>
      <c r="BF79" s="286"/>
      <c r="BG79" s="286"/>
      <c r="BH79" s="286"/>
    </row>
    <row r="80" spans="1:60 16365:16384" ht="40.5" hidden="1" customHeight="1" x14ac:dyDescent="0.2">
      <c r="A80" s="378">
        <v>24</v>
      </c>
      <c r="B80" s="364" t="s">
        <v>197</v>
      </c>
      <c r="C80" s="356" t="str">
        <f>+VLOOKUP(B80,$A$770:$B$812,2,0)</f>
        <v xml:space="preserve"> LINA MARÍA SUÁREZ GUZMÁN</v>
      </c>
      <c r="D80" s="374" t="s">
        <v>154</v>
      </c>
      <c r="E80" s="356"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69" t="s">
        <v>276</v>
      </c>
      <c r="G80" s="275" t="s">
        <v>271</v>
      </c>
      <c r="H80" s="275" t="s">
        <v>35</v>
      </c>
      <c r="I80" s="161" t="s">
        <v>904</v>
      </c>
      <c r="J80" s="369" t="s">
        <v>112</v>
      </c>
      <c r="K80" s="364" t="s">
        <v>905</v>
      </c>
      <c r="L80" s="364" t="s">
        <v>906</v>
      </c>
      <c r="M80" s="364" t="s">
        <v>907</v>
      </c>
      <c r="N80" s="369" t="s">
        <v>105</v>
      </c>
      <c r="O80" s="382">
        <f>IF(N80="ALTA",5,IF(N80="MEDIO ALTA",4,IF(N80="MEDIA",3,IF(N80="MEDIO BAJA",2,IF(N80="BAJA",1,0)))))</f>
        <v>3</v>
      </c>
      <c r="P80" s="369" t="s">
        <v>144</v>
      </c>
      <c r="Q80" s="382">
        <f>IF(P80="ALTO",5,IF(P80="MEDIO ALTO",4,IF(P80="MEDIO",3,IF(P80="MEDIO BAJO",2,IF(P80="BAJO",1,0)))))</f>
        <v>4</v>
      </c>
      <c r="R80" s="382">
        <f>Q80*O80</f>
        <v>12</v>
      </c>
      <c r="S80" s="162" t="s">
        <v>398</v>
      </c>
      <c r="T80" s="334">
        <f t="shared" si="280"/>
        <v>4</v>
      </c>
      <c r="U80" s="356">
        <f t="shared" ref="U80" si="300">ROUND(AVERAGEIF(T80:T82,"&gt;0"),0)</f>
        <v>3</v>
      </c>
      <c r="V80" s="356">
        <f t="shared" ref="V80:V143" si="301">U80*0.6</f>
        <v>1.7999999999999998</v>
      </c>
      <c r="W80" s="275" t="s">
        <v>908</v>
      </c>
      <c r="X80" s="369">
        <f>IF(S80="No_existen",5*$X$10,Y80*$X$10)</f>
        <v>0.15000000000000002</v>
      </c>
      <c r="Y80" s="368">
        <f t="shared" ref="Y80" si="302">ROUND(AVERAGEIF(Z80:Z82,"&gt;0"),0)</f>
        <v>3</v>
      </c>
      <c r="Z80" s="335">
        <f t="shared" si="281"/>
        <v>2</v>
      </c>
      <c r="AA80" s="275" t="s">
        <v>331</v>
      </c>
      <c r="AB80" s="275"/>
      <c r="AC80" s="368">
        <f t="shared" ref="AC80" si="303">IF(S80="No_existen",5*$AC$10,AD80*$AC$10)</f>
        <v>0.15</v>
      </c>
      <c r="AD80" s="356">
        <f t="shared" ref="AD80" si="304">ROUND(AVERAGEIF(AE80:AE82,"&gt;0"),0)</f>
        <v>1</v>
      </c>
      <c r="AE80" s="336">
        <f t="shared" si="282"/>
        <v>1</v>
      </c>
      <c r="AF80" s="275" t="s">
        <v>307</v>
      </c>
      <c r="AG80" s="275" t="s">
        <v>909</v>
      </c>
      <c r="AH80" s="368">
        <f t="shared" ref="AH80" si="305">IF(S80="No_existen",5*$AH$10,AI80*$AH$10)</f>
        <v>0.1</v>
      </c>
      <c r="AI80" s="356">
        <f t="shared" ref="AI80" si="306">ROUND(AVERAGEIF(AJ80:AJ82,"&gt;0"),0)</f>
        <v>1</v>
      </c>
      <c r="AJ80" s="336">
        <f t="shared" si="283"/>
        <v>1</v>
      </c>
      <c r="AK80" s="275" t="s">
        <v>304</v>
      </c>
      <c r="AL80" s="275" t="s">
        <v>312</v>
      </c>
      <c r="AM80" s="368">
        <f t="shared" ref="AM80" si="307">IF(S80="No_existen",5*$AM$10,AN80*$AM$10)</f>
        <v>0.4</v>
      </c>
      <c r="AN80" s="356">
        <f t="shared" ref="AN80" si="308">ROUND(AVERAGEIF(AO80:AO82,"&gt;0"),0)</f>
        <v>4</v>
      </c>
      <c r="AO80" s="336">
        <f t="shared" si="284"/>
        <v>4</v>
      </c>
      <c r="AP80" s="275" t="s">
        <v>593</v>
      </c>
      <c r="AQ80" s="356">
        <f t="shared" ref="AQ80" si="309">ROUND(AVERAGE(U80,Y80,AD80,AI80,AN80),0)</f>
        <v>2</v>
      </c>
      <c r="AR80" s="356" t="str">
        <f t="shared" ref="AR80" si="310">IF(AQ80&lt;1.5,"FUERTE",IF(AND(AQ80&gt;=1.5,AQ80&lt;2.5),"ACEPTABLE",IF(AQ80&gt;=5,"INEXISTENTE","DÉBIL")))</f>
        <v>ACEPTABLE</v>
      </c>
      <c r="AS80" s="358">
        <f t="shared" ref="AS80" si="311">IF(R80=0,0,ROUND((R80*AQ80),0))</f>
        <v>24</v>
      </c>
      <c r="AT80" s="360" t="str">
        <f t="shared" ref="AT80" si="312">IF(AS80&gt;=36,"GRAVE", IF(AS80&lt;=10, "LEVE", "MODERADO"))</f>
        <v>MODERADO</v>
      </c>
      <c r="AU80" s="364" t="s">
        <v>910</v>
      </c>
      <c r="AV80" s="365" t="s">
        <v>911</v>
      </c>
      <c r="AW80" s="275" t="s">
        <v>93</v>
      </c>
      <c r="AX80" s="275" t="s">
        <v>912</v>
      </c>
      <c r="AY80" s="159">
        <v>45275</v>
      </c>
      <c r="AZ80" s="159"/>
      <c r="BA80" s="164" t="s">
        <v>913</v>
      </c>
      <c r="XEK80" s="425"/>
      <c r="XEL80" s="369"/>
      <c r="XEM80" s="356"/>
      <c r="XEN80" s="374"/>
      <c r="XEO80" s="356"/>
      <c r="XEP80" s="369"/>
      <c r="XEQ80" s="275"/>
      <c r="XER80" s="275"/>
      <c r="XES80" s="275"/>
      <c r="XET80" s="369"/>
      <c r="XEU80" s="369"/>
      <c r="XEV80" s="369"/>
      <c r="XEW80" s="369"/>
      <c r="XEX80" s="369"/>
      <c r="XEY80" s="369"/>
      <c r="XEZ80" s="372"/>
      <c r="XFA80" s="162"/>
      <c r="XFB80" s="275"/>
      <c r="XFC80" s="275"/>
      <c r="XFD80" s="275"/>
    </row>
    <row r="81" spans="1:60 16365:16384" ht="40.5" hidden="1" customHeight="1" x14ac:dyDescent="0.2">
      <c r="A81" s="378"/>
      <c r="B81" s="364"/>
      <c r="C81" s="356"/>
      <c r="D81" s="374"/>
      <c r="E81" s="356"/>
      <c r="F81" s="369"/>
      <c r="G81" s="275" t="s">
        <v>271</v>
      </c>
      <c r="H81" s="275" t="s">
        <v>35</v>
      </c>
      <c r="I81" s="161" t="s">
        <v>914</v>
      </c>
      <c r="J81" s="369"/>
      <c r="K81" s="364"/>
      <c r="L81" s="364"/>
      <c r="M81" s="364"/>
      <c r="N81" s="369"/>
      <c r="O81" s="382"/>
      <c r="P81" s="369"/>
      <c r="Q81" s="382"/>
      <c r="R81" s="382"/>
      <c r="S81" s="162" t="s">
        <v>326</v>
      </c>
      <c r="T81" s="334">
        <f t="shared" si="280"/>
        <v>2</v>
      </c>
      <c r="U81" s="356"/>
      <c r="V81" s="356"/>
      <c r="W81" s="275" t="s">
        <v>915</v>
      </c>
      <c r="X81" s="369"/>
      <c r="Y81" s="368"/>
      <c r="Z81" s="335">
        <f t="shared" si="281"/>
        <v>4</v>
      </c>
      <c r="AA81" s="275" t="s">
        <v>330</v>
      </c>
      <c r="AB81" s="275"/>
      <c r="AC81" s="368"/>
      <c r="AD81" s="356"/>
      <c r="AE81" s="336">
        <f t="shared" si="282"/>
        <v>1</v>
      </c>
      <c r="AF81" s="275" t="s">
        <v>307</v>
      </c>
      <c r="AG81" s="275" t="s">
        <v>916</v>
      </c>
      <c r="AH81" s="368"/>
      <c r="AI81" s="356"/>
      <c r="AJ81" s="336">
        <f t="shared" si="283"/>
        <v>1</v>
      </c>
      <c r="AK81" s="275" t="s">
        <v>304</v>
      </c>
      <c r="AL81" s="275" t="s">
        <v>312</v>
      </c>
      <c r="AM81" s="368"/>
      <c r="AN81" s="356"/>
      <c r="AO81" s="336">
        <f t="shared" si="284"/>
        <v>4</v>
      </c>
      <c r="AP81" s="275" t="s">
        <v>593</v>
      </c>
      <c r="AQ81" s="356"/>
      <c r="AR81" s="356"/>
      <c r="AS81" s="358"/>
      <c r="AT81" s="360"/>
      <c r="AU81" s="364"/>
      <c r="AV81" s="364"/>
      <c r="AW81" s="275" t="s">
        <v>93</v>
      </c>
      <c r="AX81" s="275" t="s">
        <v>917</v>
      </c>
      <c r="AY81" s="159">
        <v>45275</v>
      </c>
      <c r="AZ81" s="159"/>
      <c r="BA81" s="164" t="s">
        <v>235</v>
      </c>
      <c r="XEK81" s="426"/>
      <c r="XEL81" s="369"/>
      <c r="XEM81" s="356"/>
      <c r="XEN81" s="374"/>
      <c r="XEO81" s="356"/>
      <c r="XEP81" s="369"/>
      <c r="XEQ81" s="275"/>
      <c r="XER81" s="275"/>
      <c r="XES81" s="275"/>
      <c r="XET81" s="369"/>
      <c r="XEU81" s="369"/>
      <c r="XEV81" s="369"/>
      <c r="XEW81" s="369"/>
      <c r="XEX81" s="369"/>
      <c r="XEY81" s="369"/>
      <c r="XEZ81" s="372"/>
      <c r="XFA81" s="162"/>
      <c r="XFB81" s="275"/>
      <c r="XFC81" s="275"/>
      <c r="XFD81" s="275"/>
    </row>
    <row r="82" spans="1:60 16365:16384" ht="40.5" hidden="1" customHeight="1" x14ac:dyDescent="0.2">
      <c r="A82" s="378"/>
      <c r="B82" s="364"/>
      <c r="C82" s="356"/>
      <c r="D82" s="374"/>
      <c r="E82" s="356"/>
      <c r="F82" s="369"/>
      <c r="G82" s="275"/>
      <c r="H82" s="275"/>
      <c r="I82" s="162"/>
      <c r="J82" s="369"/>
      <c r="K82" s="364"/>
      <c r="L82" s="364"/>
      <c r="M82" s="364"/>
      <c r="N82" s="369"/>
      <c r="O82" s="382"/>
      <c r="P82" s="369"/>
      <c r="Q82" s="382"/>
      <c r="R82" s="382"/>
      <c r="S82" s="162"/>
      <c r="T82" s="334">
        <f t="shared" si="280"/>
        <v>0</v>
      </c>
      <c r="U82" s="356"/>
      <c r="V82" s="356"/>
      <c r="W82" s="275"/>
      <c r="X82" s="369"/>
      <c r="Y82" s="368"/>
      <c r="Z82" s="335">
        <f t="shared" si="281"/>
        <v>0</v>
      </c>
      <c r="AA82" s="275"/>
      <c r="AB82" s="275"/>
      <c r="AC82" s="368"/>
      <c r="AD82" s="356"/>
      <c r="AE82" s="336">
        <f t="shared" si="282"/>
        <v>0</v>
      </c>
      <c r="AF82" s="275"/>
      <c r="AG82" s="275"/>
      <c r="AH82" s="368"/>
      <c r="AI82" s="356"/>
      <c r="AJ82" s="336">
        <f t="shared" si="283"/>
        <v>0</v>
      </c>
      <c r="AK82" s="275"/>
      <c r="AL82" s="275"/>
      <c r="AM82" s="368"/>
      <c r="AN82" s="356"/>
      <c r="AO82" s="336">
        <f t="shared" si="284"/>
        <v>0</v>
      </c>
      <c r="AP82" s="275"/>
      <c r="AQ82" s="356"/>
      <c r="AR82" s="356"/>
      <c r="AS82" s="358"/>
      <c r="AT82" s="360"/>
      <c r="AU82" s="364"/>
      <c r="AV82" s="364"/>
      <c r="AW82" s="275"/>
      <c r="AX82" s="275"/>
      <c r="AY82" s="159"/>
      <c r="AZ82" s="159"/>
      <c r="BA82" s="344"/>
      <c r="XEK82" s="427"/>
      <c r="XEL82" s="369"/>
      <c r="XEM82" s="356"/>
      <c r="XEN82" s="374"/>
      <c r="XEO82" s="356"/>
      <c r="XEP82" s="369"/>
      <c r="XEQ82" s="275"/>
      <c r="XER82" s="275"/>
      <c r="XES82" s="275"/>
      <c r="XET82" s="369"/>
      <c r="XEU82" s="369"/>
      <c r="XEV82" s="369"/>
      <c r="XEW82" s="369"/>
      <c r="XEX82" s="369"/>
      <c r="XEY82" s="369"/>
      <c r="XEZ82" s="372"/>
      <c r="XFA82" s="162"/>
      <c r="XFB82" s="275"/>
      <c r="XFC82" s="275"/>
      <c r="XFD82" s="275"/>
    </row>
    <row r="83" spans="1:60 16365:16384" ht="40.5" hidden="1" customHeight="1" x14ac:dyDescent="0.2">
      <c r="A83" s="378">
        <v>25</v>
      </c>
      <c r="B83" s="364" t="s">
        <v>197</v>
      </c>
      <c r="C83" s="356" t="str">
        <f>+VLOOKUP(B83,$A$770:$B$812,2,0)</f>
        <v xml:space="preserve"> LINA MARÍA SUÁREZ GUZMÁN</v>
      </c>
      <c r="D83" s="374" t="s">
        <v>166</v>
      </c>
      <c r="E83" s="356"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69" t="s">
        <v>276</v>
      </c>
      <c r="G83" s="275" t="s">
        <v>272</v>
      </c>
      <c r="H83" s="275" t="s">
        <v>39</v>
      </c>
      <c r="I83" s="162" t="s">
        <v>918</v>
      </c>
      <c r="J83" s="369" t="s">
        <v>106</v>
      </c>
      <c r="K83" s="369" t="s">
        <v>919</v>
      </c>
      <c r="L83" s="369" t="s">
        <v>920</v>
      </c>
      <c r="M83" s="369" t="s">
        <v>921</v>
      </c>
      <c r="N83" s="369" t="s">
        <v>105</v>
      </c>
      <c r="O83" s="382">
        <f>IF(N83="ALTA",5,IF(N83="MEDIO ALTA",4,IF(N83="MEDIA",3,IF(N83="MEDIO BAJA",2,IF(N83="BAJA",1,0)))))</f>
        <v>3</v>
      </c>
      <c r="P83" s="369" t="s">
        <v>140</v>
      </c>
      <c r="Q83" s="382">
        <f>IF(P83="ALTO",5,IF(P83="MEDIO ALTO",4,IF(P83="MEDIO",3,IF(P83="MEDIO BAJO",2,IF(P83="BAJO",1,0)))))</f>
        <v>5</v>
      </c>
      <c r="R83" s="382">
        <f>Q83*O83</f>
        <v>15</v>
      </c>
      <c r="S83" s="162" t="s">
        <v>327</v>
      </c>
      <c r="T83" s="334">
        <f t="shared" si="280"/>
        <v>1</v>
      </c>
      <c r="U83" s="356">
        <f t="shared" ref="U83" si="313">ROUND(AVERAGEIF(T83:T85,"&gt;0"),0)</f>
        <v>2</v>
      </c>
      <c r="V83" s="356">
        <f t="shared" si="301"/>
        <v>1.2</v>
      </c>
      <c r="W83" s="275" t="s">
        <v>922</v>
      </c>
      <c r="X83" s="369">
        <f>IF(S83="No_existen",5*$X$10,Y83*$X$10)</f>
        <v>0.1</v>
      </c>
      <c r="Y83" s="368">
        <f t="shared" ref="Y83" si="314">ROUND(AVERAGEIF(Z83:Z85,"&gt;0"),0)</f>
        <v>2</v>
      </c>
      <c r="Z83" s="335">
        <f t="shared" si="281"/>
        <v>2</v>
      </c>
      <c r="AA83" s="275" t="s">
        <v>331</v>
      </c>
      <c r="AB83" s="275"/>
      <c r="AC83" s="368">
        <f t="shared" ref="AC83" si="315">IF(S83="No_existen",5*$AC$10,AD83*$AC$10)</f>
        <v>0.15</v>
      </c>
      <c r="AD83" s="356">
        <f t="shared" ref="AD83" si="316">ROUND(AVERAGEIF(AE83:AE85,"&gt;0"),0)</f>
        <v>1</v>
      </c>
      <c r="AE83" s="336">
        <f t="shared" si="282"/>
        <v>1</v>
      </c>
      <c r="AF83" s="275" t="s">
        <v>307</v>
      </c>
      <c r="AG83" s="275" t="s">
        <v>923</v>
      </c>
      <c r="AH83" s="368">
        <f t="shared" ref="AH83" si="317">IF(S83="No_existen",5*$AH$10,AI83*$AH$10)</f>
        <v>0.1</v>
      </c>
      <c r="AI83" s="356">
        <f t="shared" ref="AI83" si="318">ROUND(AVERAGEIF(AJ83:AJ85,"&gt;0"),0)</f>
        <v>1</v>
      </c>
      <c r="AJ83" s="336">
        <f t="shared" si="283"/>
        <v>1</v>
      </c>
      <c r="AK83" s="275" t="s">
        <v>304</v>
      </c>
      <c r="AL83" s="275" t="s">
        <v>312</v>
      </c>
      <c r="AM83" s="368">
        <f t="shared" ref="AM83" si="319">IF(S83="No_existen",5*$AM$10,AN83*$AM$10)</f>
        <v>0.2</v>
      </c>
      <c r="AN83" s="356">
        <f t="shared" ref="AN83" si="320">ROUND(AVERAGEIF(AO83:AO85,"&gt;0"),0)</f>
        <v>2</v>
      </c>
      <c r="AO83" s="336">
        <f t="shared" si="284"/>
        <v>1</v>
      </c>
      <c r="AP83" s="275" t="s">
        <v>592</v>
      </c>
      <c r="AQ83" s="356">
        <f t="shared" ref="AQ83" si="321">ROUND(AVERAGE(U83,Y83,AD83,AI83,AN83),0)</f>
        <v>2</v>
      </c>
      <c r="AR83" s="356" t="str">
        <f t="shared" ref="AR83" si="322">IF(AQ83&lt;1.5,"FUERTE",IF(AND(AQ83&gt;=1.5,AQ83&lt;2.5),"ACEPTABLE",IF(AQ83&gt;=5,"INEXISTENTE","DÉBIL")))</f>
        <v>ACEPTABLE</v>
      </c>
      <c r="AS83" s="358">
        <f t="shared" ref="AS83" si="323">IF(R83=0,0,ROUND((R83*AQ83),0))</f>
        <v>30</v>
      </c>
      <c r="AT83" s="360" t="str">
        <f t="shared" ref="AT83" si="324">IF(AS83&gt;=36,"GRAVE", IF(AS83&lt;=10, "LEVE", "MODERADO"))</f>
        <v>MODERADO</v>
      </c>
      <c r="AU83" s="367" t="s">
        <v>924</v>
      </c>
      <c r="AV83" s="366" t="s">
        <v>925</v>
      </c>
      <c r="AW83" s="275" t="s">
        <v>94</v>
      </c>
      <c r="AX83" s="275" t="s">
        <v>926</v>
      </c>
      <c r="AY83" s="159">
        <v>45275</v>
      </c>
      <c r="AZ83" s="159"/>
      <c r="BA83" s="344"/>
      <c r="XEK83" s="425"/>
      <c r="XEL83" s="369"/>
      <c r="XEM83" s="356"/>
      <c r="XEN83" s="374"/>
      <c r="XEO83" s="356"/>
      <c r="XEP83" s="369"/>
      <c r="XEQ83" s="275"/>
      <c r="XER83" s="275"/>
      <c r="XES83" s="275"/>
      <c r="XET83" s="369"/>
      <c r="XEU83" s="369"/>
      <c r="XEV83" s="369"/>
      <c r="XEW83" s="369"/>
      <c r="XEX83" s="369"/>
      <c r="XEY83" s="369"/>
      <c r="XEZ83" s="372"/>
      <c r="XFA83" s="162"/>
      <c r="XFB83" s="275"/>
      <c r="XFC83" s="275"/>
      <c r="XFD83" s="275"/>
    </row>
    <row r="84" spans="1:60 16365:16384" ht="40.5" hidden="1" customHeight="1" x14ac:dyDescent="0.2">
      <c r="A84" s="378"/>
      <c r="B84" s="364"/>
      <c r="C84" s="356"/>
      <c r="D84" s="374"/>
      <c r="E84" s="356"/>
      <c r="F84" s="369"/>
      <c r="G84" s="275" t="s">
        <v>271</v>
      </c>
      <c r="H84" s="275" t="s">
        <v>36</v>
      </c>
      <c r="I84" s="162" t="s">
        <v>927</v>
      </c>
      <c r="J84" s="369"/>
      <c r="K84" s="369"/>
      <c r="L84" s="369"/>
      <c r="M84" s="369"/>
      <c r="N84" s="369"/>
      <c r="O84" s="382"/>
      <c r="P84" s="369"/>
      <c r="Q84" s="382"/>
      <c r="R84" s="382"/>
      <c r="S84" s="162" t="s">
        <v>327</v>
      </c>
      <c r="T84" s="334">
        <f t="shared" si="280"/>
        <v>1</v>
      </c>
      <c r="U84" s="356"/>
      <c r="V84" s="356"/>
      <c r="W84" s="275" t="s">
        <v>928</v>
      </c>
      <c r="X84" s="369"/>
      <c r="Y84" s="368"/>
      <c r="Z84" s="335">
        <f t="shared" si="281"/>
        <v>2</v>
      </c>
      <c r="AA84" s="275" t="s">
        <v>331</v>
      </c>
      <c r="AB84" s="275"/>
      <c r="AC84" s="368"/>
      <c r="AD84" s="356"/>
      <c r="AE84" s="336">
        <f t="shared" si="282"/>
        <v>1</v>
      </c>
      <c r="AF84" s="275" t="s">
        <v>307</v>
      </c>
      <c r="AG84" s="275" t="s">
        <v>929</v>
      </c>
      <c r="AH84" s="368"/>
      <c r="AI84" s="356"/>
      <c r="AJ84" s="336">
        <f t="shared" si="283"/>
        <v>1</v>
      </c>
      <c r="AK84" s="275" t="s">
        <v>304</v>
      </c>
      <c r="AL84" s="275" t="s">
        <v>312</v>
      </c>
      <c r="AM84" s="368"/>
      <c r="AN84" s="356"/>
      <c r="AO84" s="336">
        <f t="shared" si="284"/>
        <v>4</v>
      </c>
      <c r="AP84" s="275" t="s">
        <v>593</v>
      </c>
      <c r="AQ84" s="356"/>
      <c r="AR84" s="356"/>
      <c r="AS84" s="358"/>
      <c r="AT84" s="360"/>
      <c r="AU84" s="367"/>
      <c r="AV84" s="367"/>
      <c r="AW84" s="275" t="s">
        <v>93</v>
      </c>
      <c r="AX84" s="275" t="s">
        <v>930</v>
      </c>
      <c r="AY84" s="159">
        <v>45275</v>
      </c>
      <c r="AZ84" s="159"/>
      <c r="BA84" s="164" t="s">
        <v>931</v>
      </c>
      <c r="XEK84" s="426"/>
      <c r="XEL84" s="369"/>
      <c r="XEM84" s="356"/>
      <c r="XEN84" s="374"/>
      <c r="XEO84" s="356"/>
      <c r="XEP84" s="369"/>
      <c r="XEQ84" s="275"/>
      <c r="XER84" s="275"/>
      <c r="XES84" s="275"/>
      <c r="XET84" s="369"/>
      <c r="XEU84" s="369"/>
      <c r="XEV84" s="369"/>
      <c r="XEW84" s="369"/>
      <c r="XEX84" s="369"/>
      <c r="XEY84" s="369"/>
      <c r="XEZ84" s="372"/>
      <c r="XFA84" s="162"/>
      <c r="XFB84" s="275"/>
      <c r="XFC84" s="275"/>
      <c r="XFD84" s="275"/>
    </row>
    <row r="85" spans="1:60 16365:16384" ht="40.5" hidden="1" customHeight="1" x14ac:dyDescent="0.2">
      <c r="A85" s="378"/>
      <c r="B85" s="364"/>
      <c r="C85" s="356"/>
      <c r="D85" s="374"/>
      <c r="E85" s="356"/>
      <c r="F85" s="369"/>
      <c r="G85" s="275"/>
      <c r="H85" s="275"/>
      <c r="I85" s="162"/>
      <c r="J85" s="369"/>
      <c r="K85" s="369"/>
      <c r="L85" s="369"/>
      <c r="M85" s="369"/>
      <c r="N85" s="369"/>
      <c r="O85" s="382"/>
      <c r="P85" s="369"/>
      <c r="Q85" s="382"/>
      <c r="R85" s="382"/>
      <c r="S85" s="162" t="s">
        <v>333</v>
      </c>
      <c r="T85" s="334">
        <f t="shared" si="280"/>
        <v>3</v>
      </c>
      <c r="U85" s="356"/>
      <c r="V85" s="356"/>
      <c r="W85" s="275" t="s">
        <v>932</v>
      </c>
      <c r="X85" s="369"/>
      <c r="Y85" s="368"/>
      <c r="Z85" s="335">
        <f t="shared" si="281"/>
        <v>2</v>
      </c>
      <c r="AA85" s="275" t="s">
        <v>331</v>
      </c>
      <c r="AB85" s="275"/>
      <c r="AC85" s="368"/>
      <c r="AD85" s="356"/>
      <c r="AE85" s="336">
        <f t="shared" si="282"/>
        <v>1</v>
      </c>
      <c r="AF85" s="275" t="s">
        <v>307</v>
      </c>
      <c r="AG85" s="275" t="s">
        <v>929</v>
      </c>
      <c r="AH85" s="368"/>
      <c r="AI85" s="356"/>
      <c r="AJ85" s="336">
        <f t="shared" si="283"/>
        <v>1</v>
      </c>
      <c r="AK85" s="275" t="s">
        <v>304</v>
      </c>
      <c r="AL85" s="275" t="s">
        <v>319</v>
      </c>
      <c r="AM85" s="368"/>
      <c r="AN85" s="356"/>
      <c r="AO85" s="336">
        <f t="shared" si="284"/>
        <v>1</v>
      </c>
      <c r="AP85" s="275" t="s">
        <v>592</v>
      </c>
      <c r="AQ85" s="356"/>
      <c r="AR85" s="356"/>
      <c r="AS85" s="358"/>
      <c r="AT85" s="360"/>
      <c r="AU85" s="367"/>
      <c r="AV85" s="367"/>
      <c r="AW85" s="275" t="s">
        <v>93</v>
      </c>
      <c r="AX85" s="275" t="s">
        <v>933</v>
      </c>
      <c r="AY85" s="159">
        <v>45275</v>
      </c>
      <c r="AZ85" s="159"/>
      <c r="BA85" s="164" t="s">
        <v>934</v>
      </c>
      <c r="XEK85" s="427"/>
      <c r="XEL85" s="369"/>
      <c r="XEM85" s="356"/>
      <c r="XEN85" s="374"/>
      <c r="XEO85" s="356"/>
      <c r="XEP85" s="369"/>
      <c r="XEQ85" s="275"/>
      <c r="XER85" s="275"/>
      <c r="XES85" s="275"/>
      <c r="XET85" s="369"/>
      <c r="XEU85" s="369"/>
      <c r="XEV85" s="369"/>
      <c r="XEW85" s="369"/>
      <c r="XEX85" s="369"/>
      <c r="XEY85" s="369"/>
      <c r="XEZ85" s="372"/>
      <c r="XFA85" s="162"/>
      <c r="XFB85" s="275"/>
      <c r="XFC85" s="275"/>
      <c r="XFD85" s="275"/>
    </row>
    <row r="86" spans="1:60 16365:16384" ht="40.5" hidden="1" customHeight="1" x14ac:dyDescent="0.2">
      <c r="A86" s="378">
        <v>26</v>
      </c>
      <c r="B86" s="364" t="s">
        <v>197</v>
      </c>
      <c r="C86" s="356" t="str">
        <f>+VLOOKUP(B86,$A$770:$B$812,2,0)</f>
        <v xml:space="preserve"> LINA MARÍA SUÁREZ GUZMÁN</v>
      </c>
      <c r="D86" s="374" t="s">
        <v>166</v>
      </c>
      <c r="E86" s="356"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69" t="s">
        <v>276</v>
      </c>
      <c r="G86" s="275" t="s">
        <v>271</v>
      </c>
      <c r="H86" s="275" t="s">
        <v>36</v>
      </c>
      <c r="I86" s="162" t="s">
        <v>935</v>
      </c>
      <c r="J86" s="369" t="s">
        <v>108</v>
      </c>
      <c r="K86" s="369" t="s">
        <v>936</v>
      </c>
      <c r="L86" s="369" t="s">
        <v>937</v>
      </c>
      <c r="M86" s="369" t="s">
        <v>938</v>
      </c>
      <c r="N86" s="369" t="s">
        <v>128</v>
      </c>
      <c r="O86" s="382">
        <f t="shared" ref="O86" si="325">IF(N86="ALTA",5,IF(N86="MEDIO ALTA",4,IF(N86="MEDIA",3,IF(N86="MEDIO BAJA",2,IF(N86="BAJA",1,0)))))</f>
        <v>1</v>
      </c>
      <c r="P86" s="369" t="s">
        <v>144</v>
      </c>
      <c r="Q86" s="382">
        <f t="shared" ref="Q86:Q92" si="326">IF(P86="ALTO",5,IF(P86="MEDIO ALTO",4,IF(P86="MEDIO",3,IF(P86="MEDIO BAJO",2,IF(P86="BAJO",1,0)))))</f>
        <v>4</v>
      </c>
      <c r="R86" s="382">
        <f>Q86*O86</f>
        <v>4</v>
      </c>
      <c r="S86" s="162" t="s">
        <v>326</v>
      </c>
      <c r="T86" s="334">
        <f t="shared" si="280"/>
        <v>2</v>
      </c>
      <c r="U86" s="356">
        <f t="shared" ref="U86" si="327">ROUND(AVERAGEIF(T86:T88,"&gt;0"),0)</f>
        <v>2</v>
      </c>
      <c r="V86" s="356">
        <f t="shared" si="301"/>
        <v>1.2</v>
      </c>
      <c r="W86" s="275" t="s">
        <v>939</v>
      </c>
      <c r="X86" s="369">
        <f>IF(S86="No_existen",5*$X$10,Y86*$X$10)</f>
        <v>0.1</v>
      </c>
      <c r="Y86" s="368">
        <f t="shared" ref="Y86" si="328">ROUND(AVERAGEIF(Z86:Z88,"&gt;0"),0)</f>
        <v>2</v>
      </c>
      <c r="Z86" s="335">
        <f t="shared" si="281"/>
        <v>2</v>
      </c>
      <c r="AA86" s="275" t="s">
        <v>331</v>
      </c>
      <c r="AB86" s="275"/>
      <c r="AC86" s="368">
        <f t="shared" ref="AC86" si="329">IF(S86="No_existen",5*$AC$10,AD86*$AC$10)</f>
        <v>0.15</v>
      </c>
      <c r="AD86" s="356">
        <f t="shared" ref="AD86" si="330">ROUND(AVERAGEIF(AE86:AE88,"&gt;0"),0)</f>
        <v>1</v>
      </c>
      <c r="AE86" s="336">
        <f t="shared" si="282"/>
        <v>1</v>
      </c>
      <c r="AF86" s="275" t="s">
        <v>307</v>
      </c>
      <c r="AG86" s="275" t="s">
        <v>940</v>
      </c>
      <c r="AH86" s="368">
        <f t="shared" ref="AH86" si="331">IF(S86="No_existen",5*$AH$10,AI86*$AH$10)</f>
        <v>0.1</v>
      </c>
      <c r="AI86" s="356">
        <f t="shared" ref="AI86" si="332">ROUND(AVERAGEIF(AJ86:AJ88,"&gt;0"),0)</f>
        <v>1</v>
      </c>
      <c r="AJ86" s="336">
        <f t="shared" si="283"/>
        <v>1</v>
      </c>
      <c r="AK86" s="275" t="s">
        <v>304</v>
      </c>
      <c r="AL86" s="275" t="s">
        <v>312</v>
      </c>
      <c r="AM86" s="368">
        <f t="shared" ref="AM86" si="333">IF(S86="No_existen",5*$AM$10,AN86*$AM$10)</f>
        <v>0.4</v>
      </c>
      <c r="AN86" s="356">
        <f t="shared" ref="AN86" si="334">ROUND(AVERAGEIF(AO86:AO88,"&gt;0"),0)</f>
        <v>4</v>
      </c>
      <c r="AO86" s="336">
        <f t="shared" si="284"/>
        <v>4</v>
      </c>
      <c r="AP86" s="275" t="s">
        <v>593</v>
      </c>
      <c r="AQ86" s="356">
        <f t="shared" ref="AQ86" si="335">ROUND(AVERAGE(U86,Y86,AD86,AI86,AN86),0)</f>
        <v>2</v>
      </c>
      <c r="AR86" s="356" t="str">
        <f t="shared" ref="AR86" si="336">IF(AQ86&lt;1.5,"FUERTE",IF(AND(AQ86&gt;=1.5,AQ86&lt;2.5),"ACEPTABLE",IF(AQ86&gt;=5,"INEXISTENTE","DÉBIL")))</f>
        <v>ACEPTABLE</v>
      </c>
      <c r="AS86" s="358">
        <f t="shared" ref="AS86" si="337">IF(R86=0,0,ROUND((R86*AQ86),0))</f>
        <v>8</v>
      </c>
      <c r="AT86" s="360" t="str">
        <f t="shared" ref="AT86" si="338">IF(AS86&gt;=36,"GRAVE", IF(AS86&lt;=10, "LEVE", "MODERADO"))</f>
        <v>LEVE</v>
      </c>
      <c r="AU86" s="367" t="s">
        <v>941</v>
      </c>
      <c r="AV86" s="367" t="s">
        <v>942</v>
      </c>
      <c r="AW86" s="275" t="s">
        <v>90</v>
      </c>
      <c r="AX86" s="275"/>
      <c r="AY86" s="159"/>
      <c r="AZ86" s="159"/>
      <c r="BA86" s="344"/>
      <c r="BB86" s="286"/>
      <c r="BC86" s="286"/>
      <c r="BD86" s="286"/>
      <c r="BE86" s="286"/>
      <c r="BF86" s="286"/>
      <c r="BG86" s="286"/>
      <c r="BH86" s="286"/>
    </row>
    <row r="87" spans="1:60 16365:16384" ht="40.5" hidden="1" customHeight="1" x14ac:dyDescent="0.2">
      <c r="A87" s="378"/>
      <c r="B87" s="364"/>
      <c r="C87" s="356"/>
      <c r="D87" s="374"/>
      <c r="E87" s="356"/>
      <c r="F87" s="369"/>
      <c r="G87" s="275" t="s">
        <v>272</v>
      </c>
      <c r="H87" s="275" t="s">
        <v>39</v>
      </c>
      <c r="I87" s="162" t="s">
        <v>943</v>
      </c>
      <c r="J87" s="369"/>
      <c r="K87" s="369"/>
      <c r="L87" s="369"/>
      <c r="M87" s="369"/>
      <c r="N87" s="369"/>
      <c r="O87" s="382"/>
      <c r="P87" s="369"/>
      <c r="Q87" s="382"/>
      <c r="R87" s="382"/>
      <c r="S87" s="162" t="s">
        <v>326</v>
      </c>
      <c r="T87" s="334">
        <f t="shared" si="280"/>
        <v>2</v>
      </c>
      <c r="U87" s="356"/>
      <c r="V87" s="356"/>
      <c r="W87" s="275" t="s">
        <v>944</v>
      </c>
      <c r="X87" s="369"/>
      <c r="Y87" s="368"/>
      <c r="Z87" s="335">
        <f t="shared" si="281"/>
        <v>2</v>
      </c>
      <c r="AA87" s="275" t="s">
        <v>331</v>
      </c>
      <c r="AB87" s="275"/>
      <c r="AC87" s="368"/>
      <c r="AD87" s="356"/>
      <c r="AE87" s="336">
        <f t="shared" si="282"/>
        <v>1</v>
      </c>
      <c r="AF87" s="275" t="s">
        <v>307</v>
      </c>
      <c r="AG87" s="275" t="s">
        <v>945</v>
      </c>
      <c r="AH87" s="368"/>
      <c r="AI87" s="356"/>
      <c r="AJ87" s="336">
        <f t="shared" si="283"/>
        <v>1</v>
      </c>
      <c r="AK87" s="275" t="s">
        <v>304</v>
      </c>
      <c r="AL87" s="275" t="s">
        <v>312</v>
      </c>
      <c r="AM87" s="368"/>
      <c r="AN87" s="356"/>
      <c r="AO87" s="336">
        <f t="shared" si="284"/>
        <v>4</v>
      </c>
      <c r="AP87" s="275" t="s">
        <v>593</v>
      </c>
      <c r="AQ87" s="356"/>
      <c r="AR87" s="356"/>
      <c r="AS87" s="358"/>
      <c r="AT87" s="360"/>
      <c r="AU87" s="367"/>
      <c r="AV87" s="367"/>
      <c r="AW87" s="275" t="s">
        <v>90</v>
      </c>
      <c r="AX87" s="275"/>
      <c r="AY87" s="159"/>
      <c r="AZ87" s="159"/>
      <c r="BA87" s="344"/>
      <c r="BB87" s="286"/>
      <c r="BC87" s="286"/>
      <c r="BD87" s="286"/>
      <c r="BE87" s="286"/>
      <c r="BF87" s="286"/>
      <c r="BG87" s="286"/>
      <c r="BH87" s="286"/>
    </row>
    <row r="88" spans="1:60 16365:16384" ht="40.5" hidden="1" customHeight="1" x14ac:dyDescent="0.2">
      <c r="A88" s="378"/>
      <c r="B88" s="364"/>
      <c r="C88" s="356"/>
      <c r="D88" s="374"/>
      <c r="E88" s="356"/>
      <c r="F88" s="369"/>
      <c r="G88" s="275" t="s">
        <v>271</v>
      </c>
      <c r="H88" s="275" t="s">
        <v>34</v>
      </c>
      <c r="I88" s="162" t="s">
        <v>946</v>
      </c>
      <c r="J88" s="369"/>
      <c r="K88" s="369"/>
      <c r="L88" s="369"/>
      <c r="M88" s="369"/>
      <c r="N88" s="369"/>
      <c r="O88" s="382"/>
      <c r="P88" s="369"/>
      <c r="Q88" s="382"/>
      <c r="R88" s="382"/>
      <c r="S88" s="162" t="s">
        <v>326</v>
      </c>
      <c r="T88" s="334">
        <f t="shared" si="280"/>
        <v>2</v>
      </c>
      <c r="U88" s="356"/>
      <c r="V88" s="356"/>
      <c r="W88" s="275" t="s">
        <v>947</v>
      </c>
      <c r="X88" s="369"/>
      <c r="Y88" s="368"/>
      <c r="Z88" s="335">
        <f t="shared" si="281"/>
        <v>2</v>
      </c>
      <c r="AA88" s="275" t="s">
        <v>331</v>
      </c>
      <c r="AB88" s="275"/>
      <c r="AC88" s="368"/>
      <c r="AD88" s="356"/>
      <c r="AE88" s="336">
        <f t="shared" si="282"/>
        <v>1</v>
      </c>
      <c r="AF88" s="275" t="s">
        <v>307</v>
      </c>
      <c r="AG88" s="275" t="s">
        <v>948</v>
      </c>
      <c r="AH88" s="368"/>
      <c r="AI88" s="356"/>
      <c r="AJ88" s="336">
        <f t="shared" si="283"/>
        <v>1</v>
      </c>
      <c r="AK88" s="275" t="s">
        <v>304</v>
      </c>
      <c r="AL88" s="275" t="s">
        <v>312</v>
      </c>
      <c r="AM88" s="368"/>
      <c r="AN88" s="356"/>
      <c r="AO88" s="336">
        <f t="shared" si="284"/>
        <v>4</v>
      </c>
      <c r="AP88" s="275" t="s">
        <v>593</v>
      </c>
      <c r="AQ88" s="356"/>
      <c r="AR88" s="356"/>
      <c r="AS88" s="358"/>
      <c r="AT88" s="360"/>
      <c r="AU88" s="367"/>
      <c r="AV88" s="367"/>
      <c r="AW88" s="275" t="s">
        <v>90</v>
      </c>
      <c r="AX88" s="275"/>
      <c r="AY88" s="159"/>
      <c r="AZ88" s="159"/>
      <c r="BA88" s="344"/>
      <c r="BB88" s="286"/>
      <c r="BC88" s="286"/>
      <c r="BD88" s="286"/>
      <c r="BE88" s="286"/>
      <c r="BF88" s="286"/>
      <c r="BG88" s="286"/>
      <c r="BH88" s="286"/>
    </row>
    <row r="89" spans="1:60 16365:16384" ht="40.5" hidden="1" customHeight="1" x14ac:dyDescent="0.2">
      <c r="A89" s="378">
        <v>27</v>
      </c>
      <c r="B89" s="364" t="s">
        <v>197</v>
      </c>
      <c r="C89" s="356" t="str">
        <f>+VLOOKUP(B89,$A$770:$B$812,2,0)</f>
        <v xml:space="preserve"> LINA MARÍA SUÁREZ GUZMÁN</v>
      </c>
      <c r="D89" s="374" t="s">
        <v>171</v>
      </c>
      <c r="E89" s="356"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69" t="s">
        <v>276</v>
      </c>
      <c r="G89" s="275" t="s">
        <v>272</v>
      </c>
      <c r="H89" s="275" t="s">
        <v>39</v>
      </c>
      <c r="I89" s="163" t="s">
        <v>949</v>
      </c>
      <c r="J89" s="369" t="s">
        <v>110</v>
      </c>
      <c r="K89" s="364" t="s">
        <v>950</v>
      </c>
      <c r="L89" s="364" t="s">
        <v>951</v>
      </c>
      <c r="M89" s="364" t="s">
        <v>952</v>
      </c>
      <c r="N89" s="369" t="s">
        <v>105</v>
      </c>
      <c r="O89" s="382">
        <f t="shared" ref="O89" si="339">IF(N89="ALTA",5,IF(N89="MEDIO ALTA",4,IF(N89="MEDIA",3,IF(N89="MEDIO BAJA",2,IF(N89="BAJA",1,0)))))</f>
        <v>3</v>
      </c>
      <c r="P89" s="369" t="s">
        <v>145</v>
      </c>
      <c r="Q89" s="382">
        <f t="shared" si="326"/>
        <v>2</v>
      </c>
      <c r="R89" s="382">
        <f>Q89*O89</f>
        <v>6</v>
      </c>
      <c r="S89" s="162" t="s">
        <v>327</v>
      </c>
      <c r="T89" s="334">
        <f t="shared" si="280"/>
        <v>1</v>
      </c>
      <c r="U89" s="356">
        <f t="shared" ref="U89" si="340">ROUND(AVERAGEIF(T89:T91,"&gt;0"),0)</f>
        <v>1</v>
      </c>
      <c r="V89" s="356">
        <f t="shared" si="301"/>
        <v>0.6</v>
      </c>
      <c r="W89" s="275" t="s">
        <v>953</v>
      </c>
      <c r="X89" s="369">
        <f>IF(S89="No_existen",5*$X$10,Y89*$X$10)</f>
        <v>0.2</v>
      </c>
      <c r="Y89" s="368">
        <f t="shared" ref="Y89" si="341">ROUND(AVERAGEIF(Z89:Z91,"&gt;0"),0)</f>
        <v>4</v>
      </c>
      <c r="Z89" s="335">
        <f t="shared" si="281"/>
        <v>4</v>
      </c>
      <c r="AA89" s="275" t="s">
        <v>330</v>
      </c>
      <c r="AB89" s="275"/>
      <c r="AC89" s="368">
        <f t="shared" ref="AC89" si="342">IF(S89="No_existen",5*$AC$10,AD89*$AC$10)</f>
        <v>0.15</v>
      </c>
      <c r="AD89" s="356">
        <f t="shared" ref="AD89" si="343">ROUND(AVERAGEIF(AE89:AE91,"&gt;0"),0)</f>
        <v>1</v>
      </c>
      <c r="AE89" s="336">
        <f t="shared" si="282"/>
        <v>1</v>
      </c>
      <c r="AF89" s="275" t="s">
        <v>307</v>
      </c>
      <c r="AG89" s="275" t="s">
        <v>954</v>
      </c>
      <c r="AH89" s="368">
        <f t="shared" ref="AH89" si="344">IF(S89="No_existen",5*$AH$10,AI89*$AH$10)</f>
        <v>0.1</v>
      </c>
      <c r="AI89" s="356">
        <f t="shared" ref="AI89" si="345">ROUND(AVERAGEIF(AJ89:AJ91,"&gt;0"),0)</f>
        <v>1</v>
      </c>
      <c r="AJ89" s="336">
        <f t="shared" si="283"/>
        <v>1</v>
      </c>
      <c r="AK89" s="275" t="s">
        <v>304</v>
      </c>
      <c r="AL89" s="275" t="s">
        <v>312</v>
      </c>
      <c r="AM89" s="368">
        <f t="shared" ref="AM89" si="346">IF(S89="No_existen",5*$AM$10,AN89*$AM$10)</f>
        <v>0.4</v>
      </c>
      <c r="AN89" s="356">
        <f t="shared" ref="AN89" si="347">ROUND(AVERAGEIF(AO89:AO91,"&gt;0"),0)</f>
        <v>4</v>
      </c>
      <c r="AO89" s="336">
        <f t="shared" si="284"/>
        <v>4</v>
      </c>
      <c r="AP89" s="275" t="s">
        <v>593</v>
      </c>
      <c r="AQ89" s="356">
        <f t="shared" ref="AQ89" si="348">ROUND(AVERAGE(U89,Y89,AD89,AI89,AN89),0)</f>
        <v>2</v>
      </c>
      <c r="AR89" s="356" t="str">
        <f t="shared" ref="AR89" si="349">IF(AQ89&lt;1.5,"FUERTE",IF(AND(AQ89&gt;=1.5,AQ89&lt;2.5),"ACEPTABLE",IF(AQ89&gt;=5,"INEXISTENTE","DÉBIL")))</f>
        <v>ACEPTABLE</v>
      </c>
      <c r="AS89" s="358">
        <f t="shared" ref="AS89" si="350">IF(R89=0,0,ROUND((R89*AQ89),0))</f>
        <v>12</v>
      </c>
      <c r="AT89" s="360" t="str">
        <f t="shared" ref="AT89" si="351">IF(AS89&gt;=36,"GRAVE", IF(AS89&lt;=10, "LEVE", "MODERADO"))</f>
        <v>MODERADO</v>
      </c>
      <c r="AU89" s="367" t="s">
        <v>955</v>
      </c>
      <c r="AV89" s="367" t="s">
        <v>956</v>
      </c>
      <c r="AW89" s="275" t="s">
        <v>93</v>
      </c>
      <c r="AX89" s="275" t="s">
        <v>957</v>
      </c>
      <c r="AY89" s="159">
        <v>45275</v>
      </c>
      <c r="AZ89" s="159"/>
      <c r="BA89" s="164" t="s">
        <v>958</v>
      </c>
      <c r="BB89" s="286"/>
      <c r="BC89" s="286"/>
      <c r="BD89" s="286"/>
      <c r="BE89" s="286"/>
      <c r="BF89" s="286"/>
      <c r="BG89" s="286"/>
      <c r="BH89" s="286"/>
    </row>
    <row r="90" spans="1:60 16365:16384" ht="40.5" hidden="1" customHeight="1" x14ac:dyDescent="0.2">
      <c r="A90" s="378"/>
      <c r="B90" s="364"/>
      <c r="C90" s="356"/>
      <c r="D90" s="374"/>
      <c r="E90" s="356"/>
      <c r="F90" s="369"/>
      <c r="G90" s="275" t="s">
        <v>271</v>
      </c>
      <c r="H90" s="275" t="s">
        <v>35</v>
      </c>
      <c r="I90" s="163" t="s">
        <v>959</v>
      </c>
      <c r="J90" s="369"/>
      <c r="K90" s="364"/>
      <c r="L90" s="364"/>
      <c r="M90" s="364"/>
      <c r="N90" s="369"/>
      <c r="O90" s="382"/>
      <c r="P90" s="369"/>
      <c r="Q90" s="382"/>
      <c r="R90" s="382"/>
      <c r="S90" s="162" t="s">
        <v>327</v>
      </c>
      <c r="T90" s="334">
        <f t="shared" si="280"/>
        <v>1</v>
      </c>
      <c r="U90" s="356"/>
      <c r="V90" s="356"/>
      <c r="W90" s="275" t="s">
        <v>960</v>
      </c>
      <c r="X90" s="369"/>
      <c r="Y90" s="368"/>
      <c r="Z90" s="335">
        <f t="shared" si="281"/>
        <v>4</v>
      </c>
      <c r="AA90" s="275" t="s">
        <v>330</v>
      </c>
      <c r="AB90" s="275"/>
      <c r="AC90" s="368"/>
      <c r="AD90" s="356"/>
      <c r="AE90" s="336">
        <f t="shared" si="282"/>
        <v>1</v>
      </c>
      <c r="AF90" s="275" t="s">
        <v>307</v>
      </c>
      <c r="AG90" s="275" t="s">
        <v>954</v>
      </c>
      <c r="AH90" s="368"/>
      <c r="AI90" s="356"/>
      <c r="AJ90" s="336">
        <f t="shared" si="283"/>
        <v>1</v>
      </c>
      <c r="AK90" s="275" t="s">
        <v>304</v>
      </c>
      <c r="AL90" s="275" t="s">
        <v>312</v>
      </c>
      <c r="AM90" s="368"/>
      <c r="AN90" s="356"/>
      <c r="AO90" s="336">
        <f t="shared" si="284"/>
        <v>4</v>
      </c>
      <c r="AP90" s="275" t="s">
        <v>593</v>
      </c>
      <c r="AQ90" s="356"/>
      <c r="AR90" s="356"/>
      <c r="AS90" s="358"/>
      <c r="AT90" s="360"/>
      <c r="AU90" s="367"/>
      <c r="AV90" s="367"/>
      <c r="AW90" s="275" t="s">
        <v>93</v>
      </c>
      <c r="AX90" s="275" t="s">
        <v>961</v>
      </c>
      <c r="AY90" s="159">
        <v>45275</v>
      </c>
      <c r="AZ90" s="159"/>
      <c r="BA90" s="164" t="s">
        <v>962</v>
      </c>
      <c r="BB90" s="286"/>
      <c r="BC90" s="286"/>
      <c r="BD90" s="286"/>
      <c r="BE90" s="286"/>
      <c r="BF90" s="286"/>
      <c r="BG90" s="286"/>
      <c r="BH90" s="286"/>
    </row>
    <row r="91" spans="1:60 16365:16384" ht="40.5" hidden="1" customHeight="1" x14ac:dyDescent="0.2">
      <c r="A91" s="378"/>
      <c r="B91" s="364"/>
      <c r="C91" s="356"/>
      <c r="D91" s="374"/>
      <c r="E91" s="356"/>
      <c r="F91" s="369"/>
      <c r="G91" s="275"/>
      <c r="H91" s="275"/>
      <c r="I91" s="275"/>
      <c r="J91" s="369"/>
      <c r="K91" s="364"/>
      <c r="L91" s="364"/>
      <c r="M91" s="364"/>
      <c r="N91" s="369"/>
      <c r="O91" s="382"/>
      <c r="P91" s="369"/>
      <c r="Q91" s="382"/>
      <c r="R91" s="382"/>
      <c r="S91" s="162" t="s">
        <v>327</v>
      </c>
      <c r="T91" s="334">
        <f t="shared" si="280"/>
        <v>1</v>
      </c>
      <c r="U91" s="356"/>
      <c r="V91" s="356"/>
      <c r="W91" s="275" t="s">
        <v>963</v>
      </c>
      <c r="X91" s="369"/>
      <c r="Y91" s="368"/>
      <c r="Z91" s="335">
        <f t="shared" si="281"/>
        <v>4</v>
      </c>
      <c r="AA91" s="275" t="s">
        <v>330</v>
      </c>
      <c r="AB91" s="275"/>
      <c r="AC91" s="368"/>
      <c r="AD91" s="356"/>
      <c r="AE91" s="336">
        <f t="shared" si="282"/>
        <v>1</v>
      </c>
      <c r="AF91" s="275" t="s">
        <v>307</v>
      </c>
      <c r="AG91" s="275" t="s">
        <v>964</v>
      </c>
      <c r="AH91" s="368"/>
      <c r="AI91" s="356"/>
      <c r="AJ91" s="336">
        <f t="shared" si="283"/>
        <v>1</v>
      </c>
      <c r="AK91" s="275" t="s">
        <v>304</v>
      </c>
      <c r="AL91" s="275" t="s">
        <v>312</v>
      </c>
      <c r="AM91" s="368"/>
      <c r="AN91" s="356"/>
      <c r="AO91" s="336">
        <f t="shared" si="284"/>
        <v>4</v>
      </c>
      <c r="AP91" s="275" t="s">
        <v>593</v>
      </c>
      <c r="AQ91" s="356"/>
      <c r="AR91" s="356"/>
      <c r="AS91" s="358"/>
      <c r="AT91" s="360"/>
      <c r="AU91" s="367"/>
      <c r="AV91" s="367"/>
      <c r="AW91" s="275" t="s">
        <v>93</v>
      </c>
      <c r="AX91" s="275" t="s">
        <v>965</v>
      </c>
      <c r="AY91" s="159">
        <v>45275</v>
      </c>
      <c r="AZ91" s="159"/>
      <c r="BA91" s="164" t="s">
        <v>966</v>
      </c>
      <c r="BB91" s="286"/>
      <c r="BC91" s="286"/>
      <c r="BD91" s="286"/>
      <c r="BE91" s="286"/>
      <c r="BF91" s="286"/>
      <c r="BG91" s="286"/>
      <c r="BH91" s="286"/>
    </row>
    <row r="92" spans="1:60 16365:16384" ht="40.5" hidden="1" customHeight="1" x14ac:dyDescent="0.2">
      <c r="A92" s="378">
        <v>28</v>
      </c>
      <c r="B92" s="364" t="s">
        <v>197</v>
      </c>
      <c r="C92" s="356" t="str">
        <f>+VLOOKUP(B92,$A$770:$B$812,2,0)</f>
        <v xml:space="preserve"> LINA MARÍA SUÁREZ GUZMÁN</v>
      </c>
      <c r="D92" s="374" t="s">
        <v>166</v>
      </c>
      <c r="E92" s="356"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69" t="s">
        <v>276</v>
      </c>
      <c r="G92" s="275" t="s">
        <v>271</v>
      </c>
      <c r="H92" s="275" t="s">
        <v>37</v>
      </c>
      <c r="I92" s="275" t="s">
        <v>967</v>
      </c>
      <c r="J92" s="369" t="s">
        <v>106</v>
      </c>
      <c r="K92" s="369" t="s">
        <v>968</v>
      </c>
      <c r="L92" s="369" t="s">
        <v>969</v>
      </c>
      <c r="M92" s="369" t="s">
        <v>970</v>
      </c>
      <c r="N92" s="369" t="s">
        <v>149</v>
      </c>
      <c r="O92" s="382">
        <f t="shared" ref="O92" si="352">IF(N92="ALTA",5,IF(N92="MEDIO ALTA",4,IF(N92="MEDIA",3,IF(N92="MEDIO BAJA",2,IF(N92="BAJA",1,0)))))</f>
        <v>5</v>
      </c>
      <c r="P92" s="369" t="s">
        <v>140</v>
      </c>
      <c r="Q92" s="382">
        <f t="shared" si="326"/>
        <v>5</v>
      </c>
      <c r="R92" s="382">
        <f>Q92*O92</f>
        <v>25</v>
      </c>
      <c r="S92" s="162" t="s">
        <v>398</v>
      </c>
      <c r="T92" s="334">
        <f t="shared" si="280"/>
        <v>4</v>
      </c>
      <c r="U92" s="356">
        <f t="shared" ref="U92" si="353">ROUND(AVERAGEIF(T92:T94,"&gt;0"),0)</f>
        <v>4</v>
      </c>
      <c r="V92" s="356">
        <f t="shared" si="301"/>
        <v>2.4</v>
      </c>
      <c r="W92" s="275" t="s">
        <v>971</v>
      </c>
      <c r="X92" s="369">
        <f>IF(S92="No_existen",5*$X$10,Y92*$X$10)</f>
        <v>0.2</v>
      </c>
      <c r="Y92" s="368">
        <f t="shared" ref="Y92" si="354">ROUND(AVERAGEIF(Z92:Z94,"&gt;0"),0)</f>
        <v>4</v>
      </c>
      <c r="Z92" s="335">
        <f t="shared" si="281"/>
        <v>4</v>
      </c>
      <c r="AA92" s="275" t="s">
        <v>330</v>
      </c>
      <c r="AB92" s="275"/>
      <c r="AC92" s="368">
        <f t="shared" ref="AC92" si="355">IF(S92="No_existen",5*$AC$10,AD92*$AC$10)</f>
        <v>0.15</v>
      </c>
      <c r="AD92" s="356">
        <f t="shared" ref="AD92" si="356">ROUND(AVERAGEIF(AE92:AE94,"&gt;0"),0)</f>
        <v>1</v>
      </c>
      <c r="AE92" s="336">
        <f t="shared" si="282"/>
        <v>1</v>
      </c>
      <c r="AF92" s="275" t="s">
        <v>307</v>
      </c>
      <c r="AG92" s="275" t="s">
        <v>972</v>
      </c>
      <c r="AH92" s="368">
        <f t="shared" ref="AH92" si="357">IF(S92="No_existen",5*$AH$10,AI92*$AH$10)</f>
        <v>0.1</v>
      </c>
      <c r="AI92" s="356">
        <f t="shared" ref="AI92" si="358">ROUND(AVERAGEIF(AJ92:AJ94,"&gt;0"),0)</f>
        <v>1</v>
      </c>
      <c r="AJ92" s="336">
        <f t="shared" si="283"/>
        <v>1</v>
      </c>
      <c r="AK92" s="275" t="s">
        <v>304</v>
      </c>
      <c r="AL92" s="275" t="s">
        <v>313</v>
      </c>
      <c r="AM92" s="368">
        <f t="shared" ref="AM92" si="359">IF(S92="No_existen",5*$AM$10,AN92*$AM$10)</f>
        <v>0.1</v>
      </c>
      <c r="AN92" s="356">
        <f t="shared" ref="AN92" si="360">ROUND(AVERAGEIF(AO92:AO94,"&gt;0"),0)</f>
        <v>1</v>
      </c>
      <c r="AO92" s="336">
        <f t="shared" si="284"/>
        <v>1</v>
      </c>
      <c r="AP92" s="275" t="s">
        <v>592</v>
      </c>
      <c r="AQ92" s="356">
        <f t="shared" ref="AQ92" si="361">ROUND(AVERAGE(U92,Y92,AD92,AI92,AN92),0)</f>
        <v>2</v>
      </c>
      <c r="AR92" s="356" t="str">
        <f t="shared" ref="AR92" si="362">IF(AQ92&lt;1.5,"FUERTE",IF(AND(AQ92&gt;=1.5,AQ92&lt;2.5),"ACEPTABLE",IF(AQ92&gt;=5,"INEXISTENTE","DÉBIL")))</f>
        <v>ACEPTABLE</v>
      </c>
      <c r="AS92" s="358">
        <f t="shared" ref="AS92" si="363">IF(R92=0,0,ROUND((R92*AQ92),0))</f>
        <v>50</v>
      </c>
      <c r="AT92" s="360" t="str">
        <f t="shared" ref="AT92" si="364">IF(AS92&gt;=36,"GRAVE", IF(AS92&lt;=10, "LEVE", "MODERADO"))</f>
        <v>GRAVE</v>
      </c>
      <c r="AU92" s="367" t="s">
        <v>973</v>
      </c>
      <c r="AV92" s="367" t="s">
        <v>974</v>
      </c>
      <c r="AW92" s="275" t="s">
        <v>93</v>
      </c>
      <c r="AX92" s="275" t="s">
        <v>975</v>
      </c>
      <c r="AY92" s="159">
        <v>45275</v>
      </c>
      <c r="AZ92" s="159"/>
      <c r="BA92" s="164" t="s">
        <v>976</v>
      </c>
      <c r="BB92" s="286"/>
      <c r="BC92" s="286"/>
      <c r="BD92" s="286"/>
      <c r="BE92" s="286"/>
      <c r="BF92" s="286"/>
      <c r="BG92" s="286"/>
      <c r="BH92" s="286"/>
    </row>
    <row r="93" spans="1:60 16365:16384" ht="40.5" hidden="1" customHeight="1" x14ac:dyDescent="0.2">
      <c r="A93" s="378"/>
      <c r="B93" s="364"/>
      <c r="C93" s="356"/>
      <c r="D93" s="374"/>
      <c r="E93" s="356"/>
      <c r="F93" s="369"/>
      <c r="G93" s="275" t="s">
        <v>271</v>
      </c>
      <c r="H93" s="275" t="s">
        <v>37</v>
      </c>
      <c r="I93" s="275" t="s">
        <v>977</v>
      </c>
      <c r="J93" s="369"/>
      <c r="K93" s="369"/>
      <c r="L93" s="369"/>
      <c r="M93" s="369"/>
      <c r="N93" s="369"/>
      <c r="O93" s="382"/>
      <c r="P93" s="369"/>
      <c r="Q93" s="382"/>
      <c r="R93" s="382"/>
      <c r="S93" s="162" t="s">
        <v>398</v>
      </c>
      <c r="T93" s="334">
        <f t="shared" si="280"/>
        <v>4</v>
      </c>
      <c r="U93" s="356"/>
      <c r="V93" s="356"/>
      <c r="W93" s="275" t="s">
        <v>971</v>
      </c>
      <c r="X93" s="369"/>
      <c r="Y93" s="368"/>
      <c r="Z93" s="335">
        <f t="shared" si="281"/>
        <v>4</v>
      </c>
      <c r="AA93" s="275" t="s">
        <v>330</v>
      </c>
      <c r="AB93" s="275"/>
      <c r="AC93" s="368"/>
      <c r="AD93" s="356"/>
      <c r="AE93" s="336">
        <f t="shared" si="282"/>
        <v>1</v>
      </c>
      <c r="AF93" s="275" t="s">
        <v>307</v>
      </c>
      <c r="AG93" s="275" t="s">
        <v>972</v>
      </c>
      <c r="AH93" s="368"/>
      <c r="AI93" s="356"/>
      <c r="AJ93" s="336">
        <f t="shared" si="283"/>
        <v>1</v>
      </c>
      <c r="AK93" s="275" t="s">
        <v>304</v>
      </c>
      <c r="AL93" s="275" t="s">
        <v>313</v>
      </c>
      <c r="AM93" s="368"/>
      <c r="AN93" s="356"/>
      <c r="AO93" s="336">
        <f t="shared" si="284"/>
        <v>1</v>
      </c>
      <c r="AP93" s="275" t="s">
        <v>592</v>
      </c>
      <c r="AQ93" s="356"/>
      <c r="AR93" s="356"/>
      <c r="AS93" s="358"/>
      <c r="AT93" s="360"/>
      <c r="AU93" s="367"/>
      <c r="AV93" s="367"/>
      <c r="AW93" s="275" t="s">
        <v>93</v>
      </c>
      <c r="AX93" s="275" t="s">
        <v>975</v>
      </c>
      <c r="AY93" s="159">
        <v>45275</v>
      </c>
      <c r="AZ93" s="159"/>
      <c r="BA93" s="164" t="s">
        <v>976</v>
      </c>
      <c r="BB93" s="286"/>
      <c r="BC93" s="286"/>
      <c r="BD93" s="286"/>
      <c r="BE93" s="286"/>
      <c r="BF93" s="286"/>
      <c r="BG93" s="286"/>
      <c r="BH93" s="286"/>
    </row>
    <row r="94" spans="1:60 16365:16384" ht="40.5" hidden="1" customHeight="1" x14ac:dyDescent="0.2">
      <c r="A94" s="378"/>
      <c r="B94" s="364"/>
      <c r="C94" s="356"/>
      <c r="D94" s="374"/>
      <c r="E94" s="356"/>
      <c r="F94" s="369"/>
      <c r="G94" s="275"/>
      <c r="H94" s="275"/>
      <c r="I94" s="275"/>
      <c r="J94" s="369"/>
      <c r="K94" s="369"/>
      <c r="L94" s="369"/>
      <c r="M94" s="369"/>
      <c r="N94" s="369"/>
      <c r="O94" s="382"/>
      <c r="P94" s="369"/>
      <c r="Q94" s="382"/>
      <c r="R94" s="382"/>
      <c r="S94" s="162"/>
      <c r="T94" s="334">
        <f t="shared" si="280"/>
        <v>0</v>
      </c>
      <c r="U94" s="356"/>
      <c r="V94" s="356"/>
      <c r="W94" s="275"/>
      <c r="X94" s="369"/>
      <c r="Y94" s="368"/>
      <c r="Z94" s="335">
        <f t="shared" si="281"/>
        <v>0</v>
      </c>
      <c r="AA94" s="275"/>
      <c r="AB94" s="275"/>
      <c r="AC94" s="368"/>
      <c r="AD94" s="356"/>
      <c r="AE94" s="336">
        <f t="shared" si="282"/>
        <v>0</v>
      </c>
      <c r="AF94" s="275"/>
      <c r="AG94" s="275"/>
      <c r="AH94" s="368"/>
      <c r="AI94" s="356"/>
      <c r="AJ94" s="336">
        <f t="shared" si="283"/>
        <v>0</v>
      </c>
      <c r="AK94" s="275"/>
      <c r="AL94" s="275"/>
      <c r="AM94" s="368"/>
      <c r="AN94" s="356"/>
      <c r="AO94" s="336">
        <f t="shared" si="284"/>
        <v>0</v>
      </c>
      <c r="AP94" s="275"/>
      <c r="AQ94" s="356"/>
      <c r="AR94" s="356"/>
      <c r="AS94" s="358"/>
      <c r="AT94" s="360"/>
      <c r="AU94" s="367"/>
      <c r="AV94" s="367"/>
      <c r="AW94" s="275"/>
      <c r="AX94" s="275"/>
      <c r="AY94" s="159"/>
      <c r="AZ94" s="159"/>
      <c r="BA94" s="344"/>
      <c r="BB94" s="286"/>
      <c r="BC94" s="286"/>
      <c r="BD94" s="286"/>
      <c r="BE94" s="286"/>
      <c r="BF94" s="286"/>
      <c r="BG94" s="286"/>
      <c r="BH94" s="286"/>
    </row>
    <row r="95" spans="1:60 16365:16384" ht="40.5" hidden="1" customHeight="1" x14ac:dyDescent="0.2">
      <c r="A95" s="378">
        <v>29</v>
      </c>
      <c r="B95" s="364" t="s">
        <v>197</v>
      </c>
      <c r="C95" s="356" t="str">
        <f>+VLOOKUP(B95,$A$770:$B$812,2,0)</f>
        <v xml:space="preserve"> LINA MARÍA SUÁREZ GUZMÁN</v>
      </c>
      <c r="D95" s="374" t="s">
        <v>166</v>
      </c>
      <c r="E95" s="356"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69" t="s">
        <v>276</v>
      </c>
      <c r="G95" s="275" t="s">
        <v>271</v>
      </c>
      <c r="H95" s="275" t="s">
        <v>35</v>
      </c>
      <c r="I95" s="275" t="s">
        <v>978</v>
      </c>
      <c r="J95" s="369" t="s">
        <v>108</v>
      </c>
      <c r="K95" s="369" t="s">
        <v>979</v>
      </c>
      <c r="L95" s="369" t="s">
        <v>980</v>
      </c>
      <c r="M95" s="369" t="s">
        <v>981</v>
      </c>
      <c r="N95" s="369" t="s">
        <v>151</v>
      </c>
      <c r="O95" s="382">
        <f t="shared" ref="O95" si="365">IF(N95="ALTA",5,IF(N95="MEDIO ALTA",4,IF(N95="MEDIA",3,IF(N95="MEDIO BAJA",2,IF(N95="BAJA",1,0)))))</f>
        <v>2</v>
      </c>
      <c r="P95" s="369" t="s">
        <v>144</v>
      </c>
      <c r="Q95" s="382">
        <f t="shared" ref="Q95" si="366">IF(P95="ALTO",5,IF(P95="MEDIO ALTO",4,IF(P95="MEDIO",3,IF(P95="MEDIO BAJO",2,IF(P95="BAJO",1,0)))))</f>
        <v>4</v>
      </c>
      <c r="R95" s="382">
        <f t="shared" ref="R95:R101" si="367">Q95*O95</f>
        <v>8</v>
      </c>
      <c r="S95" s="162" t="s">
        <v>326</v>
      </c>
      <c r="T95" s="334">
        <f t="shared" si="280"/>
        <v>2</v>
      </c>
      <c r="U95" s="356">
        <f t="shared" ref="U95" si="368">ROUND(AVERAGEIF(T95:T97,"&gt;0"),0)</f>
        <v>2</v>
      </c>
      <c r="V95" s="356">
        <f t="shared" si="301"/>
        <v>1.2</v>
      </c>
      <c r="W95" s="275" t="s">
        <v>982</v>
      </c>
      <c r="X95" s="369">
        <f>IF(S95="No_existen",5*$X$10,Y95*$X$10)</f>
        <v>0.15000000000000002</v>
      </c>
      <c r="Y95" s="368">
        <f t="shared" ref="Y95" si="369">ROUND(AVERAGEIF(Z95:Z97,"&gt;0"),0)</f>
        <v>3</v>
      </c>
      <c r="Z95" s="335">
        <f t="shared" si="281"/>
        <v>2</v>
      </c>
      <c r="AA95" s="275" t="s">
        <v>331</v>
      </c>
      <c r="AB95" s="275"/>
      <c r="AC95" s="368">
        <f t="shared" ref="AC95" si="370">IF(S95="No_existen",5*$AC$10,AD95*$AC$10)</f>
        <v>0.15</v>
      </c>
      <c r="AD95" s="356">
        <f t="shared" ref="AD95" si="371">ROUND(AVERAGEIF(AE95:AE97,"&gt;0"),0)</f>
        <v>1</v>
      </c>
      <c r="AE95" s="336">
        <f t="shared" si="282"/>
        <v>1</v>
      </c>
      <c r="AF95" s="275" t="s">
        <v>307</v>
      </c>
      <c r="AG95" s="275" t="s">
        <v>983</v>
      </c>
      <c r="AH95" s="368">
        <f t="shared" ref="AH95" si="372">IF(S95="No_existen",5*$AH$10,AI95*$AH$10)</f>
        <v>0.1</v>
      </c>
      <c r="AI95" s="356">
        <f t="shared" ref="AI95" si="373">ROUND(AVERAGEIF(AJ95:AJ97,"&gt;0"),0)</f>
        <v>1</v>
      </c>
      <c r="AJ95" s="336">
        <f t="shared" si="283"/>
        <v>1</v>
      </c>
      <c r="AK95" s="275" t="s">
        <v>304</v>
      </c>
      <c r="AL95" s="275" t="s">
        <v>313</v>
      </c>
      <c r="AM95" s="368">
        <f t="shared" ref="AM95" si="374">IF(S95="No_existen",5*$AM$10,AN95*$AM$10)</f>
        <v>0.1</v>
      </c>
      <c r="AN95" s="356">
        <f t="shared" ref="AN95" si="375">ROUND(AVERAGEIF(AO95:AO97,"&gt;0"),0)</f>
        <v>1</v>
      </c>
      <c r="AO95" s="336">
        <f t="shared" si="284"/>
        <v>1</v>
      </c>
      <c r="AP95" s="275" t="s">
        <v>592</v>
      </c>
      <c r="AQ95" s="356">
        <f t="shared" ref="AQ95" si="376">ROUND(AVERAGE(U95,Y95,AD95,AI95,AN95),0)</f>
        <v>2</v>
      </c>
      <c r="AR95" s="356" t="str">
        <f t="shared" ref="AR95" si="377">IF(AQ95&lt;1.5,"FUERTE",IF(AND(AQ95&gt;=1.5,AQ95&lt;2.5),"ACEPTABLE",IF(AQ95&gt;=5,"INEXISTENTE","DÉBIL")))</f>
        <v>ACEPTABLE</v>
      </c>
      <c r="AS95" s="358">
        <f t="shared" ref="AS95" si="378">IF(R95=0,0,ROUND((R95*AQ95),0))</f>
        <v>16</v>
      </c>
      <c r="AT95" s="360" t="str">
        <f t="shared" ref="AT95" si="379">IF(AS95&gt;=36,"GRAVE", IF(AS95&lt;=10, "LEVE", "MODERADO"))</f>
        <v>MODERADO</v>
      </c>
      <c r="AU95" s="367" t="s">
        <v>984</v>
      </c>
      <c r="AV95" s="367" t="s">
        <v>985</v>
      </c>
      <c r="AW95" s="275" t="s">
        <v>91</v>
      </c>
      <c r="AX95" s="275" t="s">
        <v>986</v>
      </c>
      <c r="AY95" s="159">
        <v>45275</v>
      </c>
      <c r="AZ95" s="159"/>
      <c r="BA95" s="344"/>
      <c r="BB95" s="286"/>
      <c r="BC95" s="286"/>
      <c r="BD95" s="286"/>
      <c r="BE95" s="286"/>
      <c r="BF95" s="286"/>
      <c r="BG95" s="286"/>
      <c r="BH95" s="286"/>
    </row>
    <row r="96" spans="1:60 16365:16384" ht="40.5" hidden="1" customHeight="1" x14ac:dyDescent="0.2">
      <c r="A96" s="378"/>
      <c r="B96" s="364"/>
      <c r="C96" s="356"/>
      <c r="D96" s="374"/>
      <c r="E96" s="356"/>
      <c r="F96" s="369"/>
      <c r="G96" s="275" t="s">
        <v>271</v>
      </c>
      <c r="H96" s="275" t="s">
        <v>35</v>
      </c>
      <c r="I96" s="275" t="s">
        <v>978</v>
      </c>
      <c r="J96" s="369"/>
      <c r="K96" s="369"/>
      <c r="L96" s="369"/>
      <c r="M96" s="369"/>
      <c r="N96" s="369"/>
      <c r="O96" s="382"/>
      <c r="P96" s="369"/>
      <c r="Q96" s="382"/>
      <c r="R96" s="382"/>
      <c r="S96" s="162" t="s">
        <v>327</v>
      </c>
      <c r="T96" s="334">
        <f t="shared" si="280"/>
        <v>1</v>
      </c>
      <c r="U96" s="356"/>
      <c r="V96" s="356"/>
      <c r="W96" s="275" t="s">
        <v>987</v>
      </c>
      <c r="X96" s="369"/>
      <c r="Y96" s="368"/>
      <c r="Z96" s="335">
        <f t="shared" si="281"/>
        <v>2</v>
      </c>
      <c r="AA96" s="275" t="s">
        <v>331</v>
      </c>
      <c r="AB96" s="275"/>
      <c r="AC96" s="368"/>
      <c r="AD96" s="356"/>
      <c r="AE96" s="336">
        <f t="shared" si="282"/>
        <v>1</v>
      </c>
      <c r="AF96" s="275" t="s">
        <v>307</v>
      </c>
      <c r="AG96" s="275" t="s">
        <v>983</v>
      </c>
      <c r="AH96" s="368"/>
      <c r="AI96" s="356"/>
      <c r="AJ96" s="336">
        <f t="shared" si="283"/>
        <v>1</v>
      </c>
      <c r="AK96" s="275" t="s">
        <v>304</v>
      </c>
      <c r="AL96" s="275" t="s">
        <v>319</v>
      </c>
      <c r="AM96" s="368"/>
      <c r="AN96" s="356"/>
      <c r="AO96" s="336">
        <f t="shared" si="284"/>
        <v>1</v>
      </c>
      <c r="AP96" s="275" t="s">
        <v>592</v>
      </c>
      <c r="AQ96" s="356"/>
      <c r="AR96" s="356"/>
      <c r="AS96" s="358"/>
      <c r="AT96" s="360"/>
      <c r="AU96" s="367"/>
      <c r="AV96" s="367"/>
      <c r="AW96" s="275" t="s">
        <v>93</v>
      </c>
      <c r="AX96" s="275" t="s">
        <v>988</v>
      </c>
      <c r="AY96" s="159">
        <v>45275</v>
      </c>
      <c r="AZ96" s="159"/>
      <c r="BA96" s="164" t="s">
        <v>989</v>
      </c>
      <c r="BB96" s="286"/>
      <c r="BC96" s="286"/>
      <c r="BD96" s="286"/>
      <c r="BE96" s="286"/>
      <c r="BF96" s="286"/>
      <c r="BG96" s="286"/>
      <c r="BH96" s="286"/>
    </row>
    <row r="97" spans="1:60 16325:16384" ht="40.5" hidden="1" customHeight="1" x14ac:dyDescent="0.2">
      <c r="A97" s="378"/>
      <c r="B97" s="364"/>
      <c r="C97" s="356"/>
      <c r="D97" s="374"/>
      <c r="E97" s="356"/>
      <c r="F97" s="369"/>
      <c r="G97" s="275" t="s">
        <v>271</v>
      </c>
      <c r="H97" s="275" t="s">
        <v>35</v>
      </c>
      <c r="I97" s="275" t="s">
        <v>990</v>
      </c>
      <c r="J97" s="369"/>
      <c r="K97" s="369"/>
      <c r="L97" s="369"/>
      <c r="M97" s="369"/>
      <c r="N97" s="369"/>
      <c r="O97" s="382"/>
      <c r="P97" s="369"/>
      <c r="Q97" s="382"/>
      <c r="R97" s="382"/>
      <c r="S97" s="162" t="s">
        <v>398</v>
      </c>
      <c r="T97" s="334">
        <f t="shared" si="280"/>
        <v>4</v>
      </c>
      <c r="U97" s="356"/>
      <c r="V97" s="356"/>
      <c r="W97" s="275" t="s">
        <v>991</v>
      </c>
      <c r="X97" s="369"/>
      <c r="Y97" s="368"/>
      <c r="Z97" s="335">
        <f t="shared" si="281"/>
        <v>4</v>
      </c>
      <c r="AA97" s="275" t="s">
        <v>330</v>
      </c>
      <c r="AB97" s="275"/>
      <c r="AC97" s="368"/>
      <c r="AD97" s="356"/>
      <c r="AE97" s="336">
        <f t="shared" si="282"/>
        <v>1</v>
      </c>
      <c r="AF97" s="275" t="s">
        <v>307</v>
      </c>
      <c r="AG97" s="275" t="s">
        <v>992</v>
      </c>
      <c r="AH97" s="368"/>
      <c r="AI97" s="356"/>
      <c r="AJ97" s="336">
        <f t="shared" si="283"/>
        <v>1</v>
      </c>
      <c r="AK97" s="275" t="s">
        <v>304</v>
      </c>
      <c r="AL97" s="275" t="s">
        <v>319</v>
      </c>
      <c r="AM97" s="368"/>
      <c r="AN97" s="356"/>
      <c r="AO97" s="336">
        <f t="shared" si="284"/>
        <v>1</v>
      </c>
      <c r="AP97" s="275" t="s">
        <v>592</v>
      </c>
      <c r="AQ97" s="356"/>
      <c r="AR97" s="356"/>
      <c r="AS97" s="358"/>
      <c r="AT97" s="360"/>
      <c r="AU97" s="367"/>
      <c r="AV97" s="367"/>
      <c r="AW97" s="275" t="s">
        <v>93</v>
      </c>
      <c r="AX97" s="275" t="s">
        <v>993</v>
      </c>
      <c r="AY97" s="159">
        <v>45275</v>
      </c>
      <c r="AZ97" s="159"/>
      <c r="BA97" s="164" t="s">
        <v>989</v>
      </c>
      <c r="BB97" s="286"/>
      <c r="BC97" s="286"/>
      <c r="BD97" s="286"/>
      <c r="BE97" s="286"/>
      <c r="BF97" s="286"/>
      <c r="BG97" s="286"/>
      <c r="BH97" s="286"/>
    </row>
    <row r="98" spans="1:60 16325:16384" ht="40.5" hidden="1" customHeight="1" x14ac:dyDescent="0.2">
      <c r="A98" s="378">
        <v>30</v>
      </c>
      <c r="B98" s="364" t="s">
        <v>197</v>
      </c>
      <c r="C98" s="356" t="str">
        <f>+VLOOKUP(B98,$A$770:$B$812,2,0)</f>
        <v xml:space="preserve"> LINA MARÍA SUÁREZ GUZMÁN</v>
      </c>
      <c r="D98" s="374" t="s">
        <v>166</v>
      </c>
      <c r="E98" s="356"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69" t="s">
        <v>276</v>
      </c>
      <c r="G98" s="275" t="s">
        <v>271</v>
      </c>
      <c r="H98" s="275" t="s">
        <v>234</v>
      </c>
      <c r="I98" s="275" t="s">
        <v>994</v>
      </c>
      <c r="J98" s="369" t="s">
        <v>108</v>
      </c>
      <c r="K98" s="369" t="s">
        <v>995</v>
      </c>
      <c r="L98" s="369" t="s">
        <v>996</v>
      </c>
      <c r="M98" s="369" t="s">
        <v>997</v>
      </c>
      <c r="N98" s="369" t="s">
        <v>150</v>
      </c>
      <c r="O98" s="382">
        <f t="shared" ref="O98" si="380">IF(N98="ALTA",5,IF(N98="MEDIO ALTA",4,IF(N98="MEDIA",3,IF(N98="MEDIO BAJA",2,IF(N98="BAJA",1,0)))))</f>
        <v>4</v>
      </c>
      <c r="P98" s="369" t="s">
        <v>141</v>
      </c>
      <c r="Q98" s="382">
        <f t="shared" ref="Q98" si="381">IF(P98="ALTO",5,IF(P98="MEDIO ALTO",4,IF(P98="MEDIO",3,IF(P98="MEDIO BAJO",2,IF(P98="BAJO",1,0)))))</f>
        <v>3</v>
      </c>
      <c r="R98" s="382">
        <f>Q98*O98</f>
        <v>12</v>
      </c>
      <c r="S98" s="162" t="s">
        <v>327</v>
      </c>
      <c r="T98" s="334">
        <f t="shared" si="280"/>
        <v>1</v>
      </c>
      <c r="U98" s="356">
        <f t="shared" ref="U98" si="382">ROUND(AVERAGEIF(T98:T100,"&gt;0"),0)</f>
        <v>2</v>
      </c>
      <c r="V98" s="356">
        <f t="shared" si="301"/>
        <v>1.2</v>
      </c>
      <c r="W98" s="275" t="s">
        <v>998</v>
      </c>
      <c r="X98" s="369">
        <f>IF(S98="No_existen",5*$X$10,Y98*$X$10)</f>
        <v>0.2</v>
      </c>
      <c r="Y98" s="368">
        <f t="shared" ref="Y98" si="383">ROUND(AVERAGEIF(Z98:Z100,"&gt;0"),0)</f>
        <v>4</v>
      </c>
      <c r="Z98" s="335">
        <f t="shared" si="281"/>
        <v>4</v>
      </c>
      <c r="AA98" s="275" t="s">
        <v>330</v>
      </c>
      <c r="AB98" s="275"/>
      <c r="AC98" s="368">
        <f t="shared" ref="AC98" si="384">IF(S98="No_existen",5*$AC$10,AD98*$AC$10)</f>
        <v>0.15</v>
      </c>
      <c r="AD98" s="356">
        <f t="shared" ref="AD98" si="385">ROUND(AVERAGEIF(AE98:AE100,"&gt;0"),0)</f>
        <v>1</v>
      </c>
      <c r="AE98" s="336">
        <f t="shared" si="282"/>
        <v>1</v>
      </c>
      <c r="AF98" s="275" t="s">
        <v>307</v>
      </c>
      <c r="AG98" s="275" t="s">
        <v>999</v>
      </c>
      <c r="AH98" s="368">
        <f t="shared" ref="AH98" si="386">IF(S98="No_existen",5*$AH$10,AI98*$AH$10)</f>
        <v>0.1</v>
      </c>
      <c r="AI98" s="356">
        <f t="shared" ref="AI98" si="387">ROUND(AVERAGEIF(AJ98:AJ100,"&gt;0"),0)</f>
        <v>1</v>
      </c>
      <c r="AJ98" s="336">
        <f t="shared" si="283"/>
        <v>1</v>
      </c>
      <c r="AK98" s="275" t="s">
        <v>304</v>
      </c>
      <c r="AL98" s="275" t="s">
        <v>319</v>
      </c>
      <c r="AM98" s="368">
        <f t="shared" ref="AM98" si="388">IF(S98="No_existen",5*$AM$10,AN98*$AM$10)</f>
        <v>0.1</v>
      </c>
      <c r="AN98" s="356">
        <f t="shared" ref="AN98" si="389">ROUND(AVERAGEIF(AO98:AO100,"&gt;0"),0)</f>
        <v>1</v>
      </c>
      <c r="AO98" s="336">
        <f t="shared" si="284"/>
        <v>1</v>
      </c>
      <c r="AP98" s="275" t="s">
        <v>592</v>
      </c>
      <c r="AQ98" s="356">
        <f t="shared" ref="AQ98" si="390">ROUND(AVERAGE(U98,Y98,AD98,AI98,AN98),0)</f>
        <v>2</v>
      </c>
      <c r="AR98" s="356" t="str">
        <f t="shared" ref="AR98" si="391">IF(AQ98&lt;1.5,"FUERTE",IF(AND(AQ98&gt;=1.5,AQ98&lt;2.5),"ACEPTABLE",IF(AQ98&gt;=5,"INEXISTENTE","DÉBIL")))</f>
        <v>ACEPTABLE</v>
      </c>
      <c r="AS98" s="358">
        <f t="shared" ref="AS98" si="392">IF(R98=0,0,ROUND((R98*AQ98),0))</f>
        <v>24</v>
      </c>
      <c r="AT98" s="360" t="str">
        <f t="shared" ref="AT98" si="393">IF(AS98&gt;=36,"GRAVE", IF(AS98&lt;=10, "LEVE", "MODERADO"))</f>
        <v>MODERADO</v>
      </c>
      <c r="AU98" s="367" t="s">
        <v>1000</v>
      </c>
      <c r="AV98" s="367" t="s">
        <v>1001</v>
      </c>
      <c r="AW98" s="275" t="s">
        <v>93</v>
      </c>
      <c r="AX98" s="275" t="s">
        <v>1002</v>
      </c>
      <c r="AY98" s="159">
        <v>45275</v>
      </c>
      <c r="AZ98" s="159"/>
      <c r="BA98" s="164" t="s">
        <v>1003</v>
      </c>
      <c r="BB98" s="286"/>
      <c r="BC98" s="286"/>
      <c r="BD98" s="286"/>
      <c r="BE98" s="286"/>
      <c r="BF98" s="286"/>
      <c r="BG98" s="286"/>
      <c r="BH98" s="286"/>
    </row>
    <row r="99" spans="1:60 16325:16384" ht="40.5" hidden="1" customHeight="1" x14ac:dyDescent="0.2">
      <c r="A99" s="378"/>
      <c r="B99" s="364"/>
      <c r="C99" s="356"/>
      <c r="D99" s="374"/>
      <c r="E99" s="356"/>
      <c r="F99" s="369"/>
      <c r="G99" s="275" t="s">
        <v>271</v>
      </c>
      <c r="H99" s="275" t="s">
        <v>37</v>
      </c>
      <c r="I99" s="275" t="s">
        <v>1004</v>
      </c>
      <c r="J99" s="369"/>
      <c r="K99" s="369"/>
      <c r="L99" s="369"/>
      <c r="M99" s="369"/>
      <c r="N99" s="369"/>
      <c r="O99" s="382"/>
      <c r="P99" s="369"/>
      <c r="Q99" s="382"/>
      <c r="R99" s="382"/>
      <c r="S99" s="162" t="s">
        <v>327</v>
      </c>
      <c r="T99" s="334">
        <f t="shared" si="280"/>
        <v>1</v>
      </c>
      <c r="U99" s="356"/>
      <c r="V99" s="356"/>
      <c r="W99" s="275" t="s">
        <v>1005</v>
      </c>
      <c r="X99" s="369"/>
      <c r="Y99" s="368"/>
      <c r="Z99" s="335">
        <f t="shared" si="281"/>
        <v>4</v>
      </c>
      <c r="AA99" s="275" t="s">
        <v>330</v>
      </c>
      <c r="AB99" s="275"/>
      <c r="AC99" s="368"/>
      <c r="AD99" s="356"/>
      <c r="AE99" s="336">
        <f t="shared" si="282"/>
        <v>1</v>
      </c>
      <c r="AF99" s="275" t="s">
        <v>307</v>
      </c>
      <c r="AG99" s="275" t="s">
        <v>999</v>
      </c>
      <c r="AH99" s="368"/>
      <c r="AI99" s="356"/>
      <c r="AJ99" s="336">
        <f t="shared" si="283"/>
        <v>1</v>
      </c>
      <c r="AK99" s="275" t="s">
        <v>304</v>
      </c>
      <c r="AL99" s="275" t="s">
        <v>319</v>
      </c>
      <c r="AM99" s="368"/>
      <c r="AN99" s="356"/>
      <c r="AO99" s="336">
        <f t="shared" si="284"/>
        <v>1</v>
      </c>
      <c r="AP99" s="275" t="s">
        <v>592</v>
      </c>
      <c r="AQ99" s="356"/>
      <c r="AR99" s="356"/>
      <c r="AS99" s="358"/>
      <c r="AT99" s="360"/>
      <c r="AU99" s="367"/>
      <c r="AV99" s="367"/>
      <c r="AW99" s="275" t="s">
        <v>93</v>
      </c>
      <c r="AX99" s="275" t="s">
        <v>1006</v>
      </c>
      <c r="AY99" s="159">
        <v>45275</v>
      </c>
      <c r="AZ99" s="159"/>
      <c r="BA99" s="164" t="s">
        <v>1003</v>
      </c>
      <c r="BB99" s="286"/>
      <c r="BC99" s="286"/>
      <c r="BD99" s="286"/>
      <c r="BE99" s="286"/>
      <c r="BF99" s="286"/>
      <c r="BG99" s="286"/>
      <c r="BH99" s="286"/>
    </row>
    <row r="100" spans="1:60 16325:16384" ht="40.5" hidden="1" customHeight="1" x14ac:dyDescent="0.2">
      <c r="A100" s="378"/>
      <c r="B100" s="364"/>
      <c r="C100" s="356"/>
      <c r="D100" s="374"/>
      <c r="E100" s="356"/>
      <c r="F100" s="369"/>
      <c r="G100" s="275"/>
      <c r="H100" s="275"/>
      <c r="I100" s="275"/>
      <c r="J100" s="369"/>
      <c r="K100" s="369"/>
      <c r="L100" s="369"/>
      <c r="M100" s="369"/>
      <c r="N100" s="369"/>
      <c r="O100" s="382"/>
      <c r="P100" s="369"/>
      <c r="Q100" s="382"/>
      <c r="R100" s="382"/>
      <c r="S100" s="162" t="s">
        <v>398</v>
      </c>
      <c r="T100" s="334">
        <f t="shared" si="280"/>
        <v>4</v>
      </c>
      <c r="U100" s="356"/>
      <c r="V100" s="356"/>
      <c r="W100" s="275" t="s">
        <v>1007</v>
      </c>
      <c r="X100" s="369"/>
      <c r="Y100" s="368"/>
      <c r="Z100" s="335">
        <f t="shared" si="281"/>
        <v>4</v>
      </c>
      <c r="AA100" s="275" t="s">
        <v>330</v>
      </c>
      <c r="AB100" s="275"/>
      <c r="AC100" s="368"/>
      <c r="AD100" s="356"/>
      <c r="AE100" s="336">
        <f t="shared" si="282"/>
        <v>1</v>
      </c>
      <c r="AF100" s="275" t="s">
        <v>307</v>
      </c>
      <c r="AG100" s="275" t="s">
        <v>923</v>
      </c>
      <c r="AH100" s="368"/>
      <c r="AI100" s="356"/>
      <c r="AJ100" s="336">
        <f t="shared" si="283"/>
        <v>1</v>
      </c>
      <c r="AK100" s="275" t="s">
        <v>304</v>
      </c>
      <c r="AL100" s="275" t="s">
        <v>319</v>
      </c>
      <c r="AM100" s="368"/>
      <c r="AN100" s="356"/>
      <c r="AO100" s="336">
        <f t="shared" si="284"/>
        <v>1</v>
      </c>
      <c r="AP100" s="275" t="s">
        <v>592</v>
      </c>
      <c r="AQ100" s="356"/>
      <c r="AR100" s="356"/>
      <c r="AS100" s="358"/>
      <c r="AT100" s="360"/>
      <c r="AU100" s="367"/>
      <c r="AV100" s="367"/>
      <c r="AW100" s="275" t="s">
        <v>93</v>
      </c>
      <c r="AX100" s="275" t="s">
        <v>1008</v>
      </c>
      <c r="AY100" s="159">
        <v>45275</v>
      </c>
      <c r="AZ100" s="159"/>
      <c r="BA100" s="164" t="s">
        <v>1003</v>
      </c>
      <c r="BB100" s="286"/>
      <c r="BC100" s="286"/>
      <c r="BD100" s="286"/>
      <c r="BE100" s="286"/>
      <c r="BF100" s="286"/>
      <c r="BG100" s="286"/>
      <c r="BH100" s="286"/>
    </row>
    <row r="101" spans="1:60 16325:16384" ht="40.5" hidden="1" customHeight="1" x14ac:dyDescent="0.2">
      <c r="A101" s="378">
        <v>31</v>
      </c>
      <c r="B101" s="364" t="s">
        <v>197</v>
      </c>
      <c r="C101" s="356" t="str">
        <f>+VLOOKUP(B101,$A$770:$B$812,2,0)</f>
        <v xml:space="preserve"> LINA MARÍA SUÁREZ GUZMÁN</v>
      </c>
      <c r="D101" s="374" t="s">
        <v>166</v>
      </c>
      <c r="E101" s="356"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69" t="s">
        <v>276</v>
      </c>
      <c r="G101" s="275" t="s">
        <v>271</v>
      </c>
      <c r="H101" s="275" t="s">
        <v>35</v>
      </c>
      <c r="I101" s="275" t="s">
        <v>1009</v>
      </c>
      <c r="J101" s="369" t="s">
        <v>148</v>
      </c>
      <c r="K101" s="369" t="s">
        <v>1010</v>
      </c>
      <c r="L101" s="369" t="s">
        <v>1011</v>
      </c>
      <c r="M101" s="369" t="s">
        <v>1012</v>
      </c>
      <c r="N101" s="369" t="s">
        <v>150</v>
      </c>
      <c r="O101" s="382">
        <f t="shared" ref="O101" si="394">IF(N101="ALTA",5,IF(N101="MEDIO ALTA",4,IF(N101="MEDIA",3,IF(N101="MEDIO BAJA",2,IF(N101="BAJA",1,0)))))</f>
        <v>4</v>
      </c>
      <c r="P101" s="369" t="s">
        <v>144</v>
      </c>
      <c r="Q101" s="382">
        <f t="shared" ref="Q101" si="395">IF(P101="ALTO",5,IF(P101="MEDIO ALTO",4,IF(P101="MEDIO",3,IF(P101="MEDIO BAJO",2,IF(P101="BAJO",1,0)))))</f>
        <v>4</v>
      </c>
      <c r="R101" s="382">
        <f t="shared" si="367"/>
        <v>16</v>
      </c>
      <c r="S101" s="162" t="s">
        <v>333</v>
      </c>
      <c r="T101" s="334">
        <f t="shared" si="280"/>
        <v>3</v>
      </c>
      <c r="U101" s="356">
        <f t="shared" ref="U101" si="396">ROUND(AVERAGEIF(T101:T103,"&gt;0"),0)</f>
        <v>3</v>
      </c>
      <c r="V101" s="356">
        <f t="shared" si="301"/>
        <v>1.7999999999999998</v>
      </c>
      <c r="W101" s="275" t="s">
        <v>1013</v>
      </c>
      <c r="X101" s="369">
        <f t="shared" ref="X101" si="397">IF(S101="No_existen",5*$X$10,Y101*$X$10)</f>
        <v>0.2</v>
      </c>
      <c r="Y101" s="368">
        <f t="shared" ref="Y101" si="398">ROUND(AVERAGEIF(Z101:Z103,"&gt;0"),0)</f>
        <v>4</v>
      </c>
      <c r="Z101" s="335">
        <f t="shared" si="281"/>
        <v>4</v>
      </c>
      <c r="AA101" s="275" t="s">
        <v>330</v>
      </c>
      <c r="AB101" s="275"/>
      <c r="AC101" s="368">
        <f t="shared" ref="AC101" si="399">IF(S101="No_existen",5*$AC$10,AD101*$AC$10)</f>
        <v>0.15</v>
      </c>
      <c r="AD101" s="356">
        <f t="shared" ref="AD101" si="400">ROUND(AVERAGEIF(AE101:AE103,"&gt;0"),0)</f>
        <v>1</v>
      </c>
      <c r="AE101" s="336">
        <f t="shared" si="282"/>
        <v>1</v>
      </c>
      <c r="AF101" s="275" t="s">
        <v>307</v>
      </c>
      <c r="AG101" s="275" t="s">
        <v>923</v>
      </c>
      <c r="AH101" s="368">
        <f t="shared" ref="AH101" si="401">IF(S101="No_existen",5*$AH$10,AI101*$AH$10)</f>
        <v>0.1</v>
      </c>
      <c r="AI101" s="356">
        <f t="shared" ref="AI101" si="402">ROUND(AVERAGEIF(AJ101:AJ103,"&gt;0"),0)</f>
        <v>1</v>
      </c>
      <c r="AJ101" s="336">
        <f t="shared" si="283"/>
        <v>1</v>
      </c>
      <c r="AK101" s="275" t="s">
        <v>304</v>
      </c>
      <c r="AL101" s="275" t="s">
        <v>313</v>
      </c>
      <c r="AM101" s="368">
        <f t="shared" ref="AM101" si="403">IF(S101="No_existen",5*$AM$10,AN101*$AM$10)</f>
        <v>0.1</v>
      </c>
      <c r="AN101" s="356">
        <f t="shared" ref="AN101" si="404">ROUND(AVERAGEIF(AO101:AO103,"&gt;0"),0)</f>
        <v>1</v>
      </c>
      <c r="AO101" s="336">
        <f t="shared" si="284"/>
        <v>1</v>
      </c>
      <c r="AP101" s="275" t="s">
        <v>592</v>
      </c>
      <c r="AQ101" s="356">
        <f t="shared" ref="AQ101" si="405">ROUND(AVERAGE(U101,Y101,AD101,AI101,AN101),0)</f>
        <v>2</v>
      </c>
      <c r="AR101" s="356" t="str">
        <f t="shared" ref="AR101" si="406">IF(AQ101&lt;1.5,"FUERTE",IF(AND(AQ101&gt;=1.5,AQ101&lt;2.5),"ACEPTABLE",IF(AQ101&gt;=5,"INEXISTENTE","DÉBIL")))</f>
        <v>ACEPTABLE</v>
      </c>
      <c r="AS101" s="358">
        <f t="shared" ref="AS101" si="407">IF(R101=0,0,ROUND((R101*AQ101),0))</f>
        <v>32</v>
      </c>
      <c r="AT101" s="360" t="str">
        <f t="shared" ref="AT101" si="408">IF(AS101&gt;=36,"GRAVE", IF(AS101&lt;=10, "LEVE", "MODERADO"))</f>
        <v>MODERADO</v>
      </c>
      <c r="AU101" s="367" t="s">
        <v>1014</v>
      </c>
      <c r="AV101" s="367" t="s">
        <v>1015</v>
      </c>
      <c r="AW101" s="275" t="s">
        <v>93</v>
      </c>
      <c r="AX101" s="275" t="s">
        <v>1016</v>
      </c>
      <c r="AY101" s="159">
        <v>45275</v>
      </c>
      <c r="AZ101" s="159"/>
      <c r="BA101" s="164" t="s">
        <v>1017</v>
      </c>
      <c r="BB101" s="286"/>
      <c r="BC101" s="286"/>
      <c r="BD101" s="286"/>
      <c r="BE101" s="286"/>
      <c r="BF101" s="286"/>
      <c r="BG101" s="286"/>
      <c r="BH101" s="286"/>
    </row>
    <row r="102" spans="1:60 16325:16384" ht="40.5" hidden="1" customHeight="1" x14ac:dyDescent="0.2">
      <c r="A102" s="378"/>
      <c r="B102" s="364"/>
      <c r="C102" s="356"/>
      <c r="D102" s="374"/>
      <c r="E102" s="356"/>
      <c r="F102" s="369"/>
      <c r="G102" s="275"/>
      <c r="H102" s="275"/>
      <c r="I102" s="161"/>
      <c r="J102" s="369"/>
      <c r="K102" s="369"/>
      <c r="L102" s="369"/>
      <c r="M102" s="369"/>
      <c r="N102" s="369"/>
      <c r="O102" s="382"/>
      <c r="P102" s="369"/>
      <c r="Q102" s="382"/>
      <c r="R102" s="382"/>
      <c r="S102" s="162"/>
      <c r="T102" s="334">
        <f t="shared" si="280"/>
        <v>0</v>
      </c>
      <c r="U102" s="356"/>
      <c r="V102" s="356"/>
      <c r="W102" s="275"/>
      <c r="X102" s="369"/>
      <c r="Y102" s="368"/>
      <c r="Z102" s="335">
        <f t="shared" si="281"/>
        <v>0</v>
      </c>
      <c r="AA102" s="275"/>
      <c r="AB102" s="275"/>
      <c r="AC102" s="368"/>
      <c r="AD102" s="356"/>
      <c r="AE102" s="336">
        <f t="shared" si="282"/>
        <v>0</v>
      </c>
      <c r="AF102" s="275"/>
      <c r="AG102" s="275"/>
      <c r="AH102" s="368"/>
      <c r="AI102" s="356"/>
      <c r="AJ102" s="336">
        <f t="shared" si="283"/>
        <v>0</v>
      </c>
      <c r="AK102" s="275"/>
      <c r="AL102" s="275"/>
      <c r="AM102" s="368"/>
      <c r="AN102" s="356"/>
      <c r="AO102" s="336">
        <f t="shared" si="284"/>
        <v>0</v>
      </c>
      <c r="AP102" s="275"/>
      <c r="AQ102" s="356"/>
      <c r="AR102" s="356"/>
      <c r="AS102" s="358"/>
      <c r="AT102" s="360"/>
      <c r="AU102" s="367"/>
      <c r="AV102" s="367"/>
      <c r="AW102" s="275"/>
      <c r="AX102" s="275"/>
      <c r="AY102" s="159"/>
      <c r="AZ102" s="159"/>
      <c r="BA102" s="344"/>
      <c r="BB102" s="286"/>
      <c r="BC102" s="286"/>
      <c r="BD102" s="286"/>
      <c r="BE102" s="286"/>
      <c r="BF102" s="286"/>
      <c r="BG102" s="286"/>
      <c r="BH102" s="286"/>
    </row>
    <row r="103" spans="1:60 16325:16384" ht="40.5" hidden="1" customHeight="1" x14ac:dyDescent="0.2">
      <c r="A103" s="378"/>
      <c r="B103" s="364"/>
      <c r="C103" s="356"/>
      <c r="D103" s="374"/>
      <c r="E103" s="356"/>
      <c r="F103" s="369"/>
      <c r="G103" s="275"/>
      <c r="H103" s="275"/>
      <c r="I103" s="161"/>
      <c r="J103" s="369"/>
      <c r="K103" s="369"/>
      <c r="L103" s="369"/>
      <c r="M103" s="369"/>
      <c r="N103" s="369"/>
      <c r="O103" s="382"/>
      <c r="P103" s="369"/>
      <c r="Q103" s="382"/>
      <c r="R103" s="382"/>
      <c r="S103" s="162"/>
      <c r="T103" s="334">
        <f t="shared" si="280"/>
        <v>0</v>
      </c>
      <c r="U103" s="356"/>
      <c r="V103" s="356"/>
      <c r="W103" s="275"/>
      <c r="X103" s="369"/>
      <c r="Y103" s="368"/>
      <c r="Z103" s="335">
        <f t="shared" si="281"/>
        <v>0</v>
      </c>
      <c r="AA103" s="275"/>
      <c r="AB103" s="275"/>
      <c r="AC103" s="368"/>
      <c r="AD103" s="356"/>
      <c r="AE103" s="336">
        <f t="shared" si="282"/>
        <v>0</v>
      </c>
      <c r="AF103" s="275"/>
      <c r="AG103" s="275"/>
      <c r="AH103" s="368"/>
      <c r="AI103" s="356"/>
      <c r="AJ103" s="336">
        <f t="shared" si="283"/>
        <v>0</v>
      </c>
      <c r="AK103" s="275"/>
      <c r="AL103" s="275"/>
      <c r="AM103" s="368"/>
      <c r="AN103" s="356"/>
      <c r="AO103" s="336">
        <f t="shared" si="284"/>
        <v>0</v>
      </c>
      <c r="AP103" s="275"/>
      <c r="AQ103" s="356"/>
      <c r="AR103" s="356"/>
      <c r="AS103" s="358"/>
      <c r="AT103" s="360"/>
      <c r="AU103" s="367"/>
      <c r="AV103" s="367"/>
      <c r="AW103" s="275"/>
      <c r="AX103" s="275"/>
      <c r="AY103" s="159"/>
      <c r="AZ103" s="159"/>
      <c r="BA103" s="344"/>
      <c r="BB103" s="286"/>
      <c r="BC103" s="286"/>
      <c r="BD103" s="286"/>
      <c r="BE103" s="286"/>
      <c r="BF103" s="286"/>
      <c r="BG103" s="286"/>
      <c r="BH103" s="286"/>
    </row>
    <row r="104" spans="1:60 16325:16384" ht="40.5" hidden="1" customHeight="1" x14ac:dyDescent="0.2">
      <c r="A104" s="378">
        <v>32</v>
      </c>
      <c r="B104" s="364" t="s">
        <v>195</v>
      </c>
      <c r="C104" s="356" t="str">
        <f>+VLOOKUP(B104,$A$770:$B$812,2,0)</f>
        <v>JUAN PABLO TRUJILLO LEMUS</v>
      </c>
      <c r="D104" s="374" t="s">
        <v>154</v>
      </c>
      <c r="E104" s="356"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69" t="s">
        <v>276</v>
      </c>
      <c r="G104" s="275" t="s">
        <v>271</v>
      </c>
      <c r="H104" s="275" t="s">
        <v>37</v>
      </c>
      <c r="I104" s="161" t="s">
        <v>670</v>
      </c>
      <c r="J104" s="369" t="s">
        <v>109</v>
      </c>
      <c r="K104" s="364" t="s">
        <v>671</v>
      </c>
      <c r="L104" s="364" t="s">
        <v>758</v>
      </c>
      <c r="M104" s="364" t="s">
        <v>1024</v>
      </c>
      <c r="N104" s="369" t="s">
        <v>150</v>
      </c>
      <c r="O104" s="382">
        <f>IF(N104="ALTA",5,IF(N104="MEDIO ALTA",4,IF(N104="MEDIA",3,IF(N104="MEDIO BAJA",2,IF(N104="BAJA",1,0)))))</f>
        <v>4</v>
      </c>
      <c r="P104" s="369" t="s">
        <v>140</v>
      </c>
      <c r="Q104" s="382">
        <f>IF(P104="ALTO",5,IF(P104="MEDIO ALTO",4,IF(P104="MEDIO",3,IF(P104="MEDIO BAJO",2,IF(P104="BAJO",1,0)))))</f>
        <v>5</v>
      </c>
      <c r="R104" s="382">
        <f>Q104*O104</f>
        <v>20</v>
      </c>
      <c r="S104" s="162" t="s">
        <v>327</v>
      </c>
      <c r="T104" s="334">
        <f t="shared" si="280"/>
        <v>1</v>
      </c>
      <c r="U104" s="356">
        <f t="shared" ref="U104" si="409">ROUND(AVERAGEIF(T104:T106,"&gt;0"),0)</f>
        <v>1</v>
      </c>
      <c r="V104" s="356">
        <f t="shared" si="301"/>
        <v>0.6</v>
      </c>
      <c r="W104" s="275" t="s">
        <v>1025</v>
      </c>
      <c r="X104" s="369">
        <f>IF(S104="No_existen",5*$X$10,Y104*$X$10)</f>
        <v>0.2</v>
      </c>
      <c r="Y104" s="368">
        <f t="shared" ref="Y104" si="410">ROUND(AVERAGEIF(Z104:Z106,"&gt;0"),0)</f>
        <v>4</v>
      </c>
      <c r="Z104" s="335">
        <f t="shared" si="281"/>
        <v>4</v>
      </c>
      <c r="AA104" s="275" t="s">
        <v>330</v>
      </c>
      <c r="AB104" s="275"/>
      <c r="AC104" s="368">
        <f t="shared" ref="AC104" si="411">IF(S104="No_existen",5*$AC$10,AD104*$AC$10)</f>
        <v>0.15</v>
      </c>
      <c r="AD104" s="356">
        <f t="shared" ref="AD104" si="412">ROUND(AVERAGEIF(AE104:AE106,"&gt;0"),0)</f>
        <v>1</v>
      </c>
      <c r="AE104" s="336">
        <f t="shared" si="282"/>
        <v>1</v>
      </c>
      <c r="AF104" s="275" t="s">
        <v>307</v>
      </c>
      <c r="AG104" s="275" t="s">
        <v>872</v>
      </c>
      <c r="AH104" s="368">
        <f t="shared" ref="AH104" si="413">IF(S104="No_existen",5*$AH$10,AI104*$AH$10)</f>
        <v>0.1</v>
      </c>
      <c r="AI104" s="356">
        <f t="shared" ref="AI104" si="414">ROUND(AVERAGEIF(AJ104:AJ106,"&gt;0"),0)</f>
        <v>1</v>
      </c>
      <c r="AJ104" s="336">
        <f t="shared" si="283"/>
        <v>1</v>
      </c>
      <c r="AK104" s="275" t="s">
        <v>304</v>
      </c>
      <c r="AL104" s="275" t="s">
        <v>312</v>
      </c>
      <c r="AM104" s="368">
        <f t="shared" ref="AM104" si="415">IF(S104="No_existen",5*$AM$10,AN104*$AM$10)</f>
        <v>0.1</v>
      </c>
      <c r="AN104" s="356">
        <f t="shared" ref="AN104" si="416">ROUND(AVERAGEIF(AO104:AO106,"&gt;0"),0)</f>
        <v>1</v>
      </c>
      <c r="AO104" s="336">
        <f t="shared" si="284"/>
        <v>1</v>
      </c>
      <c r="AP104" s="275" t="s">
        <v>592</v>
      </c>
      <c r="AQ104" s="356">
        <f t="shared" ref="AQ104" si="417">ROUND(AVERAGE(U104,Y104,AD104,AI104,AN104),0)</f>
        <v>2</v>
      </c>
      <c r="AR104" s="356" t="str">
        <f t="shared" ref="AR104" si="418">IF(AQ104&lt;1.5,"FUERTE",IF(AND(AQ104&gt;=1.5,AQ104&lt;2.5),"ACEPTABLE",IF(AQ104&gt;=5,"INEXISTENTE","DÉBIL")))</f>
        <v>ACEPTABLE</v>
      </c>
      <c r="AS104" s="358">
        <f t="shared" ref="AS104" si="419">IF(R104=0,0,ROUND((R104*AQ104),0))</f>
        <v>40</v>
      </c>
      <c r="AT104" s="360" t="str">
        <f>IF(AS104&gt;=36,"GRAVE", IF(AS104&lt;=10, "LEVE", "MODERADO"))</f>
        <v>GRAVE</v>
      </c>
      <c r="AU104" s="364" t="s">
        <v>1026</v>
      </c>
      <c r="AV104" s="383">
        <v>0</v>
      </c>
      <c r="AW104" s="275" t="s">
        <v>92</v>
      </c>
      <c r="AX104" s="275"/>
      <c r="AY104" s="159"/>
      <c r="AZ104" s="159"/>
      <c r="BA104" s="344"/>
      <c r="XEK104" s="425"/>
      <c r="XEL104" s="369"/>
      <c r="XEM104" s="356"/>
      <c r="XEN104" s="374"/>
      <c r="XEO104" s="356"/>
      <c r="XEP104" s="369"/>
      <c r="XEQ104" s="275"/>
      <c r="XER104" s="275"/>
      <c r="XES104" s="275"/>
      <c r="XET104" s="369"/>
      <c r="XEU104" s="369"/>
      <c r="XEV104" s="369"/>
      <c r="XEW104" s="369"/>
      <c r="XEX104" s="369"/>
      <c r="XEY104" s="369"/>
      <c r="XEZ104" s="372"/>
      <c r="XFA104" s="162"/>
      <c r="XFB104" s="275"/>
      <c r="XFC104" s="275"/>
      <c r="XFD104" s="275"/>
    </row>
    <row r="105" spans="1:60 16325:16384" ht="40.5" hidden="1" customHeight="1" x14ac:dyDescent="0.2">
      <c r="A105" s="378"/>
      <c r="B105" s="364"/>
      <c r="C105" s="356"/>
      <c r="D105" s="374"/>
      <c r="E105" s="356"/>
      <c r="F105" s="369"/>
      <c r="G105" s="275" t="s">
        <v>272</v>
      </c>
      <c r="H105" s="275" t="s">
        <v>41</v>
      </c>
      <c r="I105" s="161" t="s">
        <v>677</v>
      </c>
      <c r="J105" s="369"/>
      <c r="K105" s="364"/>
      <c r="L105" s="364"/>
      <c r="M105" s="364"/>
      <c r="N105" s="369"/>
      <c r="O105" s="382"/>
      <c r="P105" s="369"/>
      <c r="Q105" s="382"/>
      <c r="R105" s="382"/>
      <c r="S105" s="162" t="s">
        <v>327</v>
      </c>
      <c r="T105" s="334">
        <f t="shared" si="280"/>
        <v>1</v>
      </c>
      <c r="U105" s="356"/>
      <c r="V105" s="356"/>
      <c r="W105" s="275" t="s">
        <v>1027</v>
      </c>
      <c r="X105" s="369"/>
      <c r="Y105" s="368"/>
      <c r="Z105" s="335">
        <f t="shared" si="281"/>
        <v>4</v>
      </c>
      <c r="AA105" s="275" t="s">
        <v>330</v>
      </c>
      <c r="AB105" s="275"/>
      <c r="AC105" s="368"/>
      <c r="AD105" s="356"/>
      <c r="AE105" s="336">
        <f t="shared" si="282"/>
        <v>1</v>
      </c>
      <c r="AF105" s="275" t="s">
        <v>307</v>
      </c>
      <c r="AG105" s="275" t="s">
        <v>872</v>
      </c>
      <c r="AH105" s="368"/>
      <c r="AI105" s="356"/>
      <c r="AJ105" s="336">
        <f t="shared" si="283"/>
        <v>1</v>
      </c>
      <c r="AK105" s="275" t="s">
        <v>304</v>
      </c>
      <c r="AL105" s="275" t="s">
        <v>314</v>
      </c>
      <c r="AM105" s="368"/>
      <c r="AN105" s="356"/>
      <c r="AO105" s="336">
        <f t="shared" si="284"/>
        <v>1</v>
      </c>
      <c r="AP105" s="275" t="s">
        <v>592</v>
      </c>
      <c r="AQ105" s="356"/>
      <c r="AR105" s="356"/>
      <c r="AS105" s="358"/>
      <c r="AT105" s="360"/>
      <c r="AU105" s="364"/>
      <c r="AV105" s="383"/>
      <c r="AW105" s="275" t="s">
        <v>92</v>
      </c>
      <c r="AX105" s="275"/>
      <c r="AY105" s="159"/>
      <c r="AZ105" s="159"/>
      <c r="BA105" s="344"/>
      <c r="XEK105" s="426"/>
      <c r="XEL105" s="369"/>
      <c r="XEM105" s="356"/>
      <c r="XEN105" s="374"/>
      <c r="XEO105" s="356"/>
      <c r="XEP105" s="369"/>
      <c r="XEQ105" s="275"/>
      <c r="XER105" s="275"/>
      <c r="XES105" s="161"/>
      <c r="XET105" s="369"/>
      <c r="XEU105" s="369"/>
      <c r="XEV105" s="369"/>
      <c r="XEW105" s="369"/>
      <c r="XEX105" s="369"/>
      <c r="XEY105" s="369"/>
      <c r="XEZ105" s="372"/>
      <c r="XFA105" s="162"/>
      <c r="XFB105" s="275"/>
      <c r="XFC105" s="275"/>
      <c r="XFD105" s="275"/>
    </row>
    <row r="106" spans="1:60 16325:16384" ht="40.5" hidden="1" customHeight="1" x14ac:dyDescent="0.2">
      <c r="A106" s="378"/>
      <c r="B106" s="364"/>
      <c r="C106" s="356"/>
      <c r="D106" s="374"/>
      <c r="E106" s="356"/>
      <c r="F106" s="369"/>
      <c r="G106" s="275"/>
      <c r="H106" s="275"/>
      <c r="I106" s="161"/>
      <c r="J106" s="369"/>
      <c r="K106" s="364"/>
      <c r="L106" s="364"/>
      <c r="M106" s="364"/>
      <c r="N106" s="369"/>
      <c r="O106" s="382"/>
      <c r="P106" s="369"/>
      <c r="Q106" s="382"/>
      <c r="R106" s="382"/>
      <c r="S106" s="162"/>
      <c r="T106" s="334">
        <f t="shared" si="280"/>
        <v>0</v>
      </c>
      <c r="U106" s="356"/>
      <c r="V106" s="356"/>
      <c r="W106" s="275"/>
      <c r="X106" s="369"/>
      <c r="Y106" s="368"/>
      <c r="Z106" s="335">
        <f t="shared" si="281"/>
        <v>0</v>
      </c>
      <c r="AA106" s="275"/>
      <c r="AB106" s="275"/>
      <c r="AC106" s="368"/>
      <c r="AD106" s="356"/>
      <c r="AE106" s="336">
        <f t="shared" si="282"/>
        <v>0</v>
      </c>
      <c r="AF106" s="275"/>
      <c r="AG106" s="275"/>
      <c r="AH106" s="368"/>
      <c r="AI106" s="356"/>
      <c r="AJ106" s="336">
        <f t="shared" si="283"/>
        <v>0</v>
      </c>
      <c r="AK106" s="275"/>
      <c r="AL106" s="275"/>
      <c r="AM106" s="368"/>
      <c r="AN106" s="356"/>
      <c r="AO106" s="336">
        <f t="shared" si="284"/>
        <v>0</v>
      </c>
      <c r="AP106" s="275"/>
      <c r="AQ106" s="356"/>
      <c r="AR106" s="356"/>
      <c r="AS106" s="358"/>
      <c r="AT106" s="360"/>
      <c r="AU106" s="364"/>
      <c r="AV106" s="383"/>
      <c r="AW106" s="275"/>
      <c r="AX106" s="275"/>
      <c r="AY106" s="159"/>
      <c r="AZ106" s="159"/>
      <c r="BA106" s="344"/>
      <c r="XEK106" s="427"/>
      <c r="XEL106" s="369"/>
      <c r="XEM106" s="356"/>
      <c r="XEN106" s="374"/>
      <c r="XEO106" s="356"/>
      <c r="XEP106" s="369"/>
      <c r="XEQ106" s="275"/>
      <c r="XER106" s="275"/>
      <c r="XES106" s="161"/>
      <c r="XET106" s="369"/>
      <c r="XEU106" s="369"/>
      <c r="XEV106" s="369"/>
      <c r="XEW106" s="369"/>
      <c r="XEX106" s="369"/>
      <c r="XEY106" s="369"/>
      <c r="XEZ106" s="372"/>
      <c r="XFA106" s="162"/>
      <c r="XFB106" s="275"/>
      <c r="XFC106" s="275"/>
      <c r="XFD106" s="275"/>
    </row>
    <row r="107" spans="1:60 16325:16384" ht="40.5" hidden="1" customHeight="1" x14ac:dyDescent="0.2">
      <c r="A107" s="378">
        <v>33</v>
      </c>
      <c r="B107" s="364" t="s">
        <v>195</v>
      </c>
      <c r="C107" s="356" t="str">
        <f>+VLOOKUP(B107,$A$770:$B$812,2,0)</f>
        <v>JUAN PABLO TRUJILLO LEMUS</v>
      </c>
      <c r="D107" s="374" t="s">
        <v>154</v>
      </c>
      <c r="E107" s="356"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69" t="s">
        <v>276</v>
      </c>
      <c r="G107" s="275" t="s">
        <v>272</v>
      </c>
      <c r="H107" s="275" t="s">
        <v>39</v>
      </c>
      <c r="I107" s="162" t="s">
        <v>1028</v>
      </c>
      <c r="J107" s="369" t="s">
        <v>108</v>
      </c>
      <c r="K107" s="369" t="s">
        <v>1029</v>
      </c>
      <c r="L107" s="369" t="s">
        <v>1030</v>
      </c>
      <c r="M107" s="369" t="s">
        <v>770</v>
      </c>
      <c r="N107" s="369" t="s">
        <v>105</v>
      </c>
      <c r="O107" s="382">
        <f>IF(N107="ALTA",5,IF(N107="MEDIO ALTA",4,IF(N107="MEDIA",3,IF(N107="MEDIO BAJA",2,IF(N107="BAJA",1,0)))))</f>
        <v>3</v>
      </c>
      <c r="P107" s="369" t="s">
        <v>144</v>
      </c>
      <c r="Q107" s="382">
        <f>IF(P107="ALTO",5,IF(P107="MEDIO ALTO",4,IF(P107="MEDIO",3,IF(P107="MEDIO BAJO",2,IF(P107="BAJO",1,0)))))</f>
        <v>4</v>
      </c>
      <c r="R107" s="382">
        <f>Q107*O107</f>
        <v>12</v>
      </c>
      <c r="S107" s="162" t="s">
        <v>327</v>
      </c>
      <c r="T107" s="334">
        <f t="shared" si="280"/>
        <v>1</v>
      </c>
      <c r="U107" s="356">
        <f t="shared" ref="U107" si="420">ROUND(AVERAGEIF(T107:T109,"&gt;0"),0)</f>
        <v>1</v>
      </c>
      <c r="V107" s="356">
        <f t="shared" si="301"/>
        <v>0.6</v>
      </c>
      <c r="W107" s="275" t="s">
        <v>1031</v>
      </c>
      <c r="X107" s="369">
        <f>IF(S107="No_existen",5*$X$10,Y107*$X$10)</f>
        <v>0.05</v>
      </c>
      <c r="Y107" s="368">
        <f t="shared" ref="Y107" si="421">ROUND(AVERAGEIF(Z107:Z109,"&gt;0"),0)</f>
        <v>1</v>
      </c>
      <c r="Z107" s="335">
        <f t="shared" si="281"/>
        <v>1</v>
      </c>
      <c r="AA107" s="275" t="s">
        <v>332</v>
      </c>
      <c r="AB107" s="275" t="s">
        <v>687</v>
      </c>
      <c r="AC107" s="368">
        <f t="shared" ref="AC107" si="422">IF(S107="No_existen",5*$AC$10,AD107*$AC$10)</f>
        <v>0.15</v>
      </c>
      <c r="AD107" s="356">
        <f t="shared" ref="AD107" si="423">ROUND(AVERAGEIF(AE107:AE109,"&gt;0"),0)</f>
        <v>1</v>
      </c>
      <c r="AE107" s="336">
        <f t="shared" si="282"/>
        <v>1</v>
      </c>
      <c r="AF107" s="275" t="s">
        <v>307</v>
      </c>
      <c r="AG107" s="275" t="s">
        <v>872</v>
      </c>
      <c r="AH107" s="368">
        <f t="shared" ref="AH107" si="424">IF(S107="No_existen",5*$AH$10,AI107*$AH$10)</f>
        <v>0.1</v>
      </c>
      <c r="AI107" s="356">
        <f t="shared" ref="AI107" si="425">ROUND(AVERAGEIF(AJ107:AJ109,"&gt;0"),0)</f>
        <v>1</v>
      </c>
      <c r="AJ107" s="336">
        <f t="shared" si="283"/>
        <v>1</v>
      </c>
      <c r="AK107" s="275" t="s">
        <v>304</v>
      </c>
      <c r="AL107" s="275" t="s">
        <v>312</v>
      </c>
      <c r="AM107" s="368">
        <f t="shared" ref="AM107" si="426">IF(S107="No_existen",5*$AM$10,AN107*$AM$10)</f>
        <v>0.4</v>
      </c>
      <c r="AN107" s="356">
        <f t="shared" ref="AN107" si="427">ROUND(AVERAGEIF(AO107:AO109,"&gt;0"),0)</f>
        <v>4</v>
      </c>
      <c r="AO107" s="336">
        <f t="shared" si="284"/>
        <v>4</v>
      </c>
      <c r="AP107" s="275" t="s">
        <v>593</v>
      </c>
      <c r="AQ107" s="356">
        <f t="shared" ref="AQ107" si="428">ROUND(AVERAGE(U107,Y107,AD107,AI107,AN107),0)</f>
        <v>2</v>
      </c>
      <c r="AR107" s="356" t="str">
        <f t="shared" ref="AR107" si="429">IF(AQ107&lt;1.5,"FUERTE",IF(AND(AQ107&gt;=1.5,AQ107&lt;2.5),"ACEPTABLE",IF(AQ107&gt;=5,"INEXISTENTE","DÉBIL")))</f>
        <v>ACEPTABLE</v>
      </c>
      <c r="AS107" s="358">
        <f t="shared" ref="AS107" si="430">IF(R107=0,0,ROUND((R107*AQ107),0))</f>
        <v>24</v>
      </c>
      <c r="AT107" s="360" t="str">
        <f t="shared" ref="AT107" si="431">IF(AS107&gt;=36,"GRAVE", IF(AS107&lt;=10, "LEVE", "MODERADO"))</f>
        <v>MODERADO</v>
      </c>
      <c r="AU107" s="367" t="s">
        <v>1032</v>
      </c>
      <c r="AV107" s="366" t="s">
        <v>1033</v>
      </c>
      <c r="AW107" s="275" t="s">
        <v>91</v>
      </c>
      <c r="AX107" s="275"/>
      <c r="AY107" s="159"/>
      <c r="AZ107" s="159"/>
      <c r="BA107" s="344"/>
      <c r="XDQ107" s="425"/>
      <c r="XDR107" s="369"/>
      <c r="XDS107" s="356"/>
      <c r="XDT107" s="374"/>
      <c r="XDU107" s="356"/>
      <c r="XDV107" s="369"/>
      <c r="XDW107" s="275"/>
      <c r="XDX107" s="275"/>
      <c r="XDY107" s="275"/>
      <c r="XDZ107" s="369"/>
      <c r="XEA107" s="369"/>
      <c r="XEB107" s="369"/>
      <c r="XEC107" s="369"/>
      <c r="XED107" s="369"/>
      <c r="XEE107" s="369"/>
      <c r="XEF107" s="372"/>
      <c r="XEG107" s="162"/>
      <c r="XEH107" s="275"/>
      <c r="XEI107" s="275"/>
      <c r="XEJ107" s="275"/>
      <c r="XEK107" s="425"/>
      <c r="XEL107" s="369"/>
      <c r="XEM107" s="356"/>
      <c r="XEN107" s="374"/>
      <c r="XEO107" s="356"/>
      <c r="XEP107" s="369"/>
      <c r="XEQ107" s="275"/>
      <c r="XER107" s="275"/>
      <c r="XES107" s="275"/>
      <c r="XET107" s="369"/>
      <c r="XEU107" s="369"/>
      <c r="XEV107" s="369"/>
      <c r="XEW107" s="369"/>
      <c r="XEX107" s="369"/>
      <c r="XEY107" s="372"/>
      <c r="XEZ107" s="275"/>
      <c r="XFA107" s="275"/>
      <c r="XFB107" s="275"/>
      <c r="XFC107" s="360"/>
      <c r="XFD107" s="367"/>
    </row>
    <row r="108" spans="1:60 16325:16384" ht="40.5" hidden="1" customHeight="1" x14ac:dyDescent="0.2">
      <c r="A108" s="378"/>
      <c r="B108" s="364"/>
      <c r="C108" s="356"/>
      <c r="D108" s="374"/>
      <c r="E108" s="356"/>
      <c r="F108" s="369"/>
      <c r="G108" s="275" t="s">
        <v>271</v>
      </c>
      <c r="H108" s="275" t="s">
        <v>37</v>
      </c>
      <c r="I108" s="162" t="s">
        <v>774</v>
      </c>
      <c r="J108" s="369"/>
      <c r="K108" s="369"/>
      <c r="L108" s="369"/>
      <c r="M108" s="369"/>
      <c r="N108" s="369"/>
      <c r="O108" s="382"/>
      <c r="P108" s="369"/>
      <c r="Q108" s="382"/>
      <c r="R108" s="382"/>
      <c r="S108" s="162"/>
      <c r="T108" s="334">
        <f t="shared" si="280"/>
        <v>0</v>
      </c>
      <c r="U108" s="356"/>
      <c r="V108" s="356"/>
      <c r="W108" s="275"/>
      <c r="X108" s="369"/>
      <c r="Y108" s="368"/>
      <c r="Z108" s="335">
        <f t="shared" si="281"/>
        <v>0</v>
      </c>
      <c r="AA108" s="275"/>
      <c r="AB108" s="275"/>
      <c r="AC108" s="368"/>
      <c r="AD108" s="356"/>
      <c r="AE108" s="336">
        <f t="shared" si="282"/>
        <v>0</v>
      </c>
      <c r="AF108" s="275"/>
      <c r="AG108" s="275"/>
      <c r="AH108" s="368"/>
      <c r="AI108" s="356"/>
      <c r="AJ108" s="336">
        <f t="shared" si="283"/>
        <v>0</v>
      </c>
      <c r="AK108" s="275"/>
      <c r="AL108" s="275"/>
      <c r="AM108" s="368"/>
      <c r="AN108" s="356"/>
      <c r="AO108" s="336">
        <f t="shared" si="284"/>
        <v>0</v>
      </c>
      <c r="AP108" s="275"/>
      <c r="AQ108" s="356"/>
      <c r="AR108" s="356"/>
      <c r="AS108" s="358"/>
      <c r="AT108" s="360"/>
      <c r="AU108" s="367"/>
      <c r="AV108" s="367"/>
      <c r="AW108" s="275"/>
      <c r="AX108" s="275"/>
      <c r="AY108" s="159"/>
      <c r="AZ108" s="159"/>
      <c r="BA108" s="344"/>
      <c r="XDQ108" s="426"/>
      <c r="XDR108" s="369"/>
      <c r="XDS108" s="356"/>
      <c r="XDT108" s="374"/>
      <c r="XDU108" s="356"/>
      <c r="XDV108" s="369"/>
      <c r="XDW108" s="275"/>
      <c r="XDX108" s="275"/>
      <c r="XDY108" s="161"/>
      <c r="XDZ108" s="369"/>
      <c r="XEA108" s="369"/>
      <c r="XEB108" s="369"/>
      <c r="XEC108" s="369"/>
      <c r="XED108" s="369"/>
      <c r="XEE108" s="369"/>
      <c r="XEF108" s="372"/>
      <c r="XEG108" s="162"/>
      <c r="XEH108" s="275"/>
      <c r="XEI108" s="275"/>
      <c r="XEJ108" s="275"/>
      <c r="XEK108" s="426"/>
      <c r="XEL108" s="369"/>
      <c r="XEM108" s="356"/>
      <c r="XEN108" s="374"/>
      <c r="XEO108" s="356"/>
      <c r="XEP108" s="369"/>
      <c r="XEQ108" s="275"/>
      <c r="XER108" s="275"/>
      <c r="XES108" s="161"/>
      <c r="XET108" s="369"/>
      <c r="XEU108" s="369"/>
      <c r="XEV108" s="369"/>
      <c r="XEW108" s="369"/>
      <c r="XEX108" s="369"/>
      <c r="XEY108" s="372"/>
      <c r="XEZ108" s="275"/>
      <c r="XFA108" s="275"/>
      <c r="XFB108" s="275"/>
      <c r="XFC108" s="360"/>
      <c r="XFD108" s="367"/>
    </row>
    <row r="109" spans="1:60 16325:16384" ht="40.5" hidden="1" customHeight="1" x14ac:dyDescent="0.2">
      <c r="A109" s="378"/>
      <c r="B109" s="364"/>
      <c r="C109" s="356"/>
      <c r="D109" s="374"/>
      <c r="E109" s="356"/>
      <c r="F109" s="369"/>
      <c r="G109" s="275"/>
      <c r="H109" s="275"/>
      <c r="I109" s="161"/>
      <c r="J109" s="369"/>
      <c r="K109" s="369"/>
      <c r="L109" s="369"/>
      <c r="M109" s="369"/>
      <c r="N109" s="369"/>
      <c r="O109" s="382"/>
      <c r="P109" s="369"/>
      <c r="Q109" s="382"/>
      <c r="R109" s="382"/>
      <c r="S109" s="162"/>
      <c r="T109" s="334">
        <f t="shared" si="280"/>
        <v>0</v>
      </c>
      <c r="U109" s="356"/>
      <c r="V109" s="356"/>
      <c r="W109" s="275"/>
      <c r="X109" s="369"/>
      <c r="Y109" s="368"/>
      <c r="Z109" s="335">
        <f t="shared" si="281"/>
        <v>0</v>
      </c>
      <c r="AA109" s="275"/>
      <c r="AB109" s="275"/>
      <c r="AC109" s="368"/>
      <c r="AD109" s="356"/>
      <c r="AE109" s="336">
        <f t="shared" si="282"/>
        <v>0</v>
      </c>
      <c r="AF109" s="275"/>
      <c r="AG109" s="275"/>
      <c r="AH109" s="368"/>
      <c r="AI109" s="356"/>
      <c r="AJ109" s="336">
        <f t="shared" si="283"/>
        <v>0</v>
      </c>
      <c r="AK109" s="275"/>
      <c r="AL109" s="275"/>
      <c r="AM109" s="368"/>
      <c r="AN109" s="356"/>
      <c r="AO109" s="336">
        <f t="shared" si="284"/>
        <v>0</v>
      </c>
      <c r="AP109" s="275"/>
      <c r="AQ109" s="356"/>
      <c r="AR109" s="356"/>
      <c r="AS109" s="358"/>
      <c r="AT109" s="360"/>
      <c r="AU109" s="367"/>
      <c r="AV109" s="367"/>
      <c r="AW109" s="275"/>
      <c r="AX109" s="275"/>
      <c r="AY109" s="159"/>
      <c r="AZ109" s="159"/>
      <c r="BA109" s="344"/>
      <c r="XDQ109" s="427"/>
      <c r="XDR109" s="369"/>
      <c r="XDS109" s="356"/>
      <c r="XDT109" s="374"/>
      <c r="XDU109" s="356"/>
      <c r="XDV109" s="369"/>
      <c r="XDW109" s="275"/>
      <c r="XDX109" s="275"/>
      <c r="XDY109" s="161"/>
      <c r="XDZ109" s="369"/>
      <c r="XEA109" s="369"/>
      <c r="XEB109" s="369"/>
      <c r="XEC109" s="369"/>
      <c r="XED109" s="369"/>
      <c r="XEE109" s="369"/>
      <c r="XEF109" s="372"/>
      <c r="XEG109" s="162"/>
      <c r="XEH109" s="275"/>
      <c r="XEI109" s="275"/>
      <c r="XEJ109" s="275"/>
      <c r="XEK109" s="427"/>
      <c r="XEL109" s="369"/>
      <c r="XEM109" s="356"/>
      <c r="XEN109" s="374"/>
      <c r="XEO109" s="356"/>
      <c r="XEP109" s="369"/>
      <c r="XEQ109" s="275"/>
      <c r="XER109" s="275"/>
      <c r="XES109" s="161"/>
      <c r="XET109" s="369"/>
      <c r="XEU109" s="369"/>
      <c r="XEV109" s="369"/>
      <c r="XEW109" s="369"/>
      <c r="XEX109" s="369"/>
      <c r="XEY109" s="372"/>
      <c r="XEZ109" s="275"/>
      <c r="XFA109" s="275"/>
      <c r="XFB109" s="275"/>
      <c r="XFC109" s="360"/>
      <c r="XFD109" s="367"/>
    </row>
    <row r="110" spans="1:60 16325:16384" ht="40.5" hidden="1" customHeight="1" x14ac:dyDescent="0.2">
      <c r="A110" s="378">
        <v>34</v>
      </c>
      <c r="B110" s="364" t="s">
        <v>195</v>
      </c>
      <c r="C110" s="356" t="str">
        <f>+VLOOKUP(B110,$A$770:$B$812,2,0)</f>
        <v>JUAN PABLO TRUJILLO LEMUS</v>
      </c>
      <c r="D110" s="374" t="s">
        <v>154</v>
      </c>
      <c r="E110" s="356"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69" t="s">
        <v>276</v>
      </c>
      <c r="G110" s="275" t="s">
        <v>271</v>
      </c>
      <c r="H110" s="275" t="s">
        <v>34</v>
      </c>
      <c r="I110" s="163" t="s">
        <v>1034</v>
      </c>
      <c r="J110" s="369" t="s">
        <v>112</v>
      </c>
      <c r="K110" s="364" t="s">
        <v>1035</v>
      </c>
      <c r="L110" s="367" t="s">
        <v>1036</v>
      </c>
      <c r="M110" s="364" t="s">
        <v>1037</v>
      </c>
      <c r="N110" s="369" t="s">
        <v>150</v>
      </c>
      <c r="O110" s="382">
        <f t="shared" ref="O110" si="432">IF(N110="ALTA",5,IF(N110="MEDIO ALTA",4,IF(N110="MEDIA",3,IF(N110="MEDIO BAJA",2,IF(N110="BAJA",1,0)))))</f>
        <v>4</v>
      </c>
      <c r="P110" s="369" t="s">
        <v>141</v>
      </c>
      <c r="Q110" s="382">
        <f t="shared" ref="Q110:Q116" si="433">IF(P110="ALTO",5,IF(P110="MEDIO ALTO",4,IF(P110="MEDIO",3,IF(P110="MEDIO BAJO",2,IF(P110="BAJO",1,0)))))</f>
        <v>3</v>
      </c>
      <c r="R110" s="382">
        <f>Q110*O110</f>
        <v>12</v>
      </c>
      <c r="S110" s="162" t="s">
        <v>327</v>
      </c>
      <c r="T110" s="334">
        <f t="shared" si="280"/>
        <v>1</v>
      </c>
      <c r="U110" s="356">
        <f t="shared" ref="U110" si="434">ROUND(AVERAGEIF(T110:T112,"&gt;0"),0)</f>
        <v>1</v>
      </c>
      <c r="V110" s="356">
        <f t="shared" si="301"/>
        <v>0.6</v>
      </c>
      <c r="W110" s="275" t="s">
        <v>1038</v>
      </c>
      <c r="X110" s="369">
        <f>IF(S110="No_existen",5*$X$10,Y110*$X$10)</f>
        <v>0.15000000000000002</v>
      </c>
      <c r="Y110" s="368">
        <f t="shared" ref="Y110" si="435">ROUND(AVERAGEIF(Z110:Z112,"&gt;0"),0)</f>
        <v>3</v>
      </c>
      <c r="Z110" s="335">
        <f t="shared" si="281"/>
        <v>1</v>
      </c>
      <c r="AA110" s="275" t="s">
        <v>332</v>
      </c>
      <c r="AB110" s="275" t="s">
        <v>1039</v>
      </c>
      <c r="AC110" s="368">
        <f t="shared" ref="AC110" si="436">IF(S110="No_existen",5*$AC$10,AD110*$AC$10)</f>
        <v>0.15</v>
      </c>
      <c r="AD110" s="356">
        <f t="shared" ref="AD110" si="437">ROUND(AVERAGEIF(AE110:AE112,"&gt;0"),0)</f>
        <v>1</v>
      </c>
      <c r="AE110" s="336">
        <f t="shared" si="282"/>
        <v>1</v>
      </c>
      <c r="AF110" s="275" t="s">
        <v>307</v>
      </c>
      <c r="AG110" s="275" t="s">
        <v>1040</v>
      </c>
      <c r="AH110" s="368">
        <f t="shared" ref="AH110" si="438">IF(S110="No_existen",5*$AH$10,AI110*$AH$10)</f>
        <v>0.1</v>
      </c>
      <c r="AI110" s="356">
        <f t="shared" ref="AI110" si="439">ROUND(AVERAGEIF(AJ110:AJ112,"&gt;0"),0)</f>
        <v>1</v>
      </c>
      <c r="AJ110" s="336">
        <f t="shared" si="283"/>
        <v>1</v>
      </c>
      <c r="AK110" s="275" t="s">
        <v>304</v>
      </c>
      <c r="AL110" s="275" t="s">
        <v>312</v>
      </c>
      <c r="AM110" s="368">
        <f t="shared" ref="AM110" si="440">IF(S110="No_existen",5*$AM$10,AN110*$AM$10)</f>
        <v>0.1</v>
      </c>
      <c r="AN110" s="356">
        <f t="shared" ref="AN110" si="441">ROUND(AVERAGEIF(AO110:AO112,"&gt;0"),0)</f>
        <v>1</v>
      </c>
      <c r="AO110" s="336">
        <f t="shared" si="284"/>
        <v>1</v>
      </c>
      <c r="AP110" s="275" t="s">
        <v>592</v>
      </c>
      <c r="AQ110" s="356">
        <f t="shared" ref="AQ110" si="442">ROUND(AVERAGE(U110,Y110,AD110,AI110,AN110),0)</f>
        <v>1</v>
      </c>
      <c r="AR110" s="356" t="str">
        <f t="shared" ref="AR110" si="443">IF(AQ110&lt;1.5,"FUERTE",IF(AND(AQ110&gt;=1.5,AQ110&lt;2.5),"ACEPTABLE",IF(AQ110&gt;=5,"INEXISTENTE","DÉBIL")))</f>
        <v>FUERTE</v>
      </c>
      <c r="AS110" s="358">
        <f t="shared" ref="AS110" si="444">IF(R110=0,0,ROUND((R110*AQ110),0))</f>
        <v>12</v>
      </c>
      <c r="AT110" s="360" t="str">
        <f t="shared" ref="AT110" si="445">IF(AS110&gt;=36,"GRAVE", IF(AS110&lt;=10, "LEVE", "MODERADO"))</f>
        <v>MODERADO</v>
      </c>
      <c r="AU110" s="367" t="s">
        <v>1041</v>
      </c>
      <c r="AV110" s="366">
        <v>0</v>
      </c>
      <c r="AW110" s="275" t="s">
        <v>91</v>
      </c>
      <c r="AX110" s="275"/>
      <c r="AY110" s="159"/>
      <c r="AZ110" s="159"/>
      <c r="BA110" s="344"/>
      <c r="XCW110" s="425"/>
      <c r="XCX110" s="369"/>
      <c r="XCY110" s="356"/>
      <c r="XCZ110" s="374"/>
      <c r="XDA110" s="356"/>
      <c r="XDB110" s="369"/>
      <c r="XDC110" s="275"/>
      <c r="XDD110" s="275"/>
      <c r="XDE110" s="275"/>
      <c r="XDF110" s="369"/>
      <c r="XDG110" s="369"/>
      <c r="XDH110" s="369"/>
      <c r="XDI110" s="369"/>
      <c r="XDJ110" s="369"/>
      <c r="XDK110" s="369"/>
      <c r="XDL110" s="372"/>
      <c r="XDM110" s="162"/>
      <c r="XDN110" s="275"/>
      <c r="XDO110" s="275"/>
      <c r="XDP110" s="275"/>
      <c r="XDQ110" s="425"/>
      <c r="XDR110" s="369"/>
      <c r="XDS110" s="356"/>
      <c r="XDT110" s="374"/>
      <c r="XDU110" s="356"/>
      <c r="XDV110" s="369"/>
      <c r="XDW110" s="275"/>
      <c r="XDX110" s="275"/>
      <c r="XDY110" s="275"/>
      <c r="XDZ110" s="369"/>
      <c r="XEA110" s="369"/>
      <c r="XEB110" s="369"/>
      <c r="XEC110" s="369"/>
      <c r="XED110" s="369"/>
      <c r="XEE110" s="372"/>
      <c r="XEF110" s="275"/>
      <c r="XEG110" s="275"/>
      <c r="XEH110" s="275"/>
      <c r="XEI110" s="360"/>
      <c r="XEJ110" s="367"/>
      <c r="XEK110" s="425"/>
      <c r="XEL110" s="369"/>
      <c r="XEM110" s="356"/>
      <c r="XEN110" s="374"/>
      <c r="XEO110" s="356"/>
      <c r="XEP110" s="369"/>
      <c r="XEQ110" s="275"/>
      <c r="XER110" s="275"/>
      <c r="XES110" s="275"/>
      <c r="XET110" s="369"/>
      <c r="XEU110" s="369"/>
      <c r="XEV110" s="369"/>
      <c r="XEW110" s="369"/>
      <c r="XEX110" s="369"/>
      <c r="XEY110" s="275"/>
      <c r="XEZ110" s="275"/>
      <c r="XFA110" s="360"/>
      <c r="XFB110" s="286"/>
    </row>
    <row r="111" spans="1:60 16325:16384" ht="40.5" hidden="1" customHeight="1" x14ac:dyDescent="0.2">
      <c r="A111" s="378"/>
      <c r="B111" s="364"/>
      <c r="C111" s="356"/>
      <c r="D111" s="374"/>
      <c r="E111" s="356"/>
      <c r="F111" s="369"/>
      <c r="G111" s="275" t="s">
        <v>271</v>
      </c>
      <c r="H111" s="275" t="s">
        <v>37</v>
      </c>
      <c r="I111" s="163" t="s">
        <v>1042</v>
      </c>
      <c r="J111" s="369"/>
      <c r="K111" s="364"/>
      <c r="L111" s="367"/>
      <c r="M111" s="364"/>
      <c r="N111" s="369"/>
      <c r="O111" s="382"/>
      <c r="P111" s="369"/>
      <c r="Q111" s="382"/>
      <c r="R111" s="382"/>
      <c r="S111" s="162" t="s">
        <v>327</v>
      </c>
      <c r="T111" s="334">
        <f t="shared" si="280"/>
        <v>1</v>
      </c>
      <c r="U111" s="356"/>
      <c r="V111" s="356"/>
      <c r="W111" s="275" t="s">
        <v>1043</v>
      </c>
      <c r="X111" s="369"/>
      <c r="Y111" s="368"/>
      <c r="Z111" s="335">
        <f t="shared" si="281"/>
        <v>4</v>
      </c>
      <c r="AA111" s="275" t="s">
        <v>330</v>
      </c>
      <c r="AB111" s="275"/>
      <c r="AC111" s="368"/>
      <c r="AD111" s="356"/>
      <c r="AE111" s="336">
        <f t="shared" si="282"/>
        <v>1</v>
      </c>
      <c r="AF111" s="275" t="s">
        <v>307</v>
      </c>
      <c r="AG111" s="275" t="s">
        <v>1044</v>
      </c>
      <c r="AH111" s="368"/>
      <c r="AI111" s="356"/>
      <c r="AJ111" s="336">
        <f t="shared" si="283"/>
        <v>1</v>
      </c>
      <c r="AK111" s="275" t="s">
        <v>304</v>
      </c>
      <c r="AL111" s="275" t="s">
        <v>311</v>
      </c>
      <c r="AM111" s="368"/>
      <c r="AN111" s="356"/>
      <c r="AO111" s="336">
        <f t="shared" si="284"/>
        <v>1</v>
      </c>
      <c r="AP111" s="275" t="s">
        <v>592</v>
      </c>
      <c r="AQ111" s="356"/>
      <c r="AR111" s="356"/>
      <c r="AS111" s="358"/>
      <c r="AT111" s="360"/>
      <c r="AU111" s="367"/>
      <c r="AV111" s="367"/>
      <c r="AW111" s="275" t="s">
        <v>93</v>
      </c>
      <c r="AX111" s="275"/>
      <c r="AY111" s="159"/>
      <c r="AZ111" s="159"/>
      <c r="BA111" s="344"/>
      <c r="XCW111" s="426"/>
      <c r="XCX111" s="369"/>
      <c r="XCY111" s="356"/>
      <c r="XCZ111" s="374"/>
      <c r="XDA111" s="356"/>
      <c r="XDB111" s="369"/>
      <c r="XDC111" s="275"/>
      <c r="XDD111" s="275"/>
      <c r="XDE111" s="161"/>
      <c r="XDF111" s="369"/>
      <c r="XDG111" s="369"/>
      <c r="XDH111" s="369"/>
      <c r="XDI111" s="369"/>
      <c r="XDJ111" s="369"/>
      <c r="XDK111" s="369"/>
      <c r="XDL111" s="372"/>
      <c r="XDM111" s="162"/>
      <c r="XDN111" s="275"/>
      <c r="XDO111" s="275"/>
      <c r="XDP111" s="275"/>
      <c r="XDQ111" s="426"/>
      <c r="XDR111" s="369"/>
      <c r="XDS111" s="356"/>
      <c r="XDT111" s="374"/>
      <c r="XDU111" s="356"/>
      <c r="XDV111" s="369"/>
      <c r="XDW111" s="275"/>
      <c r="XDX111" s="275"/>
      <c r="XDY111" s="161"/>
      <c r="XDZ111" s="369"/>
      <c r="XEA111" s="369"/>
      <c r="XEB111" s="369"/>
      <c r="XEC111" s="369"/>
      <c r="XED111" s="369"/>
      <c r="XEE111" s="372"/>
      <c r="XEF111" s="275"/>
      <c r="XEG111" s="275"/>
      <c r="XEH111" s="275"/>
      <c r="XEI111" s="360"/>
      <c r="XEJ111" s="367"/>
      <c r="XEK111" s="426"/>
      <c r="XEL111" s="369"/>
      <c r="XEM111" s="356"/>
      <c r="XEN111" s="374"/>
      <c r="XEO111" s="356"/>
      <c r="XEP111" s="369"/>
      <c r="XEQ111" s="275"/>
      <c r="XER111" s="275"/>
      <c r="XES111" s="161"/>
      <c r="XET111" s="369"/>
      <c r="XEU111" s="369"/>
      <c r="XEV111" s="369"/>
      <c r="XEW111" s="369"/>
      <c r="XEX111" s="369"/>
      <c r="XEY111" s="275"/>
      <c r="XEZ111" s="275"/>
      <c r="XFA111" s="360"/>
      <c r="XFB111" s="286"/>
    </row>
    <row r="112" spans="1:60 16325:16384" ht="40.5" hidden="1" customHeight="1" x14ac:dyDescent="0.2">
      <c r="A112" s="378"/>
      <c r="B112" s="364"/>
      <c r="C112" s="356"/>
      <c r="D112" s="374"/>
      <c r="E112" s="356"/>
      <c r="F112" s="369"/>
      <c r="G112" s="275"/>
      <c r="H112" s="275"/>
      <c r="I112" s="161"/>
      <c r="J112" s="369"/>
      <c r="K112" s="364"/>
      <c r="L112" s="367"/>
      <c r="M112" s="364"/>
      <c r="N112" s="369"/>
      <c r="O112" s="382"/>
      <c r="P112" s="369"/>
      <c r="Q112" s="382"/>
      <c r="R112" s="382"/>
      <c r="S112" s="162" t="s">
        <v>327</v>
      </c>
      <c r="T112" s="334">
        <f t="shared" si="280"/>
        <v>1</v>
      </c>
      <c r="U112" s="356"/>
      <c r="V112" s="356"/>
      <c r="W112" s="275" t="s">
        <v>1045</v>
      </c>
      <c r="X112" s="369"/>
      <c r="Y112" s="368"/>
      <c r="Z112" s="335">
        <f t="shared" si="281"/>
        <v>4</v>
      </c>
      <c r="AA112" s="275" t="s">
        <v>330</v>
      </c>
      <c r="AB112" s="275"/>
      <c r="AC112" s="368"/>
      <c r="AD112" s="356"/>
      <c r="AE112" s="336">
        <f t="shared" si="282"/>
        <v>1</v>
      </c>
      <c r="AF112" s="275" t="s">
        <v>307</v>
      </c>
      <c r="AG112" s="275" t="s">
        <v>1044</v>
      </c>
      <c r="AH112" s="368"/>
      <c r="AI112" s="356"/>
      <c r="AJ112" s="336">
        <f t="shared" si="283"/>
        <v>1</v>
      </c>
      <c r="AK112" s="275" t="s">
        <v>304</v>
      </c>
      <c r="AL112" s="275" t="s">
        <v>311</v>
      </c>
      <c r="AM112" s="368"/>
      <c r="AN112" s="356"/>
      <c r="AO112" s="336">
        <f t="shared" si="284"/>
        <v>1</v>
      </c>
      <c r="AP112" s="275" t="s">
        <v>592</v>
      </c>
      <c r="AQ112" s="356"/>
      <c r="AR112" s="356"/>
      <c r="AS112" s="358"/>
      <c r="AT112" s="360"/>
      <c r="AU112" s="367"/>
      <c r="AV112" s="367"/>
      <c r="AW112" s="275" t="s">
        <v>91</v>
      </c>
      <c r="AX112" s="275"/>
      <c r="AY112" s="159"/>
      <c r="AZ112" s="159"/>
      <c r="BA112" s="344"/>
      <c r="XCW112" s="427"/>
      <c r="XCX112" s="369"/>
      <c r="XCY112" s="356"/>
      <c r="XCZ112" s="374"/>
      <c r="XDA112" s="356"/>
      <c r="XDB112" s="369"/>
      <c r="XDC112" s="275"/>
      <c r="XDD112" s="275"/>
      <c r="XDE112" s="161"/>
      <c r="XDF112" s="369"/>
      <c r="XDG112" s="369"/>
      <c r="XDH112" s="369"/>
      <c r="XDI112" s="369"/>
      <c r="XDJ112" s="369"/>
      <c r="XDK112" s="369"/>
      <c r="XDL112" s="372"/>
      <c r="XDM112" s="162"/>
      <c r="XDN112" s="275"/>
      <c r="XDO112" s="275"/>
      <c r="XDP112" s="275"/>
      <c r="XDQ112" s="427"/>
      <c r="XDR112" s="369"/>
      <c r="XDS112" s="356"/>
      <c r="XDT112" s="374"/>
      <c r="XDU112" s="356"/>
      <c r="XDV112" s="369"/>
      <c r="XDW112" s="275"/>
      <c r="XDX112" s="275"/>
      <c r="XDY112" s="161"/>
      <c r="XDZ112" s="369"/>
      <c r="XEA112" s="369"/>
      <c r="XEB112" s="369"/>
      <c r="XEC112" s="369"/>
      <c r="XED112" s="369"/>
      <c r="XEE112" s="372"/>
      <c r="XEF112" s="275"/>
      <c r="XEG112" s="275"/>
      <c r="XEH112" s="275"/>
      <c r="XEI112" s="360"/>
      <c r="XEJ112" s="367"/>
      <c r="XEK112" s="427"/>
      <c r="XEL112" s="369"/>
      <c r="XEM112" s="356"/>
      <c r="XEN112" s="374"/>
      <c r="XEO112" s="356"/>
      <c r="XEP112" s="369"/>
      <c r="XEQ112" s="275"/>
      <c r="XER112" s="275"/>
      <c r="XES112" s="161"/>
      <c r="XET112" s="369"/>
      <c r="XEU112" s="369"/>
      <c r="XEV112" s="369"/>
      <c r="XEW112" s="369"/>
      <c r="XEX112" s="369"/>
      <c r="XEY112" s="275"/>
      <c r="XEZ112" s="275"/>
      <c r="XFA112" s="360"/>
      <c r="XFB112" s="286"/>
    </row>
    <row r="113" spans="1:60" ht="40.5" hidden="1" customHeight="1" x14ac:dyDescent="0.2">
      <c r="A113" s="378">
        <v>35</v>
      </c>
      <c r="B113" s="364" t="s">
        <v>195</v>
      </c>
      <c r="C113" s="356" t="str">
        <f>+VLOOKUP(B113,$A$770:$B$812,2,0)</f>
        <v>JUAN PABLO TRUJILLO LEMUS</v>
      </c>
      <c r="D113" s="374" t="s">
        <v>168</v>
      </c>
      <c r="E113" s="356"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69" t="s">
        <v>276</v>
      </c>
      <c r="G113" s="275" t="s">
        <v>272</v>
      </c>
      <c r="H113" s="275" t="s">
        <v>41</v>
      </c>
      <c r="I113" s="275" t="s">
        <v>1046</v>
      </c>
      <c r="J113" s="369" t="s">
        <v>108</v>
      </c>
      <c r="K113" s="367" t="s">
        <v>1047</v>
      </c>
      <c r="L113" s="369" t="s">
        <v>1048</v>
      </c>
      <c r="M113" s="369" t="s">
        <v>1049</v>
      </c>
      <c r="N113" s="369" t="s">
        <v>105</v>
      </c>
      <c r="O113" s="382">
        <f t="shared" ref="O113" si="446">IF(N113="ALTA",5,IF(N113="MEDIO ALTA",4,IF(N113="MEDIA",3,IF(N113="MEDIO BAJA",2,IF(N113="BAJA",1,0)))))</f>
        <v>3</v>
      </c>
      <c r="P113" s="369" t="s">
        <v>144</v>
      </c>
      <c r="Q113" s="382">
        <f t="shared" si="433"/>
        <v>4</v>
      </c>
      <c r="R113" s="382">
        <f>Q113*O113</f>
        <v>12</v>
      </c>
      <c r="S113" s="162" t="s">
        <v>327</v>
      </c>
      <c r="T113" s="334">
        <f t="shared" si="280"/>
        <v>1</v>
      </c>
      <c r="U113" s="356">
        <f t="shared" ref="U113" si="447">ROUND(AVERAGEIF(T113:T115,"&gt;0"),0)</f>
        <v>1</v>
      </c>
      <c r="V113" s="356">
        <f t="shared" si="301"/>
        <v>0.6</v>
      </c>
      <c r="W113" s="275" t="s">
        <v>1050</v>
      </c>
      <c r="X113" s="369">
        <f>IF(S113="No_existen",5*$X$10,Y113*$X$10)</f>
        <v>0.05</v>
      </c>
      <c r="Y113" s="368">
        <f t="shared" ref="Y113" si="448">ROUND(AVERAGEIF(Z113:Z115,"&gt;0"),0)</f>
        <v>1</v>
      </c>
      <c r="Z113" s="335">
        <f t="shared" si="281"/>
        <v>1</v>
      </c>
      <c r="AA113" s="275" t="s">
        <v>332</v>
      </c>
      <c r="AB113" s="275" t="s">
        <v>687</v>
      </c>
      <c r="AC113" s="368">
        <f t="shared" ref="AC113" si="449">IF(S113="No_existen",5*$AC$10,AD113*$AC$10)</f>
        <v>0.15</v>
      </c>
      <c r="AD113" s="356">
        <f t="shared" ref="AD113" si="450">ROUND(AVERAGEIF(AE113:AE115,"&gt;0"),0)</f>
        <v>1</v>
      </c>
      <c r="AE113" s="336">
        <f t="shared" si="282"/>
        <v>1</v>
      </c>
      <c r="AF113" s="275" t="s">
        <v>307</v>
      </c>
      <c r="AG113" s="275" t="s">
        <v>1051</v>
      </c>
      <c r="AH113" s="368">
        <f t="shared" ref="AH113" si="451">IF(S113="No_existen",5*$AH$10,AI113*$AH$10)</f>
        <v>0.1</v>
      </c>
      <c r="AI113" s="356">
        <f t="shared" ref="AI113" si="452">ROUND(AVERAGEIF(AJ113:AJ115,"&gt;0"),0)</f>
        <v>1</v>
      </c>
      <c r="AJ113" s="336">
        <f t="shared" si="283"/>
        <v>1</v>
      </c>
      <c r="AK113" s="275" t="s">
        <v>304</v>
      </c>
      <c r="AL113" s="275" t="s">
        <v>311</v>
      </c>
      <c r="AM113" s="368">
        <f t="shared" ref="AM113" si="453">IF(S113="No_existen",5*$AM$10,AN113*$AM$10)</f>
        <v>0.1</v>
      </c>
      <c r="AN113" s="356">
        <f t="shared" ref="AN113" si="454">ROUND(AVERAGEIF(AO113:AO115,"&gt;0"),0)</f>
        <v>1</v>
      </c>
      <c r="AO113" s="336">
        <f t="shared" si="284"/>
        <v>1</v>
      </c>
      <c r="AP113" s="275" t="s">
        <v>592</v>
      </c>
      <c r="AQ113" s="356">
        <f t="shared" ref="AQ113" si="455">ROUND(AVERAGE(U113,Y113,AD113,AI113,AN113),0)</f>
        <v>1</v>
      </c>
      <c r="AR113" s="356" t="str">
        <f t="shared" ref="AR113" si="456">IF(AQ113&lt;1.5,"FUERTE",IF(AND(AQ113&gt;=1.5,AQ113&lt;2.5),"ACEPTABLE",IF(AQ113&gt;=5,"INEXISTENTE","DÉBIL")))</f>
        <v>FUERTE</v>
      </c>
      <c r="AS113" s="358">
        <f t="shared" ref="AS113" si="457">IF(R113=0,0,ROUND((R113*AQ113),0))</f>
        <v>12</v>
      </c>
      <c r="AT113" s="360" t="str">
        <f t="shared" ref="AT113" si="458">IF(AS113&gt;=36,"GRAVE", IF(AS113&lt;=10, "LEVE", "MODERADO"))</f>
        <v>MODERADO</v>
      </c>
      <c r="AU113" s="367" t="s">
        <v>1052</v>
      </c>
      <c r="AV113" s="367" t="s">
        <v>1053</v>
      </c>
      <c r="AW113" s="275" t="s">
        <v>91</v>
      </c>
      <c r="AX113" s="275"/>
      <c r="AY113" s="159"/>
      <c r="AZ113" s="159"/>
      <c r="BA113" s="344"/>
      <c r="BB113" s="286"/>
      <c r="BC113" s="286"/>
      <c r="BD113" s="286"/>
      <c r="BE113" s="286"/>
      <c r="BF113" s="286"/>
      <c r="BG113" s="286"/>
      <c r="BH113" s="286"/>
    </row>
    <row r="114" spans="1:60" ht="40.5" hidden="1" customHeight="1" x14ac:dyDescent="0.2">
      <c r="A114" s="378"/>
      <c r="B114" s="364"/>
      <c r="C114" s="356"/>
      <c r="D114" s="374"/>
      <c r="E114" s="356"/>
      <c r="F114" s="369"/>
      <c r="G114" s="275" t="s">
        <v>271</v>
      </c>
      <c r="H114" s="275" t="s">
        <v>37</v>
      </c>
      <c r="I114" s="275" t="s">
        <v>1054</v>
      </c>
      <c r="J114" s="369"/>
      <c r="K114" s="367"/>
      <c r="L114" s="369"/>
      <c r="M114" s="369"/>
      <c r="N114" s="369"/>
      <c r="O114" s="382"/>
      <c r="P114" s="369"/>
      <c r="Q114" s="382"/>
      <c r="R114" s="382"/>
      <c r="S114" s="162"/>
      <c r="T114" s="334">
        <f t="shared" si="280"/>
        <v>0</v>
      </c>
      <c r="U114" s="356"/>
      <c r="V114" s="356"/>
      <c r="W114" s="275"/>
      <c r="X114" s="369"/>
      <c r="Y114" s="368"/>
      <c r="Z114" s="335">
        <f t="shared" si="281"/>
        <v>0</v>
      </c>
      <c r="AA114" s="275"/>
      <c r="AB114" s="275"/>
      <c r="AC114" s="368"/>
      <c r="AD114" s="356"/>
      <c r="AE114" s="336">
        <f t="shared" si="282"/>
        <v>0</v>
      </c>
      <c r="AF114" s="275"/>
      <c r="AG114" s="275"/>
      <c r="AH114" s="368"/>
      <c r="AI114" s="356"/>
      <c r="AJ114" s="336">
        <f t="shared" si="283"/>
        <v>0</v>
      </c>
      <c r="AK114" s="275"/>
      <c r="AL114" s="275"/>
      <c r="AM114" s="368"/>
      <c r="AN114" s="356"/>
      <c r="AO114" s="336">
        <f t="shared" si="284"/>
        <v>0</v>
      </c>
      <c r="AP114" s="275"/>
      <c r="AQ114" s="356"/>
      <c r="AR114" s="356"/>
      <c r="AS114" s="358"/>
      <c r="AT114" s="360"/>
      <c r="AU114" s="367"/>
      <c r="AV114" s="367"/>
      <c r="AW114" s="275"/>
      <c r="AX114" s="275"/>
      <c r="AY114" s="159"/>
      <c r="AZ114" s="159"/>
      <c r="BA114" s="344"/>
      <c r="BB114" s="286"/>
      <c r="BC114" s="286"/>
      <c r="BD114" s="286"/>
      <c r="BE114" s="286"/>
      <c r="BF114" s="286"/>
      <c r="BG114" s="286"/>
      <c r="BH114" s="286"/>
    </row>
    <row r="115" spans="1:60" ht="40.5" hidden="1" customHeight="1" x14ac:dyDescent="0.2">
      <c r="A115" s="378"/>
      <c r="B115" s="364"/>
      <c r="C115" s="356"/>
      <c r="D115" s="374"/>
      <c r="E115" s="356"/>
      <c r="F115" s="369"/>
      <c r="G115" s="275" t="s">
        <v>272</v>
      </c>
      <c r="H115" s="275" t="s">
        <v>273</v>
      </c>
      <c r="I115" s="275" t="s">
        <v>1055</v>
      </c>
      <c r="J115" s="369"/>
      <c r="K115" s="367"/>
      <c r="L115" s="369"/>
      <c r="M115" s="369"/>
      <c r="N115" s="369"/>
      <c r="O115" s="382"/>
      <c r="P115" s="369"/>
      <c r="Q115" s="382"/>
      <c r="R115" s="382"/>
      <c r="S115" s="162"/>
      <c r="T115" s="334">
        <f t="shared" si="280"/>
        <v>0</v>
      </c>
      <c r="U115" s="356"/>
      <c r="V115" s="356"/>
      <c r="W115" s="275"/>
      <c r="X115" s="369"/>
      <c r="Y115" s="368"/>
      <c r="Z115" s="335">
        <f t="shared" si="281"/>
        <v>0</v>
      </c>
      <c r="AA115" s="275"/>
      <c r="AB115" s="275"/>
      <c r="AC115" s="368"/>
      <c r="AD115" s="356"/>
      <c r="AE115" s="336">
        <f t="shared" si="282"/>
        <v>0</v>
      </c>
      <c r="AF115" s="275"/>
      <c r="AG115" s="275"/>
      <c r="AH115" s="368"/>
      <c r="AI115" s="356"/>
      <c r="AJ115" s="336">
        <f t="shared" si="283"/>
        <v>0</v>
      </c>
      <c r="AK115" s="275"/>
      <c r="AL115" s="275"/>
      <c r="AM115" s="368"/>
      <c r="AN115" s="356"/>
      <c r="AO115" s="336">
        <f t="shared" si="284"/>
        <v>0</v>
      </c>
      <c r="AP115" s="275"/>
      <c r="AQ115" s="356"/>
      <c r="AR115" s="356"/>
      <c r="AS115" s="358"/>
      <c r="AT115" s="360"/>
      <c r="AU115" s="367"/>
      <c r="AV115" s="367"/>
      <c r="AW115" s="275"/>
      <c r="AX115" s="275"/>
      <c r="AY115" s="159"/>
      <c r="AZ115" s="159"/>
      <c r="BA115" s="344"/>
      <c r="BB115" s="286"/>
      <c r="BC115" s="286"/>
      <c r="BD115" s="286"/>
      <c r="BE115" s="286"/>
      <c r="BF115" s="286"/>
      <c r="BG115" s="286"/>
      <c r="BH115" s="286"/>
    </row>
    <row r="116" spans="1:60" ht="40.5" hidden="1" customHeight="1" x14ac:dyDescent="0.2">
      <c r="A116" s="378">
        <v>36</v>
      </c>
      <c r="B116" s="364" t="s">
        <v>195</v>
      </c>
      <c r="C116" s="356" t="str">
        <f>+VLOOKUP(B116,$A$770:$B$812,2,0)</f>
        <v>JUAN PABLO TRUJILLO LEMUS</v>
      </c>
      <c r="D116" s="374" t="s">
        <v>168</v>
      </c>
      <c r="E116" s="356"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69" t="s">
        <v>276</v>
      </c>
      <c r="G116" s="275" t="s">
        <v>271</v>
      </c>
      <c r="H116" s="275" t="s">
        <v>37</v>
      </c>
      <c r="I116" s="275" t="s">
        <v>1056</v>
      </c>
      <c r="J116" s="369" t="s">
        <v>106</v>
      </c>
      <c r="K116" s="367" t="s">
        <v>1057</v>
      </c>
      <c r="L116" s="369" t="s">
        <v>1058</v>
      </c>
      <c r="M116" s="369" t="s">
        <v>1059</v>
      </c>
      <c r="N116" s="369" t="s">
        <v>151</v>
      </c>
      <c r="O116" s="382">
        <f t="shared" ref="O116" si="459">IF(N116="ALTA",5,IF(N116="MEDIO ALTA",4,IF(N116="MEDIA",3,IF(N116="MEDIO BAJA",2,IF(N116="BAJA",1,0)))))</f>
        <v>2</v>
      </c>
      <c r="P116" s="369" t="s">
        <v>141</v>
      </c>
      <c r="Q116" s="382">
        <f t="shared" si="433"/>
        <v>3</v>
      </c>
      <c r="R116" s="382">
        <f>Q116*O116</f>
        <v>6</v>
      </c>
      <c r="S116" s="162" t="s">
        <v>327</v>
      </c>
      <c r="T116" s="334">
        <f t="shared" si="280"/>
        <v>1</v>
      </c>
      <c r="U116" s="356">
        <f t="shared" ref="U116" si="460">ROUND(AVERAGEIF(T116:T118,"&gt;0"),0)</f>
        <v>1</v>
      </c>
      <c r="V116" s="356">
        <f t="shared" si="301"/>
        <v>0.6</v>
      </c>
      <c r="W116" s="275" t="s">
        <v>1060</v>
      </c>
      <c r="X116" s="369">
        <f>IF(S116="No_existen",5*$X$10,Y116*$X$10)</f>
        <v>0.1</v>
      </c>
      <c r="Y116" s="368">
        <f t="shared" ref="Y116" si="461">ROUND(AVERAGEIF(Z116:Z118,"&gt;0"),0)</f>
        <v>2</v>
      </c>
      <c r="Z116" s="335">
        <f t="shared" si="281"/>
        <v>2</v>
      </c>
      <c r="AA116" s="275" t="s">
        <v>331</v>
      </c>
      <c r="AB116" s="275"/>
      <c r="AC116" s="368">
        <f t="shared" ref="AC116" si="462">IF(S116="No_existen",5*$AC$10,AD116*$AC$10)</f>
        <v>0.15</v>
      </c>
      <c r="AD116" s="356">
        <f t="shared" ref="AD116" si="463">ROUND(AVERAGEIF(AE116:AE118,"&gt;0"),0)</f>
        <v>1</v>
      </c>
      <c r="AE116" s="336">
        <f t="shared" si="282"/>
        <v>1</v>
      </c>
      <c r="AF116" s="275" t="s">
        <v>307</v>
      </c>
      <c r="AG116" s="275" t="s">
        <v>1061</v>
      </c>
      <c r="AH116" s="368">
        <f t="shared" ref="AH116" si="464">IF(S116="No_existen",5*$AH$10,AI116*$AH$10)</f>
        <v>0.1</v>
      </c>
      <c r="AI116" s="356">
        <f t="shared" ref="AI116" si="465">ROUND(AVERAGEIF(AJ116:AJ118,"&gt;0"),0)</f>
        <v>1</v>
      </c>
      <c r="AJ116" s="336">
        <f t="shared" si="283"/>
        <v>1</v>
      </c>
      <c r="AK116" s="275" t="s">
        <v>304</v>
      </c>
      <c r="AL116" s="275" t="s">
        <v>311</v>
      </c>
      <c r="AM116" s="368">
        <f t="shared" ref="AM116" si="466">IF(S116="No_existen",5*$AM$10,AN116*$AM$10)</f>
        <v>0.1</v>
      </c>
      <c r="AN116" s="356">
        <f t="shared" ref="AN116" si="467">ROUND(AVERAGEIF(AO116:AO118,"&gt;0"),0)</f>
        <v>1</v>
      </c>
      <c r="AO116" s="336">
        <f t="shared" si="284"/>
        <v>1</v>
      </c>
      <c r="AP116" s="275" t="s">
        <v>592</v>
      </c>
      <c r="AQ116" s="356">
        <f t="shared" ref="AQ116" si="468">ROUND(AVERAGE(U116,Y116,AD116,AI116,AN116),0)</f>
        <v>1</v>
      </c>
      <c r="AR116" s="356" t="str">
        <f t="shared" ref="AR116" si="469">IF(AQ116&lt;1.5,"FUERTE",IF(AND(AQ116&gt;=1.5,AQ116&lt;2.5),"ACEPTABLE",IF(AQ116&gt;=5,"INEXISTENTE","DÉBIL")))</f>
        <v>FUERTE</v>
      </c>
      <c r="AS116" s="358">
        <f t="shared" ref="AS116" si="470">IF(R116=0,0,ROUND((R116*AQ116),0))</f>
        <v>6</v>
      </c>
      <c r="AT116" s="360" t="str">
        <f t="shared" ref="AT116" si="471">IF(AS116&gt;=36,"GRAVE", IF(AS116&lt;=10, "LEVE", "MODERADO"))</f>
        <v>LEVE</v>
      </c>
      <c r="AU116" s="367" t="s">
        <v>1062</v>
      </c>
      <c r="AV116" s="367" t="s">
        <v>1063</v>
      </c>
      <c r="AW116" s="275" t="s">
        <v>90</v>
      </c>
      <c r="AX116" s="275"/>
      <c r="AY116" s="159"/>
      <c r="AZ116" s="159"/>
      <c r="BA116" s="344"/>
      <c r="BB116" s="286"/>
      <c r="BC116" s="286"/>
      <c r="BD116" s="286"/>
      <c r="BE116" s="286"/>
      <c r="BF116" s="286"/>
      <c r="BG116" s="286"/>
      <c r="BH116" s="286"/>
    </row>
    <row r="117" spans="1:60" ht="40.5" hidden="1" customHeight="1" x14ac:dyDescent="0.2">
      <c r="A117" s="378"/>
      <c r="B117" s="364"/>
      <c r="C117" s="356"/>
      <c r="D117" s="374"/>
      <c r="E117" s="356"/>
      <c r="F117" s="369"/>
      <c r="G117" s="275" t="s">
        <v>271</v>
      </c>
      <c r="H117" s="275" t="s">
        <v>37</v>
      </c>
      <c r="I117" s="275" t="s">
        <v>1064</v>
      </c>
      <c r="J117" s="369"/>
      <c r="K117" s="367"/>
      <c r="L117" s="369"/>
      <c r="M117" s="369"/>
      <c r="N117" s="369"/>
      <c r="O117" s="382"/>
      <c r="P117" s="369"/>
      <c r="Q117" s="382"/>
      <c r="R117" s="382"/>
      <c r="S117" s="162"/>
      <c r="T117" s="334">
        <f t="shared" si="280"/>
        <v>0</v>
      </c>
      <c r="U117" s="356"/>
      <c r="V117" s="356"/>
      <c r="W117" s="275"/>
      <c r="X117" s="369"/>
      <c r="Y117" s="368"/>
      <c r="Z117" s="335">
        <f t="shared" si="281"/>
        <v>0</v>
      </c>
      <c r="AA117" s="275"/>
      <c r="AB117" s="275"/>
      <c r="AC117" s="368"/>
      <c r="AD117" s="356"/>
      <c r="AE117" s="336">
        <f t="shared" si="282"/>
        <v>0</v>
      </c>
      <c r="AF117" s="275"/>
      <c r="AG117" s="275"/>
      <c r="AH117" s="368"/>
      <c r="AI117" s="356"/>
      <c r="AJ117" s="336">
        <f t="shared" si="283"/>
        <v>0</v>
      </c>
      <c r="AK117" s="275"/>
      <c r="AL117" s="275"/>
      <c r="AM117" s="368"/>
      <c r="AN117" s="356"/>
      <c r="AO117" s="336">
        <f t="shared" si="284"/>
        <v>0</v>
      </c>
      <c r="AP117" s="275"/>
      <c r="AQ117" s="356"/>
      <c r="AR117" s="356"/>
      <c r="AS117" s="358"/>
      <c r="AT117" s="360"/>
      <c r="AU117" s="367"/>
      <c r="AV117" s="367"/>
      <c r="AW117" s="275"/>
      <c r="AX117" s="275"/>
      <c r="AY117" s="159"/>
      <c r="AZ117" s="159"/>
      <c r="BA117" s="344"/>
      <c r="BB117" s="286"/>
      <c r="BC117" s="286"/>
      <c r="BD117" s="286"/>
      <c r="BE117" s="286"/>
      <c r="BF117" s="286"/>
      <c r="BG117" s="286"/>
      <c r="BH117" s="286"/>
    </row>
    <row r="118" spans="1:60" ht="40.5" hidden="1" customHeight="1" x14ac:dyDescent="0.2">
      <c r="A118" s="378"/>
      <c r="B118" s="364"/>
      <c r="C118" s="356"/>
      <c r="D118" s="374"/>
      <c r="E118" s="356"/>
      <c r="F118" s="369"/>
      <c r="G118" s="275" t="s">
        <v>271</v>
      </c>
      <c r="H118" s="275" t="s">
        <v>36</v>
      </c>
      <c r="I118" s="275" t="s">
        <v>1065</v>
      </c>
      <c r="J118" s="369"/>
      <c r="K118" s="367"/>
      <c r="L118" s="369"/>
      <c r="M118" s="369"/>
      <c r="N118" s="369"/>
      <c r="O118" s="382"/>
      <c r="P118" s="369"/>
      <c r="Q118" s="382"/>
      <c r="R118" s="382"/>
      <c r="S118" s="162"/>
      <c r="T118" s="334">
        <f t="shared" si="280"/>
        <v>0</v>
      </c>
      <c r="U118" s="356"/>
      <c r="V118" s="356"/>
      <c r="W118" s="275"/>
      <c r="X118" s="369"/>
      <c r="Y118" s="368"/>
      <c r="Z118" s="335">
        <f t="shared" si="281"/>
        <v>0</v>
      </c>
      <c r="AA118" s="275"/>
      <c r="AB118" s="275"/>
      <c r="AC118" s="368"/>
      <c r="AD118" s="356"/>
      <c r="AE118" s="336">
        <f t="shared" si="282"/>
        <v>0</v>
      </c>
      <c r="AF118" s="275"/>
      <c r="AG118" s="275"/>
      <c r="AH118" s="368"/>
      <c r="AI118" s="356"/>
      <c r="AJ118" s="336">
        <f t="shared" si="283"/>
        <v>0</v>
      </c>
      <c r="AK118" s="275"/>
      <c r="AL118" s="275"/>
      <c r="AM118" s="368"/>
      <c r="AN118" s="356"/>
      <c r="AO118" s="336">
        <f t="shared" si="284"/>
        <v>0</v>
      </c>
      <c r="AP118" s="275"/>
      <c r="AQ118" s="356"/>
      <c r="AR118" s="356"/>
      <c r="AS118" s="358"/>
      <c r="AT118" s="360"/>
      <c r="AU118" s="367"/>
      <c r="AV118" s="367"/>
      <c r="AW118" s="275"/>
      <c r="AX118" s="275"/>
      <c r="AY118" s="159"/>
      <c r="AZ118" s="159"/>
      <c r="BA118" s="344"/>
      <c r="BB118" s="286"/>
      <c r="BC118" s="286"/>
      <c r="BD118" s="286"/>
      <c r="BE118" s="286"/>
      <c r="BF118" s="286"/>
      <c r="BG118" s="286"/>
      <c r="BH118" s="286"/>
    </row>
    <row r="119" spans="1:60" ht="40.5" hidden="1" customHeight="1" x14ac:dyDescent="0.2">
      <c r="A119" s="378">
        <v>37</v>
      </c>
      <c r="B119" s="364" t="s">
        <v>195</v>
      </c>
      <c r="C119" s="356" t="str">
        <f>+VLOOKUP(B119,$A$770:$B$812,2,0)</f>
        <v>JUAN PABLO TRUJILLO LEMUS</v>
      </c>
      <c r="D119" s="374" t="s">
        <v>166</v>
      </c>
      <c r="E119" s="356"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69" t="s">
        <v>276</v>
      </c>
      <c r="G119" s="275" t="s">
        <v>272</v>
      </c>
      <c r="H119" s="275" t="s">
        <v>273</v>
      </c>
      <c r="I119" s="275" t="s">
        <v>1066</v>
      </c>
      <c r="J119" s="369" t="s">
        <v>110</v>
      </c>
      <c r="K119" s="369" t="s">
        <v>1067</v>
      </c>
      <c r="L119" s="369" t="s">
        <v>1068</v>
      </c>
      <c r="M119" s="369" t="s">
        <v>1069</v>
      </c>
      <c r="N119" s="369" t="s">
        <v>150</v>
      </c>
      <c r="O119" s="382">
        <f t="shared" ref="O119" si="472">IF(N119="ALTA",5,IF(N119="MEDIO ALTA",4,IF(N119="MEDIA",3,IF(N119="MEDIO BAJA",2,IF(N119="BAJA",1,0)))))</f>
        <v>4</v>
      </c>
      <c r="P119" s="369" t="s">
        <v>141</v>
      </c>
      <c r="Q119" s="382">
        <f t="shared" ref="Q119" si="473">IF(P119="ALTO",5,IF(P119="MEDIO ALTO",4,IF(P119="MEDIO",3,IF(P119="MEDIO BAJO",2,IF(P119="BAJO",1,0)))))</f>
        <v>3</v>
      </c>
      <c r="R119" s="382">
        <f t="shared" ref="R119:R131" si="474">Q119*O119</f>
        <v>12</v>
      </c>
      <c r="S119" s="162" t="s">
        <v>327</v>
      </c>
      <c r="T119" s="334">
        <f t="shared" si="280"/>
        <v>1</v>
      </c>
      <c r="U119" s="356">
        <f t="shared" ref="U119" si="475">ROUND(AVERAGEIF(T119:T121,"&gt;0"),0)</f>
        <v>1</v>
      </c>
      <c r="V119" s="356">
        <f t="shared" si="301"/>
        <v>0.6</v>
      </c>
      <c r="W119" s="275" t="s">
        <v>1070</v>
      </c>
      <c r="X119" s="369">
        <f>IF(S119="No_existen",5*$X$10,Y119*$X$10)</f>
        <v>0.2</v>
      </c>
      <c r="Y119" s="368">
        <f t="shared" ref="Y119" si="476">ROUND(AVERAGEIF(Z119:Z121,"&gt;0"),0)</f>
        <v>4</v>
      </c>
      <c r="Z119" s="335">
        <f t="shared" si="281"/>
        <v>4</v>
      </c>
      <c r="AA119" s="275" t="s">
        <v>330</v>
      </c>
      <c r="AB119" s="275"/>
      <c r="AC119" s="368">
        <f t="shared" ref="AC119" si="477">IF(S119="No_existen",5*$AC$10,AD119*$AC$10)</f>
        <v>0.15</v>
      </c>
      <c r="AD119" s="356">
        <f t="shared" ref="AD119" si="478">ROUND(AVERAGEIF(AE119:AE121,"&gt;0"),0)</f>
        <v>1</v>
      </c>
      <c r="AE119" s="336">
        <f t="shared" si="282"/>
        <v>1</v>
      </c>
      <c r="AF119" s="275" t="s">
        <v>307</v>
      </c>
      <c r="AG119" s="275" t="s">
        <v>1051</v>
      </c>
      <c r="AH119" s="368">
        <f t="shared" ref="AH119" si="479">IF(S119="No_existen",5*$AH$10,AI119*$AH$10)</f>
        <v>0.1</v>
      </c>
      <c r="AI119" s="356">
        <f t="shared" ref="AI119" si="480">ROUND(AVERAGEIF(AJ119:AJ121,"&gt;0"),0)</f>
        <v>1</v>
      </c>
      <c r="AJ119" s="336">
        <f t="shared" si="283"/>
        <v>1</v>
      </c>
      <c r="AK119" s="275" t="s">
        <v>304</v>
      </c>
      <c r="AL119" s="275" t="s">
        <v>312</v>
      </c>
      <c r="AM119" s="368">
        <f t="shared" ref="AM119" si="481">IF(S119="No_existen",5*$AM$10,AN119*$AM$10)</f>
        <v>0.4</v>
      </c>
      <c r="AN119" s="356">
        <f t="shared" ref="AN119" si="482">ROUND(AVERAGEIF(AO119:AO121,"&gt;0"),0)</f>
        <v>4</v>
      </c>
      <c r="AO119" s="336">
        <f t="shared" si="284"/>
        <v>4</v>
      </c>
      <c r="AP119" s="275" t="s">
        <v>593</v>
      </c>
      <c r="AQ119" s="356">
        <f t="shared" ref="AQ119" si="483">ROUND(AVERAGE(U119,Y119,AD119,AI119,AN119),0)</f>
        <v>2</v>
      </c>
      <c r="AR119" s="356" t="str">
        <f t="shared" ref="AR119" si="484">IF(AQ119&lt;1.5,"FUERTE",IF(AND(AQ119&gt;=1.5,AQ119&lt;2.5),"ACEPTABLE",IF(AQ119&gt;=5,"INEXISTENTE","DÉBIL")))</f>
        <v>ACEPTABLE</v>
      </c>
      <c r="AS119" s="358">
        <f t="shared" ref="AS119" si="485">IF(R119=0,0,ROUND((R119*AQ119),0))</f>
        <v>24</v>
      </c>
      <c r="AT119" s="360" t="str">
        <f t="shared" ref="AT119" si="486">IF(AS119&gt;=36,"GRAVE", IF(AS119&lt;=10, "LEVE", "MODERADO"))</f>
        <v>MODERADO</v>
      </c>
      <c r="AU119" s="367" t="s">
        <v>1071</v>
      </c>
      <c r="AV119" s="367" t="s">
        <v>1072</v>
      </c>
      <c r="AW119" s="275" t="s">
        <v>93</v>
      </c>
      <c r="AX119" s="275"/>
      <c r="AY119" s="159"/>
      <c r="AZ119" s="159"/>
      <c r="BA119" s="344"/>
      <c r="BB119" s="286"/>
      <c r="BC119" s="286"/>
      <c r="BD119" s="286"/>
      <c r="BE119" s="286"/>
      <c r="BF119" s="286"/>
      <c r="BG119" s="286"/>
      <c r="BH119" s="286"/>
    </row>
    <row r="120" spans="1:60" ht="40.5" hidden="1" customHeight="1" x14ac:dyDescent="0.2">
      <c r="A120" s="378"/>
      <c r="B120" s="364"/>
      <c r="C120" s="356"/>
      <c r="D120" s="374"/>
      <c r="E120" s="356"/>
      <c r="F120" s="369"/>
      <c r="G120" s="275"/>
      <c r="H120" s="275"/>
      <c r="I120" s="275"/>
      <c r="J120" s="369"/>
      <c r="K120" s="369"/>
      <c r="L120" s="369"/>
      <c r="M120" s="369"/>
      <c r="N120" s="369"/>
      <c r="O120" s="382"/>
      <c r="P120" s="369"/>
      <c r="Q120" s="382"/>
      <c r="R120" s="382"/>
      <c r="S120" s="162"/>
      <c r="T120" s="334">
        <f t="shared" si="280"/>
        <v>0</v>
      </c>
      <c r="U120" s="356"/>
      <c r="V120" s="356"/>
      <c r="W120" s="275"/>
      <c r="X120" s="369"/>
      <c r="Y120" s="368"/>
      <c r="Z120" s="335">
        <f t="shared" si="281"/>
        <v>0</v>
      </c>
      <c r="AA120" s="275"/>
      <c r="AB120" s="275"/>
      <c r="AC120" s="368"/>
      <c r="AD120" s="356"/>
      <c r="AE120" s="336">
        <f t="shared" si="282"/>
        <v>0</v>
      </c>
      <c r="AF120" s="275"/>
      <c r="AG120" s="275"/>
      <c r="AH120" s="368"/>
      <c r="AI120" s="356"/>
      <c r="AJ120" s="336">
        <f t="shared" si="283"/>
        <v>0</v>
      </c>
      <c r="AK120" s="275"/>
      <c r="AL120" s="275"/>
      <c r="AM120" s="368"/>
      <c r="AN120" s="356"/>
      <c r="AO120" s="336">
        <f t="shared" si="284"/>
        <v>0</v>
      </c>
      <c r="AP120" s="275"/>
      <c r="AQ120" s="356"/>
      <c r="AR120" s="356"/>
      <c r="AS120" s="358"/>
      <c r="AT120" s="360"/>
      <c r="AU120" s="367"/>
      <c r="AV120" s="367"/>
      <c r="AW120" s="275"/>
      <c r="AX120" s="275"/>
      <c r="AY120" s="159"/>
      <c r="AZ120" s="159"/>
      <c r="BA120" s="344"/>
      <c r="BB120" s="286"/>
      <c r="BC120" s="286"/>
      <c r="BD120" s="286"/>
      <c r="BE120" s="286"/>
      <c r="BF120" s="286"/>
      <c r="BG120" s="286"/>
      <c r="BH120" s="286"/>
    </row>
    <row r="121" spans="1:60" ht="40.5" hidden="1" customHeight="1" x14ac:dyDescent="0.2">
      <c r="A121" s="378"/>
      <c r="B121" s="364"/>
      <c r="C121" s="356"/>
      <c r="D121" s="374"/>
      <c r="E121" s="356"/>
      <c r="F121" s="369"/>
      <c r="G121" s="275"/>
      <c r="H121" s="275"/>
      <c r="I121" s="275"/>
      <c r="J121" s="369"/>
      <c r="K121" s="369"/>
      <c r="L121" s="369"/>
      <c r="M121" s="369"/>
      <c r="N121" s="369"/>
      <c r="O121" s="382"/>
      <c r="P121" s="369"/>
      <c r="Q121" s="382"/>
      <c r="R121" s="382"/>
      <c r="S121" s="162"/>
      <c r="T121" s="334">
        <f t="shared" si="280"/>
        <v>0</v>
      </c>
      <c r="U121" s="356"/>
      <c r="V121" s="356"/>
      <c r="W121" s="275"/>
      <c r="X121" s="369"/>
      <c r="Y121" s="368"/>
      <c r="Z121" s="335">
        <f t="shared" si="281"/>
        <v>0</v>
      </c>
      <c r="AA121" s="275"/>
      <c r="AB121" s="275"/>
      <c r="AC121" s="368"/>
      <c r="AD121" s="356"/>
      <c r="AE121" s="336">
        <f t="shared" si="282"/>
        <v>0</v>
      </c>
      <c r="AF121" s="275"/>
      <c r="AG121" s="275"/>
      <c r="AH121" s="368"/>
      <c r="AI121" s="356"/>
      <c r="AJ121" s="336">
        <f t="shared" si="283"/>
        <v>0</v>
      </c>
      <c r="AK121" s="275"/>
      <c r="AL121" s="275"/>
      <c r="AM121" s="368"/>
      <c r="AN121" s="356"/>
      <c r="AO121" s="336">
        <f t="shared" si="284"/>
        <v>0</v>
      </c>
      <c r="AP121" s="275"/>
      <c r="AQ121" s="356"/>
      <c r="AR121" s="356"/>
      <c r="AS121" s="358"/>
      <c r="AT121" s="360"/>
      <c r="AU121" s="367"/>
      <c r="AV121" s="367"/>
      <c r="AW121" s="275"/>
      <c r="AX121" s="275"/>
      <c r="AY121" s="159"/>
      <c r="AZ121" s="159"/>
      <c r="BA121" s="344"/>
      <c r="BB121" s="286"/>
      <c r="BC121" s="286"/>
      <c r="BD121" s="286"/>
      <c r="BE121" s="286"/>
      <c r="BF121" s="286"/>
      <c r="BG121" s="286"/>
      <c r="BH121" s="286"/>
    </row>
    <row r="122" spans="1:60" ht="40.5" hidden="1" customHeight="1" x14ac:dyDescent="0.2">
      <c r="A122" s="378">
        <v>38</v>
      </c>
      <c r="B122" s="364" t="s">
        <v>195</v>
      </c>
      <c r="C122" s="356" t="str">
        <f>+VLOOKUP(B122,$A$770:$B$812,2,0)</f>
        <v>JUAN PABLO TRUJILLO LEMUS</v>
      </c>
      <c r="D122" s="374" t="s">
        <v>171</v>
      </c>
      <c r="E122" s="356"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69" t="s">
        <v>276</v>
      </c>
      <c r="G122" s="275" t="s">
        <v>271</v>
      </c>
      <c r="H122" s="275" t="s">
        <v>37</v>
      </c>
      <c r="I122" s="275" t="s">
        <v>804</v>
      </c>
      <c r="J122" s="369" t="s">
        <v>106</v>
      </c>
      <c r="K122" s="369" t="s">
        <v>1073</v>
      </c>
      <c r="L122" s="369" t="s">
        <v>1074</v>
      </c>
      <c r="M122" s="369" t="s">
        <v>1075</v>
      </c>
      <c r="N122" s="369" t="s">
        <v>149</v>
      </c>
      <c r="O122" s="382">
        <f t="shared" ref="O122" si="487">IF(N122="ALTA",5,IF(N122="MEDIO ALTA",4,IF(N122="MEDIA",3,IF(N122="MEDIO BAJA",2,IF(N122="BAJA",1,0)))))</f>
        <v>5</v>
      </c>
      <c r="P122" s="369" t="s">
        <v>145</v>
      </c>
      <c r="Q122" s="382">
        <f t="shared" ref="Q122" si="488">IF(P122="ALTO",5,IF(P122="MEDIO ALTO",4,IF(P122="MEDIO",3,IF(P122="MEDIO BAJO",2,IF(P122="BAJO",1,0)))))</f>
        <v>2</v>
      </c>
      <c r="R122" s="382">
        <f>Q122*O122</f>
        <v>10</v>
      </c>
      <c r="S122" s="162" t="s">
        <v>327</v>
      </c>
      <c r="T122" s="334">
        <f t="shared" si="280"/>
        <v>1</v>
      </c>
      <c r="U122" s="356">
        <f t="shared" ref="U122" si="489">ROUND(AVERAGEIF(T122:T124,"&gt;0"),0)</f>
        <v>1</v>
      </c>
      <c r="V122" s="356">
        <f t="shared" si="301"/>
        <v>0.6</v>
      </c>
      <c r="W122" s="275" t="s">
        <v>1076</v>
      </c>
      <c r="X122" s="369">
        <f>IF(S122="No_existen",5*$X$10,Y122*$X$10)</f>
        <v>0.2</v>
      </c>
      <c r="Y122" s="368">
        <f t="shared" ref="Y122" si="490">ROUND(AVERAGEIF(Z122:Z124,"&gt;0"),0)</f>
        <v>4</v>
      </c>
      <c r="Z122" s="335">
        <f t="shared" si="281"/>
        <v>4</v>
      </c>
      <c r="AA122" s="275" t="s">
        <v>330</v>
      </c>
      <c r="AB122" s="275"/>
      <c r="AC122" s="368">
        <f t="shared" ref="AC122" si="491">IF(S122="No_existen",5*$AC$10,AD122*$AC$10)</f>
        <v>0.15</v>
      </c>
      <c r="AD122" s="356">
        <f t="shared" ref="AD122" si="492">ROUND(AVERAGEIF(AE122:AE124,"&gt;0"),0)</f>
        <v>1</v>
      </c>
      <c r="AE122" s="336">
        <f t="shared" si="282"/>
        <v>1</v>
      </c>
      <c r="AF122" s="275" t="s">
        <v>307</v>
      </c>
      <c r="AG122" s="275" t="s">
        <v>1077</v>
      </c>
      <c r="AH122" s="368">
        <f t="shared" ref="AH122" si="493">IF(S122="No_existen",5*$AH$10,AI122*$AH$10)</f>
        <v>0.1</v>
      </c>
      <c r="AI122" s="356">
        <f t="shared" ref="AI122" si="494">ROUND(AVERAGEIF(AJ122:AJ124,"&gt;0"),0)</f>
        <v>1</v>
      </c>
      <c r="AJ122" s="336">
        <f t="shared" si="283"/>
        <v>1</v>
      </c>
      <c r="AK122" s="275" t="s">
        <v>304</v>
      </c>
      <c r="AL122" s="275" t="s">
        <v>312</v>
      </c>
      <c r="AM122" s="368">
        <f t="shared" ref="AM122" si="495">IF(S122="No_existen",5*$AM$10,AN122*$AM$10)</f>
        <v>0.2</v>
      </c>
      <c r="AN122" s="356">
        <f t="shared" ref="AN122" si="496">ROUND(AVERAGEIF(AO122:AO124,"&gt;0"),0)</f>
        <v>2</v>
      </c>
      <c r="AO122" s="336">
        <f t="shared" si="284"/>
        <v>4</v>
      </c>
      <c r="AP122" s="275" t="s">
        <v>593</v>
      </c>
      <c r="AQ122" s="356">
        <f t="shared" ref="AQ122" si="497">ROUND(AVERAGE(U122,Y122,AD122,AI122,AN122),0)</f>
        <v>2</v>
      </c>
      <c r="AR122" s="356" t="str">
        <f t="shared" ref="AR122" si="498">IF(AQ122&lt;1.5,"FUERTE",IF(AND(AQ122&gt;=1.5,AQ122&lt;2.5),"ACEPTABLE",IF(AQ122&gt;=5,"INEXISTENTE","DÉBIL")))</f>
        <v>ACEPTABLE</v>
      </c>
      <c r="AS122" s="358">
        <f t="shared" ref="AS122" si="499">IF(R122=0,0,ROUND((R122*AQ122),0))</f>
        <v>20</v>
      </c>
      <c r="AT122" s="360" t="str">
        <f t="shared" ref="AT122" si="500">IF(AS122&gt;=36,"GRAVE", IF(AS122&lt;=10, "LEVE", "MODERADO"))</f>
        <v>MODERADO</v>
      </c>
      <c r="AU122" s="367" t="s">
        <v>1078</v>
      </c>
      <c r="AV122" s="367" t="s">
        <v>1079</v>
      </c>
      <c r="AW122" s="275" t="s">
        <v>91</v>
      </c>
      <c r="AX122" s="275"/>
      <c r="AY122" s="159"/>
      <c r="AZ122" s="159"/>
      <c r="BA122" s="344"/>
      <c r="BB122" s="286"/>
      <c r="BC122" s="286"/>
      <c r="BD122" s="286"/>
      <c r="BE122" s="286"/>
      <c r="BF122" s="286"/>
      <c r="BG122" s="286"/>
      <c r="BH122" s="286"/>
    </row>
    <row r="123" spans="1:60" ht="40.5" hidden="1" customHeight="1" x14ac:dyDescent="0.2">
      <c r="A123" s="378"/>
      <c r="B123" s="364"/>
      <c r="C123" s="356"/>
      <c r="D123" s="374"/>
      <c r="E123" s="356"/>
      <c r="F123" s="369"/>
      <c r="G123" s="275" t="s">
        <v>271</v>
      </c>
      <c r="H123" s="275" t="s">
        <v>34</v>
      </c>
      <c r="I123" s="275" t="s">
        <v>806</v>
      </c>
      <c r="J123" s="369"/>
      <c r="K123" s="369"/>
      <c r="L123" s="369"/>
      <c r="M123" s="369"/>
      <c r="N123" s="369"/>
      <c r="O123" s="382"/>
      <c r="P123" s="369"/>
      <c r="Q123" s="382"/>
      <c r="R123" s="382"/>
      <c r="S123" s="162" t="s">
        <v>327</v>
      </c>
      <c r="T123" s="334">
        <f t="shared" si="280"/>
        <v>1</v>
      </c>
      <c r="U123" s="356"/>
      <c r="V123" s="356"/>
      <c r="W123" s="275" t="s">
        <v>1080</v>
      </c>
      <c r="X123" s="369"/>
      <c r="Y123" s="368"/>
      <c r="Z123" s="335">
        <f t="shared" si="281"/>
        <v>4</v>
      </c>
      <c r="AA123" s="275" t="s">
        <v>330</v>
      </c>
      <c r="AB123" s="275"/>
      <c r="AC123" s="368"/>
      <c r="AD123" s="356"/>
      <c r="AE123" s="336">
        <f t="shared" si="282"/>
        <v>1</v>
      </c>
      <c r="AF123" s="275" t="s">
        <v>307</v>
      </c>
      <c r="AG123" s="275" t="s">
        <v>1081</v>
      </c>
      <c r="AH123" s="368"/>
      <c r="AI123" s="356"/>
      <c r="AJ123" s="336">
        <f t="shared" si="283"/>
        <v>1</v>
      </c>
      <c r="AK123" s="275" t="s">
        <v>304</v>
      </c>
      <c r="AL123" s="275" t="s">
        <v>316</v>
      </c>
      <c r="AM123" s="368"/>
      <c r="AN123" s="356"/>
      <c r="AO123" s="336">
        <f t="shared" si="284"/>
        <v>1</v>
      </c>
      <c r="AP123" s="275" t="s">
        <v>592</v>
      </c>
      <c r="AQ123" s="356"/>
      <c r="AR123" s="356"/>
      <c r="AS123" s="358"/>
      <c r="AT123" s="360"/>
      <c r="AU123" s="367"/>
      <c r="AV123" s="367"/>
      <c r="AW123" s="275" t="s">
        <v>91</v>
      </c>
      <c r="AX123" s="275"/>
      <c r="AY123" s="159"/>
      <c r="AZ123" s="159"/>
      <c r="BA123" s="344"/>
      <c r="BB123" s="286"/>
      <c r="BC123" s="286"/>
      <c r="BD123" s="286"/>
      <c r="BE123" s="286"/>
      <c r="BF123" s="286"/>
      <c r="BG123" s="286"/>
      <c r="BH123" s="286"/>
    </row>
    <row r="124" spans="1:60" ht="40.5" hidden="1" customHeight="1" x14ac:dyDescent="0.2">
      <c r="A124" s="378"/>
      <c r="B124" s="364"/>
      <c r="C124" s="356"/>
      <c r="D124" s="374"/>
      <c r="E124" s="356"/>
      <c r="F124" s="369"/>
      <c r="G124" s="275" t="s">
        <v>271</v>
      </c>
      <c r="H124" s="275" t="s">
        <v>35</v>
      </c>
      <c r="I124" s="275" t="s">
        <v>1082</v>
      </c>
      <c r="J124" s="369"/>
      <c r="K124" s="369"/>
      <c r="L124" s="369"/>
      <c r="M124" s="369"/>
      <c r="N124" s="369"/>
      <c r="O124" s="382"/>
      <c r="P124" s="369"/>
      <c r="Q124" s="382"/>
      <c r="R124" s="382"/>
      <c r="S124" s="162" t="s">
        <v>327</v>
      </c>
      <c r="T124" s="334">
        <f t="shared" si="280"/>
        <v>1</v>
      </c>
      <c r="U124" s="356"/>
      <c r="V124" s="356"/>
      <c r="W124" s="275" t="s">
        <v>1083</v>
      </c>
      <c r="X124" s="369"/>
      <c r="Y124" s="368"/>
      <c r="Z124" s="335">
        <f t="shared" si="281"/>
        <v>4</v>
      </c>
      <c r="AA124" s="275" t="s">
        <v>330</v>
      </c>
      <c r="AB124" s="275"/>
      <c r="AC124" s="368"/>
      <c r="AD124" s="356"/>
      <c r="AE124" s="336">
        <f t="shared" si="282"/>
        <v>1</v>
      </c>
      <c r="AF124" s="275" t="s">
        <v>307</v>
      </c>
      <c r="AG124" s="275" t="s">
        <v>1077</v>
      </c>
      <c r="AH124" s="368"/>
      <c r="AI124" s="356"/>
      <c r="AJ124" s="336">
        <f t="shared" si="283"/>
        <v>1</v>
      </c>
      <c r="AK124" s="275" t="s">
        <v>304</v>
      </c>
      <c r="AL124" s="275" t="s">
        <v>314</v>
      </c>
      <c r="AM124" s="368"/>
      <c r="AN124" s="356"/>
      <c r="AO124" s="336">
        <f t="shared" si="284"/>
        <v>1</v>
      </c>
      <c r="AP124" s="275" t="s">
        <v>592</v>
      </c>
      <c r="AQ124" s="356"/>
      <c r="AR124" s="356"/>
      <c r="AS124" s="358"/>
      <c r="AT124" s="360"/>
      <c r="AU124" s="367"/>
      <c r="AV124" s="367"/>
      <c r="AW124" s="275" t="s">
        <v>91</v>
      </c>
      <c r="AX124" s="275"/>
      <c r="AY124" s="159"/>
      <c r="AZ124" s="159"/>
      <c r="BA124" s="344"/>
      <c r="BB124" s="286"/>
      <c r="BC124" s="286"/>
      <c r="BD124" s="286"/>
      <c r="BE124" s="286"/>
      <c r="BF124" s="286"/>
      <c r="BG124" s="286"/>
      <c r="BH124" s="286"/>
    </row>
    <row r="125" spans="1:60" ht="40.5" hidden="1" customHeight="1" x14ac:dyDescent="0.2">
      <c r="A125" s="378">
        <v>39</v>
      </c>
      <c r="B125" s="364" t="s">
        <v>195</v>
      </c>
      <c r="C125" s="356" t="str">
        <f>+VLOOKUP(B125,$A$770:$B$812,2,0)</f>
        <v>JUAN PABLO TRUJILLO LEMUS</v>
      </c>
      <c r="D125" s="374" t="s">
        <v>171</v>
      </c>
      <c r="E125" s="356"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69" t="s">
        <v>276</v>
      </c>
      <c r="G125" s="275" t="s">
        <v>271</v>
      </c>
      <c r="H125" s="275" t="s">
        <v>234</v>
      </c>
      <c r="I125" s="275" t="s">
        <v>1084</v>
      </c>
      <c r="J125" s="369" t="s">
        <v>114</v>
      </c>
      <c r="K125" s="369" t="s">
        <v>1085</v>
      </c>
      <c r="L125" s="369" t="s">
        <v>1086</v>
      </c>
      <c r="M125" s="369" t="s">
        <v>1087</v>
      </c>
      <c r="N125" s="369" t="s">
        <v>150</v>
      </c>
      <c r="O125" s="382">
        <f t="shared" ref="O125" si="501">IF(N125="ALTA",5,IF(N125="MEDIO ALTA",4,IF(N125="MEDIA",3,IF(N125="MEDIO BAJA",2,IF(N125="BAJA",1,0)))))</f>
        <v>4</v>
      </c>
      <c r="P125" s="369" t="s">
        <v>140</v>
      </c>
      <c r="Q125" s="382">
        <f t="shared" ref="Q125" si="502">IF(P125="ALTO",5,IF(P125="MEDIO ALTO",4,IF(P125="MEDIO",3,IF(P125="MEDIO BAJO",2,IF(P125="BAJO",1,0)))))</f>
        <v>5</v>
      </c>
      <c r="R125" s="382">
        <f t="shared" si="474"/>
        <v>20</v>
      </c>
      <c r="S125" s="162" t="s">
        <v>288</v>
      </c>
      <c r="T125" s="334">
        <f t="shared" si="280"/>
        <v>5</v>
      </c>
      <c r="U125" s="356">
        <f t="shared" ref="U125" si="503">ROUND(AVERAGEIF(T125:T127,"&gt;0"),0)</f>
        <v>5</v>
      </c>
      <c r="V125" s="356">
        <f t="shared" si="301"/>
        <v>3</v>
      </c>
      <c r="W125" s="275"/>
      <c r="X125" s="369">
        <f t="shared" ref="X125" si="504">IF(S125="No_existen",5*$X$10,Y125*$X$10)</f>
        <v>0.25</v>
      </c>
      <c r="Y125" s="368">
        <f t="shared" ref="Y125" si="505">ROUND(AVERAGEIF(Z125:Z127,"&gt;0"),0)</f>
        <v>5</v>
      </c>
      <c r="Z125" s="335">
        <f t="shared" si="281"/>
        <v>5</v>
      </c>
      <c r="AA125" s="275"/>
      <c r="AB125" s="275"/>
      <c r="AC125" s="368">
        <f t="shared" ref="AC125" si="506">IF(S125="No_existen",5*$AC$10,AD125*$AC$10)</f>
        <v>0.75</v>
      </c>
      <c r="AD125" s="356">
        <f t="shared" ref="AD125" si="507">ROUND(AVERAGEIF(AE125:AE127,"&gt;0"),0)</f>
        <v>5</v>
      </c>
      <c r="AE125" s="336">
        <f t="shared" si="282"/>
        <v>5</v>
      </c>
      <c r="AF125" s="275"/>
      <c r="AG125" s="275"/>
      <c r="AH125" s="368">
        <f t="shared" ref="AH125" si="508">IF(S125="No_existen",5*$AH$10,AI125*$AH$10)</f>
        <v>0.5</v>
      </c>
      <c r="AI125" s="356">
        <f t="shared" ref="AI125" si="509">ROUND(AVERAGEIF(AJ125:AJ127,"&gt;0"),0)</f>
        <v>5</v>
      </c>
      <c r="AJ125" s="336">
        <f t="shared" si="283"/>
        <v>5</v>
      </c>
      <c r="AK125" s="275"/>
      <c r="AL125" s="275"/>
      <c r="AM125" s="368">
        <f t="shared" ref="AM125" si="510">IF(S125="No_existen",5*$AM$10,AN125*$AM$10)</f>
        <v>0.5</v>
      </c>
      <c r="AN125" s="356">
        <f t="shared" ref="AN125" si="511">ROUND(AVERAGEIF(AO125:AO127,"&gt;0"),0)</f>
        <v>5</v>
      </c>
      <c r="AO125" s="336">
        <f t="shared" si="284"/>
        <v>5</v>
      </c>
      <c r="AP125" s="275"/>
      <c r="AQ125" s="356">
        <f t="shared" ref="AQ125" si="512">ROUND(AVERAGE(U125,Y125,AD125,AI125,AN125),0)</f>
        <v>5</v>
      </c>
      <c r="AR125" s="356" t="str">
        <f t="shared" ref="AR125" si="513">IF(AQ125&lt;1.5,"FUERTE",IF(AND(AQ125&gt;=1.5,AQ125&lt;2.5),"ACEPTABLE",IF(AQ125&gt;=5,"INEXISTENTE","DÉBIL")))</f>
        <v>INEXISTENTE</v>
      </c>
      <c r="AS125" s="358">
        <f t="shared" ref="AS125" si="514">IF(R125=0,0,ROUND((R125*AQ125),0))</f>
        <v>100</v>
      </c>
      <c r="AT125" s="360" t="str">
        <f t="shared" ref="AT125" si="515">IF(AS125&gt;=36,"GRAVE", IF(AS125&lt;=10, "LEVE", "MODERADO"))</f>
        <v>GRAVE</v>
      </c>
      <c r="AU125" s="367" t="s">
        <v>1088</v>
      </c>
      <c r="AV125" s="367" t="s">
        <v>1089</v>
      </c>
      <c r="AW125" s="275" t="s">
        <v>93</v>
      </c>
      <c r="AX125" s="275" t="s">
        <v>2887</v>
      </c>
      <c r="AY125" s="159">
        <v>45275</v>
      </c>
      <c r="AZ125" s="159"/>
      <c r="BA125" s="164" t="s">
        <v>2890</v>
      </c>
      <c r="BB125" s="286"/>
      <c r="BC125" s="286"/>
      <c r="BD125" s="286"/>
      <c r="BE125" s="286"/>
      <c r="BF125" s="286"/>
      <c r="BG125" s="286"/>
      <c r="BH125" s="286"/>
    </row>
    <row r="126" spans="1:60" ht="40.5" hidden="1" customHeight="1" x14ac:dyDescent="0.2">
      <c r="A126" s="378"/>
      <c r="B126" s="364"/>
      <c r="C126" s="356"/>
      <c r="D126" s="374"/>
      <c r="E126" s="356"/>
      <c r="F126" s="369"/>
      <c r="G126" s="275"/>
      <c r="H126" s="275"/>
      <c r="I126" s="275"/>
      <c r="J126" s="369"/>
      <c r="K126" s="369"/>
      <c r="L126" s="369"/>
      <c r="M126" s="369"/>
      <c r="N126" s="369"/>
      <c r="O126" s="382"/>
      <c r="P126" s="369"/>
      <c r="Q126" s="382"/>
      <c r="R126" s="382"/>
      <c r="S126" s="162"/>
      <c r="T126" s="334">
        <f t="shared" si="280"/>
        <v>0</v>
      </c>
      <c r="U126" s="356"/>
      <c r="V126" s="356"/>
      <c r="W126" s="275"/>
      <c r="X126" s="369"/>
      <c r="Y126" s="368"/>
      <c r="Z126" s="335">
        <f t="shared" si="281"/>
        <v>0</v>
      </c>
      <c r="AA126" s="275"/>
      <c r="AB126" s="275"/>
      <c r="AC126" s="368"/>
      <c r="AD126" s="356"/>
      <c r="AE126" s="336">
        <f t="shared" si="282"/>
        <v>0</v>
      </c>
      <c r="AF126" s="275"/>
      <c r="AG126" s="275"/>
      <c r="AH126" s="368"/>
      <c r="AI126" s="356"/>
      <c r="AJ126" s="336">
        <f t="shared" si="283"/>
        <v>0</v>
      </c>
      <c r="AK126" s="275"/>
      <c r="AL126" s="275"/>
      <c r="AM126" s="368"/>
      <c r="AN126" s="356"/>
      <c r="AO126" s="336">
        <f t="shared" si="284"/>
        <v>0</v>
      </c>
      <c r="AP126" s="275"/>
      <c r="AQ126" s="356"/>
      <c r="AR126" s="356"/>
      <c r="AS126" s="358"/>
      <c r="AT126" s="360"/>
      <c r="AU126" s="367"/>
      <c r="AV126" s="367"/>
      <c r="AW126" s="275"/>
      <c r="AX126" s="275"/>
      <c r="AY126" s="159"/>
      <c r="AZ126" s="159"/>
      <c r="BA126" s="344"/>
      <c r="BB126" s="286"/>
      <c r="BC126" s="286"/>
      <c r="BD126" s="286"/>
      <c r="BE126" s="286"/>
      <c r="BF126" s="286"/>
      <c r="BG126" s="286"/>
      <c r="BH126" s="286"/>
    </row>
    <row r="127" spans="1:60" ht="40.5" hidden="1" customHeight="1" x14ac:dyDescent="0.2">
      <c r="A127" s="378"/>
      <c r="B127" s="364"/>
      <c r="C127" s="356"/>
      <c r="D127" s="374"/>
      <c r="E127" s="356"/>
      <c r="F127" s="369"/>
      <c r="G127" s="275"/>
      <c r="H127" s="275"/>
      <c r="I127" s="275"/>
      <c r="J127" s="369"/>
      <c r="K127" s="369"/>
      <c r="L127" s="369"/>
      <c r="M127" s="369"/>
      <c r="N127" s="369"/>
      <c r="O127" s="382"/>
      <c r="P127" s="369"/>
      <c r="Q127" s="382"/>
      <c r="R127" s="382"/>
      <c r="S127" s="162"/>
      <c r="T127" s="334">
        <f t="shared" si="280"/>
        <v>0</v>
      </c>
      <c r="U127" s="356"/>
      <c r="V127" s="356"/>
      <c r="W127" s="275"/>
      <c r="X127" s="369"/>
      <c r="Y127" s="368"/>
      <c r="Z127" s="335">
        <f t="shared" si="281"/>
        <v>0</v>
      </c>
      <c r="AA127" s="275"/>
      <c r="AB127" s="275"/>
      <c r="AC127" s="368"/>
      <c r="AD127" s="356"/>
      <c r="AE127" s="336">
        <f t="shared" si="282"/>
        <v>0</v>
      </c>
      <c r="AF127" s="275"/>
      <c r="AG127" s="275"/>
      <c r="AH127" s="368"/>
      <c r="AI127" s="356"/>
      <c r="AJ127" s="336">
        <f t="shared" si="283"/>
        <v>0</v>
      </c>
      <c r="AK127" s="275"/>
      <c r="AL127" s="275"/>
      <c r="AM127" s="368"/>
      <c r="AN127" s="356"/>
      <c r="AO127" s="336">
        <f t="shared" si="284"/>
        <v>0</v>
      </c>
      <c r="AP127" s="275"/>
      <c r="AQ127" s="356"/>
      <c r="AR127" s="356"/>
      <c r="AS127" s="358"/>
      <c r="AT127" s="360"/>
      <c r="AU127" s="367"/>
      <c r="AV127" s="367"/>
      <c r="AW127" s="275"/>
      <c r="AX127" s="275"/>
      <c r="AY127" s="159"/>
      <c r="AZ127" s="159"/>
      <c r="BA127" s="344"/>
      <c r="BB127" s="286"/>
      <c r="BC127" s="286"/>
      <c r="BD127" s="286"/>
      <c r="BE127" s="286"/>
      <c r="BF127" s="286"/>
      <c r="BG127" s="286"/>
      <c r="BH127" s="286"/>
    </row>
    <row r="128" spans="1:60" ht="40.5" hidden="1" customHeight="1" x14ac:dyDescent="0.2">
      <c r="A128" s="378">
        <v>40</v>
      </c>
      <c r="B128" s="364" t="s">
        <v>195</v>
      </c>
      <c r="C128" s="356" t="str">
        <f>+VLOOKUP(B128,$A$770:$B$812,2,0)</f>
        <v>JUAN PABLO TRUJILLO LEMUS</v>
      </c>
      <c r="D128" s="374" t="s">
        <v>166</v>
      </c>
      <c r="E128" s="356"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69" t="s">
        <v>276</v>
      </c>
      <c r="G128" s="275" t="s">
        <v>271</v>
      </c>
      <c r="H128" s="275" t="s">
        <v>234</v>
      </c>
      <c r="I128" s="275" t="s">
        <v>1090</v>
      </c>
      <c r="J128" s="369" t="s">
        <v>108</v>
      </c>
      <c r="K128" s="367" t="s">
        <v>1091</v>
      </c>
      <c r="L128" s="367" t="s">
        <v>1092</v>
      </c>
      <c r="M128" s="369" t="s">
        <v>1093</v>
      </c>
      <c r="N128" s="369" t="s">
        <v>105</v>
      </c>
      <c r="O128" s="382">
        <f t="shared" ref="O128" si="516">IF(N128="ALTA",5,IF(N128="MEDIO ALTA",4,IF(N128="MEDIA",3,IF(N128="MEDIO BAJA",2,IF(N128="BAJA",1,0)))))</f>
        <v>3</v>
      </c>
      <c r="P128" s="369" t="s">
        <v>141</v>
      </c>
      <c r="Q128" s="382">
        <f t="shared" ref="Q128" si="517">IF(P128="ALTO",5,IF(P128="MEDIO ALTO",4,IF(P128="MEDIO",3,IF(P128="MEDIO BAJO",2,IF(P128="BAJO",1,0)))))</f>
        <v>3</v>
      </c>
      <c r="R128" s="382">
        <f>Q128*O128</f>
        <v>9</v>
      </c>
      <c r="S128" s="162" t="s">
        <v>288</v>
      </c>
      <c r="T128" s="334">
        <f t="shared" si="280"/>
        <v>5</v>
      </c>
      <c r="U128" s="356">
        <f t="shared" ref="U128" si="518">ROUND(AVERAGEIF(T128:T130,"&gt;0"),0)</f>
        <v>5</v>
      </c>
      <c r="V128" s="356">
        <f t="shared" si="301"/>
        <v>3</v>
      </c>
      <c r="W128" s="275"/>
      <c r="X128" s="369">
        <f t="shared" ref="X128" si="519">IF(S128="No_existen",5*$X$10,Y128*$X$10)</f>
        <v>0.25</v>
      </c>
      <c r="Y128" s="368">
        <f t="shared" ref="Y128" si="520">ROUND(AVERAGEIF(Z128:Z130,"&gt;0"),0)</f>
        <v>5</v>
      </c>
      <c r="Z128" s="335">
        <f t="shared" si="281"/>
        <v>5</v>
      </c>
      <c r="AA128" s="275"/>
      <c r="AB128" s="275"/>
      <c r="AC128" s="368">
        <f t="shared" ref="AC128" si="521">IF(S128="No_existen",5*$AC$10,AD128*$AC$10)</f>
        <v>0.75</v>
      </c>
      <c r="AD128" s="356">
        <f t="shared" ref="AD128" si="522">ROUND(AVERAGEIF(AE128:AE130,"&gt;0"),0)</f>
        <v>5</v>
      </c>
      <c r="AE128" s="336">
        <f t="shared" si="282"/>
        <v>5</v>
      </c>
      <c r="AF128" s="275"/>
      <c r="AG128" s="275"/>
      <c r="AH128" s="368">
        <f t="shared" ref="AH128" si="523">IF(S128="No_existen",5*$AH$10,AI128*$AH$10)</f>
        <v>0.5</v>
      </c>
      <c r="AI128" s="356">
        <f t="shared" ref="AI128" si="524">ROUND(AVERAGEIF(AJ128:AJ130,"&gt;0"),0)</f>
        <v>5</v>
      </c>
      <c r="AJ128" s="336">
        <f t="shared" si="283"/>
        <v>5</v>
      </c>
      <c r="AK128" s="275"/>
      <c r="AL128" s="275"/>
      <c r="AM128" s="368">
        <f t="shared" ref="AM128" si="525">IF(S128="No_existen",5*$AM$10,AN128*$AM$10)</f>
        <v>0.5</v>
      </c>
      <c r="AN128" s="356">
        <f t="shared" ref="AN128" si="526">ROUND(AVERAGEIF(AO128:AO130,"&gt;0"),0)</f>
        <v>5</v>
      </c>
      <c r="AO128" s="336">
        <f t="shared" si="284"/>
        <v>5</v>
      </c>
      <c r="AP128" s="275"/>
      <c r="AQ128" s="356">
        <f t="shared" ref="AQ128" si="527">ROUND(AVERAGE(U128,Y128,AD128,AI128,AN128),0)</f>
        <v>5</v>
      </c>
      <c r="AR128" s="356" t="str">
        <f t="shared" ref="AR128" si="528">IF(AQ128&lt;1.5,"FUERTE",IF(AND(AQ128&gt;=1.5,AQ128&lt;2.5),"ACEPTABLE",IF(AQ128&gt;=5,"INEXISTENTE","DÉBIL")))</f>
        <v>INEXISTENTE</v>
      </c>
      <c r="AS128" s="358">
        <f t="shared" ref="AS128" si="529">IF(R128=0,0,ROUND((R128*AQ128),0))</f>
        <v>45</v>
      </c>
      <c r="AT128" s="360" t="str">
        <f t="shared" ref="AT128" si="530">IF(AS128&gt;=36,"GRAVE", IF(AS128&lt;=10, "LEVE", "MODERADO"))</f>
        <v>GRAVE</v>
      </c>
      <c r="AU128" s="367" t="s">
        <v>1094</v>
      </c>
      <c r="AV128" s="366" t="s">
        <v>1089</v>
      </c>
      <c r="AW128" s="275" t="s">
        <v>93</v>
      </c>
      <c r="AX128" s="275" t="s">
        <v>2888</v>
      </c>
      <c r="AY128" s="159">
        <v>45275</v>
      </c>
      <c r="AZ128" s="159"/>
      <c r="BA128" s="164" t="s">
        <v>2891</v>
      </c>
      <c r="BB128" s="286"/>
      <c r="BC128" s="286"/>
      <c r="BD128" s="286"/>
      <c r="BE128" s="286"/>
      <c r="BF128" s="286"/>
      <c r="BG128" s="286"/>
      <c r="BH128" s="286"/>
    </row>
    <row r="129" spans="1:60" ht="40.5" hidden="1" customHeight="1" x14ac:dyDescent="0.2">
      <c r="A129" s="378"/>
      <c r="B129" s="364"/>
      <c r="C129" s="356"/>
      <c r="D129" s="374"/>
      <c r="E129" s="356"/>
      <c r="F129" s="369"/>
      <c r="G129" s="275"/>
      <c r="H129" s="275"/>
      <c r="I129" s="275"/>
      <c r="J129" s="369"/>
      <c r="K129" s="367"/>
      <c r="L129" s="367"/>
      <c r="M129" s="369"/>
      <c r="N129" s="369"/>
      <c r="O129" s="382"/>
      <c r="P129" s="369"/>
      <c r="Q129" s="382"/>
      <c r="R129" s="382"/>
      <c r="S129" s="162"/>
      <c r="T129" s="334">
        <f t="shared" si="280"/>
        <v>0</v>
      </c>
      <c r="U129" s="356"/>
      <c r="V129" s="356"/>
      <c r="W129" s="275"/>
      <c r="X129" s="369"/>
      <c r="Y129" s="368"/>
      <c r="Z129" s="335">
        <f t="shared" si="281"/>
        <v>0</v>
      </c>
      <c r="AA129" s="275"/>
      <c r="AB129" s="275"/>
      <c r="AC129" s="368"/>
      <c r="AD129" s="356"/>
      <c r="AE129" s="336">
        <f t="shared" si="282"/>
        <v>0</v>
      </c>
      <c r="AF129" s="275"/>
      <c r="AG129" s="275"/>
      <c r="AH129" s="368"/>
      <c r="AI129" s="356"/>
      <c r="AJ129" s="336">
        <f t="shared" si="283"/>
        <v>0</v>
      </c>
      <c r="AK129" s="275"/>
      <c r="AL129" s="275"/>
      <c r="AM129" s="368"/>
      <c r="AN129" s="356"/>
      <c r="AO129" s="336">
        <f t="shared" si="284"/>
        <v>0</v>
      </c>
      <c r="AP129" s="275"/>
      <c r="AQ129" s="356"/>
      <c r="AR129" s="356"/>
      <c r="AS129" s="358"/>
      <c r="AT129" s="360"/>
      <c r="AU129" s="367"/>
      <c r="AV129" s="367"/>
      <c r="AW129" s="275"/>
      <c r="AX129" s="275"/>
      <c r="AY129" s="159"/>
      <c r="AZ129" s="159"/>
      <c r="BA129" s="344"/>
      <c r="BB129" s="286"/>
      <c r="BC129" s="286"/>
      <c r="BD129" s="286"/>
      <c r="BE129" s="286"/>
      <c r="BF129" s="286"/>
      <c r="BG129" s="286"/>
      <c r="BH129" s="286"/>
    </row>
    <row r="130" spans="1:60" ht="40.5" hidden="1" customHeight="1" x14ac:dyDescent="0.2">
      <c r="A130" s="378"/>
      <c r="B130" s="364"/>
      <c r="C130" s="356"/>
      <c r="D130" s="374"/>
      <c r="E130" s="356"/>
      <c r="F130" s="369"/>
      <c r="G130" s="275"/>
      <c r="H130" s="275"/>
      <c r="I130" s="275"/>
      <c r="J130" s="369"/>
      <c r="K130" s="367"/>
      <c r="L130" s="367"/>
      <c r="M130" s="369"/>
      <c r="N130" s="369"/>
      <c r="O130" s="382"/>
      <c r="P130" s="369"/>
      <c r="Q130" s="382"/>
      <c r="R130" s="382"/>
      <c r="S130" s="162"/>
      <c r="T130" s="334">
        <f t="shared" si="280"/>
        <v>0</v>
      </c>
      <c r="U130" s="356"/>
      <c r="V130" s="356"/>
      <c r="W130" s="275"/>
      <c r="X130" s="369"/>
      <c r="Y130" s="368"/>
      <c r="Z130" s="335">
        <f t="shared" si="281"/>
        <v>0</v>
      </c>
      <c r="AA130" s="275"/>
      <c r="AB130" s="275"/>
      <c r="AC130" s="368"/>
      <c r="AD130" s="356"/>
      <c r="AE130" s="336">
        <f t="shared" si="282"/>
        <v>0</v>
      </c>
      <c r="AF130" s="275"/>
      <c r="AG130" s="275"/>
      <c r="AH130" s="368"/>
      <c r="AI130" s="356"/>
      <c r="AJ130" s="336">
        <f t="shared" si="283"/>
        <v>0</v>
      </c>
      <c r="AK130" s="275"/>
      <c r="AL130" s="275"/>
      <c r="AM130" s="368"/>
      <c r="AN130" s="356"/>
      <c r="AO130" s="336">
        <f t="shared" si="284"/>
        <v>0</v>
      </c>
      <c r="AP130" s="275"/>
      <c r="AQ130" s="356"/>
      <c r="AR130" s="356"/>
      <c r="AS130" s="358"/>
      <c r="AT130" s="360"/>
      <c r="AU130" s="367"/>
      <c r="AV130" s="367"/>
      <c r="AW130" s="275"/>
      <c r="AX130" s="275"/>
      <c r="AY130" s="159"/>
      <c r="AZ130" s="159"/>
      <c r="BA130" s="344"/>
      <c r="BB130" s="286"/>
      <c r="BC130" s="286"/>
      <c r="BD130" s="286"/>
      <c r="BE130" s="286"/>
      <c r="BF130" s="286"/>
      <c r="BG130" s="286"/>
      <c r="BH130" s="286"/>
    </row>
    <row r="131" spans="1:60" ht="40.5" hidden="1" customHeight="1" x14ac:dyDescent="0.2">
      <c r="A131" s="378">
        <v>41</v>
      </c>
      <c r="B131" s="364" t="s">
        <v>195</v>
      </c>
      <c r="C131" s="356" t="str">
        <f>+VLOOKUP(B131,$A$770:$B$812,2,0)</f>
        <v>JUAN PABLO TRUJILLO LEMUS</v>
      </c>
      <c r="D131" s="374" t="s">
        <v>166</v>
      </c>
      <c r="E131" s="356"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69" t="s">
        <v>276</v>
      </c>
      <c r="G131" s="275" t="s">
        <v>271</v>
      </c>
      <c r="H131" s="275" t="s">
        <v>37</v>
      </c>
      <c r="I131" s="275" t="s">
        <v>1095</v>
      </c>
      <c r="J131" s="369" t="s">
        <v>106</v>
      </c>
      <c r="K131" s="369" t="s">
        <v>1096</v>
      </c>
      <c r="L131" s="369" t="s">
        <v>1097</v>
      </c>
      <c r="M131" s="369" t="s">
        <v>1098</v>
      </c>
      <c r="N131" s="369" t="s">
        <v>149</v>
      </c>
      <c r="O131" s="382">
        <f t="shared" ref="O131" si="531">IF(N131="ALTA",5,IF(N131="MEDIO ALTA",4,IF(N131="MEDIA",3,IF(N131="MEDIO BAJA",2,IF(N131="BAJA",1,0)))))</f>
        <v>5</v>
      </c>
      <c r="P131" s="369" t="s">
        <v>140</v>
      </c>
      <c r="Q131" s="382">
        <f t="shared" ref="Q131" si="532">IF(P131="ALTO",5,IF(P131="MEDIO ALTO",4,IF(P131="MEDIO",3,IF(P131="MEDIO BAJO",2,IF(P131="BAJO",1,0)))))</f>
        <v>5</v>
      </c>
      <c r="R131" s="382">
        <f t="shared" si="474"/>
        <v>25</v>
      </c>
      <c r="S131" s="162" t="s">
        <v>288</v>
      </c>
      <c r="T131" s="334">
        <f t="shared" si="280"/>
        <v>5</v>
      </c>
      <c r="U131" s="356">
        <f t="shared" ref="U131" si="533">ROUND(AVERAGEIF(T131:T133,"&gt;0"),0)</f>
        <v>5</v>
      </c>
      <c r="V131" s="356">
        <f t="shared" si="301"/>
        <v>3</v>
      </c>
      <c r="W131" s="275"/>
      <c r="X131" s="369">
        <f>IF(S131="No_existen",5*$X$10,Y131*$X$10)</f>
        <v>0.25</v>
      </c>
      <c r="Y131" s="368">
        <f t="shared" ref="Y131" si="534">ROUND(AVERAGEIF(Z131:Z133,"&gt;0"),0)</f>
        <v>5</v>
      </c>
      <c r="Z131" s="335">
        <f t="shared" si="281"/>
        <v>5</v>
      </c>
      <c r="AA131" s="275"/>
      <c r="AB131" s="275"/>
      <c r="AC131" s="368">
        <f t="shared" ref="AC131" si="535">IF(S131="No_existen",5*$AC$10,AD131*$AC$10)</f>
        <v>0.75</v>
      </c>
      <c r="AD131" s="356">
        <f t="shared" ref="AD131" si="536">ROUND(AVERAGEIF(AE131:AE133,"&gt;0"),0)</f>
        <v>5</v>
      </c>
      <c r="AE131" s="336">
        <f t="shared" si="282"/>
        <v>5</v>
      </c>
      <c r="AF131" s="275"/>
      <c r="AG131" s="275"/>
      <c r="AH131" s="368">
        <f t="shared" ref="AH131" si="537">IF(S131="No_existen",5*$AH$10,AI131*$AH$10)</f>
        <v>0.5</v>
      </c>
      <c r="AI131" s="356">
        <f t="shared" ref="AI131" si="538">ROUND(AVERAGEIF(AJ131:AJ133,"&gt;0"),0)</f>
        <v>5</v>
      </c>
      <c r="AJ131" s="336">
        <f t="shared" si="283"/>
        <v>5</v>
      </c>
      <c r="AK131" s="275"/>
      <c r="AL131" s="275"/>
      <c r="AM131" s="368">
        <f t="shared" ref="AM131" si="539">IF(S131="No_existen",5*$AM$10,AN131*$AM$10)</f>
        <v>0.5</v>
      </c>
      <c r="AN131" s="356">
        <f t="shared" ref="AN131" si="540">ROUND(AVERAGEIF(AO131:AO133,"&gt;0"),0)</f>
        <v>5</v>
      </c>
      <c r="AO131" s="336">
        <f t="shared" si="284"/>
        <v>5</v>
      </c>
      <c r="AP131" s="275"/>
      <c r="AQ131" s="356">
        <f t="shared" ref="AQ131" si="541">ROUND(AVERAGE(U131,Y131,AD131,AI131,AN131),0)</f>
        <v>5</v>
      </c>
      <c r="AR131" s="356" t="str">
        <f t="shared" ref="AR131" si="542">IF(AQ131&lt;1.5,"FUERTE",IF(AND(AQ131&gt;=1.5,AQ131&lt;2.5),"ACEPTABLE",IF(AQ131&gt;=5,"INEXISTENTE","DÉBIL")))</f>
        <v>INEXISTENTE</v>
      </c>
      <c r="AS131" s="358">
        <f t="shared" ref="AS131" si="543">IF(R131=0,0,ROUND((R131*AQ131),0))</f>
        <v>125</v>
      </c>
      <c r="AT131" s="360" t="str">
        <f t="shared" ref="AT131" si="544">IF(AS131&gt;=36,"GRAVE", IF(AS131&lt;=10, "LEVE", "MODERADO"))</f>
        <v>GRAVE</v>
      </c>
      <c r="AU131" s="367" t="s">
        <v>1099</v>
      </c>
      <c r="AV131" s="367" t="s">
        <v>1100</v>
      </c>
      <c r="AW131" s="275" t="s">
        <v>93</v>
      </c>
      <c r="AX131" s="275" t="s">
        <v>2889</v>
      </c>
      <c r="AY131" s="159">
        <v>45275</v>
      </c>
      <c r="AZ131" s="159"/>
      <c r="BA131" s="164" t="s">
        <v>2892</v>
      </c>
      <c r="BB131" s="286"/>
      <c r="BC131" s="286"/>
      <c r="BD131" s="286"/>
      <c r="BE131" s="286"/>
      <c r="BF131" s="286"/>
      <c r="BG131" s="286"/>
      <c r="BH131" s="286"/>
    </row>
    <row r="132" spans="1:60" ht="40.5" hidden="1" customHeight="1" x14ac:dyDescent="0.2">
      <c r="A132" s="378"/>
      <c r="B132" s="364"/>
      <c r="C132" s="356"/>
      <c r="D132" s="374"/>
      <c r="E132" s="356"/>
      <c r="F132" s="369"/>
      <c r="G132" s="275" t="s">
        <v>271</v>
      </c>
      <c r="H132" s="275" t="s">
        <v>37</v>
      </c>
      <c r="I132" s="275" t="s">
        <v>1101</v>
      </c>
      <c r="J132" s="369"/>
      <c r="K132" s="369"/>
      <c r="L132" s="369"/>
      <c r="M132" s="369"/>
      <c r="N132" s="369"/>
      <c r="O132" s="382"/>
      <c r="P132" s="369"/>
      <c r="Q132" s="382"/>
      <c r="R132" s="382"/>
      <c r="S132" s="162"/>
      <c r="T132" s="334">
        <f t="shared" si="280"/>
        <v>0</v>
      </c>
      <c r="U132" s="356"/>
      <c r="V132" s="356"/>
      <c r="W132" s="275"/>
      <c r="X132" s="369"/>
      <c r="Y132" s="368"/>
      <c r="Z132" s="335">
        <f t="shared" si="281"/>
        <v>0</v>
      </c>
      <c r="AA132" s="275"/>
      <c r="AB132" s="275"/>
      <c r="AC132" s="368"/>
      <c r="AD132" s="356"/>
      <c r="AE132" s="336">
        <f t="shared" si="282"/>
        <v>0</v>
      </c>
      <c r="AF132" s="275"/>
      <c r="AG132" s="275"/>
      <c r="AH132" s="368"/>
      <c r="AI132" s="356"/>
      <c r="AJ132" s="336">
        <f t="shared" si="283"/>
        <v>0</v>
      </c>
      <c r="AK132" s="275"/>
      <c r="AL132" s="275"/>
      <c r="AM132" s="368"/>
      <c r="AN132" s="356"/>
      <c r="AO132" s="336">
        <f t="shared" si="284"/>
        <v>0</v>
      </c>
      <c r="AP132" s="275"/>
      <c r="AQ132" s="356"/>
      <c r="AR132" s="356"/>
      <c r="AS132" s="358"/>
      <c r="AT132" s="360"/>
      <c r="AU132" s="367"/>
      <c r="AV132" s="367"/>
      <c r="AW132" s="275"/>
      <c r="AX132" s="275"/>
      <c r="AY132" s="159"/>
      <c r="AZ132" s="159"/>
      <c r="BA132" s="344"/>
      <c r="BB132" s="286"/>
      <c r="BC132" s="286"/>
      <c r="BD132" s="286"/>
      <c r="BE132" s="286"/>
      <c r="BF132" s="286"/>
      <c r="BG132" s="286"/>
      <c r="BH132" s="286"/>
    </row>
    <row r="133" spans="1:60" ht="40.5" hidden="1" customHeight="1" x14ac:dyDescent="0.2">
      <c r="A133" s="378"/>
      <c r="B133" s="364"/>
      <c r="C133" s="356"/>
      <c r="D133" s="374"/>
      <c r="E133" s="356"/>
      <c r="F133" s="369"/>
      <c r="G133" s="275" t="s">
        <v>271</v>
      </c>
      <c r="H133" s="275" t="s">
        <v>34</v>
      </c>
      <c r="I133" s="275" t="s">
        <v>1102</v>
      </c>
      <c r="J133" s="369"/>
      <c r="K133" s="369"/>
      <c r="L133" s="369"/>
      <c r="M133" s="369"/>
      <c r="N133" s="369"/>
      <c r="O133" s="382"/>
      <c r="P133" s="369"/>
      <c r="Q133" s="382"/>
      <c r="R133" s="382"/>
      <c r="S133" s="162"/>
      <c r="T133" s="334">
        <f t="shared" si="280"/>
        <v>0</v>
      </c>
      <c r="U133" s="356"/>
      <c r="V133" s="356"/>
      <c r="W133" s="275"/>
      <c r="X133" s="369"/>
      <c r="Y133" s="368"/>
      <c r="Z133" s="335">
        <f t="shared" si="281"/>
        <v>0</v>
      </c>
      <c r="AA133" s="275"/>
      <c r="AB133" s="275"/>
      <c r="AC133" s="368"/>
      <c r="AD133" s="356"/>
      <c r="AE133" s="336">
        <f t="shared" si="282"/>
        <v>0</v>
      </c>
      <c r="AF133" s="275"/>
      <c r="AG133" s="275"/>
      <c r="AH133" s="368"/>
      <c r="AI133" s="356"/>
      <c r="AJ133" s="336">
        <f t="shared" si="283"/>
        <v>0</v>
      </c>
      <c r="AK133" s="275"/>
      <c r="AL133" s="275"/>
      <c r="AM133" s="368"/>
      <c r="AN133" s="356"/>
      <c r="AO133" s="336">
        <f t="shared" si="284"/>
        <v>0</v>
      </c>
      <c r="AP133" s="275"/>
      <c r="AQ133" s="356"/>
      <c r="AR133" s="356"/>
      <c r="AS133" s="358"/>
      <c r="AT133" s="360"/>
      <c r="AU133" s="367"/>
      <c r="AV133" s="367"/>
      <c r="AW133" s="275"/>
      <c r="AX133" s="275"/>
      <c r="AY133" s="159"/>
      <c r="AZ133" s="159"/>
      <c r="BA133" s="344"/>
      <c r="BB133" s="286"/>
      <c r="BC133" s="286"/>
      <c r="BD133" s="286"/>
      <c r="BE133" s="286"/>
      <c r="BF133" s="286"/>
      <c r="BG133" s="286"/>
      <c r="BH133" s="286"/>
    </row>
    <row r="134" spans="1:60" ht="40.5" hidden="1" customHeight="1" x14ac:dyDescent="0.2">
      <c r="A134" s="378">
        <v>42</v>
      </c>
      <c r="B134" s="364" t="s">
        <v>190</v>
      </c>
      <c r="C134" s="356" t="str">
        <f>+VLOOKUP(B134,$A$770:$B$812,2,0)</f>
        <v>GIOVANNI GARCÍA CASTRO</v>
      </c>
      <c r="D134" s="374" t="s">
        <v>154</v>
      </c>
      <c r="E134" s="356"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69" t="s">
        <v>276</v>
      </c>
      <c r="G134" s="275" t="s">
        <v>271</v>
      </c>
      <c r="H134" s="275" t="s">
        <v>37</v>
      </c>
      <c r="I134" s="161" t="s">
        <v>670</v>
      </c>
      <c r="J134" s="369" t="s">
        <v>108</v>
      </c>
      <c r="K134" s="364" t="s">
        <v>671</v>
      </c>
      <c r="L134" s="364" t="s">
        <v>1131</v>
      </c>
      <c r="M134" s="364" t="s">
        <v>1132</v>
      </c>
      <c r="N134" s="369" t="s">
        <v>105</v>
      </c>
      <c r="O134" s="382">
        <f>IF(N134="ALTA",5,IF(N134="MEDIO ALTA",4,IF(N134="MEDIA",3,IF(N134="MEDIO BAJA",2,IF(N134="BAJA",1,0)))))</f>
        <v>3</v>
      </c>
      <c r="P134" s="369" t="s">
        <v>140</v>
      </c>
      <c r="Q134" s="382">
        <f>IF(P134="ALTO",5,IF(P134="MEDIO ALTO",4,IF(P134="MEDIO",3,IF(P134="MEDIO BAJO",2,IF(P134="BAJO",1,0)))))</f>
        <v>5</v>
      </c>
      <c r="R134" s="382">
        <f>Q134*O134</f>
        <v>15</v>
      </c>
      <c r="S134" s="162" t="s">
        <v>327</v>
      </c>
      <c r="T134" s="334">
        <f t="shared" si="280"/>
        <v>1</v>
      </c>
      <c r="U134" s="356">
        <f t="shared" ref="U134" si="545">ROUND(AVERAGEIF(T134:T136,"&gt;0"),0)</f>
        <v>2</v>
      </c>
      <c r="V134" s="356">
        <f t="shared" si="301"/>
        <v>1.2</v>
      </c>
      <c r="W134" s="275" t="s">
        <v>1133</v>
      </c>
      <c r="X134" s="369">
        <f>IF(S134="No_existen",5*$X$10,Y134*$X$10)</f>
        <v>0.15000000000000002</v>
      </c>
      <c r="Y134" s="368">
        <f t="shared" ref="Y134" si="546">ROUND(AVERAGEIF(Z134:Z136,"&gt;0"),0)</f>
        <v>3</v>
      </c>
      <c r="Z134" s="335">
        <f t="shared" si="281"/>
        <v>2</v>
      </c>
      <c r="AA134" s="275" t="s">
        <v>331</v>
      </c>
      <c r="AB134" s="275"/>
      <c r="AC134" s="368">
        <f t="shared" ref="AC134" si="547">IF(S134="No_existen",5*$AC$10,AD134*$AC$10)</f>
        <v>0.15</v>
      </c>
      <c r="AD134" s="356">
        <f t="shared" ref="AD134" si="548">ROUND(AVERAGEIF(AE134:AE136,"&gt;0"),0)</f>
        <v>1</v>
      </c>
      <c r="AE134" s="336">
        <f t="shared" si="282"/>
        <v>1</v>
      </c>
      <c r="AF134" s="275" t="s">
        <v>307</v>
      </c>
      <c r="AG134" s="275" t="s">
        <v>1134</v>
      </c>
      <c r="AH134" s="368">
        <f t="shared" ref="AH134" si="549">IF(S134="No_existen",5*$AH$10,AI134*$AH$10)</f>
        <v>0.1</v>
      </c>
      <c r="AI134" s="356">
        <f t="shared" ref="AI134" si="550">ROUND(AVERAGEIF(AJ134:AJ136,"&gt;0"),0)</f>
        <v>1</v>
      </c>
      <c r="AJ134" s="336">
        <f t="shared" si="283"/>
        <v>1</v>
      </c>
      <c r="AK134" s="275" t="s">
        <v>304</v>
      </c>
      <c r="AL134" s="275" t="s">
        <v>312</v>
      </c>
      <c r="AM134" s="368">
        <f t="shared" ref="AM134" si="551">IF(S134="No_existen",5*$AM$10,AN134*$AM$10)</f>
        <v>0.1</v>
      </c>
      <c r="AN134" s="356">
        <f t="shared" ref="AN134" si="552">ROUND(AVERAGEIF(AO134:AO136,"&gt;0"),0)</f>
        <v>1</v>
      </c>
      <c r="AO134" s="336">
        <f t="shared" si="284"/>
        <v>1</v>
      </c>
      <c r="AP134" s="275" t="s">
        <v>592</v>
      </c>
      <c r="AQ134" s="356">
        <f t="shared" ref="AQ134" si="553">ROUND(AVERAGE(U134,Y134,AD134,AI134,AN134),0)</f>
        <v>2</v>
      </c>
      <c r="AR134" s="356" t="str">
        <f t="shared" ref="AR134" si="554">IF(AQ134&lt;1.5,"FUERTE",IF(AND(AQ134&gt;=1.5,AQ134&lt;2.5),"ACEPTABLE",IF(AQ134&gt;=5,"INEXISTENTE","DÉBIL")))</f>
        <v>ACEPTABLE</v>
      </c>
      <c r="AS134" s="358">
        <f t="shared" ref="AS134" si="555">IF(R134=0,0,ROUND((R134*AQ134),0))</f>
        <v>30</v>
      </c>
      <c r="AT134" s="360" t="str">
        <f t="shared" ref="AT134" si="556">IF(AS134&gt;=36,"GRAVE", IF(AS134&lt;=10, "LEVE", "MODERADO"))</f>
        <v>MODERADO</v>
      </c>
      <c r="AU134" s="364" t="s">
        <v>1135</v>
      </c>
      <c r="AV134" s="365">
        <v>1</v>
      </c>
      <c r="AW134" s="275" t="s">
        <v>93</v>
      </c>
      <c r="AX134" s="272" t="s">
        <v>1136</v>
      </c>
      <c r="AY134" s="159">
        <v>45275</v>
      </c>
      <c r="AZ134" s="159"/>
      <c r="BA134" s="344" t="s">
        <v>1137</v>
      </c>
      <c r="BB134" s="286"/>
      <c r="BC134" s="286"/>
      <c r="BD134" s="286"/>
      <c r="BE134" s="286"/>
      <c r="BF134" s="286"/>
      <c r="BG134" s="286"/>
      <c r="BH134" s="286"/>
    </row>
    <row r="135" spans="1:60" ht="40.5" hidden="1" customHeight="1" x14ac:dyDescent="0.2">
      <c r="A135" s="378"/>
      <c r="B135" s="364"/>
      <c r="C135" s="356"/>
      <c r="D135" s="374"/>
      <c r="E135" s="356"/>
      <c r="F135" s="369"/>
      <c r="G135" s="275" t="s">
        <v>272</v>
      </c>
      <c r="H135" s="275" t="s">
        <v>41</v>
      </c>
      <c r="I135" s="161" t="s">
        <v>1138</v>
      </c>
      <c r="J135" s="369"/>
      <c r="K135" s="364"/>
      <c r="L135" s="364"/>
      <c r="M135" s="364"/>
      <c r="N135" s="369"/>
      <c r="O135" s="382"/>
      <c r="P135" s="369"/>
      <c r="Q135" s="382"/>
      <c r="R135" s="382"/>
      <c r="S135" s="162" t="s">
        <v>326</v>
      </c>
      <c r="T135" s="334">
        <f t="shared" si="280"/>
        <v>2</v>
      </c>
      <c r="U135" s="356"/>
      <c r="V135" s="356"/>
      <c r="W135" s="275" t="s">
        <v>1139</v>
      </c>
      <c r="X135" s="369"/>
      <c r="Y135" s="368"/>
      <c r="Z135" s="335">
        <f t="shared" si="281"/>
        <v>4</v>
      </c>
      <c r="AA135" s="275" t="s">
        <v>330</v>
      </c>
      <c r="AB135" s="275"/>
      <c r="AC135" s="368"/>
      <c r="AD135" s="356"/>
      <c r="AE135" s="336">
        <f t="shared" si="282"/>
        <v>1</v>
      </c>
      <c r="AF135" s="275" t="s">
        <v>307</v>
      </c>
      <c r="AG135" s="275" t="s">
        <v>1140</v>
      </c>
      <c r="AH135" s="368"/>
      <c r="AI135" s="356"/>
      <c r="AJ135" s="336">
        <f t="shared" si="283"/>
        <v>1</v>
      </c>
      <c r="AK135" s="275" t="s">
        <v>304</v>
      </c>
      <c r="AL135" s="275" t="s">
        <v>317</v>
      </c>
      <c r="AM135" s="368"/>
      <c r="AN135" s="356"/>
      <c r="AO135" s="336">
        <f t="shared" si="284"/>
        <v>1</v>
      </c>
      <c r="AP135" s="275" t="s">
        <v>592</v>
      </c>
      <c r="AQ135" s="356"/>
      <c r="AR135" s="356"/>
      <c r="AS135" s="358"/>
      <c r="AT135" s="360"/>
      <c r="AU135" s="364"/>
      <c r="AV135" s="364"/>
      <c r="AW135" s="275" t="s">
        <v>91</v>
      </c>
      <c r="AX135" s="275" t="s">
        <v>1141</v>
      </c>
      <c r="AY135" s="159">
        <v>45275</v>
      </c>
      <c r="AZ135" s="159"/>
      <c r="BA135" s="344"/>
      <c r="BB135" s="286"/>
      <c r="BC135" s="286"/>
      <c r="BD135" s="286"/>
      <c r="BE135" s="286"/>
      <c r="BF135" s="286"/>
      <c r="BG135" s="286"/>
      <c r="BH135" s="286"/>
    </row>
    <row r="136" spans="1:60" ht="40.5" hidden="1" customHeight="1" x14ac:dyDescent="0.2">
      <c r="A136" s="378"/>
      <c r="B136" s="364"/>
      <c r="C136" s="356"/>
      <c r="D136" s="374"/>
      <c r="E136" s="356"/>
      <c r="F136" s="369"/>
      <c r="G136" s="275" t="s">
        <v>271</v>
      </c>
      <c r="H136" s="275" t="s">
        <v>34</v>
      </c>
      <c r="I136" s="162" t="s">
        <v>1142</v>
      </c>
      <c r="J136" s="369"/>
      <c r="K136" s="364"/>
      <c r="L136" s="364"/>
      <c r="M136" s="364"/>
      <c r="N136" s="369"/>
      <c r="O136" s="382"/>
      <c r="P136" s="369"/>
      <c r="Q136" s="382"/>
      <c r="R136" s="382"/>
      <c r="S136" s="162"/>
      <c r="T136" s="334">
        <f t="shared" si="280"/>
        <v>0</v>
      </c>
      <c r="U136" s="356"/>
      <c r="V136" s="356"/>
      <c r="W136" s="275"/>
      <c r="X136" s="369"/>
      <c r="Y136" s="368"/>
      <c r="Z136" s="335">
        <f t="shared" si="281"/>
        <v>0</v>
      </c>
      <c r="AA136" s="275"/>
      <c r="AB136" s="275"/>
      <c r="AC136" s="368"/>
      <c r="AD136" s="356"/>
      <c r="AE136" s="336">
        <f t="shared" si="282"/>
        <v>0</v>
      </c>
      <c r="AF136" s="275"/>
      <c r="AG136" s="275"/>
      <c r="AH136" s="368"/>
      <c r="AI136" s="356"/>
      <c r="AJ136" s="336">
        <f t="shared" si="283"/>
        <v>0</v>
      </c>
      <c r="AK136" s="275"/>
      <c r="AL136" s="275"/>
      <c r="AM136" s="368"/>
      <c r="AN136" s="356"/>
      <c r="AO136" s="336">
        <f t="shared" si="284"/>
        <v>0</v>
      </c>
      <c r="AP136" s="275"/>
      <c r="AQ136" s="356"/>
      <c r="AR136" s="356"/>
      <c r="AS136" s="358"/>
      <c r="AT136" s="360"/>
      <c r="AU136" s="364"/>
      <c r="AV136" s="364"/>
      <c r="AW136" s="275"/>
      <c r="AX136" s="275"/>
      <c r="AY136" s="159"/>
      <c r="AZ136" s="159"/>
      <c r="BA136" s="344"/>
      <c r="BB136" s="286"/>
      <c r="BC136" s="286"/>
      <c r="BD136" s="286"/>
      <c r="BE136" s="286"/>
      <c r="BF136" s="286"/>
      <c r="BG136" s="286"/>
      <c r="BH136" s="286"/>
    </row>
    <row r="137" spans="1:60" ht="40.5" hidden="1" customHeight="1" x14ac:dyDescent="0.2">
      <c r="A137" s="378">
        <v>43</v>
      </c>
      <c r="B137" s="364" t="s">
        <v>190</v>
      </c>
      <c r="C137" s="356" t="str">
        <f>+VLOOKUP(B137,$A$770:$B$812,2,0)</f>
        <v>GIOVANNI GARCÍA CASTRO</v>
      </c>
      <c r="D137" s="374" t="s">
        <v>154</v>
      </c>
      <c r="E137" s="356"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69" t="s">
        <v>276</v>
      </c>
      <c r="G137" s="275" t="s">
        <v>272</v>
      </c>
      <c r="H137" s="275" t="s">
        <v>273</v>
      </c>
      <c r="I137" s="162" t="s">
        <v>1143</v>
      </c>
      <c r="J137" s="369" t="s">
        <v>108</v>
      </c>
      <c r="K137" s="369" t="s">
        <v>768</v>
      </c>
      <c r="L137" s="369" t="s">
        <v>1144</v>
      </c>
      <c r="M137" s="369" t="s">
        <v>1145</v>
      </c>
      <c r="N137" s="369" t="s">
        <v>105</v>
      </c>
      <c r="O137" s="382">
        <f>IF(N137="ALTA",5,IF(N137="MEDIO ALTA",4,IF(N137="MEDIA",3,IF(N137="MEDIO BAJA",2,IF(N137="BAJA",1,0)))))</f>
        <v>3</v>
      </c>
      <c r="P137" s="369" t="s">
        <v>144</v>
      </c>
      <c r="Q137" s="382">
        <f>IF(P137="ALTO",5,IF(P137="MEDIO ALTO",4,IF(P137="MEDIO",3,IF(P137="MEDIO BAJO",2,IF(P137="BAJO",1,0)))))</f>
        <v>4</v>
      </c>
      <c r="R137" s="382">
        <f>Q137*O137</f>
        <v>12</v>
      </c>
      <c r="S137" s="162" t="s">
        <v>327</v>
      </c>
      <c r="T137" s="334">
        <f t="shared" si="280"/>
        <v>1</v>
      </c>
      <c r="U137" s="356">
        <f t="shared" ref="U137" si="557">ROUND(AVERAGEIF(T137:T139,"&gt;0"),0)</f>
        <v>1</v>
      </c>
      <c r="V137" s="356">
        <f t="shared" si="301"/>
        <v>0.6</v>
      </c>
      <c r="W137" s="275" t="s">
        <v>1146</v>
      </c>
      <c r="X137" s="369">
        <f>IF(S137="No_existen",5*$X$10,Y137*$X$10)</f>
        <v>0.1</v>
      </c>
      <c r="Y137" s="368">
        <f t="shared" ref="Y137" si="558">ROUND(AVERAGEIF(Z137:Z139,"&gt;0"),0)</f>
        <v>2</v>
      </c>
      <c r="Z137" s="335">
        <f t="shared" si="281"/>
        <v>2</v>
      </c>
      <c r="AA137" s="275" t="s">
        <v>331</v>
      </c>
      <c r="AB137" s="275"/>
      <c r="AC137" s="368">
        <f t="shared" ref="AC137" si="559">IF(S137="No_existen",5*$AC$10,AD137*$AC$10)</f>
        <v>0.15</v>
      </c>
      <c r="AD137" s="356">
        <f t="shared" ref="AD137" si="560">ROUND(AVERAGEIF(AE137:AE139,"&gt;0"),0)</f>
        <v>1</v>
      </c>
      <c r="AE137" s="336">
        <f t="shared" si="282"/>
        <v>1</v>
      </c>
      <c r="AF137" s="275" t="s">
        <v>307</v>
      </c>
      <c r="AG137" s="275" t="s">
        <v>1147</v>
      </c>
      <c r="AH137" s="368">
        <f t="shared" ref="AH137" si="561">IF(S137="No_existen",5*$AH$10,AI137*$AH$10)</f>
        <v>0.1</v>
      </c>
      <c r="AI137" s="356">
        <f t="shared" ref="AI137" si="562">ROUND(AVERAGEIF(AJ137:AJ139,"&gt;0"),0)</f>
        <v>1</v>
      </c>
      <c r="AJ137" s="336">
        <f t="shared" si="283"/>
        <v>1</v>
      </c>
      <c r="AK137" s="275" t="s">
        <v>304</v>
      </c>
      <c r="AL137" s="275" t="s">
        <v>312</v>
      </c>
      <c r="AM137" s="368">
        <f t="shared" ref="AM137" si="563">IF(S137="No_existen",5*$AM$10,AN137*$AM$10)</f>
        <v>0.1</v>
      </c>
      <c r="AN137" s="356">
        <f t="shared" ref="AN137" si="564">ROUND(AVERAGEIF(AO137:AO139,"&gt;0"),0)</f>
        <v>1</v>
      </c>
      <c r="AO137" s="336">
        <f t="shared" si="284"/>
        <v>1</v>
      </c>
      <c r="AP137" s="275" t="s">
        <v>592</v>
      </c>
      <c r="AQ137" s="356">
        <f t="shared" ref="AQ137" si="565">ROUND(AVERAGE(U137,Y137,AD137,AI137,AN137),0)</f>
        <v>1</v>
      </c>
      <c r="AR137" s="356" t="str">
        <f t="shared" ref="AR137" si="566">IF(AQ137&lt;1.5,"FUERTE",IF(AND(AQ137&gt;=1.5,AQ137&lt;2.5),"ACEPTABLE",IF(AQ137&gt;=5,"INEXISTENTE","DÉBIL")))</f>
        <v>FUERTE</v>
      </c>
      <c r="AS137" s="358">
        <f t="shared" ref="AS137" si="567">IF(R137=0,0,ROUND((R137*AQ137),0))</f>
        <v>12</v>
      </c>
      <c r="AT137" s="360" t="str">
        <f t="shared" ref="AT137" si="568">IF(AS137&gt;=36,"GRAVE", IF(AS137&lt;=10, "LEVE", "MODERADO"))</f>
        <v>MODERADO</v>
      </c>
      <c r="AU137" s="367" t="s">
        <v>1148</v>
      </c>
      <c r="AV137" s="366">
        <v>0.95</v>
      </c>
      <c r="AW137" s="275" t="s">
        <v>91</v>
      </c>
      <c r="AX137" s="272" t="s">
        <v>1149</v>
      </c>
      <c r="AY137" s="159">
        <v>45275</v>
      </c>
      <c r="AZ137" s="159"/>
      <c r="BA137" s="344"/>
      <c r="BB137" s="286"/>
      <c r="BC137" s="286"/>
      <c r="BD137" s="286"/>
      <c r="BE137" s="286"/>
      <c r="BF137" s="286"/>
      <c r="BG137" s="286"/>
      <c r="BH137" s="286"/>
    </row>
    <row r="138" spans="1:60" ht="40.5" hidden="1" customHeight="1" x14ac:dyDescent="0.2">
      <c r="A138" s="378"/>
      <c r="B138" s="364"/>
      <c r="C138" s="356"/>
      <c r="D138" s="374"/>
      <c r="E138" s="356"/>
      <c r="F138" s="369"/>
      <c r="G138" s="275" t="s">
        <v>271</v>
      </c>
      <c r="H138" s="275" t="s">
        <v>37</v>
      </c>
      <c r="I138" s="162" t="s">
        <v>1150</v>
      </c>
      <c r="J138" s="369"/>
      <c r="K138" s="369"/>
      <c r="L138" s="369"/>
      <c r="M138" s="369"/>
      <c r="N138" s="369"/>
      <c r="O138" s="382"/>
      <c r="P138" s="369"/>
      <c r="Q138" s="382"/>
      <c r="R138" s="382"/>
      <c r="S138" s="162" t="s">
        <v>327</v>
      </c>
      <c r="T138" s="334">
        <f t="shared" si="280"/>
        <v>1</v>
      </c>
      <c r="U138" s="356"/>
      <c r="V138" s="356"/>
      <c r="W138" s="275" t="s">
        <v>1151</v>
      </c>
      <c r="X138" s="369"/>
      <c r="Y138" s="368"/>
      <c r="Z138" s="335">
        <f t="shared" si="281"/>
        <v>2</v>
      </c>
      <c r="AA138" s="275" t="s">
        <v>331</v>
      </c>
      <c r="AB138" s="275"/>
      <c r="AC138" s="368"/>
      <c r="AD138" s="356"/>
      <c r="AE138" s="336">
        <f t="shared" si="282"/>
        <v>1</v>
      </c>
      <c r="AF138" s="275" t="s">
        <v>307</v>
      </c>
      <c r="AG138" s="275" t="s">
        <v>1152</v>
      </c>
      <c r="AH138" s="368"/>
      <c r="AI138" s="356"/>
      <c r="AJ138" s="336">
        <f t="shared" si="283"/>
        <v>1</v>
      </c>
      <c r="AK138" s="275" t="s">
        <v>304</v>
      </c>
      <c r="AL138" s="275" t="s">
        <v>312</v>
      </c>
      <c r="AM138" s="368"/>
      <c r="AN138" s="356"/>
      <c r="AO138" s="336">
        <f t="shared" si="284"/>
        <v>1</v>
      </c>
      <c r="AP138" s="275" t="s">
        <v>592</v>
      </c>
      <c r="AQ138" s="356"/>
      <c r="AR138" s="356"/>
      <c r="AS138" s="358"/>
      <c r="AT138" s="360"/>
      <c r="AU138" s="367"/>
      <c r="AV138" s="367"/>
      <c r="AW138" s="275" t="s">
        <v>91</v>
      </c>
      <c r="AX138" s="275" t="s">
        <v>1153</v>
      </c>
      <c r="AY138" s="159">
        <v>45275</v>
      </c>
      <c r="AZ138" s="159"/>
      <c r="BA138" s="344"/>
      <c r="BB138" s="286"/>
      <c r="BC138" s="286"/>
      <c r="BD138" s="286"/>
      <c r="BE138" s="286"/>
      <c r="BF138" s="286"/>
      <c r="BG138" s="286"/>
      <c r="BH138" s="286"/>
    </row>
    <row r="139" spans="1:60" ht="40.5" hidden="1" customHeight="1" x14ac:dyDescent="0.2">
      <c r="A139" s="378"/>
      <c r="B139" s="364"/>
      <c r="C139" s="356"/>
      <c r="D139" s="374"/>
      <c r="E139" s="356"/>
      <c r="F139" s="369"/>
      <c r="G139" s="275" t="s">
        <v>272</v>
      </c>
      <c r="H139" s="275" t="s">
        <v>40</v>
      </c>
      <c r="I139" s="162" t="s">
        <v>1154</v>
      </c>
      <c r="J139" s="369"/>
      <c r="K139" s="369"/>
      <c r="L139" s="369"/>
      <c r="M139" s="369"/>
      <c r="N139" s="369"/>
      <c r="O139" s="382"/>
      <c r="P139" s="369"/>
      <c r="Q139" s="382"/>
      <c r="R139" s="382"/>
      <c r="S139" s="162"/>
      <c r="T139" s="334">
        <f t="shared" ref="T139:T202" si="569">IF(S139=$S$826,1,IF(S139=$S$822,5,IF(S139=$S$823,4,IF(S139=$S$824,3,IF(S139=$S$825,2,0)))))</f>
        <v>0</v>
      </c>
      <c r="U139" s="356"/>
      <c r="V139" s="356"/>
      <c r="W139" s="275"/>
      <c r="X139" s="369"/>
      <c r="Y139" s="368"/>
      <c r="Z139" s="335">
        <f t="shared" ref="Z139:Z202" si="570">IF(AA139=$AA$824,1,IF(AA139=$AA$823,2,IF(AA139=$AA$822,4,IF(S139="No_existen",5,0))))</f>
        <v>0</v>
      </c>
      <c r="AA139" s="275"/>
      <c r="AB139" s="275"/>
      <c r="AC139" s="368"/>
      <c r="AD139" s="356"/>
      <c r="AE139" s="336">
        <f t="shared" ref="AE139:AE202" si="571">IF(AF139=$AG$823,1,IF(AF139=$AG$822,4,IF(S139="No_existen",5,0)))</f>
        <v>0</v>
      </c>
      <c r="AF139" s="275"/>
      <c r="AG139" s="275"/>
      <c r="AH139" s="368"/>
      <c r="AI139" s="356"/>
      <c r="AJ139" s="336">
        <f t="shared" ref="AJ139:AJ202" si="572">IF(AK139=$AK$822,1,IF(AK139=$AK$823,4,IF(S139="No_existen",5,0)))</f>
        <v>0</v>
      </c>
      <c r="AK139" s="275"/>
      <c r="AL139" s="275"/>
      <c r="AM139" s="368"/>
      <c r="AN139" s="356"/>
      <c r="AO139" s="336">
        <f t="shared" si="284"/>
        <v>0</v>
      </c>
      <c r="AP139" s="275"/>
      <c r="AQ139" s="356"/>
      <c r="AR139" s="356"/>
      <c r="AS139" s="358"/>
      <c r="AT139" s="360"/>
      <c r="AU139" s="367"/>
      <c r="AV139" s="367"/>
      <c r="AW139" s="275"/>
      <c r="AX139" s="275"/>
      <c r="AY139" s="159"/>
      <c r="AZ139" s="159"/>
      <c r="BA139" s="344"/>
      <c r="BB139" s="286"/>
      <c r="BC139" s="286"/>
      <c r="BD139" s="286"/>
      <c r="BE139" s="286"/>
      <c r="BF139" s="286"/>
      <c r="BG139" s="286"/>
      <c r="BH139" s="286"/>
    </row>
    <row r="140" spans="1:60" ht="40.5" hidden="1" customHeight="1" x14ac:dyDescent="0.2">
      <c r="A140" s="378">
        <v>44</v>
      </c>
      <c r="B140" s="364" t="s">
        <v>190</v>
      </c>
      <c r="C140" s="356" t="str">
        <f>+VLOOKUP(B140,$A$770:$B$812,2,0)</f>
        <v>GIOVANNI GARCÍA CASTRO</v>
      </c>
      <c r="D140" s="374" t="s">
        <v>154</v>
      </c>
      <c r="E140" s="356"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69" t="s">
        <v>276</v>
      </c>
      <c r="G140" s="275" t="s">
        <v>271</v>
      </c>
      <c r="H140" s="275" t="s">
        <v>37</v>
      </c>
      <c r="I140" s="162" t="s">
        <v>1155</v>
      </c>
      <c r="J140" s="369" t="s">
        <v>109</v>
      </c>
      <c r="K140" s="369" t="s">
        <v>1156</v>
      </c>
      <c r="L140" s="369" t="s">
        <v>1157</v>
      </c>
      <c r="M140" s="369" t="s">
        <v>1158</v>
      </c>
      <c r="N140" s="369" t="s">
        <v>151</v>
      </c>
      <c r="O140" s="382">
        <f t="shared" ref="O140" si="573">IF(N140="ALTA",5,IF(N140="MEDIO ALTA",4,IF(N140="MEDIA",3,IF(N140="MEDIO BAJA",2,IF(N140="BAJA",1,0)))))</f>
        <v>2</v>
      </c>
      <c r="P140" s="369" t="s">
        <v>145</v>
      </c>
      <c r="Q140" s="382">
        <f t="shared" ref="Q140:Q146" si="574">IF(P140="ALTO",5,IF(P140="MEDIO ALTO",4,IF(P140="MEDIO",3,IF(P140="MEDIO BAJO",2,IF(P140="BAJO",1,0)))))</f>
        <v>2</v>
      </c>
      <c r="R140" s="382">
        <f>Q140*O140</f>
        <v>4</v>
      </c>
      <c r="S140" s="162" t="s">
        <v>327</v>
      </c>
      <c r="T140" s="334">
        <f t="shared" si="569"/>
        <v>1</v>
      </c>
      <c r="U140" s="356">
        <f t="shared" ref="U140" si="575">ROUND(AVERAGEIF(T140:T142,"&gt;0"),0)</f>
        <v>2</v>
      </c>
      <c r="V140" s="356">
        <f t="shared" si="301"/>
        <v>1.2</v>
      </c>
      <c r="W140" s="275" t="s">
        <v>1159</v>
      </c>
      <c r="X140" s="369">
        <f>IF(S140="No_existen",5*$X$10,Y140*$X$10)</f>
        <v>0.2</v>
      </c>
      <c r="Y140" s="368">
        <f t="shared" ref="Y140" si="576">ROUND(AVERAGEIF(Z140:Z142,"&gt;0"),0)</f>
        <v>4</v>
      </c>
      <c r="Z140" s="335">
        <f t="shared" si="570"/>
        <v>4</v>
      </c>
      <c r="AA140" s="275" t="s">
        <v>330</v>
      </c>
      <c r="AB140" s="275"/>
      <c r="AC140" s="368">
        <f t="shared" ref="AC140" si="577">IF(S140="No_existen",5*$AC$10,AD140*$AC$10)</f>
        <v>0.44999999999999996</v>
      </c>
      <c r="AD140" s="356">
        <f t="shared" ref="AD140" si="578">ROUND(AVERAGEIF(AE140:AE142,"&gt;0"),0)</f>
        <v>3</v>
      </c>
      <c r="AE140" s="336">
        <f t="shared" si="571"/>
        <v>1</v>
      </c>
      <c r="AF140" s="275" t="s">
        <v>307</v>
      </c>
      <c r="AG140" s="275" t="s">
        <v>1160</v>
      </c>
      <c r="AH140" s="368">
        <f t="shared" ref="AH140" si="579">IF(S140="No_existen",5*$AH$10,AI140*$AH$10)</f>
        <v>0.1</v>
      </c>
      <c r="AI140" s="356">
        <f t="shared" ref="AI140" si="580">ROUND(AVERAGEIF(AJ140:AJ142,"&gt;0"),0)</f>
        <v>1</v>
      </c>
      <c r="AJ140" s="336">
        <f t="shared" si="572"/>
        <v>1</v>
      </c>
      <c r="AK140" s="275" t="s">
        <v>304</v>
      </c>
      <c r="AL140" s="275" t="s">
        <v>311</v>
      </c>
      <c r="AM140" s="368">
        <f t="shared" ref="AM140" si="581">IF(S140="No_existen",5*$AM$10,AN140*$AM$10)</f>
        <v>0.1</v>
      </c>
      <c r="AN140" s="356">
        <f t="shared" ref="AN140" si="582">ROUND(AVERAGEIF(AO140:AO142,"&gt;0"),0)</f>
        <v>1</v>
      </c>
      <c r="AO140" s="336">
        <f t="shared" ref="AO140:AO203" si="583">IF(AP140="Preventivo",1,IF(AP140="Detectivo",4, IF(S140="No_existen",5,0)))</f>
        <v>1</v>
      </c>
      <c r="AP140" s="275" t="s">
        <v>592</v>
      </c>
      <c r="AQ140" s="356">
        <f t="shared" ref="AQ140" si="584">ROUND(AVERAGE(U140,Y140,AD140,AI140,AN140),0)</f>
        <v>2</v>
      </c>
      <c r="AR140" s="356" t="str">
        <f t="shared" ref="AR140" si="585">IF(AQ140&lt;1.5,"FUERTE",IF(AND(AQ140&gt;=1.5,AQ140&lt;2.5),"ACEPTABLE",IF(AQ140&gt;=5,"INEXISTENTE","DÉBIL")))</f>
        <v>ACEPTABLE</v>
      </c>
      <c r="AS140" s="358">
        <f t="shared" ref="AS140" si="586">IF(R140=0,0,ROUND((R140*AQ140),0))</f>
        <v>8</v>
      </c>
      <c r="AT140" s="360" t="str">
        <f t="shared" ref="AT140" si="587">IF(AS140&gt;=36,"GRAVE", IF(AS140&lt;=10, "LEVE", "MODERADO"))</f>
        <v>LEVE</v>
      </c>
      <c r="AU140" s="367" t="s">
        <v>1161</v>
      </c>
      <c r="AV140" s="367" t="s">
        <v>1162</v>
      </c>
      <c r="AW140" s="275" t="s">
        <v>90</v>
      </c>
      <c r="AX140" s="275"/>
      <c r="AY140" s="159"/>
      <c r="AZ140" s="159"/>
      <c r="BA140" s="344"/>
      <c r="BB140" s="286"/>
      <c r="BC140" s="286"/>
      <c r="BD140" s="286"/>
      <c r="BE140" s="286"/>
      <c r="BF140" s="286"/>
      <c r="BG140" s="286"/>
      <c r="BH140" s="286"/>
    </row>
    <row r="141" spans="1:60" ht="40.5" hidden="1" customHeight="1" x14ac:dyDescent="0.2">
      <c r="A141" s="378"/>
      <c r="B141" s="364"/>
      <c r="C141" s="356"/>
      <c r="D141" s="374"/>
      <c r="E141" s="356"/>
      <c r="F141" s="369"/>
      <c r="G141" s="275" t="s">
        <v>272</v>
      </c>
      <c r="H141" s="275" t="s">
        <v>39</v>
      </c>
      <c r="I141" s="162" t="s">
        <v>1163</v>
      </c>
      <c r="J141" s="369"/>
      <c r="K141" s="369"/>
      <c r="L141" s="369"/>
      <c r="M141" s="369"/>
      <c r="N141" s="369"/>
      <c r="O141" s="382"/>
      <c r="P141" s="369"/>
      <c r="Q141" s="382"/>
      <c r="R141" s="382"/>
      <c r="S141" s="162" t="s">
        <v>326</v>
      </c>
      <c r="T141" s="334">
        <f t="shared" si="569"/>
        <v>2</v>
      </c>
      <c r="U141" s="356"/>
      <c r="V141" s="356"/>
      <c r="W141" s="275" t="s">
        <v>1164</v>
      </c>
      <c r="X141" s="369"/>
      <c r="Y141" s="368"/>
      <c r="Z141" s="335">
        <f t="shared" si="570"/>
        <v>4</v>
      </c>
      <c r="AA141" s="275" t="s">
        <v>330</v>
      </c>
      <c r="AB141" s="275"/>
      <c r="AC141" s="368"/>
      <c r="AD141" s="356"/>
      <c r="AE141" s="336">
        <f t="shared" si="571"/>
        <v>4</v>
      </c>
      <c r="AF141" s="275" t="s">
        <v>306</v>
      </c>
      <c r="AG141" s="275"/>
      <c r="AH141" s="368"/>
      <c r="AI141" s="356"/>
      <c r="AJ141" s="336">
        <f t="shared" si="572"/>
        <v>1</v>
      </c>
      <c r="AK141" s="275" t="s">
        <v>304</v>
      </c>
      <c r="AL141" s="275" t="s">
        <v>311</v>
      </c>
      <c r="AM141" s="368"/>
      <c r="AN141" s="356"/>
      <c r="AO141" s="336">
        <f t="shared" si="583"/>
        <v>1</v>
      </c>
      <c r="AP141" s="275" t="s">
        <v>592</v>
      </c>
      <c r="AQ141" s="356"/>
      <c r="AR141" s="356"/>
      <c r="AS141" s="358"/>
      <c r="AT141" s="360"/>
      <c r="AU141" s="367"/>
      <c r="AV141" s="367"/>
      <c r="AW141" s="275" t="s">
        <v>90</v>
      </c>
      <c r="AX141" s="275"/>
      <c r="AY141" s="159"/>
      <c r="AZ141" s="159"/>
      <c r="BA141" s="344"/>
      <c r="BB141" s="286"/>
      <c r="BC141" s="286"/>
      <c r="BD141" s="286"/>
      <c r="BE141" s="286"/>
      <c r="BF141" s="286"/>
      <c r="BG141" s="286"/>
      <c r="BH141" s="286"/>
    </row>
    <row r="142" spans="1:60" ht="40.5" hidden="1" customHeight="1" x14ac:dyDescent="0.2">
      <c r="A142" s="378"/>
      <c r="B142" s="364"/>
      <c r="C142" s="356"/>
      <c r="D142" s="374"/>
      <c r="E142" s="356"/>
      <c r="F142" s="369"/>
      <c r="G142" s="275"/>
      <c r="H142" s="275"/>
      <c r="I142" s="161"/>
      <c r="J142" s="369"/>
      <c r="K142" s="369"/>
      <c r="L142" s="369"/>
      <c r="M142" s="369"/>
      <c r="N142" s="369"/>
      <c r="O142" s="382"/>
      <c r="P142" s="369"/>
      <c r="Q142" s="382"/>
      <c r="R142" s="382"/>
      <c r="S142" s="162"/>
      <c r="T142" s="334">
        <f t="shared" si="569"/>
        <v>0</v>
      </c>
      <c r="U142" s="356"/>
      <c r="V142" s="356"/>
      <c r="W142" s="275"/>
      <c r="X142" s="369"/>
      <c r="Y142" s="368"/>
      <c r="Z142" s="335">
        <f t="shared" si="570"/>
        <v>0</v>
      </c>
      <c r="AA142" s="275"/>
      <c r="AB142" s="275"/>
      <c r="AC142" s="368"/>
      <c r="AD142" s="356"/>
      <c r="AE142" s="336">
        <f t="shared" si="571"/>
        <v>0</v>
      </c>
      <c r="AF142" s="275"/>
      <c r="AG142" s="275"/>
      <c r="AH142" s="368"/>
      <c r="AI142" s="356"/>
      <c r="AJ142" s="336">
        <f t="shared" si="572"/>
        <v>0</v>
      </c>
      <c r="AK142" s="275"/>
      <c r="AL142" s="275"/>
      <c r="AM142" s="368"/>
      <c r="AN142" s="356"/>
      <c r="AO142" s="336">
        <f t="shared" si="583"/>
        <v>0</v>
      </c>
      <c r="AP142" s="275"/>
      <c r="AQ142" s="356"/>
      <c r="AR142" s="356"/>
      <c r="AS142" s="358"/>
      <c r="AT142" s="360"/>
      <c r="AU142" s="367"/>
      <c r="AV142" s="367"/>
      <c r="AW142" s="275" t="s">
        <v>90</v>
      </c>
      <c r="AX142" s="275"/>
      <c r="AY142" s="159"/>
      <c r="AZ142" s="159"/>
      <c r="BA142" s="344"/>
      <c r="BB142" s="286"/>
      <c r="BC142" s="286"/>
      <c r="BD142" s="286"/>
      <c r="BE142" s="286"/>
      <c r="BF142" s="286"/>
      <c r="BG142" s="286"/>
      <c r="BH142" s="286"/>
    </row>
    <row r="143" spans="1:60" ht="40.5" hidden="1" customHeight="1" x14ac:dyDescent="0.2">
      <c r="A143" s="378">
        <v>45</v>
      </c>
      <c r="B143" s="364" t="s">
        <v>190</v>
      </c>
      <c r="C143" s="356" t="str">
        <f>+VLOOKUP(B143,$A$770:$B$812,2,0)</f>
        <v>GIOVANNI GARCÍA CASTRO</v>
      </c>
      <c r="D143" s="374" t="s">
        <v>154</v>
      </c>
      <c r="E143" s="356"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69" t="s">
        <v>276</v>
      </c>
      <c r="G143" s="275" t="s">
        <v>271</v>
      </c>
      <c r="H143" s="275" t="s">
        <v>234</v>
      </c>
      <c r="I143" s="162" t="s">
        <v>1165</v>
      </c>
      <c r="J143" s="369" t="s">
        <v>108</v>
      </c>
      <c r="K143" s="364" t="s">
        <v>1166</v>
      </c>
      <c r="L143" s="364" t="s">
        <v>1167</v>
      </c>
      <c r="M143" s="364" t="s">
        <v>1168</v>
      </c>
      <c r="N143" s="369" t="s">
        <v>105</v>
      </c>
      <c r="O143" s="382">
        <f t="shared" ref="O143" si="588">IF(N143="ALTA",5,IF(N143="MEDIO ALTA",4,IF(N143="MEDIA",3,IF(N143="MEDIO BAJA",2,IF(N143="BAJA",1,0)))))</f>
        <v>3</v>
      </c>
      <c r="P143" s="369" t="s">
        <v>144</v>
      </c>
      <c r="Q143" s="382">
        <f t="shared" si="574"/>
        <v>4</v>
      </c>
      <c r="R143" s="382">
        <f>Q143*O143</f>
        <v>12</v>
      </c>
      <c r="S143" s="162" t="s">
        <v>327</v>
      </c>
      <c r="T143" s="334">
        <f t="shared" si="569"/>
        <v>1</v>
      </c>
      <c r="U143" s="356">
        <f t="shared" ref="U143" si="589">ROUND(AVERAGEIF(T143:T145,"&gt;0"),0)</f>
        <v>2</v>
      </c>
      <c r="V143" s="356">
        <f t="shared" si="301"/>
        <v>1.2</v>
      </c>
      <c r="W143" s="275" t="s">
        <v>1169</v>
      </c>
      <c r="X143" s="369">
        <f>IF(S143="No_existen",5*$X$10,Y143*$X$10)</f>
        <v>0.15000000000000002</v>
      </c>
      <c r="Y143" s="368">
        <f t="shared" ref="Y143" si="590">ROUND(AVERAGEIF(Z143:Z145,"&gt;0"),0)</f>
        <v>3</v>
      </c>
      <c r="Z143" s="335">
        <f t="shared" si="570"/>
        <v>4</v>
      </c>
      <c r="AA143" s="275" t="s">
        <v>330</v>
      </c>
      <c r="AB143" s="275"/>
      <c r="AC143" s="368">
        <f t="shared" ref="AC143" si="591">IF(S143="No_existen",5*$AC$10,AD143*$AC$10)</f>
        <v>0.15</v>
      </c>
      <c r="AD143" s="356">
        <f t="shared" ref="AD143" si="592">ROUND(AVERAGEIF(AE143:AE145,"&gt;0"),0)</f>
        <v>1</v>
      </c>
      <c r="AE143" s="336">
        <f t="shared" si="571"/>
        <v>1</v>
      </c>
      <c r="AF143" s="275" t="s">
        <v>307</v>
      </c>
      <c r="AG143" s="275" t="s">
        <v>1160</v>
      </c>
      <c r="AH143" s="368">
        <f t="shared" ref="AH143" si="593">IF(S143="No_existen",5*$AH$10,AI143*$AH$10)</f>
        <v>0.30000000000000004</v>
      </c>
      <c r="AI143" s="356">
        <f t="shared" ref="AI143" si="594">ROUND(AVERAGEIF(AJ143:AJ145,"&gt;0"),0)</f>
        <v>3</v>
      </c>
      <c r="AJ143" s="336">
        <f t="shared" si="572"/>
        <v>1</v>
      </c>
      <c r="AK143" s="275" t="s">
        <v>304</v>
      </c>
      <c r="AL143" s="275" t="s">
        <v>313</v>
      </c>
      <c r="AM143" s="368">
        <f t="shared" ref="AM143" si="595">IF(S143="No_existen",5*$AM$10,AN143*$AM$10)</f>
        <v>0.1</v>
      </c>
      <c r="AN143" s="356">
        <f t="shared" ref="AN143" si="596">ROUND(AVERAGEIF(AO143:AO145,"&gt;0"),0)</f>
        <v>1</v>
      </c>
      <c r="AO143" s="336">
        <f t="shared" si="583"/>
        <v>1</v>
      </c>
      <c r="AP143" s="275" t="s">
        <v>592</v>
      </c>
      <c r="AQ143" s="356">
        <f t="shared" ref="AQ143" si="597">ROUND(AVERAGE(U143,Y143,AD143,AI143,AN143),0)</f>
        <v>2</v>
      </c>
      <c r="AR143" s="356" t="str">
        <f t="shared" ref="AR143" si="598">IF(AQ143&lt;1.5,"FUERTE",IF(AND(AQ143&gt;=1.5,AQ143&lt;2.5),"ACEPTABLE",IF(AQ143&gt;=5,"INEXISTENTE","DÉBIL")))</f>
        <v>ACEPTABLE</v>
      </c>
      <c r="AS143" s="358">
        <f t="shared" ref="AS143" si="599">IF(R143=0,0,ROUND((R143*AQ143),0))</f>
        <v>24</v>
      </c>
      <c r="AT143" s="360" t="str">
        <f t="shared" ref="AT143" si="600">IF(AS143&gt;=36,"GRAVE", IF(AS143&lt;=10, "LEVE", "MODERADO"))</f>
        <v>MODERADO</v>
      </c>
      <c r="AU143" s="367" t="s">
        <v>1170</v>
      </c>
      <c r="AV143" s="366">
        <v>0.8</v>
      </c>
      <c r="AW143" s="275" t="s">
        <v>91</v>
      </c>
      <c r="AX143" s="275" t="s">
        <v>1171</v>
      </c>
      <c r="AY143" s="159">
        <v>45275</v>
      </c>
      <c r="AZ143" s="159"/>
      <c r="BA143" s="344"/>
      <c r="BB143" s="286"/>
      <c r="BC143" s="286"/>
      <c r="BD143" s="286"/>
      <c r="BE143" s="286"/>
      <c r="BF143" s="286"/>
      <c r="BG143" s="286"/>
      <c r="BH143" s="286"/>
    </row>
    <row r="144" spans="1:60" ht="40.5" hidden="1" customHeight="1" x14ac:dyDescent="0.2">
      <c r="A144" s="378"/>
      <c r="B144" s="364"/>
      <c r="C144" s="356"/>
      <c r="D144" s="374"/>
      <c r="E144" s="356"/>
      <c r="F144" s="369"/>
      <c r="G144" s="275" t="s">
        <v>271</v>
      </c>
      <c r="H144" s="275" t="s">
        <v>34</v>
      </c>
      <c r="I144" s="162" t="s">
        <v>1172</v>
      </c>
      <c r="J144" s="369"/>
      <c r="K144" s="364"/>
      <c r="L144" s="364"/>
      <c r="M144" s="364"/>
      <c r="N144" s="369"/>
      <c r="O144" s="382"/>
      <c r="P144" s="369"/>
      <c r="Q144" s="382"/>
      <c r="R144" s="382"/>
      <c r="S144" s="162" t="s">
        <v>333</v>
      </c>
      <c r="T144" s="334">
        <f t="shared" si="569"/>
        <v>3</v>
      </c>
      <c r="U144" s="356"/>
      <c r="V144" s="356"/>
      <c r="W144" s="275" t="s">
        <v>1173</v>
      </c>
      <c r="X144" s="369"/>
      <c r="Y144" s="368"/>
      <c r="Z144" s="335">
        <f t="shared" si="570"/>
        <v>2</v>
      </c>
      <c r="AA144" s="275" t="s">
        <v>331</v>
      </c>
      <c r="AB144" s="275"/>
      <c r="AC144" s="368"/>
      <c r="AD144" s="356"/>
      <c r="AE144" s="336">
        <f t="shared" si="571"/>
        <v>1</v>
      </c>
      <c r="AF144" s="275" t="s">
        <v>307</v>
      </c>
      <c r="AG144" s="275" t="s">
        <v>1174</v>
      </c>
      <c r="AH144" s="368"/>
      <c r="AI144" s="356"/>
      <c r="AJ144" s="336">
        <f t="shared" si="572"/>
        <v>4</v>
      </c>
      <c r="AK144" s="275" t="s">
        <v>308</v>
      </c>
      <c r="AL144" s="275" t="s">
        <v>312</v>
      </c>
      <c r="AM144" s="368"/>
      <c r="AN144" s="356"/>
      <c r="AO144" s="336">
        <f t="shared" si="583"/>
        <v>1</v>
      </c>
      <c r="AP144" s="275" t="s">
        <v>592</v>
      </c>
      <c r="AQ144" s="356"/>
      <c r="AR144" s="356"/>
      <c r="AS144" s="358"/>
      <c r="AT144" s="360"/>
      <c r="AU144" s="367"/>
      <c r="AV144" s="367"/>
      <c r="AW144" s="275" t="s">
        <v>93</v>
      </c>
      <c r="AX144" s="275" t="s">
        <v>1175</v>
      </c>
      <c r="AY144" s="159">
        <v>45260</v>
      </c>
      <c r="AZ144" s="159"/>
      <c r="BA144" s="344" t="s">
        <v>1176</v>
      </c>
      <c r="BB144" s="286"/>
      <c r="BC144" s="286"/>
      <c r="BD144" s="286"/>
      <c r="BE144" s="286"/>
      <c r="BF144" s="286"/>
      <c r="BG144" s="286"/>
      <c r="BH144" s="286"/>
    </row>
    <row r="145" spans="1:60" ht="40.5" hidden="1" customHeight="1" x14ac:dyDescent="0.2">
      <c r="A145" s="378"/>
      <c r="B145" s="364"/>
      <c r="C145" s="356"/>
      <c r="D145" s="374"/>
      <c r="E145" s="356"/>
      <c r="F145" s="369"/>
      <c r="G145" s="275" t="s">
        <v>271</v>
      </c>
      <c r="H145" s="275" t="s">
        <v>37</v>
      </c>
      <c r="I145" s="162" t="s">
        <v>1177</v>
      </c>
      <c r="J145" s="369"/>
      <c r="K145" s="364"/>
      <c r="L145" s="364"/>
      <c r="M145" s="364"/>
      <c r="N145" s="369"/>
      <c r="O145" s="382"/>
      <c r="P145" s="369"/>
      <c r="Q145" s="382"/>
      <c r="R145" s="382"/>
      <c r="S145" s="162"/>
      <c r="T145" s="334">
        <f t="shared" si="569"/>
        <v>0</v>
      </c>
      <c r="U145" s="356"/>
      <c r="V145" s="356"/>
      <c r="W145" s="275"/>
      <c r="X145" s="369"/>
      <c r="Y145" s="368"/>
      <c r="Z145" s="335">
        <f t="shared" si="570"/>
        <v>0</v>
      </c>
      <c r="AA145" s="275"/>
      <c r="AB145" s="275"/>
      <c r="AC145" s="368"/>
      <c r="AD145" s="356"/>
      <c r="AE145" s="336">
        <f t="shared" si="571"/>
        <v>0</v>
      </c>
      <c r="AF145" s="275"/>
      <c r="AG145" s="275"/>
      <c r="AH145" s="368"/>
      <c r="AI145" s="356"/>
      <c r="AJ145" s="336">
        <f t="shared" si="572"/>
        <v>0</v>
      </c>
      <c r="AK145" s="275"/>
      <c r="AL145" s="275"/>
      <c r="AM145" s="368"/>
      <c r="AN145" s="356"/>
      <c r="AO145" s="336">
        <f t="shared" si="583"/>
        <v>0</v>
      </c>
      <c r="AP145" s="275"/>
      <c r="AQ145" s="356"/>
      <c r="AR145" s="356"/>
      <c r="AS145" s="358"/>
      <c r="AT145" s="360"/>
      <c r="AU145" s="367"/>
      <c r="AV145" s="367"/>
      <c r="AW145" s="275" t="s">
        <v>91</v>
      </c>
      <c r="AX145" s="275" t="s">
        <v>1178</v>
      </c>
      <c r="AY145" s="159">
        <v>45260</v>
      </c>
      <c r="AZ145" s="159"/>
      <c r="BA145" s="344"/>
      <c r="BB145" s="286"/>
      <c r="BC145" s="286"/>
      <c r="BD145" s="286"/>
      <c r="BE145" s="286"/>
      <c r="BF145" s="286"/>
      <c r="BG145" s="286"/>
      <c r="BH145" s="286"/>
    </row>
    <row r="146" spans="1:60" ht="40.5" hidden="1" customHeight="1" x14ac:dyDescent="0.2">
      <c r="A146" s="378">
        <v>46</v>
      </c>
      <c r="B146" s="364" t="s">
        <v>190</v>
      </c>
      <c r="C146" s="356" t="str">
        <f>+VLOOKUP(B146,$A$770:$B$812,2,0)</f>
        <v>GIOVANNI GARCÍA CASTRO</v>
      </c>
      <c r="D146" s="374" t="s">
        <v>168</v>
      </c>
      <c r="E146" s="356"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69" t="s">
        <v>276</v>
      </c>
      <c r="G146" s="275" t="s">
        <v>272</v>
      </c>
      <c r="H146" s="275" t="s">
        <v>41</v>
      </c>
      <c r="I146" s="275" t="s">
        <v>1179</v>
      </c>
      <c r="J146" s="369" t="s">
        <v>108</v>
      </c>
      <c r="K146" s="369" t="s">
        <v>1180</v>
      </c>
      <c r="L146" s="369" t="s">
        <v>1181</v>
      </c>
      <c r="M146" s="369" t="s">
        <v>1182</v>
      </c>
      <c r="N146" s="369" t="s">
        <v>105</v>
      </c>
      <c r="O146" s="382">
        <f t="shared" ref="O146" si="601">IF(N146="ALTA",5,IF(N146="MEDIO ALTA",4,IF(N146="MEDIA",3,IF(N146="MEDIO BAJA",2,IF(N146="BAJA",1,0)))))</f>
        <v>3</v>
      </c>
      <c r="P146" s="369" t="s">
        <v>144</v>
      </c>
      <c r="Q146" s="382">
        <f t="shared" si="574"/>
        <v>4</v>
      </c>
      <c r="R146" s="382">
        <f>Q146*O146</f>
        <v>12</v>
      </c>
      <c r="S146" s="162" t="s">
        <v>327</v>
      </c>
      <c r="T146" s="334">
        <f t="shared" si="569"/>
        <v>1</v>
      </c>
      <c r="U146" s="356">
        <f t="shared" ref="U146" si="602">ROUND(AVERAGEIF(T146:T148,"&gt;0"),0)</f>
        <v>1</v>
      </c>
      <c r="V146" s="356">
        <f t="shared" ref="V146:V209" si="603">U146*0.6</f>
        <v>0.6</v>
      </c>
      <c r="W146" s="275" t="s">
        <v>1183</v>
      </c>
      <c r="X146" s="369">
        <f>IF(S146="No_existen",5*$X$10,Y146*$X$10)</f>
        <v>0.1</v>
      </c>
      <c r="Y146" s="368">
        <f t="shared" ref="Y146" si="604">ROUND(AVERAGEIF(Z146:Z148,"&gt;0"),0)</f>
        <v>2</v>
      </c>
      <c r="Z146" s="335">
        <f t="shared" si="570"/>
        <v>2</v>
      </c>
      <c r="AA146" s="275" t="s">
        <v>331</v>
      </c>
      <c r="AB146" s="275"/>
      <c r="AC146" s="368">
        <f t="shared" ref="AC146" si="605">IF(S146="No_existen",5*$AC$10,AD146*$AC$10)</f>
        <v>0.15</v>
      </c>
      <c r="AD146" s="356">
        <f t="shared" ref="AD146" si="606">ROUND(AVERAGEIF(AE146:AE148,"&gt;0"),0)</f>
        <v>1</v>
      </c>
      <c r="AE146" s="336">
        <f t="shared" si="571"/>
        <v>1</v>
      </c>
      <c r="AF146" s="275" t="s">
        <v>307</v>
      </c>
      <c r="AG146" s="275" t="s">
        <v>1184</v>
      </c>
      <c r="AH146" s="368">
        <f t="shared" ref="AH146" si="607">IF(S146="No_existen",5*$AH$10,AI146*$AH$10)</f>
        <v>0.1</v>
      </c>
      <c r="AI146" s="356">
        <f t="shared" ref="AI146" si="608">ROUND(AVERAGEIF(AJ146:AJ148,"&gt;0"),0)</f>
        <v>1</v>
      </c>
      <c r="AJ146" s="336">
        <f t="shared" si="572"/>
        <v>1</v>
      </c>
      <c r="AK146" s="275" t="s">
        <v>304</v>
      </c>
      <c r="AL146" s="275" t="s">
        <v>312</v>
      </c>
      <c r="AM146" s="368">
        <f t="shared" ref="AM146" si="609">IF(S146="No_existen",5*$AM$10,AN146*$AM$10)</f>
        <v>0.1</v>
      </c>
      <c r="AN146" s="356">
        <f t="shared" ref="AN146" si="610">ROUND(AVERAGEIF(AO146:AO148,"&gt;0"),0)</f>
        <v>1</v>
      </c>
      <c r="AO146" s="336">
        <f t="shared" si="583"/>
        <v>1</v>
      </c>
      <c r="AP146" s="275" t="s">
        <v>592</v>
      </c>
      <c r="AQ146" s="356">
        <f t="shared" ref="AQ146" si="611">ROUND(AVERAGE(U146,Y146,AD146,AI146,AN146),0)</f>
        <v>1</v>
      </c>
      <c r="AR146" s="356" t="str">
        <f t="shared" ref="AR146" si="612">IF(AQ146&lt;1.5,"FUERTE",IF(AND(AQ146&gt;=1.5,AQ146&lt;2.5),"ACEPTABLE",IF(AQ146&gt;=5,"INEXISTENTE","DÉBIL")))</f>
        <v>FUERTE</v>
      </c>
      <c r="AS146" s="358">
        <f t="shared" ref="AS146" si="613">IF(R146=0,0,ROUND((R146*AQ146),0))</f>
        <v>12</v>
      </c>
      <c r="AT146" s="360" t="str">
        <f t="shared" ref="AT146" si="614">IF(AS146&gt;=36,"GRAVE", IF(AS146&lt;=10, "LEVE", "MODERADO"))</f>
        <v>MODERADO</v>
      </c>
      <c r="AU146" s="374" t="s">
        <v>1185</v>
      </c>
      <c r="AV146" s="385">
        <v>0.05</v>
      </c>
      <c r="AW146" s="275" t="s">
        <v>93</v>
      </c>
      <c r="AX146" s="275" t="s">
        <v>1186</v>
      </c>
      <c r="AY146" s="159">
        <v>45260</v>
      </c>
      <c r="AZ146" s="159"/>
      <c r="BA146" s="344" t="s">
        <v>1187</v>
      </c>
      <c r="BB146" s="286"/>
      <c r="BC146" s="286"/>
      <c r="BD146" s="286"/>
      <c r="BE146" s="286"/>
      <c r="BF146" s="286"/>
      <c r="BG146" s="286"/>
      <c r="BH146" s="286"/>
    </row>
    <row r="147" spans="1:60" ht="40.5" hidden="1" customHeight="1" x14ac:dyDescent="0.2">
      <c r="A147" s="378"/>
      <c r="B147" s="364"/>
      <c r="C147" s="356"/>
      <c r="D147" s="374"/>
      <c r="E147" s="356"/>
      <c r="F147" s="369"/>
      <c r="G147" s="275" t="s">
        <v>271</v>
      </c>
      <c r="H147" s="275" t="s">
        <v>35</v>
      </c>
      <c r="I147" s="275" t="s">
        <v>1188</v>
      </c>
      <c r="J147" s="369"/>
      <c r="K147" s="369"/>
      <c r="L147" s="369"/>
      <c r="M147" s="369"/>
      <c r="N147" s="369"/>
      <c r="O147" s="382"/>
      <c r="P147" s="369"/>
      <c r="Q147" s="382"/>
      <c r="R147" s="382"/>
      <c r="S147" s="162" t="s">
        <v>327</v>
      </c>
      <c r="T147" s="334">
        <f t="shared" si="569"/>
        <v>1</v>
      </c>
      <c r="U147" s="356"/>
      <c r="V147" s="356"/>
      <c r="W147" s="275" t="s">
        <v>1189</v>
      </c>
      <c r="X147" s="369"/>
      <c r="Y147" s="368"/>
      <c r="Z147" s="335">
        <f t="shared" si="570"/>
        <v>2</v>
      </c>
      <c r="AA147" s="275" t="s">
        <v>331</v>
      </c>
      <c r="AB147" s="275"/>
      <c r="AC147" s="368"/>
      <c r="AD147" s="356"/>
      <c r="AE147" s="336">
        <f t="shared" si="571"/>
        <v>1</v>
      </c>
      <c r="AF147" s="275" t="s">
        <v>307</v>
      </c>
      <c r="AG147" s="275" t="s">
        <v>1184</v>
      </c>
      <c r="AH147" s="368"/>
      <c r="AI147" s="356"/>
      <c r="AJ147" s="336">
        <f t="shared" si="572"/>
        <v>1</v>
      </c>
      <c r="AK147" s="275" t="s">
        <v>304</v>
      </c>
      <c r="AL147" s="275" t="s">
        <v>315</v>
      </c>
      <c r="AM147" s="368"/>
      <c r="AN147" s="356"/>
      <c r="AO147" s="336">
        <f t="shared" si="583"/>
        <v>1</v>
      </c>
      <c r="AP147" s="275" t="s">
        <v>592</v>
      </c>
      <c r="AQ147" s="356"/>
      <c r="AR147" s="356"/>
      <c r="AS147" s="358"/>
      <c r="AT147" s="360"/>
      <c r="AU147" s="374"/>
      <c r="AV147" s="374"/>
      <c r="AW147" s="275" t="s">
        <v>93</v>
      </c>
      <c r="AX147" s="275" t="s">
        <v>1190</v>
      </c>
      <c r="AY147" s="159">
        <v>45260</v>
      </c>
      <c r="AZ147" s="159"/>
      <c r="BA147" s="344" t="s">
        <v>1191</v>
      </c>
      <c r="BB147" s="286"/>
      <c r="BC147" s="286"/>
      <c r="BD147" s="286"/>
      <c r="BE147" s="286"/>
      <c r="BF147" s="286"/>
      <c r="BG147" s="286"/>
      <c r="BH147" s="286"/>
    </row>
    <row r="148" spans="1:60" ht="40.5" hidden="1" customHeight="1" x14ac:dyDescent="0.2">
      <c r="A148" s="378"/>
      <c r="B148" s="364"/>
      <c r="C148" s="356"/>
      <c r="D148" s="374"/>
      <c r="E148" s="356"/>
      <c r="F148" s="369"/>
      <c r="G148" s="275" t="s">
        <v>271</v>
      </c>
      <c r="H148" s="275" t="s">
        <v>37</v>
      </c>
      <c r="I148" s="275" t="s">
        <v>1192</v>
      </c>
      <c r="J148" s="369"/>
      <c r="K148" s="369"/>
      <c r="L148" s="369"/>
      <c r="M148" s="369"/>
      <c r="N148" s="369"/>
      <c r="O148" s="382"/>
      <c r="P148" s="369"/>
      <c r="Q148" s="382"/>
      <c r="R148" s="382"/>
      <c r="S148" s="162" t="s">
        <v>327</v>
      </c>
      <c r="T148" s="334">
        <f t="shared" si="569"/>
        <v>1</v>
      </c>
      <c r="U148" s="356"/>
      <c r="V148" s="356"/>
      <c r="W148" s="275" t="s">
        <v>1193</v>
      </c>
      <c r="X148" s="369"/>
      <c r="Y148" s="368"/>
      <c r="Z148" s="335">
        <f t="shared" si="570"/>
        <v>2</v>
      </c>
      <c r="AA148" s="275" t="s">
        <v>331</v>
      </c>
      <c r="AB148" s="275"/>
      <c r="AC148" s="368"/>
      <c r="AD148" s="356"/>
      <c r="AE148" s="336">
        <f t="shared" si="571"/>
        <v>1</v>
      </c>
      <c r="AF148" s="275" t="s">
        <v>307</v>
      </c>
      <c r="AG148" s="275" t="s">
        <v>1160</v>
      </c>
      <c r="AH148" s="368"/>
      <c r="AI148" s="356"/>
      <c r="AJ148" s="336">
        <f t="shared" si="572"/>
        <v>1</v>
      </c>
      <c r="AK148" s="275" t="s">
        <v>304</v>
      </c>
      <c r="AL148" s="275" t="s">
        <v>312</v>
      </c>
      <c r="AM148" s="368"/>
      <c r="AN148" s="356"/>
      <c r="AO148" s="336">
        <f t="shared" si="583"/>
        <v>1</v>
      </c>
      <c r="AP148" s="275" t="s">
        <v>592</v>
      </c>
      <c r="AQ148" s="356"/>
      <c r="AR148" s="356"/>
      <c r="AS148" s="358"/>
      <c r="AT148" s="360"/>
      <c r="AU148" s="374"/>
      <c r="AV148" s="374"/>
      <c r="AW148" s="275" t="s">
        <v>91</v>
      </c>
      <c r="AX148" s="275" t="s">
        <v>1194</v>
      </c>
      <c r="AY148" s="159">
        <v>45260</v>
      </c>
      <c r="AZ148" s="159"/>
      <c r="BA148" s="344"/>
      <c r="BB148" s="286"/>
      <c r="BC148" s="286"/>
      <c r="BD148" s="286"/>
      <c r="BE148" s="286"/>
      <c r="BF148" s="286"/>
      <c r="BG148" s="286"/>
      <c r="BH148" s="286"/>
    </row>
    <row r="149" spans="1:60" ht="40.5" hidden="1" customHeight="1" x14ac:dyDescent="0.2">
      <c r="A149" s="378">
        <v>47</v>
      </c>
      <c r="B149" s="364" t="s">
        <v>190</v>
      </c>
      <c r="C149" s="356" t="str">
        <f>+VLOOKUP(B149,$A$770:$B$812,2,0)</f>
        <v>GIOVANNI GARCÍA CASTRO</v>
      </c>
      <c r="D149" s="374" t="s">
        <v>166</v>
      </c>
      <c r="E149" s="356"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69" t="s">
        <v>276</v>
      </c>
      <c r="G149" s="275" t="s">
        <v>271</v>
      </c>
      <c r="H149" s="275" t="s">
        <v>35</v>
      </c>
      <c r="I149" s="275" t="s">
        <v>1195</v>
      </c>
      <c r="J149" s="369" t="s">
        <v>108</v>
      </c>
      <c r="K149" s="369" t="s">
        <v>1196</v>
      </c>
      <c r="L149" s="369" t="s">
        <v>1197</v>
      </c>
      <c r="M149" s="369" t="s">
        <v>1198</v>
      </c>
      <c r="N149" s="369" t="s">
        <v>105</v>
      </c>
      <c r="O149" s="382">
        <f t="shared" ref="O149" si="615">IF(N149="ALTA",5,IF(N149="MEDIO ALTA",4,IF(N149="MEDIA",3,IF(N149="MEDIO BAJA",2,IF(N149="BAJA",1,0)))))</f>
        <v>3</v>
      </c>
      <c r="P149" s="369" t="s">
        <v>144</v>
      </c>
      <c r="Q149" s="382">
        <f t="shared" ref="Q149" si="616">IF(P149="ALTO",5,IF(P149="MEDIO ALTO",4,IF(P149="MEDIO",3,IF(P149="MEDIO BAJO",2,IF(P149="BAJO",1,0)))))</f>
        <v>4</v>
      </c>
      <c r="R149" s="382">
        <f t="shared" ref="R149" si="617">Q149*O149</f>
        <v>12</v>
      </c>
      <c r="S149" s="162" t="s">
        <v>327</v>
      </c>
      <c r="T149" s="334">
        <f t="shared" si="569"/>
        <v>1</v>
      </c>
      <c r="U149" s="356">
        <f t="shared" ref="U149" si="618">ROUND(AVERAGEIF(T149:T151,"&gt;0"),0)</f>
        <v>2</v>
      </c>
      <c r="V149" s="356">
        <f t="shared" si="603"/>
        <v>1.2</v>
      </c>
      <c r="W149" s="275" t="s">
        <v>1199</v>
      </c>
      <c r="X149" s="369">
        <f>IF(S149="No_existen",5*$X$10,Y149*$X$10)</f>
        <v>0.1</v>
      </c>
      <c r="Y149" s="368">
        <f t="shared" ref="Y149" si="619">ROUND(AVERAGEIF(Z149:Z151,"&gt;0"),0)</f>
        <v>2</v>
      </c>
      <c r="Z149" s="335">
        <f t="shared" si="570"/>
        <v>2</v>
      </c>
      <c r="AA149" s="275" t="s">
        <v>331</v>
      </c>
      <c r="AB149" s="275"/>
      <c r="AC149" s="368">
        <f t="shared" ref="AC149" si="620">IF(S149="No_existen",5*$AC$10,AD149*$AC$10)</f>
        <v>0.44999999999999996</v>
      </c>
      <c r="AD149" s="356">
        <f t="shared" ref="AD149" si="621">ROUND(AVERAGEIF(AE149:AE151,"&gt;0"),0)</f>
        <v>3</v>
      </c>
      <c r="AE149" s="336">
        <f t="shared" si="571"/>
        <v>1</v>
      </c>
      <c r="AF149" s="275" t="s">
        <v>307</v>
      </c>
      <c r="AG149" s="275" t="s">
        <v>1200</v>
      </c>
      <c r="AH149" s="368">
        <f t="shared" ref="AH149" si="622">IF(S149="No_existen",5*$AH$10,AI149*$AH$10)</f>
        <v>0.1</v>
      </c>
      <c r="AI149" s="356">
        <f t="shared" ref="AI149" si="623">ROUND(AVERAGEIF(AJ149:AJ151,"&gt;0"),0)</f>
        <v>1</v>
      </c>
      <c r="AJ149" s="336">
        <f t="shared" si="572"/>
        <v>1</v>
      </c>
      <c r="AK149" s="275" t="s">
        <v>304</v>
      </c>
      <c r="AL149" s="275" t="s">
        <v>315</v>
      </c>
      <c r="AM149" s="368">
        <f t="shared" ref="AM149" si="624">IF(S149="No_existen",5*$AM$10,AN149*$AM$10)</f>
        <v>0.1</v>
      </c>
      <c r="AN149" s="356">
        <f t="shared" ref="AN149" si="625">ROUND(AVERAGEIF(AO149:AO151,"&gt;0"),0)</f>
        <v>1</v>
      </c>
      <c r="AO149" s="336">
        <f t="shared" si="583"/>
        <v>1</v>
      </c>
      <c r="AP149" s="275" t="s">
        <v>592</v>
      </c>
      <c r="AQ149" s="356">
        <f t="shared" ref="AQ149" si="626">ROUND(AVERAGE(U149,Y149,AD149,AI149,AN149),0)</f>
        <v>2</v>
      </c>
      <c r="AR149" s="356" t="str">
        <f t="shared" ref="AR149" si="627">IF(AQ149&lt;1.5,"FUERTE",IF(AND(AQ149&gt;=1.5,AQ149&lt;2.5),"ACEPTABLE",IF(AQ149&gt;=5,"INEXISTENTE","DÉBIL")))</f>
        <v>ACEPTABLE</v>
      </c>
      <c r="AS149" s="358">
        <f t="shared" ref="AS149" si="628">IF(R149=0,0,ROUND((R149*AQ149),0))</f>
        <v>24</v>
      </c>
      <c r="AT149" s="360" t="str">
        <f t="shared" ref="AT149" si="629">IF(AS149&gt;=36,"GRAVE", IF(AS149&lt;=10, "LEVE", "MODERADO"))</f>
        <v>MODERADO</v>
      </c>
      <c r="AU149" s="374" t="s">
        <v>1201</v>
      </c>
      <c r="AV149" s="385">
        <v>0.95</v>
      </c>
      <c r="AW149" s="275" t="s">
        <v>91</v>
      </c>
      <c r="AX149" s="275" t="s">
        <v>1202</v>
      </c>
      <c r="AY149" s="159">
        <v>45275</v>
      </c>
      <c r="AZ149" s="159"/>
      <c r="BA149" s="344"/>
      <c r="BB149" s="286"/>
      <c r="BC149" s="286"/>
      <c r="BD149" s="286"/>
      <c r="BE149" s="286"/>
      <c r="BF149" s="286"/>
      <c r="BG149" s="286"/>
      <c r="BH149" s="286"/>
    </row>
    <row r="150" spans="1:60" ht="40.5" hidden="1" customHeight="1" x14ac:dyDescent="0.2">
      <c r="A150" s="378"/>
      <c r="B150" s="364"/>
      <c r="C150" s="356"/>
      <c r="D150" s="374"/>
      <c r="E150" s="356"/>
      <c r="F150" s="369"/>
      <c r="G150" s="275" t="s">
        <v>271</v>
      </c>
      <c r="H150" s="275" t="s">
        <v>35</v>
      </c>
      <c r="I150" s="275" t="s">
        <v>1203</v>
      </c>
      <c r="J150" s="369"/>
      <c r="K150" s="369"/>
      <c r="L150" s="369"/>
      <c r="M150" s="369"/>
      <c r="N150" s="369"/>
      <c r="O150" s="382"/>
      <c r="P150" s="369"/>
      <c r="Q150" s="382"/>
      <c r="R150" s="382"/>
      <c r="S150" s="162" t="s">
        <v>326</v>
      </c>
      <c r="T150" s="334">
        <f t="shared" si="569"/>
        <v>2</v>
      </c>
      <c r="U150" s="356"/>
      <c r="V150" s="356"/>
      <c r="W150" s="275" t="s">
        <v>1204</v>
      </c>
      <c r="X150" s="369"/>
      <c r="Y150" s="368"/>
      <c r="Z150" s="335">
        <f t="shared" si="570"/>
        <v>2</v>
      </c>
      <c r="AA150" s="275" t="s">
        <v>331</v>
      </c>
      <c r="AB150" s="275"/>
      <c r="AC150" s="368"/>
      <c r="AD150" s="356"/>
      <c r="AE150" s="336">
        <f t="shared" si="571"/>
        <v>4</v>
      </c>
      <c r="AF150" s="275" t="s">
        <v>306</v>
      </c>
      <c r="AG150" s="275"/>
      <c r="AH150" s="368"/>
      <c r="AI150" s="356"/>
      <c r="AJ150" s="336">
        <f t="shared" si="572"/>
        <v>1</v>
      </c>
      <c r="AK150" s="275" t="s">
        <v>304</v>
      </c>
      <c r="AL150" s="275" t="s">
        <v>315</v>
      </c>
      <c r="AM150" s="368"/>
      <c r="AN150" s="356"/>
      <c r="AO150" s="336">
        <f t="shared" si="583"/>
        <v>1</v>
      </c>
      <c r="AP150" s="275" t="s">
        <v>592</v>
      </c>
      <c r="AQ150" s="356"/>
      <c r="AR150" s="356"/>
      <c r="AS150" s="358"/>
      <c r="AT150" s="360"/>
      <c r="AU150" s="374"/>
      <c r="AV150" s="374"/>
      <c r="AW150" s="275" t="s">
        <v>91</v>
      </c>
      <c r="AX150" s="275" t="s">
        <v>1205</v>
      </c>
      <c r="AY150" s="159">
        <v>45275</v>
      </c>
      <c r="AZ150" s="159"/>
      <c r="BA150" s="344"/>
      <c r="BB150" s="286"/>
      <c r="BC150" s="286"/>
      <c r="BD150" s="286"/>
      <c r="BE150" s="286"/>
      <c r="BF150" s="286"/>
      <c r="BG150" s="286"/>
      <c r="BH150" s="286"/>
    </row>
    <row r="151" spans="1:60" ht="40.5" hidden="1" customHeight="1" x14ac:dyDescent="0.2">
      <c r="A151" s="378"/>
      <c r="B151" s="364"/>
      <c r="C151" s="356"/>
      <c r="D151" s="374"/>
      <c r="E151" s="356"/>
      <c r="F151" s="369"/>
      <c r="G151" s="275"/>
      <c r="H151" s="275"/>
      <c r="I151" s="161"/>
      <c r="J151" s="369"/>
      <c r="K151" s="369"/>
      <c r="L151" s="369"/>
      <c r="M151" s="369"/>
      <c r="N151" s="369"/>
      <c r="O151" s="382"/>
      <c r="P151" s="369"/>
      <c r="Q151" s="382"/>
      <c r="R151" s="382"/>
      <c r="S151" s="162"/>
      <c r="T151" s="334">
        <f t="shared" si="569"/>
        <v>0</v>
      </c>
      <c r="U151" s="356"/>
      <c r="V151" s="356"/>
      <c r="W151" s="275"/>
      <c r="X151" s="369"/>
      <c r="Y151" s="368"/>
      <c r="Z151" s="335">
        <f t="shared" si="570"/>
        <v>0</v>
      </c>
      <c r="AA151" s="275"/>
      <c r="AB151" s="275"/>
      <c r="AC151" s="368"/>
      <c r="AD151" s="356"/>
      <c r="AE151" s="336">
        <f t="shared" si="571"/>
        <v>0</v>
      </c>
      <c r="AF151" s="275"/>
      <c r="AG151" s="275"/>
      <c r="AH151" s="368"/>
      <c r="AI151" s="356"/>
      <c r="AJ151" s="336">
        <f t="shared" si="572"/>
        <v>0</v>
      </c>
      <c r="AK151" s="275"/>
      <c r="AL151" s="275"/>
      <c r="AM151" s="368"/>
      <c r="AN151" s="356"/>
      <c r="AO151" s="336">
        <f t="shared" si="583"/>
        <v>0</v>
      </c>
      <c r="AP151" s="275"/>
      <c r="AQ151" s="356"/>
      <c r="AR151" s="356"/>
      <c r="AS151" s="358"/>
      <c r="AT151" s="360"/>
      <c r="AU151" s="374"/>
      <c r="AV151" s="374"/>
      <c r="AW151" s="275"/>
      <c r="AX151" s="275"/>
      <c r="AY151" s="159"/>
      <c r="AZ151" s="159"/>
      <c r="BA151" s="344"/>
      <c r="BB151" s="286"/>
      <c r="BC151" s="286"/>
      <c r="BD151" s="286"/>
      <c r="BE151" s="286"/>
      <c r="BF151" s="286"/>
      <c r="BG151" s="286"/>
      <c r="BH151" s="286"/>
    </row>
    <row r="152" spans="1:60" ht="40.5" hidden="1" customHeight="1" x14ac:dyDescent="0.2">
      <c r="A152" s="378">
        <v>48</v>
      </c>
      <c r="B152" s="364" t="s">
        <v>190</v>
      </c>
      <c r="C152" s="356" t="str">
        <f>+VLOOKUP(B152,$A$770:$B$812,2,0)</f>
        <v>GIOVANNI GARCÍA CASTRO</v>
      </c>
      <c r="D152" s="374" t="s">
        <v>154</v>
      </c>
      <c r="E152" s="356"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69" t="s">
        <v>276</v>
      </c>
      <c r="G152" s="275" t="s">
        <v>271</v>
      </c>
      <c r="H152" s="275" t="s">
        <v>234</v>
      </c>
      <c r="I152" s="275" t="s">
        <v>1206</v>
      </c>
      <c r="J152" s="369" t="s">
        <v>108</v>
      </c>
      <c r="K152" s="369" t="s">
        <v>1207</v>
      </c>
      <c r="L152" s="369" t="s">
        <v>1208</v>
      </c>
      <c r="M152" s="369" t="s">
        <v>1209</v>
      </c>
      <c r="N152" s="369" t="s">
        <v>151</v>
      </c>
      <c r="O152" s="382">
        <f t="shared" ref="O152" si="630">IF(N152="ALTA",5,IF(N152="MEDIO ALTA",4,IF(N152="MEDIA",3,IF(N152="MEDIO BAJA",2,IF(N152="BAJA",1,0)))))</f>
        <v>2</v>
      </c>
      <c r="P152" s="369" t="s">
        <v>141</v>
      </c>
      <c r="Q152" s="382">
        <f t="shared" ref="Q152" si="631">IF(P152="ALTO",5,IF(P152="MEDIO ALTO",4,IF(P152="MEDIO",3,IF(P152="MEDIO BAJO",2,IF(P152="BAJO",1,0)))))</f>
        <v>3</v>
      </c>
      <c r="R152" s="382">
        <f>Q152*O152</f>
        <v>6</v>
      </c>
      <c r="S152" s="162" t="s">
        <v>398</v>
      </c>
      <c r="T152" s="334">
        <f t="shared" si="569"/>
        <v>4</v>
      </c>
      <c r="U152" s="356">
        <f t="shared" ref="U152" si="632">ROUND(AVERAGEIF(T152:T154,"&gt;0"),0)</f>
        <v>3</v>
      </c>
      <c r="V152" s="356">
        <f t="shared" si="603"/>
        <v>1.7999999999999998</v>
      </c>
      <c r="W152" s="275" t="s">
        <v>1210</v>
      </c>
      <c r="X152" s="369">
        <f>IF(S152="No_existen",5*$X$10,Y152*$X$10)</f>
        <v>0.1</v>
      </c>
      <c r="Y152" s="368">
        <f t="shared" ref="Y152" si="633">ROUND(AVERAGEIF(Z152:Z154,"&gt;0"),0)</f>
        <v>2</v>
      </c>
      <c r="Z152" s="335">
        <f t="shared" si="570"/>
        <v>2</v>
      </c>
      <c r="AA152" s="275" t="s">
        <v>331</v>
      </c>
      <c r="AB152" s="275"/>
      <c r="AC152" s="368">
        <f t="shared" ref="AC152" si="634">IF(S152="No_existen",5*$AC$10,AD152*$AC$10)</f>
        <v>0.15</v>
      </c>
      <c r="AD152" s="356">
        <f t="shared" ref="AD152" si="635">ROUND(AVERAGEIF(AE152:AE154,"&gt;0"),0)</f>
        <v>1</v>
      </c>
      <c r="AE152" s="336">
        <f t="shared" si="571"/>
        <v>1</v>
      </c>
      <c r="AF152" s="275" t="s">
        <v>307</v>
      </c>
      <c r="AG152" s="275" t="s">
        <v>1211</v>
      </c>
      <c r="AH152" s="368">
        <f t="shared" ref="AH152" si="636">IF(S152="No_existen",5*$AH$10,AI152*$AH$10)</f>
        <v>0.1</v>
      </c>
      <c r="AI152" s="356">
        <f t="shared" ref="AI152" si="637">ROUND(AVERAGEIF(AJ152:AJ154,"&gt;0"),0)</f>
        <v>1</v>
      </c>
      <c r="AJ152" s="336">
        <f t="shared" si="572"/>
        <v>1</v>
      </c>
      <c r="AK152" s="275" t="s">
        <v>304</v>
      </c>
      <c r="AL152" s="275" t="s">
        <v>314</v>
      </c>
      <c r="AM152" s="368">
        <f t="shared" ref="AM152" si="638">IF(S152="No_existen",5*$AM$10,AN152*$AM$10)</f>
        <v>0.1</v>
      </c>
      <c r="AN152" s="356">
        <f t="shared" ref="AN152" si="639">ROUND(AVERAGEIF(AO152:AO154,"&gt;0"),0)</f>
        <v>1</v>
      </c>
      <c r="AO152" s="336">
        <f t="shared" si="583"/>
        <v>1</v>
      </c>
      <c r="AP152" s="275" t="s">
        <v>592</v>
      </c>
      <c r="AQ152" s="356">
        <f t="shared" ref="AQ152" si="640">ROUND(AVERAGE(U152,Y152,AD152,AI152,AN152),0)</f>
        <v>2</v>
      </c>
      <c r="AR152" s="356" t="str">
        <f t="shared" ref="AR152" si="641">IF(AQ152&lt;1.5,"FUERTE",IF(AND(AQ152&gt;=1.5,AQ152&lt;2.5),"ACEPTABLE",IF(AQ152&gt;=5,"INEXISTENTE","DÉBIL")))</f>
        <v>ACEPTABLE</v>
      </c>
      <c r="AS152" s="358">
        <f t="shared" ref="AS152" si="642">IF(R152=0,0,ROUND((R152*AQ152),0))</f>
        <v>12</v>
      </c>
      <c r="AT152" s="360" t="str">
        <f t="shared" ref="AT152" si="643">IF(AS152&gt;=36,"GRAVE", IF(AS152&lt;=10, "LEVE", "MODERADO"))</f>
        <v>MODERADO</v>
      </c>
      <c r="AU152" s="374" t="s">
        <v>1212</v>
      </c>
      <c r="AV152" s="385">
        <v>0.7</v>
      </c>
      <c r="AW152" s="275" t="s">
        <v>93</v>
      </c>
      <c r="AX152" s="275" t="s">
        <v>1213</v>
      </c>
      <c r="AY152" s="159">
        <v>45260</v>
      </c>
      <c r="AZ152" s="159"/>
      <c r="BA152" s="344" t="s">
        <v>1214</v>
      </c>
      <c r="BB152" s="286"/>
      <c r="BC152" s="286"/>
      <c r="BD152" s="286"/>
      <c r="BE152" s="286"/>
      <c r="BF152" s="286"/>
      <c r="BG152" s="286"/>
      <c r="BH152" s="286"/>
    </row>
    <row r="153" spans="1:60" ht="40.5" hidden="1" customHeight="1" x14ac:dyDescent="0.2">
      <c r="A153" s="378"/>
      <c r="B153" s="364"/>
      <c r="C153" s="356"/>
      <c r="D153" s="374"/>
      <c r="E153" s="356"/>
      <c r="F153" s="369"/>
      <c r="G153" s="275" t="s">
        <v>271</v>
      </c>
      <c r="H153" s="275" t="s">
        <v>234</v>
      </c>
      <c r="I153" s="275" t="s">
        <v>1215</v>
      </c>
      <c r="J153" s="369"/>
      <c r="K153" s="369"/>
      <c r="L153" s="369"/>
      <c r="M153" s="369"/>
      <c r="N153" s="369"/>
      <c r="O153" s="382"/>
      <c r="P153" s="369"/>
      <c r="Q153" s="382"/>
      <c r="R153" s="382"/>
      <c r="S153" s="162" t="s">
        <v>327</v>
      </c>
      <c r="T153" s="334">
        <f t="shared" si="569"/>
        <v>1</v>
      </c>
      <c r="U153" s="356"/>
      <c r="V153" s="356"/>
      <c r="W153" s="275" t="s">
        <v>1216</v>
      </c>
      <c r="X153" s="369"/>
      <c r="Y153" s="368"/>
      <c r="Z153" s="335">
        <f t="shared" si="570"/>
        <v>2</v>
      </c>
      <c r="AA153" s="275" t="s">
        <v>331</v>
      </c>
      <c r="AB153" s="275"/>
      <c r="AC153" s="368"/>
      <c r="AD153" s="356"/>
      <c r="AE153" s="336">
        <f t="shared" si="571"/>
        <v>1</v>
      </c>
      <c r="AF153" s="275" t="s">
        <v>307</v>
      </c>
      <c r="AG153" s="275" t="s">
        <v>1217</v>
      </c>
      <c r="AH153" s="368"/>
      <c r="AI153" s="356"/>
      <c r="AJ153" s="336">
        <f t="shared" si="572"/>
        <v>1</v>
      </c>
      <c r="AK153" s="275" t="s">
        <v>304</v>
      </c>
      <c r="AL153" s="275" t="s">
        <v>315</v>
      </c>
      <c r="AM153" s="368"/>
      <c r="AN153" s="356"/>
      <c r="AO153" s="336">
        <f t="shared" si="583"/>
        <v>1</v>
      </c>
      <c r="AP153" s="275" t="s">
        <v>592</v>
      </c>
      <c r="AQ153" s="356"/>
      <c r="AR153" s="356"/>
      <c r="AS153" s="358"/>
      <c r="AT153" s="360"/>
      <c r="AU153" s="374"/>
      <c r="AV153" s="374"/>
      <c r="AW153" s="275" t="s">
        <v>93</v>
      </c>
      <c r="AX153" s="275" t="s">
        <v>1218</v>
      </c>
      <c r="AY153" s="159">
        <v>45260</v>
      </c>
      <c r="AZ153" s="159"/>
      <c r="BA153" s="344" t="s">
        <v>1219</v>
      </c>
      <c r="BB153" s="286"/>
      <c r="BC153" s="286"/>
      <c r="BD153" s="286"/>
      <c r="BE153" s="286"/>
      <c r="BF153" s="286"/>
      <c r="BG153" s="286"/>
      <c r="BH153" s="286"/>
    </row>
    <row r="154" spans="1:60" ht="40.5" hidden="1" customHeight="1" x14ac:dyDescent="0.2">
      <c r="A154" s="378"/>
      <c r="B154" s="364"/>
      <c r="C154" s="356"/>
      <c r="D154" s="374"/>
      <c r="E154" s="356"/>
      <c r="F154" s="369"/>
      <c r="G154" s="275" t="s">
        <v>272</v>
      </c>
      <c r="H154" s="275" t="s">
        <v>273</v>
      </c>
      <c r="I154" s="275" t="s">
        <v>1220</v>
      </c>
      <c r="J154" s="369"/>
      <c r="K154" s="369"/>
      <c r="L154" s="369"/>
      <c r="M154" s="369"/>
      <c r="N154" s="369"/>
      <c r="O154" s="382"/>
      <c r="P154" s="369"/>
      <c r="Q154" s="382"/>
      <c r="R154" s="382"/>
      <c r="S154" s="162"/>
      <c r="T154" s="334">
        <f t="shared" si="569"/>
        <v>0</v>
      </c>
      <c r="U154" s="356"/>
      <c r="V154" s="356"/>
      <c r="W154" s="275"/>
      <c r="X154" s="369"/>
      <c r="Y154" s="368"/>
      <c r="Z154" s="335">
        <f t="shared" si="570"/>
        <v>0</v>
      </c>
      <c r="AA154" s="275"/>
      <c r="AB154" s="275"/>
      <c r="AC154" s="368"/>
      <c r="AD154" s="356"/>
      <c r="AE154" s="336">
        <f t="shared" si="571"/>
        <v>0</v>
      </c>
      <c r="AF154" s="275"/>
      <c r="AG154" s="275"/>
      <c r="AH154" s="368"/>
      <c r="AI154" s="356"/>
      <c r="AJ154" s="336">
        <f t="shared" si="572"/>
        <v>0</v>
      </c>
      <c r="AK154" s="275"/>
      <c r="AL154" s="275"/>
      <c r="AM154" s="368"/>
      <c r="AN154" s="356"/>
      <c r="AO154" s="336">
        <f t="shared" si="583"/>
        <v>0</v>
      </c>
      <c r="AP154" s="275"/>
      <c r="AQ154" s="356"/>
      <c r="AR154" s="356"/>
      <c r="AS154" s="358"/>
      <c r="AT154" s="360"/>
      <c r="AU154" s="374"/>
      <c r="AV154" s="374"/>
      <c r="AW154" s="275"/>
      <c r="AX154" s="275"/>
      <c r="AY154" s="159"/>
      <c r="AZ154" s="159"/>
      <c r="BA154" s="344"/>
      <c r="BB154" s="286"/>
      <c r="BC154" s="286"/>
      <c r="BD154" s="286"/>
      <c r="BE154" s="286"/>
      <c r="BF154" s="286"/>
      <c r="BG154" s="286"/>
      <c r="BH154" s="286"/>
    </row>
    <row r="155" spans="1:60" ht="40.5" hidden="1" customHeight="1" x14ac:dyDescent="0.2">
      <c r="A155" s="378">
        <v>49</v>
      </c>
      <c r="B155" s="364" t="s">
        <v>196</v>
      </c>
      <c r="C155" s="356" t="str">
        <f>+VLOOKUP(B155,$A$770:$B$812,2,0)</f>
        <v>CECILIA LUCA ESCOBAR VEKEMAN</v>
      </c>
      <c r="D155" s="374" t="s">
        <v>154</v>
      </c>
      <c r="E155" s="356"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69" t="s">
        <v>276</v>
      </c>
      <c r="G155" s="275" t="s">
        <v>271</v>
      </c>
      <c r="H155" s="275" t="s">
        <v>37</v>
      </c>
      <c r="I155" s="161" t="s">
        <v>1243</v>
      </c>
      <c r="J155" s="369" t="s">
        <v>108</v>
      </c>
      <c r="K155" s="369" t="s">
        <v>108</v>
      </c>
      <c r="L155" s="364" t="s">
        <v>1244</v>
      </c>
      <c r="M155" s="364" t="s">
        <v>1245</v>
      </c>
      <c r="N155" s="369" t="s">
        <v>128</v>
      </c>
      <c r="O155" s="382">
        <f>IF(N155="ALTA",5,IF(N155="MEDIO ALTA",4,IF(N155="MEDIA",3,IF(N155="MEDIO BAJA",2,IF(N155="BAJA",1,0)))))</f>
        <v>1</v>
      </c>
      <c r="P155" s="369" t="s">
        <v>140</v>
      </c>
      <c r="Q155" s="382">
        <f>IF(P155="ALTO",5,IF(P155="MEDIO ALTO",4,IF(P155="MEDIO",3,IF(P155="MEDIO BAJO",2,IF(P155="BAJO",1,0)))))</f>
        <v>5</v>
      </c>
      <c r="R155" s="382">
        <f>Q155*O155</f>
        <v>5</v>
      </c>
      <c r="S155" s="162" t="s">
        <v>327</v>
      </c>
      <c r="T155" s="334">
        <f t="shared" si="569"/>
        <v>1</v>
      </c>
      <c r="U155" s="356">
        <f t="shared" ref="U155" si="644">ROUND(AVERAGEIF(T155:T157,"&gt;0"),0)</f>
        <v>1</v>
      </c>
      <c r="V155" s="356">
        <f t="shared" si="603"/>
        <v>0.6</v>
      </c>
      <c r="W155" s="275" t="s">
        <v>1246</v>
      </c>
      <c r="X155" s="369">
        <f>IF(S155="No_existen",5*$X$10,Y155*$X$10)</f>
        <v>0.15000000000000002</v>
      </c>
      <c r="Y155" s="368">
        <f t="shared" ref="Y155" si="645">ROUND(AVERAGEIF(Z155:Z157,"&gt;0"),0)</f>
        <v>3</v>
      </c>
      <c r="Z155" s="335">
        <f t="shared" si="570"/>
        <v>2</v>
      </c>
      <c r="AA155" s="275" t="s">
        <v>331</v>
      </c>
      <c r="AB155" s="275"/>
      <c r="AC155" s="368">
        <f t="shared" ref="AC155" si="646">IF(S155="No_existen",5*$AC$10,AD155*$AC$10)</f>
        <v>0.15</v>
      </c>
      <c r="AD155" s="356">
        <f t="shared" ref="AD155" si="647">ROUND(AVERAGEIF(AE155:AE157,"&gt;0"),0)</f>
        <v>1</v>
      </c>
      <c r="AE155" s="336">
        <f t="shared" si="571"/>
        <v>1</v>
      </c>
      <c r="AF155" s="275" t="s">
        <v>307</v>
      </c>
      <c r="AG155" s="275" t="s">
        <v>1247</v>
      </c>
      <c r="AH155" s="368">
        <f t="shared" ref="AH155" si="648">IF(S155="No_existen",5*$AH$10,AI155*$AH$10)</f>
        <v>0.1</v>
      </c>
      <c r="AI155" s="356">
        <f t="shared" ref="AI155" si="649">ROUND(AVERAGEIF(AJ155:AJ157,"&gt;0"),0)</f>
        <v>1</v>
      </c>
      <c r="AJ155" s="336">
        <f t="shared" si="572"/>
        <v>1</v>
      </c>
      <c r="AK155" s="275" t="s">
        <v>304</v>
      </c>
      <c r="AL155" s="275" t="s">
        <v>315</v>
      </c>
      <c r="AM155" s="368">
        <f t="shared" ref="AM155" si="650">IF(S155="No_existen",5*$AM$10,AN155*$AM$10)</f>
        <v>0.1</v>
      </c>
      <c r="AN155" s="356">
        <f t="shared" ref="AN155" si="651">ROUND(AVERAGEIF(AO155:AO157,"&gt;0"),0)</f>
        <v>1</v>
      </c>
      <c r="AO155" s="336">
        <f t="shared" si="583"/>
        <v>1</v>
      </c>
      <c r="AP155" s="275" t="s">
        <v>592</v>
      </c>
      <c r="AQ155" s="356">
        <f>ROUND(AVERAGE(U155,Y155,AD155,AI155,AN155),0)</f>
        <v>1</v>
      </c>
      <c r="AR155" s="356" t="str">
        <f t="shared" ref="AR155" si="652">IF(AQ155&lt;1.5,"FUERTE",IF(AND(AQ155&gt;=1.5,AQ155&lt;2.5),"ACEPTABLE",IF(AQ155&gt;=5,"INEXISTENTE","DÉBIL")))</f>
        <v>FUERTE</v>
      </c>
      <c r="AS155" s="358">
        <f>IF(R155=0,0,ROUND((R155*AQ155),0))</f>
        <v>5</v>
      </c>
      <c r="AT155" s="360" t="str">
        <f t="shared" ref="AT155" si="653">IF(AS155&gt;=36,"GRAVE", IF(AS155&lt;=10, "LEVE", "MODERADO"))</f>
        <v>LEVE</v>
      </c>
      <c r="AU155" s="364" t="s">
        <v>1248</v>
      </c>
      <c r="AV155" s="365" t="s">
        <v>1249</v>
      </c>
      <c r="AW155" s="275" t="s">
        <v>90</v>
      </c>
      <c r="AX155" s="275"/>
      <c r="AY155" s="159"/>
      <c r="AZ155" s="159"/>
      <c r="BA155" s="344"/>
      <c r="BB155" s="286"/>
      <c r="BC155" s="286"/>
      <c r="BD155" s="286"/>
      <c r="BE155" s="286"/>
      <c r="BF155" s="286"/>
      <c r="BG155" s="286"/>
      <c r="BH155" s="286"/>
    </row>
    <row r="156" spans="1:60" ht="40.5" hidden="1" customHeight="1" x14ac:dyDescent="0.2">
      <c r="A156" s="378"/>
      <c r="B156" s="364"/>
      <c r="C156" s="356"/>
      <c r="D156" s="374"/>
      <c r="E156" s="356"/>
      <c r="F156" s="369"/>
      <c r="G156" s="275" t="s">
        <v>272</v>
      </c>
      <c r="H156" s="275" t="s">
        <v>41</v>
      </c>
      <c r="I156" s="161" t="s">
        <v>1250</v>
      </c>
      <c r="J156" s="369"/>
      <c r="K156" s="369"/>
      <c r="L156" s="364"/>
      <c r="M156" s="364"/>
      <c r="N156" s="369"/>
      <c r="O156" s="382"/>
      <c r="P156" s="369"/>
      <c r="Q156" s="382"/>
      <c r="R156" s="382"/>
      <c r="S156" s="162" t="s">
        <v>327</v>
      </c>
      <c r="T156" s="334">
        <f t="shared" si="569"/>
        <v>1</v>
      </c>
      <c r="U156" s="356"/>
      <c r="V156" s="356"/>
      <c r="W156" s="275" t="s">
        <v>1251</v>
      </c>
      <c r="X156" s="369"/>
      <c r="Y156" s="368"/>
      <c r="Z156" s="335">
        <f t="shared" si="570"/>
        <v>2</v>
      </c>
      <c r="AA156" s="275" t="s">
        <v>331</v>
      </c>
      <c r="AB156" s="275"/>
      <c r="AC156" s="368"/>
      <c r="AD156" s="356"/>
      <c r="AE156" s="336">
        <f t="shared" si="571"/>
        <v>1</v>
      </c>
      <c r="AF156" s="275" t="s">
        <v>307</v>
      </c>
      <c r="AG156" s="275" t="s">
        <v>1252</v>
      </c>
      <c r="AH156" s="368"/>
      <c r="AI156" s="356"/>
      <c r="AJ156" s="336">
        <f t="shared" si="572"/>
        <v>1</v>
      </c>
      <c r="AK156" s="275" t="s">
        <v>304</v>
      </c>
      <c r="AL156" s="275" t="s">
        <v>311</v>
      </c>
      <c r="AM156" s="368"/>
      <c r="AN156" s="356"/>
      <c r="AO156" s="336">
        <f t="shared" si="583"/>
        <v>1</v>
      </c>
      <c r="AP156" s="275" t="s">
        <v>592</v>
      </c>
      <c r="AQ156" s="356"/>
      <c r="AR156" s="356"/>
      <c r="AS156" s="358"/>
      <c r="AT156" s="360"/>
      <c r="AU156" s="364"/>
      <c r="AV156" s="364"/>
      <c r="AW156" s="275" t="s">
        <v>90</v>
      </c>
      <c r="AX156" s="275"/>
      <c r="AY156" s="159"/>
      <c r="AZ156" s="159"/>
      <c r="BA156" s="344"/>
      <c r="BB156" s="286"/>
      <c r="BC156" s="286"/>
      <c r="BD156" s="286"/>
      <c r="BE156" s="286"/>
      <c r="BF156" s="286"/>
      <c r="BG156" s="286"/>
      <c r="BH156" s="286"/>
    </row>
    <row r="157" spans="1:60" ht="40.5" hidden="1" customHeight="1" x14ac:dyDescent="0.2">
      <c r="A157" s="378"/>
      <c r="B157" s="364"/>
      <c r="C157" s="356"/>
      <c r="D157" s="374"/>
      <c r="E157" s="356"/>
      <c r="F157" s="369"/>
      <c r="G157" s="275" t="s">
        <v>271</v>
      </c>
      <c r="H157" s="275" t="s">
        <v>36</v>
      </c>
      <c r="I157" s="162" t="s">
        <v>1253</v>
      </c>
      <c r="J157" s="369"/>
      <c r="K157" s="369"/>
      <c r="L157" s="364"/>
      <c r="M157" s="364"/>
      <c r="N157" s="369"/>
      <c r="O157" s="382"/>
      <c r="P157" s="369"/>
      <c r="Q157" s="382"/>
      <c r="R157" s="382"/>
      <c r="S157" s="162" t="s">
        <v>327</v>
      </c>
      <c r="T157" s="334">
        <f t="shared" si="569"/>
        <v>1</v>
      </c>
      <c r="U157" s="356"/>
      <c r="V157" s="356"/>
      <c r="W157" s="275" t="s">
        <v>1254</v>
      </c>
      <c r="X157" s="369"/>
      <c r="Y157" s="368"/>
      <c r="Z157" s="335">
        <f t="shared" si="570"/>
        <v>4</v>
      </c>
      <c r="AA157" s="275" t="s">
        <v>330</v>
      </c>
      <c r="AB157" s="275"/>
      <c r="AC157" s="368"/>
      <c r="AD157" s="356"/>
      <c r="AE157" s="336">
        <f t="shared" si="571"/>
        <v>1</v>
      </c>
      <c r="AF157" s="275" t="s">
        <v>307</v>
      </c>
      <c r="AG157" s="275" t="s">
        <v>1051</v>
      </c>
      <c r="AH157" s="368"/>
      <c r="AI157" s="356"/>
      <c r="AJ157" s="336">
        <f t="shared" si="572"/>
        <v>1</v>
      </c>
      <c r="AK157" s="275" t="s">
        <v>304</v>
      </c>
      <c r="AL157" s="275" t="s">
        <v>311</v>
      </c>
      <c r="AM157" s="368"/>
      <c r="AN157" s="356"/>
      <c r="AO157" s="336">
        <f t="shared" si="583"/>
        <v>1</v>
      </c>
      <c r="AP157" s="275" t="s">
        <v>592</v>
      </c>
      <c r="AQ157" s="356"/>
      <c r="AR157" s="356"/>
      <c r="AS157" s="358"/>
      <c r="AT157" s="360"/>
      <c r="AU157" s="364"/>
      <c r="AV157" s="364"/>
      <c r="AW157" s="275" t="s">
        <v>90</v>
      </c>
      <c r="AX157" s="275"/>
      <c r="AY157" s="159"/>
      <c r="AZ157" s="159"/>
      <c r="BA157" s="344"/>
      <c r="BB157" s="286"/>
      <c r="BC157" s="286"/>
      <c r="BD157" s="286"/>
      <c r="BE157" s="286"/>
      <c r="BF157" s="286"/>
      <c r="BG157" s="286"/>
      <c r="BH157" s="286"/>
    </row>
    <row r="158" spans="1:60" ht="40.5" hidden="1" customHeight="1" x14ac:dyDescent="0.2">
      <c r="A158" s="378">
        <v>50</v>
      </c>
      <c r="B158" s="364" t="s">
        <v>196</v>
      </c>
      <c r="C158" s="356" t="str">
        <f>+VLOOKUP(B158,$A$770:$B$812,2,0)</f>
        <v>CECILIA LUCA ESCOBAR VEKEMAN</v>
      </c>
      <c r="D158" s="374" t="s">
        <v>154</v>
      </c>
      <c r="E158" s="356"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69" t="s">
        <v>276</v>
      </c>
      <c r="G158" s="275" t="s">
        <v>271</v>
      </c>
      <c r="H158" s="275" t="s">
        <v>37</v>
      </c>
      <c r="I158" s="162" t="s">
        <v>1255</v>
      </c>
      <c r="J158" s="369" t="s">
        <v>108</v>
      </c>
      <c r="K158" s="369" t="s">
        <v>1256</v>
      </c>
      <c r="L158" s="369" t="s">
        <v>1257</v>
      </c>
      <c r="M158" s="369" t="s">
        <v>1258</v>
      </c>
      <c r="N158" s="369" t="s">
        <v>128</v>
      </c>
      <c r="O158" s="382">
        <f>IF(N158="ALTA",5,IF(N158="MEDIO ALTA",4,IF(N158="MEDIA",3,IF(N158="MEDIO BAJA",2,IF(N158="BAJA",1,0)))))</f>
        <v>1</v>
      </c>
      <c r="P158" s="369" t="s">
        <v>140</v>
      </c>
      <c r="Q158" s="382">
        <f>IF(P158="ALTO",5,IF(P158="MEDIO ALTO",4,IF(P158="MEDIO",3,IF(P158="MEDIO BAJO",2,IF(P158="BAJO",1,0)))))</f>
        <v>5</v>
      </c>
      <c r="R158" s="382">
        <f>Q158*O158</f>
        <v>5</v>
      </c>
      <c r="S158" s="162" t="s">
        <v>327</v>
      </c>
      <c r="T158" s="334">
        <f t="shared" si="569"/>
        <v>1</v>
      </c>
      <c r="U158" s="356">
        <f t="shared" ref="U158" si="654">ROUND(AVERAGEIF(T158:T160,"&gt;0"),0)</f>
        <v>1</v>
      </c>
      <c r="V158" s="356">
        <f t="shared" si="603"/>
        <v>0.6</v>
      </c>
      <c r="W158" s="275" t="s">
        <v>1259</v>
      </c>
      <c r="X158" s="369">
        <f>IF(S158="No_existen",5*$X$10,Y158*$X$10)</f>
        <v>0.1</v>
      </c>
      <c r="Y158" s="368">
        <f t="shared" ref="Y158" si="655">ROUND(AVERAGEIF(Z158:Z160,"&gt;0"),0)</f>
        <v>2</v>
      </c>
      <c r="Z158" s="335">
        <f t="shared" si="570"/>
        <v>2</v>
      </c>
      <c r="AA158" s="275" t="s">
        <v>331</v>
      </c>
      <c r="AB158" s="275"/>
      <c r="AC158" s="368">
        <f t="shared" ref="AC158" si="656">IF(S158="No_existen",5*$AC$10,AD158*$AC$10)</f>
        <v>0.15</v>
      </c>
      <c r="AD158" s="356">
        <f t="shared" ref="AD158" si="657">ROUND(AVERAGEIF(AE158:AE160,"&gt;0"),0)</f>
        <v>1</v>
      </c>
      <c r="AE158" s="336">
        <f t="shared" si="571"/>
        <v>1</v>
      </c>
      <c r="AF158" s="275" t="s">
        <v>307</v>
      </c>
      <c r="AG158" s="275" t="s">
        <v>1260</v>
      </c>
      <c r="AH158" s="368">
        <f t="shared" ref="AH158" si="658">IF(S158="No_existen",5*$AH$10,AI158*$AH$10)</f>
        <v>0.1</v>
      </c>
      <c r="AI158" s="356">
        <f t="shared" ref="AI158" si="659">ROUND(AVERAGEIF(AJ158:AJ160,"&gt;0"),0)</f>
        <v>1</v>
      </c>
      <c r="AJ158" s="336">
        <f t="shared" si="572"/>
        <v>1</v>
      </c>
      <c r="AK158" s="275" t="s">
        <v>304</v>
      </c>
      <c r="AL158" s="275" t="s">
        <v>312</v>
      </c>
      <c r="AM158" s="368">
        <f t="shared" ref="AM158" si="660">IF(S158="No_existen",5*$AM$10,AN158*$AM$10)</f>
        <v>0.1</v>
      </c>
      <c r="AN158" s="356">
        <f t="shared" ref="AN158" si="661">ROUND(AVERAGEIF(AO158:AO160,"&gt;0"),0)</f>
        <v>1</v>
      </c>
      <c r="AO158" s="336">
        <f t="shared" si="583"/>
        <v>1</v>
      </c>
      <c r="AP158" s="275" t="s">
        <v>592</v>
      </c>
      <c r="AQ158" s="356">
        <f t="shared" ref="AQ158" si="662">ROUND(AVERAGE(U158,Y158,AD158,AI158,AN158),0)</f>
        <v>1</v>
      </c>
      <c r="AR158" s="356" t="str">
        <f t="shared" ref="AR158" si="663">IF(AQ158&lt;1.5,"FUERTE",IF(AND(AQ158&gt;=1.5,AQ158&lt;2.5),"ACEPTABLE",IF(AQ158&gt;=5,"INEXISTENTE","DÉBIL")))</f>
        <v>FUERTE</v>
      </c>
      <c r="AS158" s="358">
        <f t="shared" ref="AS158" si="664">IF(R158=0,0,ROUND((R158*AQ158),0))</f>
        <v>5</v>
      </c>
      <c r="AT158" s="360" t="str">
        <f t="shared" ref="AT158" si="665">IF(AS158&gt;=36,"GRAVE", IF(AS158&lt;=10, "LEVE", "MODERADO"))</f>
        <v>LEVE</v>
      </c>
      <c r="AU158" s="367" t="s">
        <v>1261</v>
      </c>
      <c r="AV158" s="366">
        <v>1</v>
      </c>
      <c r="AW158" s="275" t="s">
        <v>90</v>
      </c>
      <c r="AX158" s="275"/>
      <c r="AY158" s="159"/>
      <c r="AZ158" s="159"/>
      <c r="BA158" s="344"/>
      <c r="BB158" s="286"/>
      <c r="BC158" s="286"/>
      <c r="BD158" s="286"/>
      <c r="BE158" s="286"/>
      <c r="BF158" s="286"/>
      <c r="BG158" s="286"/>
      <c r="BH158" s="286"/>
    </row>
    <row r="159" spans="1:60" ht="40.5" hidden="1" customHeight="1" x14ac:dyDescent="0.2">
      <c r="A159" s="378"/>
      <c r="B159" s="364"/>
      <c r="C159" s="356"/>
      <c r="D159" s="374"/>
      <c r="E159" s="356"/>
      <c r="F159" s="369"/>
      <c r="G159" s="275" t="s">
        <v>271</v>
      </c>
      <c r="H159" s="275" t="s">
        <v>34</v>
      </c>
      <c r="I159" s="162" t="s">
        <v>1262</v>
      </c>
      <c r="J159" s="369"/>
      <c r="K159" s="369"/>
      <c r="L159" s="369"/>
      <c r="M159" s="369"/>
      <c r="N159" s="369"/>
      <c r="O159" s="382"/>
      <c r="P159" s="369"/>
      <c r="Q159" s="382"/>
      <c r="R159" s="382"/>
      <c r="S159" s="162" t="s">
        <v>327</v>
      </c>
      <c r="T159" s="334">
        <f t="shared" si="569"/>
        <v>1</v>
      </c>
      <c r="U159" s="356"/>
      <c r="V159" s="356"/>
      <c r="W159" s="275" t="s">
        <v>1263</v>
      </c>
      <c r="X159" s="369"/>
      <c r="Y159" s="368"/>
      <c r="Z159" s="335">
        <f t="shared" si="570"/>
        <v>2</v>
      </c>
      <c r="AA159" s="275" t="s">
        <v>331</v>
      </c>
      <c r="AB159" s="275"/>
      <c r="AC159" s="368"/>
      <c r="AD159" s="356"/>
      <c r="AE159" s="336">
        <f t="shared" si="571"/>
        <v>1</v>
      </c>
      <c r="AF159" s="275" t="s">
        <v>307</v>
      </c>
      <c r="AG159" s="275" t="s">
        <v>1264</v>
      </c>
      <c r="AH159" s="368"/>
      <c r="AI159" s="356"/>
      <c r="AJ159" s="336">
        <f t="shared" si="572"/>
        <v>1</v>
      </c>
      <c r="AK159" s="275" t="s">
        <v>304</v>
      </c>
      <c r="AL159" s="275" t="s">
        <v>315</v>
      </c>
      <c r="AM159" s="368"/>
      <c r="AN159" s="356"/>
      <c r="AO159" s="336">
        <f t="shared" si="583"/>
        <v>1</v>
      </c>
      <c r="AP159" s="275" t="s">
        <v>592</v>
      </c>
      <c r="AQ159" s="356"/>
      <c r="AR159" s="356"/>
      <c r="AS159" s="358"/>
      <c r="AT159" s="360"/>
      <c r="AU159" s="367"/>
      <c r="AV159" s="367"/>
      <c r="AW159" s="275" t="s">
        <v>90</v>
      </c>
      <c r="AX159" s="275"/>
      <c r="AY159" s="159"/>
      <c r="AZ159" s="159"/>
      <c r="BA159" s="344"/>
      <c r="BB159" s="286"/>
      <c r="BC159" s="286"/>
      <c r="BD159" s="286"/>
      <c r="BE159" s="286"/>
      <c r="BF159" s="286"/>
      <c r="BG159" s="286"/>
      <c r="BH159" s="286"/>
    </row>
    <row r="160" spans="1:60" ht="40.5" hidden="1" customHeight="1" x14ac:dyDescent="0.2">
      <c r="A160" s="378"/>
      <c r="B160" s="364"/>
      <c r="C160" s="356"/>
      <c r="D160" s="374"/>
      <c r="E160" s="356"/>
      <c r="F160" s="369"/>
      <c r="G160" s="275"/>
      <c r="H160" s="275"/>
      <c r="I160" s="162"/>
      <c r="J160" s="369"/>
      <c r="K160" s="369"/>
      <c r="L160" s="369"/>
      <c r="M160" s="369"/>
      <c r="N160" s="369"/>
      <c r="O160" s="382"/>
      <c r="P160" s="369"/>
      <c r="Q160" s="382"/>
      <c r="R160" s="382"/>
      <c r="S160" s="162"/>
      <c r="T160" s="334">
        <f t="shared" si="569"/>
        <v>0</v>
      </c>
      <c r="U160" s="356"/>
      <c r="V160" s="356"/>
      <c r="W160" s="275"/>
      <c r="X160" s="369"/>
      <c r="Y160" s="368"/>
      <c r="Z160" s="335">
        <f t="shared" si="570"/>
        <v>0</v>
      </c>
      <c r="AA160" s="275"/>
      <c r="AB160" s="275"/>
      <c r="AC160" s="368"/>
      <c r="AD160" s="356"/>
      <c r="AE160" s="336">
        <f t="shared" si="571"/>
        <v>0</v>
      </c>
      <c r="AF160" s="275"/>
      <c r="AG160" s="275"/>
      <c r="AH160" s="368"/>
      <c r="AI160" s="356"/>
      <c r="AJ160" s="336">
        <f t="shared" si="572"/>
        <v>0</v>
      </c>
      <c r="AK160" s="275"/>
      <c r="AL160" s="275"/>
      <c r="AM160" s="368"/>
      <c r="AN160" s="356"/>
      <c r="AO160" s="336">
        <f t="shared" si="583"/>
        <v>0</v>
      </c>
      <c r="AP160" s="275"/>
      <c r="AQ160" s="356"/>
      <c r="AR160" s="356"/>
      <c r="AS160" s="358"/>
      <c r="AT160" s="360"/>
      <c r="AU160" s="367"/>
      <c r="AV160" s="367"/>
      <c r="AW160" s="275" t="s">
        <v>90</v>
      </c>
      <c r="AX160" s="275"/>
      <c r="AY160" s="159"/>
      <c r="AZ160" s="159"/>
      <c r="BA160" s="344"/>
      <c r="BB160" s="286"/>
      <c r="BC160" s="286"/>
      <c r="BD160" s="286"/>
      <c r="BE160" s="286"/>
      <c r="BF160" s="286"/>
      <c r="BG160" s="286"/>
      <c r="BH160" s="286"/>
    </row>
    <row r="161" spans="1:60" ht="40.5" hidden="1" customHeight="1" x14ac:dyDescent="0.2">
      <c r="A161" s="378">
        <v>51</v>
      </c>
      <c r="B161" s="364" t="s">
        <v>196</v>
      </c>
      <c r="C161" s="356" t="str">
        <f>+VLOOKUP(B161,$A$770:$B$812,2,0)</f>
        <v>CECILIA LUCA ESCOBAR VEKEMAN</v>
      </c>
      <c r="D161" s="374" t="s">
        <v>168</v>
      </c>
      <c r="E161" s="356"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69" t="s">
        <v>276</v>
      </c>
      <c r="G161" s="275" t="s">
        <v>272</v>
      </c>
      <c r="H161" s="275" t="s">
        <v>41</v>
      </c>
      <c r="I161" s="162" t="s">
        <v>1265</v>
      </c>
      <c r="J161" s="369" t="s">
        <v>108</v>
      </c>
      <c r="K161" s="369" t="s">
        <v>1266</v>
      </c>
      <c r="L161" s="369" t="s">
        <v>1267</v>
      </c>
      <c r="M161" s="369" t="s">
        <v>1268</v>
      </c>
      <c r="N161" s="369" t="s">
        <v>128</v>
      </c>
      <c r="O161" s="382">
        <f t="shared" ref="O161" si="666">IF(N161="ALTA",5,IF(N161="MEDIO ALTA",4,IF(N161="MEDIA",3,IF(N161="MEDIO BAJA",2,IF(N161="BAJA",1,0)))))</f>
        <v>1</v>
      </c>
      <c r="P161" s="369" t="s">
        <v>141</v>
      </c>
      <c r="Q161" s="382">
        <f t="shared" ref="Q161:Q167" si="667">IF(P161="ALTO",5,IF(P161="MEDIO ALTO",4,IF(P161="MEDIO",3,IF(P161="MEDIO BAJO",2,IF(P161="BAJO",1,0)))))</f>
        <v>3</v>
      </c>
      <c r="R161" s="382">
        <f>Q161*O161</f>
        <v>3</v>
      </c>
      <c r="S161" s="162" t="s">
        <v>327</v>
      </c>
      <c r="T161" s="334">
        <f t="shared" si="569"/>
        <v>1</v>
      </c>
      <c r="U161" s="356">
        <f t="shared" ref="U161" si="668">ROUND(AVERAGEIF(T161:T163,"&gt;0"),0)</f>
        <v>1</v>
      </c>
      <c r="V161" s="356">
        <f t="shared" si="603"/>
        <v>0.6</v>
      </c>
      <c r="W161" s="275" t="s">
        <v>1269</v>
      </c>
      <c r="X161" s="369">
        <f>IF(S161="No_existen",5*$X$10,Y161*$X$10)</f>
        <v>0.1</v>
      </c>
      <c r="Y161" s="368">
        <f t="shared" ref="Y161" si="669">ROUND(AVERAGEIF(Z161:Z163,"&gt;0"),0)</f>
        <v>2</v>
      </c>
      <c r="Z161" s="335">
        <f t="shared" si="570"/>
        <v>2</v>
      </c>
      <c r="AA161" s="275" t="s">
        <v>331</v>
      </c>
      <c r="AB161" s="275"/>
      <c r="AC161" s="368">
        <f t="shared" ref="AC161" si="670">IF(S161="No_existen",5*$AC$10,AD161*$AC$10)</f>
        <v>0.15</v>
      </c>
      <c r="AD161" s="356">
        <f t="shared" ref="AD161" si="671">ROUND(AVERAGEIF(AE161:AE163,"&gt;0"),0)</f>
        <v>1</v>
      </c>
      <c r="AE161" s="336">
        <f t="shared" si="571"/>
        <v>1</v>
      </c>
      <c r="AF161" s="275" t="s">
        <v>307</v>
      </c>
      <c r="AG161" s="275" t="s">
        <v>1270</v>
      </c>
      <c r="AH161" s="368">
        <f t="shared" ref="AH161" si="672">IF(S161="No_existen",5*$AH$10,AI161*$AH$10)</f>
        <v>0.1</v>
      </c>
      <c r="AI161" s="356">
        <f t="shared" ref="AI161" si="673">ROUND(AVERAGEIF(AJ161:AJ163,"&gt;0"),0)</f>
        <v>1</v>
      </c>
      <c r="AJ161" s="336">
        <f t="shared" si="572"/>
        <v>1</v>
      </c>
      <c r="AK161" s="275" t="s">
        <v>304</v>
      </c>
      <c r="AL161" s="275" t="s">
        <v>311</v>
      </c>
      <c r="AM161" s="368">
        <f t="shared" ref="AM161" si="674">IF(S161="No_existen",5*$AM$10,AN161*$AM$10)</f>
        <v>0.2</v>
      </c>
      <c r="AN161" s="356">
        <f t="shared" ref="AN161" si="675">ROUND(AVERAGEIF(AO161:AO163,"&gt;0"),0)</f>
        <v>2</v>
      </c>
      <c r="AO161" s="336">
        <f t="shared" si="583"/>
        <v>4</v>
      </c>
      <c r="AP161" s="275" t="s">
        <v>593</v>
      </c>
      <c r="AQ161" s="356">
        <f t="shared" ref="AQ161" si="676">ROUND(AVERAGE(U161,Y161,AD161,AI161,AN161),0)</f>
        <v>1</v>
      </c>
      <c r="AR161" s="356" t="str">
        <f t="shared" ref="AR161" si="677">IF(AQ161&lt;1.5,"FUERTE",IF(AND(AQ161&gt;=1.5,AQ161&lt;2.5),"ACEPTABLE",IF(AQ161&gt;=5,"INEXISTENTE","DÉBIL")))</f>
        <v>FUERTE</v>
      </c>
      <c r="AS161" s="358">
        <f t="shared" ref="AS161" si="678">IF(R161=0,0,ROUND((R161*AQ161),0))</f>
        <v>3</v>
      </c>
      <c r="AT161" s="360" t="str">
        <f t="shared" ref="AT161" si="679">IF(AS161&gt;=36,"GRAVE", IF(AS161&lt;=10, "LEVE", "MODERADO"))</f>
        <v>LEVE</v>
      </c>
      <c r="AU161" s="367" t="s">
        <v>1271</v>
      </c>
      <c r="AV161" s="366">
        <v>0.8</v>
      </c>
      <c r="AW161" s="275" t="s">
        <v>90</v>
      </c>
      <c r="AX161" s="275"/>
      <c r="AY161" s="159"/>
      <c r="AZ161" s="159"/>
      <c r="BA161" s="344"/>
      <c r="BB161" s="286"/>
      <c r="BC161" s="286"/>
      <c r="BD161" s="286"/>
      <c r="BE161" s="286"/>
      <c r="BF161" s="286"/>
      <c r="BG161" s="286"/>
      <c r="BH161" s="286"/>
    </row>
    <row r="162" spans="1:60" ht="40.5" hidden="1" customHeight="1" x14ac:dyDescent="0.2">
      <c r="A162" s="378"/>
      <c r="B162" s="364"/>
      <c r="C162" s="356"/>
      <c r="D162" s="374"/>
      <c r="E162" s="356"/>
      <c r="F162" s="369"/>
      <c r="G162" s="275" t="s">
        <v>271</v>
      </c>
      <c r="H162" s="275" t="s">
        <v>35</v>
      </c>
      <c r="I162" s="162" t="s">
        <v>1272</v>
      </c>
      <c r="J162" s="369"/>
      <c r="K162" s="369"/>
      <c r="L162" s="369"/>
      <c r="M162" s="369"/>
      <c r="N162" s="369"/>
      <c r="O162" s="382"/>
      <c r="P162" s="369"/>
      <c r="Q162" s="382"/>
      <c r="R162" s="382"/>
      <c r="S162" s="162" t="s">
        <v>327</v>
      </c>
      <c r="T162" s="334">
        <f t="shared" si="569"/>
        <v>1</v>
      </c>
      <c r="U162" s="356"/>
      <c r="V162" s="356"/>
      <c r="W162" s="275" t="s">
        <v>1273</v>
      </c>
      <c r="X162" s="369"/>
      <c r="Y162" s="368"/>
      <c r="Z162" s="335">
        <f t="shared" si="570"/>
        <v>2</v>
      </c>
      <c r="AA162" s="275" t="s">
        <v>331</v>
      </c>
      <c r="AB162" s="275"/>
      <c r="AC162" s="368"/>
      <c r="AD162" s="356"/>
      <c r="AE162" s="336">
        <f t="shared" si="571"/>
        <v>1</v>
      </c>
      <c r="AF162" s="275" t="s">
        <v>307</v>
      </c>
      <c r="AG162" s="275" t="s">
        <v>1274</v>
      </c>
      <c r="AH162" s="368"/>
      <c r="AI162" s="356"/>
      <c r="AJ162" s="336">
        <f t="shared" si="572"/>
        <v>1</v>
      </c>
      <c r="AK162" s="275" t="s">
        <v>304</v>
      </c>
      <c r="AL162" s="275" t="s">
        <v>314</v>
      </c>
      <c r="AM162" s="368"/>
      <c r="AN162" s="356"/>
      <c r="AO162" s="336">
        <f t="shared" si="583"/>
        <v>1</v>
      </c>
      <c r="AP162" s="275" t="s">
        <v>592</v>
      </c>
      <c r="AQ162" s="356"/>
      <c r="AR162" s="356"/>
      <c r="AS162" s="358"/>
      <c r="AT162" s="360"/>
      <c r="AU162" s="367"/>
      <c r="AV162" s="367"/>
      <c r="AW162" s="275" t="s">
        <v>90</v>
      </c>
      <c r="AX162" s="275"/>
      <c r="AY162" s="159"/>
      <c r="AZ162" s="159"/>
      <c r="BA162" s="344"/>
      <c r="BB162" s="286"/>
      <c r="BC162" s="286"/>
      <c r="BD162" s="286"/>
      <c r="BE162" s="286"/>
      <c r="BF162" s="286"/>
      <c r="BG162" s="286"/>
      <c r="BH162" s="286"/>
    </row>
    <row r="163" spans="1:60" ht="40.5" hidden="1" customHeight="1" x14ac:dyDescent="0.2">
      <c r="A163" s="378"/>
      <c r="B163" s="364"/>
      <c r="C163" s="356"/>
      <c r="D163" s="374"/>
      <c r="E163" s="356"/>
      <c r="F163" s="369"/>
      <c r="G163" s="275" t="s">
        <v>271</v>
      </c>
      <c r="H163" s="275" t="s">
        <v>234</v>
      </c>
      <c r="I163" s="162" t="s">
        <v>1275</v>
      </c>
      <c r="J163" s="369"/>
      <c r="K163" s="369"/>
      <c r="L163" s="369"/>
      <c r="M163" s="369"/>
      <c r="N163" s="369"/>
      <c r="O163" s="382"/>
      <c r="P163" s="369"/>
      <c r="Q163" s="382"/>
      <c r="R163" s="382"/>
      <c r="S163" s="162" t="s">
        <v>327</v>
      </c>
      <c r="T163" s="334">
        <f t="shared" si="569"/>
        <v>1</v>
      </c>
      <c r="U163" s="356"/>
      <c r="V163" s="356"/>
      <c r="W163" s="275" t="s">
        <v>1276</v>
      </c>
      <c r="X163" s="369"/>
      <c r="Y163" s="368"/>
      <c r="Z163" s="335">
        <f t="shared" si="570"/>
        <v>2</v>
      </c>
      <c r="AA163" s="275" t="s">
        <v>331</v>
      </c>
      <c r="AB163" s="275"/>
      <c r="AC163" s="368"/>
      <c r="AD163" s="356"/>
      <c r="AE163" s="336">
        <f t="shared" si="571"/>
        <v>1</v>
      </c>
      <c r="AF163" s="275" t="s">
        <v>307</v>
      </c>
      <c r="AG163" s="275" t="s">
        <v>1274</v>
      </c>
      <c r="AH163" s="368"/>
      <c r="AI163" s="356"/>
      <c r="AJ163" s="336">
        <f t="shared" si="572"/>
        <v>1</v>
      </c>
      <c r="AK163" s="275" t="s">
        <v>304</v>
      </c>
      <c r="AL163" s="275" t="s">
        <v>312</v>
      </c>
      <c r="AM163" s="368"/>
      <c r="AN163" s="356"/>
      <c r="AO163" s="336">
        <f t="shared" si="583"/>
        <v>1</v>
      </c>
      <c r="AP163" s="275" t="s">
        <v>592</v>
      </c>
      <c r="AQ163" s="356"/>
      <c r="AR163" s="356"/>
      <c r="AS163" s="358"/>
      <c r="AT163" s="360"/>
      <c r="AU163" s="367"/>
      <c r="AV163" s="367"/>
      <c r="AW163" s="275" t="s">
        <v>90</v>
      </c>
      <c r="AX163" s="275"/>
      <c r="AY163" s="159"/>
      <c r="AZ163" s="159"/>
      <c r="BA163" s="344"/>
      <c r="BB163" s="286"/>
      <c r="BC163" s="286"/>
      <c r="BD163" s="286"/>
      <c r="BE163" s="286"/>
      <c r="BF163" s="286"/>
      <c r="BG163" s="286"/>
      <c r="BH163" s="286"/>
    </row>
    <row r="164" spans="1:60" ht="40.5" hidden="1" customHeight="1" x14ac:dyDescent="0.2">
      <c r="A164" s="378">
        <v>52</v>
      </c>
      <c r="B164" s="364" t="s">
        <v>196</v>
      </c>
      <c r="C164" s="356" t="str">
        <f>+VLOOKUP(B164,$A$770:$B$812,2,0)</f>
        <v>CECILIA LUCA ESCOBAR VEKEMAN</v>
      </c>
      <c r="D164" s="374" t="s">
        <v>168</v>
      </c>
      <c r="E164" s="356"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69" t="s">
        <v>276</v>
      </c>
      <c r="G164" s="275" t="s">
        <v>271</v>
      </c>
      <c r="H164" s="275" t="s">
        <v>37</v>
      </c>
      <c r="I164" s="165" t="s">
        <v>1277</v>
      </c>
      <c r="J164" s="369" t="s">
        <v>108</v>
      </c>
      <c r="K164" s="364" t="s">
        <v>1278</v>
      </c>
      <c r="L164" s="364" t="s">
        <v>1279</v>
      </c>
      <c r="M164" s="364" t="s">
        <v>1280</v>
      </c>
      <c r="N164" s="369" t="s">
        <v>151</v>
      </c>
      <c r="O164" s="382">
        <f t="shared" ref="O164" si="680">IF(N164="ALTA",5,IF(N164="MEDIO ALTA",4,IF(N164="MEDIA",3,IF(N164="MEDIO BAJA",2,IF(N164="BAJA",1,0)))))</f>
        <v>2</v>
      </c>
      <c r="P164" s="369" t="s">
        <v>141</v>
      </c>
      <c r="Q164" s="382">
        <f t="shared" si="667"/>
        <v>3</v>
      </c>
      <c r="R164" s="382">
        <f>Q164*O164</f>
        <v>6</v>
      </c>
      <c r="S164" s="162" t="s">
        <v>327</v>
      </c>
      <c r="T164" s="334">
        <f t="shared" si="569"/>
        <v>1</v>
      </c>
      <c r="U164" s="356">
        <f t="shared" ref="U164" si="681">ROUND(AVERAGEIF(T164:T166,"&gt;0"),0)</f>
        <v>1</v>
      </c>
      <c r="V164" s="356">
        <f t="shared" si="603"/>
        <v>0.6</v>
      </c>
      <c r="W164" s="275" t="s">
        <v>1281</v>
      </c>
      <c r="X164" s="369">
        <f>IF(S164="No_existen",5*$X$10,Y164*$X$10)</f>
        <v>0.1</v>
      </c>
      <c r="Y164" s="368">
        <f t="shared" ref="Y164" si="682">ROUND(AVERAGEIF(Z164:Z166,"&gt;0"),0)</f>
        <v>2</v>
      </c>
      <c r="Z164" s="335">
        <f t="shared" si="570"/>
        <v>2</v>
      </c>
      <c r="AA164" s="275" t="s">
        <v>331</v>
      </c>
      <c r="AB164" s="275"/>
      <c r="AC164" s="368">
        <f t="shared" ref="AC164" si="683">IF(S164="No_existen",5*$AC$10,AD164*$AC$10)</f>
        <v>0.15</v>
      </c>
      <c r="AD164" s="356">
        <f t="shared" ref="AD164" si="684">ROUND(AVERAGEIF(AE164:AE166,"&gt;0"),0)</f>
        <v>1</v>
      </c>
      <c r="AE164" s="336">
        <f t="shared" si="571"/>
        <v>1</v>
      </c>
      <c r="AF164" s="275" t="s">
        <v>307</v>
      </c>
      <c r="AG164" s="275" t="s">
        <v>1274</v>
      </c>
      <c r="AH164" s="368">
        <f t="shared" ref="AH164" si="685">IF(S164="No_existen",5*$AH$10,AI164*$AH$10)</f>
        <v>0.1</v>
      </c>
      <c r="AI164" s="356">
        <f t="shared" ref="AI164" si="686">ROUND(AVERAGEIF(AJ164:AJ166,"&gt;0"),0)</f>
        <v>1</v>
      </c>
      <c r="AJ164" s="336">
        <f t="shared" si="572"/>
        <v>1</v>
      </c>
      <c r="AK164" s="275" t="s">
        <v>304</v>
      </c>
      <c r="AL164" s="275" t="s">
        <v>312</v>
      </c>
      <c r="AM164" s="368">
        <f t="shared" ref="AM164" si="687">IF(S164="No_existen",5*$AM$10,AN164*$AM$10)</f>
        <v>0.1</v>
      </c>
      <c r="AN164" s="356">
        <f t="shared" ref="AN164" si="688">ROUND(AVERAGEIF(AO164:AO166,"&gt;0"),0)</f>
        <v>1</v>
      </c>
      <c r="AO164" s="336">
        <f t="shared" si="583"/>
        <v>1</v>
      </c>
      <c r="AP164" s="275" t="s">
        <v>592</v>
      </c>
      <c r="AQ164" s="356">
        <f t="shared" ref="AQ164" si="689">ROUND(AVERAGE(U164,Y164,AD164,AI164,AN164),0)</f>
        <v>1</v>
      </c>
      <c r="AR164" s="356" t="str">
        <f t="shared" ref="AR164" si="690">IF(AQ164&lt;1.5,"FUERTE",IF(AND(AQ164&gt;=1.5,AQ164&lt;2.5),"ACEPTABLE",IF(AQ164&gt;=5,"INEXISTENTE","DÉBIL")))</f>
        <v>FUERTE</v>
      </c>
      <c r="AS164" s="358">
        <f t="shared" ref="AS164" si="691">IF(R164=0,0,ROUND((R164*AQ164),0))</f>
        <v>6</v>
      </c>
      <c r="AT164" s="360" t="str">
        <f t="shared" ref="AT164" si="692">IF(AS164&gt;=36,"GRAVE", IF(AS164&lt;=10, "LEVE", "MODERADO"))</f>
        <v>LEVE</v>
      </c>
      <c r="AU164" s="367" t="s">
        <v>1282</v>
      </c>
      <c r="AV164" s="366">
        <v>0.8</v>
      </c>
      <c r="AW164" s="275" t="s">
        <v>90</v>
      </c>
      <c r="AX164" s="275"/>
      <c r="AY164" s="159"/>
      <c r="AZ164" s="159"/>
      <c r="BA164" s="344"/>
      <c r="BB164" s="286"/>
      <c r="BC164" s="286"/>
      <c r="BD164" s="286"/>
      <c r="BE164" s="286"/>
      <c r="BF164" s="286"/>
      <c r="BG164" s="286"/>
      <c r="BH164" s="286"/>
    </row>
    <row r="165" spans="1:60" ht="40.5" hidden="1" customHeight="1" x14ac:dyDescent="0.2">
      <c r="A165" s="378"/>
      <c r="B165" s="364"/>
      <c r="C165" s="356"/>
      <c r="D165" s="374"/>
      <c r="E165" s="356"/>
      <c r="F165" s="369"/>
      <c r="G165" s="275" t="s">
        <v>271</v>
      </c>
      <c r="H165" s="275" t="s">
        <v>34</v>
      </c>
      <c r="I165" s="165" t="s">
        <v>1283</v>
      </c>
      <c r="J165" s="369"/>
      <c r="K165" s="364"/>
      <c r="L165" s="364"/>
      <c r="M165" s="364"/>
      <c r="N165" s="369"/>
      <c r="O165" s="382"/>
      <c r="P165" s="369"/>
      <c r="Q165" s="382"/>
      <c r="R165" s="382"/>
      <c r="S165" s="162" t="s">
        <v>327</v>
      </c>
      <c r="T165" s="334">
        <f t="shared" si="569"/>
        <v>1</v>
      </c>
      <c r="U165" s="356"/>
      <c r="V165" s="356"/>
      <c r="W165" s="275" t="s">
        <v>1284</v>
      </c>
      <c r="X165" s="369"/>
      <c r="Y165" s="368"/>
      <c r="Z165" s="335">
        <f t="shared" si="570"/>
        <v>2</v>
      </c>
      <c r="AA165" s="275" t="s">
        <v>331</v>
      </c>
      <c r="AB165" s="275"/>
      <c r="AC165" s="368"/>
      <c r="AD165" s="356"/>
      <c r="AE165" s="336">
        <f t="shared" si="571"/>
        <v>1</v>
      </c>
      <c r="AF165" s="275" t="s">
        <v>307</v>
      </c>
      <c r="AG165" s="275" t="s">
        <v>1274</v>
      </c>
      <c r="AH165" s="368"/>
      <c r="AI165" s="356"/>
      <c r="AJ165" s="336">
        <f t="shared" si="572"/>
        <v>1</v>
      </c>
      <c r="AK165" s="275" t="s">
        <v>304</v>
      </c>
      <c r="AL165" s="275" t="s">
        <v>315</v>
      </c>
      <c r="AM165" s="368"/>
      <c r="AN165" s="356"/>
      <c r="AO165" s="336">
        <f t="shared" si="583"/>
        <v>1</v>
      </c>
      <c r="AP165" s="275" t="s">
        <v>592</v>
      </c>
      <c r="AQ165" s="356"/>
      <c r="AR165" s="356"/>
      <c r="AS165" s="358"/>
      <c r="AT165" s="360"/>
      <c r="AU165" s="367"/>
      <c r="AV165" s="367"/>
      <c r="AW165" s="275" t="s">
        <v>90</v>
      </c>
      <c r="AX165" s="275"/>
      <c r="AY165" s="159"/>
      <c r="AZ165" s="159"/>
      <c r="BA165" s="344"/>
      <c r="BB165" s="286"/>
      <c r="BC165" s="286"/>
      <c r="BD165" s="286"/>
      <c r="BE165" s="286"/>
      <c r="BF165" s="286"/>
      <c r="BG165" s="286"/>
      <c r="BH165" s="286"/>
    </row>
    <row r="166" spans="1:60" ht="40.5" hidden="1" customHeight="1" x14ac:dyDescent="0.2">
      <c r="A166" s="378"/>
      <c r="B166" s="364"/>
      <c r="C166" s="356"/>
      <c r="D166" s="374"/>
      <c r="E166" s="356"/>
      <c r="F166" s="369"/>
      <c r="G166" s="275" t="s">
        <v>271</v>
      </c>
      <c r="H166" s="275" t="s">
        <v>234</v>
      </c>
      <c r="I166" s="166" t="s">
        <v>1285</v>
      </c>
      <c r="J166" s="369"/>
      <c r="K166" s="364"/>
      <c r="L166" s="364"/>
      <c r="M166" s="364"/>
      <c r="N166" s="369"/>
      <c r="O166" s="382"/>
      <c r="P166" s="369"/>
      <c r="Q166" s="382"/>
      <c r="R166" s="382"/>
      <c r="S166" s="162" t="s">
        <v>327</v>
      </c>
      <c r="T166" s="334">
        <f t="shared" si="569"/>
        <v>1</v>
      </c>
      <c r="U166" s="356"/>
      <c r="V166" s="356"/>
      <c r="W166" s="275" t="s">
        <v>1286</v>
      </c>
      <c r="X166" s="369"/>
      <c r="Y166" s="368"/>
      <c r="Z166" s="335">
        <f t="shared" si="570"/>
        <v>2</v>
      </c>
      <c r="AA166" s="275" t="s">
        <v>331</v>
      </c>
      <c r="AB166" s="275"/>
      <c r="AC166" s="368"/>
      <c r="AD166" s="356"/>
      <c r="AE166" s="336">
        <f t="shared" si="571"/>
        <v>1</v>
      </c>
      <c r="AF166" s="275" t="s">
        <v>307</v>
      </c>
      <c r="AG166" s="275" t="s">
        <v>1274</v>
      </c>
      <c r="AH166" s="368"/>
      <c r="AI166" s="356"/>
      <c r="AJ166" s="336">
        <f t="shared" si="572"/>
        <v>1</v>
      </c>
      <c r="AK166" s="275" t="s">
        <v>304</v>
      </c>
      <c r="AL166" s="275" t="s">
        <v>312</v>
      </c>
      <c r="AM166" s="368"/>
      <c r="AN166" s="356"/>
      <c r="AO166" s="336">
        <f t="shared" si="583"/>
        <v>1</v>
      </c>
      <c r="AP166" s="275" t="s">
        <v>592</v>
      </c>
      <c r="AQ166" s="356"/>
      <c r="AR166" s="356"/>
      <c r="AS166" s="358"/>
      <c r="AT166" s="360"/>
      <c r="AU166" s="367"/>
      <c r="AV166" s="367"/>
      <c r="AW166" s="275" t="s">
        <v>90</v>
      </c>
      <c r="AX166" s="275"/>
      <c r="AY166" s="159"/>
      <c r="AZ166" s="159"/>
      <c r="BA166" s="344"/>
      <c r="BB166" s="286"/>
      <c r="BC166" s="286"/>
      <c r="BD166" s="286"/>
      <c r="BE166" s="286"/>
      <c r="BF166" s="286"/>
      <c r="BG166" s="286"/>
      <c r="BH166" s="286"/>
    </row>
    <row r="167" spans="1:60" ht="40.5" hidden="1" customHeight="1" x14ac:dyDescent="0.2">
      <c r="A167" s="378">
        <v>53</v>
      </c>
      <c r="B167" s="364" t="s">
        <v>196</v>
      </c>
      <c r="C167" s="356" t="str">
        <f>+VLOOKUP(B167,$A$770:$B$812,2,0)</f>
        <v>CECILIA LUCA ESCOBAR VEKEMAN</v>
      </c>
      <c r="D167" s="374" t="s">
        <v>171</v>
      </c>
      <c r="E167" s="356"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69" t="s">
        <v>276</v>
      </c>
      <c r="G167" s="275" t="s">
        <v>271</v>
      </c>
      <c r="H167" s="275" t="s">
        <v>37</v>
      </c>
      <c r="I167" s="275" t="s">
        <v>1287</v>
      </c>
      <c r="J167" s="369" t="s">
        <v>108</v>
      </c>
      <c r="K167" s="369" t="s">
        <v>1288</v>
      </c>
      <c r="L167" s="369" t="s">
        <v>1289</v>
      </c>
      <c r="M167" s="369" t="s">
        <v>1290</v>
      </c>
      <c r="N167" s="369" t="s">
        <v>128</v>
      </c>
      <c r="O167" s="382">
        <f t="shared" ref="O167" si="693">IF(N167="ALTA",5,IF(N167="MEDIO ALTA",4,IF(N167="MEDIA",3,IF(N167="MEDIO BAJA",2,IF(N167="BAJA",1,0)))))</f>
        <v>1</v>
      </c>
      <c r="P167" s="369" t="s">
        <v>141</v>
      </c>
      <c r="Q167" s="382">
        <f t="shared" si="667"/>
        <v>3</v>
      </c>
      <c r="R167" s="382">
        <f>Q167*O167</f>
        <v>3</v>
      </c>
      <c r="S167" s="162" t="s">
        <v>327</v>
      </c>
      <c r="T167" s="334">
        <f t="shared" si="569"/>
        <v>1</v>
      </c>
      <c r="U167" s="356">
        <f t="shared" ref="U167" si="694">ROUND(AVERAGEIF(T167:T169,"&gt;0"),0)</f>
        <v>1</v>
      </c>
      <c r="V167" s="356">
        <f t="shared" si="603"/>
        <v>0.6</v>
      </c>
      <c r="W167" s="275" t="s">
        <v>1291</v>
      </c>
      <c r="X167" s="369">
        <f>IF(S167="No_existen",5*$X$10,Y167*$X$10)</f>
        <v>0.1</v>
      </c>
      <c r="Y167" s="368">
        <f t="shared" ref="Y167" si="695">ROUND(AVERAGEIF(Z167:Z169,"&gt;0"),0)</f>
        <v>2</v>
      </c>
      <c r="Z167" s="335">
        <f t="shared" si="570"/>
        <v>2</v>
      </c>
      <c r="AA167" s="275" t="s">
        <v>331</v>
      </c>
      <c r="AB167" s="275"/>
      <c r="AC167" s="368">
        <f t="shared" ref="AC167" si="696">IF(S167="No_existen",5*$AC$10,AD167*$AC$10)</f>
        <v>0.15</v>
      </c>
      <c r="AD167" s="356">
        <f t="shared" ref="AD167" si="697">ROUND(AVERAGEIF(AE167:AE169,"&gt;0"),0)</f>
        <v>1</v>
      </c>
      <c r="AE167" s="336">
        <f t="shared" si="571"/>
        <v>1</v>
      </c>
      <c r="AF167" s="275" t="s">
        <v>307</v>
      </c>
      <c r="AG167" s="275" t="s">
        <v>1274</v>
      </c>
      <c r="AH167" s="368">
        <f t="shared" ref="AH167" si="698">IF(S167="No_existen",5*$AH$10,AI167*$AH$10)</f>
        <v>0.1</v>
      </c>
      <c r="AI167" s="356">
        <f t="shared" ref="AI167" si="699">ROUND(AVERAGEIF(AJ167:AJ169,"&gt;0"),0)</f>
        <v>1</v>
      </c>
      <c r="AJ167" s="336">
        <f t="shared" si="572"/>
        <v>1</v>
      </c>
      <c r="AK167" s="275" t="s">
        <v>304</v>
      </c>
      <c r="AL167" s="275" t="s">
        <v>318</v>
      </c>
      <c r="AM167" s="368">
        <f t="shared" ref="AM167" si="700">IF(S167="No_existen",5*$AM$10,AN167*$AM$10)</f>
        <v>0.1</v>
      </c>
      <c r="AN167" s="356">
        <f t="shared" ref="AN167" si="701">ROUND(AVERAGEIF(AO167:AO169,"&gt;0"),0)</f>
        <v>1</v>
      </c>
      <c r="AO167" s="336">
        <f t="shared" si="583"/>
        <v>1</v>
      </c>
      <c r="AP167" s="275" t="s">
        <v>592</v>
      </c>
      <c r="AQ167" s="356">
        <f t="shared" ref="AQ167" si="702">ROUND(AVERAGE(U167,Y167,AD167,AI167,AN167),0)</f>
        <v>1</v>
      </c>
      <c r="AR167" s="356" t="str">
        <f t="shared" ref="AR167" si="703">IF(AQ167&lt;1.5,"FUERTE",IF(AND(AQ167&gt;=1.5,AQ167&lt;2.5),"ACEPTABLE",IF(AQ167&gt;=5,"INEXISTENTE","DÉBIL")))</f>
        <v>FUERTE</v>
      </c>
      <c r="AS167" s="358">
        <f t="shared" ref="AS167" si="704">IF(R167=0,0,ROUND((R167*AQ167),0))</f>
        <v>3</v>
      </c>
      <c r="AT167" s="360" t="str">
        <f t="shared" ref="AT167" si="705">IF(AS167&gt;=36,"GRAVE", IF(AS167&lt;=10, "LEVE", "MODERADO"))</f>
        <v>LEVE</v>
      </c>
      <c r="AU167" s="374" t="s">
        <v>1292</v>
      </c>
      <c r="AV167" s="385">
        <v>1</v>
      </c>
      <c r="AW167" s="275" t="s">
        <v>90</v>
      </c>
      <c r="AX167" s="275"/>
      <c r="AY167" s="159"/>
      <c r="AZ167" s="159"/>
      <c r="BA167" s="344"/>
      <c r="BB167" s="286"/>
      <c r="BC167" s="286"/>
      <c r="BD167" s="286"/>
      <c r="BE167" s="286"/>
      <c r="BF167" s="286"/>
      <c r="BG167" s="286"/>
      <c r="BH167" s="286"/>
    </row>
    <row r="168" spans="1:60" ht="40.5" hidden="1" customHeight="1" x14ac:dyDescent="0.2">
      <c r="A168" s="378"/>
      <c r="B168" s="364"/>
      <c r="C168" s="356"/>
      <c r="D168" s="374"/>
      <c r="E168" s="356"/>
      <c r="F168" s="369"/>
      <c r="G168" s="275" t="s">
        <v>271</v>
      </c>
      <c r="H168" s="275" t="s">
        <v>34</v>
      </c>
      <c r="I168" s="275" t="s">
        <v>1293</v>
      </c>
      <c r="J168" s="369"/>
      <c r="K168" s="369"/>
      <c r="L168" s="369"/>
      <c r="M168" s="369"/>
      <c r="N168" s="369"/>
      <c r="O168" s="382"/>
      <c r="P168" s="369"/>
      <c r="Q168" s="382"/>
      <c r="R168" s="382"/>
      <c r="S168" s="162" t="s">
        <v>327</v>
      </c>
      <c r="T168" s="334">
        <f t="shared" si="569"/>
        <v>1</v>
      </c>
      <c r="U168" s="356"/>
      <c r="V168" s="356"/>
      <c r="W168" s="275" t="s">
        <v>1294</v>
      </c>
      <c r="X168" s="369"/>
      <c r="Y168" s="368"/>
      <c r="Z168" s="335">
        <f t="shared" si="570"/>
        <v>2</v>
      </c>
      <c r="AA168" s="275" t="s">
        <v>331</v>
      </c>
      <c r="AB168" s="275"/>
      <c r="AC168" s="368"/>
      <c r="AD168" s="356"/>
      <c r="AE168" s="336">
        <f t="shared" si="571"/>
        <v>1</v>
      </c>
      <c r="AF168" s="275" t="s">
        <v>307</v>
      </c>
      <c r="AG168" s="275" t="s">
        <v>1270</v>
      </c>
      <c r="AH168" s="368"/>
      <c r="AI168" s="356"/>
      <c r="AJ168" s="336">
        <f t="shared" si="572"/>
        <v>1</v>
      </c>
      <c r="AK168" s="275" t="s">
        <v>304</v>
      </c>
      <c r="AL168" s="275" t="s">
        <v>315</v>
      </c>
      <c r="AM168" s="368"/>
      <c r="AN168" s="356"/>
      <c r="AO168" s="336">
        <f t="shared" si="583"/>
        <v>1</v>
      </c>
      <c r="AP168" s="275" t="s">
        <v>592</v>
      </c>
      <c r="AQ168" s="356"/>
      <c r="AR168" s="356"/>
      <c r="AS168" s="358"/>
      <c r="AT168" s="360"/>
      <c r="AU168" s="374"/>
      <c r="AV168" s="374"/>
      <c r="AW168" s="275" t="s">
        <v>90</v>
      </c>
      <c r="AX168" s="275"/>
      <c r="AY168" s="159"/>
      <c r="AZ168" s="159"/>
      <c r="BA168" s="344"/>
      <c r="BB168" s="286"/>
      <c r="BC168" s="286"/>
      <c r="BD168" s="286"/>
      <c r="BE168" s="286"/>
      <c r="BF168" s="286"/>
      <c r="BG168" s="286"/>
      <c r="BH168" s="286"/>
    </row>
    <row r="169" spans="1:60" ht="40.5" hidden="1" customHeight="1" x14ac:dyDescent="0.2">
      <c r="A169" s="378"/>
      <c r="B169" s="364"/>
      <c r="C169" s="356"/>
      <c r="D169" s="374"/>
      <c r="E169" s="356"/>
      <c r="F169" s="369"/>
      <c r="G169" s="275" t="s">
        <v>271</v>
      </c>
      <c r="H169" s="275" t="s">
        <v>35</v>
      </c>
      <c r="I169" s="275" t="s">
        <v>1295</v>
      </c>
      <c r="J169" s="369"/>
      <c r="K169" s="369"/>
      <c r="L169" s="369"/>
      <c r="M169" s="369"/>
      <c r="N169" s="369"/>
      <c r="O169" s="382"/>
      <c r="P169" s="369"/>
      <c r="Q169" s="382"/>
      <c r="R169" s="382"/>
      <c r="S169" s="162" t="s">
        <v>327</v>
      </c>
      <c r="T169" s="334">
        <f t="shared" si="569"/>
        <v>1</v>
      </c>
      <c r="U169" s="356"/>
      <c r="V169" s="356"/>
      <c r="W169" s="275" t="s">
        <v>1296</v>
      </c>
      <c r="X169" s="369"/>
      <c r="Y169" s="368"/>
      <c r="Z169" s="335">
        <f t="shared" si="570"/>
        <v>2</v>
      </c>
      <c r="AA169" s="275" t="s">
        <v>331</v>
      </c>
      <c r="AB169" s="275"/>
      <c r="AC169" s="368"/>
      <c r="AD169" s="356"/>
      <c r="AE169" s="336">
        <f t="shared" si="571"/>
        <v>1</v>
      </c>
      <c r="AF169" s="275" t="s">
        <v>307</v>
      </c>
      <c r="AG169" s="275" t="s">
        <v>1270</v>
      </c>
      <c r="AH169" s="368"/>
      <c r="AI169" s="356"/>
      <c r="AJ169" s="336">
        <f t="shared" si="572"/>
        <v>1</v>
      </c>
      <c r="AK169" s="275" t="s">
        <v>304</v>
      </c>
      <c r="AL169" s="275" t="s">
        <v>315</v>
      </c>
      <c r="AM169" s="368"/>
      <c r="AN169" s="356"/>
      <c r="AO169" s="336">
        <f t="shared" si="583"/>
        <v>1</v>
      </c>
      <c r="AP169" s="275" t="s">
        <v>592</v>
      </c>
      <c r="AQ169" s="356"/>
      <c r="AR169" s="356"/>
      <c r="AS169" s="358"/>
      <c r="AT169" s="360"/>
      <c r="AU169" s="374"/>
      <c r="AV169" s="374"/>
      <c r="AW169" s="275" t="s">
        <v>90</v>
      </c>
      <c r="AX169" s="275"/>
      <c r="AY169" s="159"/>
      <c r="AZ169" s="159"/>
      <c r="BA169" s="344"/>
      <c r="BB169" s="286"/>
      <c r="BC169" s="286"/>
      <c r="BD169" s="286"/>
      <c r="BE169" s="286"/>
      <c r="BF169" s="286"/>
      <c r="BG169" s="286"/>
      <c r="BH169" s="286"/>
    </row>
    <row r="170" spans="1:60" ht="40.5" hidden="1" customHeight="1" x14ac:dyDescent="0.2">
      <c r="A170" s="378">
        <v>54</v>
      </c>
      <c r="B170" s="364" t="s">
        <v>196</v>
      </c>
      <c r="C170" s="356" t="str">
        <f>+VLOOKUP(B170,$A$770:$B$812,2,0)</f>
        <v>CECILIA LUCA ESCOBAR VEKEMAN</v>
      </c>
      <c r="D170" s="374" t="s">
        <v>154</v>
      </c>
      <c r="E170" s="356"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69" t="s">
        <v>276</v>
      </c>
      <c r="G170" s="275" t="s">
        <v>271</v>
      </c>
      <c r="H170" s="275" t="s">
        <v>37</v>
      </c>
      <c r="I170" s="275" t="s">
        <v>1297</v>
      </c>
      <c r="J170" s="369" t="s">
        <v>108</v>
      </c>
      <c r="K170" s="369" t="s">
        <v>1298</v>
      </c>
      <c r="L170" s="369" t="s">
        <v>1299</v>
      </c>
      <c r="M170" s="369" t="s">
        <v>1300</v>
      </c>
      <c r="N170" s="369" t="s">
        <v>149</v>
      </c>
      <c r="O170" s="382">
        <f t="shared" ref="O170" si="706">IF(N170="ALTA",5,IF(N170="MEDIO ALTA",4,IF(N170="MEDIA",3,IF(N170="MEDIO BAJA",2,IF(N170="BAJA",1,0)))))</f>
        <v>5</v>
      </c>
      <c r="P170" s="369" t="s">
        <v>140</v>
      </c>
      <c r="Q170" s="382">
        <f t="shared" ref="Q170" si="707">IF(P170="ALTO",5,IF(P170="MEDIO ALTO",4,IF(P170="MEDIO",3,IF(P170="MEDIO BAJO",2,IF(P170="BAJO",1,0)))))</f>
        <v>5</v>
      </c>
      <c r="R170" s="382">
        <f t="shared" ref="R170" si="708">Q170*O170</f>
        <v>25</v>
      </c>
      <c r="S170" s="162" t="s">
        <v>327</v>
      </c>
      <c r="T170" s="334">
        <f t="shared" si="569"/>
        <v>1</v>
      </c>
      <c r="U170" s="356">
        <f t="shared" ref="U170" si="709">ROUND(AVERAGEIF(T170:T172,"&gt;0"),0)</f>
        <v>1</v>
      </c>
      <c r="V170" s="356">
        <f t="shared" si="603"/>
        <v>0.6</v>
      </c>
      <c r="W170" s="275" t="s">
        <v>1301</v>
      </c>
      <c r="X170" s="369">
        <f>IF(S170="No_existen",5*$X$10,Y170*$X$10)</f>
        <v>0.1</v>
      </c>
      <c r="Y170" s="368">
        <f t="shared" ref="Y170" si="710">ROUND(AVERAGEIF(Z170:Z172,"&gt;0"),0)</f>
        <v>2</v>
      </c>
      <c r="Z170" s="335">
        <f t="shared" si="570"/>
        <v>2</v>
      </c>
      <c r="AA170" s="275" t="s">
        <v>331</v>
      </c>
      <c r="AB170" s="275"/>
      <c r="AC170" s="368">
        <f t="shared" ref="AC170" si="711">IF(S170="No_existen",5*$AC$10,AD170*$AC$10)</f>
        <v>0.15</v>
      </c>
      <c r="AD170" s="356">
        <f t="shared" ref="AD170" si="712">ROUND(AVERAGEIF(AE170:AE172,"&gt;0"),0)</f>
        <v>1</v>
      </c>
      <c r="AE170" s="336">
        <f t="shared" si="571"/>
        <v>1</v>
      </c>
      <c r="AF170" s="275" t="s">
        <v>307</v>
      </c>
      <c r="AG170" s="275" t="s">
        <v>1302</v>
      </c>
      <c r="AH170" s="368">
        <f t="shared" ref="AH170" si="713">IF(S170="No_existen",5*$AH$10,AI170*$AH$10)</f>
        <v>0.1</v>
      </c>
      <c r="AI170" s="356">
        <f t="shared" ref="AI170" si="714">ROUND(AVERAGEIF(AJ170:AJ172,"&gt;0"),0)</f>
        <v>1</v>
      </c>
      <c r="AJ170" s="336">
        <f t="shared" si="572"/>
        <v>1</v>
      </c>
      <c r="AK170" s="275" t="s">
        <v>304</v>
      </c>
      <c r="AL170" s="275" t="s">
        <v>315</v>
      </c>
      <c r="AM170" s="368">
        <f t="shared" ref="AM170" si="715">IF(S170="No_existen",5*$AM$10,AN170*$AM$10)</f>
        <v>0.1</v>
      </c>
      <c r="AN170" s="356">
        <f t="shared" ref="AN170" si="716">ROUND(AVERAGEIF(AO170:AO172,"&gt;0"),0)</f>
        <v>1</v>
      </c>
      <c r="AO170" s="336">
        <f t="shared" si="583"/>
        <v>1</v>
      </c>
      <c r="AP170" s="275" t="s">
        <v>592</v>
      </c>
      <c r="AQ170" s="356">
        <f t="shared" ref="AQ170" si="717">ROUND(AVERAGE(U170,Y170,AD170,AI170,AN170),0)</f>
        <v>1</v>
      </c>
      <c r="AR170" s="356" t="str">
        <f t="shared" ref="AR170" si="718">IF(AQ170&lt;1.5,"FUERTE",IF(AND(AQ170&gt;=1.5,AQ170&lt;2.5),"ACEPTABLE",IF(AQ170&gt;=5,"INEXISTENTE","DÉBIL")))</f>
        <v>FUERTE</v>
      </c>
      <c r="AS170" s="358">
        <f t="shared" ref="AS170" si="719">IF(R170=0,0,ROUND((R170*AQ170),0))</f>
        <v>25</v>
      </c>
      <c r="AT170" s="360" t="str">
        <f t="shared" ref="AT170" si="720">IF(AS170&gt;=36,"GRAVE", IF(AS170&lt;=10, "LEVE", "MODERADO"))</f>
        <v>MODERADO</v>
      </c>
      <c r="AU170" s="374" t="s">
        <v>1303</v>
      </c>
      <c r="AV170" s="374">
        <v>100</v>
      </c>
      <c r="AW170" s="275" t="s">
        <v>91</v>
      </c>
      <c r="AX170" s="275" t="s">
        <v>1304</v>
      </c>
      <c r="AY170" s="159">
        <v>45276</v>
      </c>
      <c r="AZ170" s="159"/>
      <c r="BA170" s="344"/>
      <c r="BB170" s="286"/>
      <c r="BC170" s="286"/>
      <c r="BD170" s="286"/>
      <c r="BE170" s="286"/>
      <c r="BF170" s="286"/>
      <c r="BG170" s="286"/>
      <c r="BH170" s="286"/>
    </row>
    <row r="171" spans="1:60" ht="40.5" hidden="1" customHeight="1" x14ac:dyDescent="0.2">
      <c r="A171" s="378"/>
      <c r="B171" s="364"/>
      <c r="C171" s="356"/>
      <c r="D171" s="374"/>
      <c r="E171" s="356"/>
      <c r="F171" s="369"/>
      <c r="G171" s="275" t="s">
        <v>272</v>
      </c>
      <c r="H171" s="275" t="s">
        <v>41</v>
      </c>
      <c r="I171" s="275" t="s">
        <v>1305</v>
      </c>
      <c r="J171" s="369"/>
      <c r="K171" s="369"/>
      <c r="L171" s="369"/>
      <c r="M171" s="369"/>
      <c r="N171" s="369"/>
      <c r="O171" s="382"/>
      <c r="P171" s="369"/>
      <c r="Q171" s="382"/>
      <c r="R171" s="382"/>
      <c r="S171" s="162" t="s">
        <v>327</v>
      </c>
      <c r="T171" s="334">
        <f t="shared" si="569"/>
        <v>1</v>
      </c>
      <c r="U171" s="356"/>
      <c r="V171" s="356"/>
      <c r="W171" s="275" t="s">
        <v>1251</v>
      </c>
      <c r="X171" s="369"/>
      <c r="Y171" s="368"/>
      <c r="Z171" s="335">
        <f t="shared" si="570"/>
        <v>2</v>
      </c>
      <c r="AA171" s="275" t="s">
        <v>331</v>
      </c>
      <c r="AB171" s="275"/>
      <c r="AC171" s="368"/>
      <c r="AD171" s="356"/>
      <c r="AE171" s="336">
        <f t="shared" si="571"/>
        <v>1</v>
      </c>
      <c r="AF171" s="275" t="s">
        <v>307</v>
      </c>
      <c r="AG171" s="275" t="s">
        <v>1306</v>
      </c>
      <c r="AH171" s="368"/>
      <c r="AI171" s="356"/>
      <c r="AJ171" s="336">
        <f t="shared" si="572"/>
        <v>1</v>
      </c>
      <c r="AK171" s="275" t="s">
        <v>304</v>
      </c>
      <c r="AL171" s="275" t="s">
        <v>311</v>
      </c>
      <c r="AM171" s="368"/>
      <c r="AN171" s="356"/>
      <c r="AO171" s="336">
        <f t="shared" si="583"/>
        <v>1</v>
      </c>
      <c r="AP171" s="275" t="s">
        <v>592</v>
      </c>
      <c r="AQ171" s="356"/>
      <c r="AR171" s="356"/>
      <c r="AS171" s="358"/>
      <c r="AT171" s="360"/>
      <c r="AU171" s="374"/>
      <c r="AV171" s="374"/>
      <c r="AW171" s="275" t="s">
        <v>91</v>
      </c>
      <c r="AX171" s="275" t="s">
        <v>1307</v>
      </c>
      <c r="AY171" s="159">
        <v>45276</v>
      </c>
      <c r="AZ171" s="159"/>
      <c r="BA171" s="344"/>
      <c r="BB171" s="286"/>
      <c r="BC171" s="286"/>
      <c r="BD171" s="286"/>
      <c r="BE171" s="286"/>
      <c r="BF171" s="286"/>
      <c r="BG171" s="286"/>
      <c r="BH171" s="286"/>
    </row>
    <row r="172" spans="1:60" ht="40.5" hidden="1" customHeight="1" x14ac:dyDescent="0.2">
      <c r="A172" s="378"/>
      <c r="B172" s="364"/>
      <c r="C172" s="356"/>
      <c r="D172" s="374"/>
      <c r="E172" s="356"/>
      <c r="F172" s="369"/>
      <c r="G172" s="275"/>
      <c r="H172" s="275"/>
      <c r="I172" s="161"/>
      <c r="J172" s="369"/>
      <c r="K172" s="369"/>
      <c r="L172" s="369"/>
      <c r="M172" s="369"/>
      <c r="N172" s="369"/>
      <c r="O172" s="382"/>
      <c r="P172" s="369"/>
      <c r="Q172" s="382"/>
      <c r="R172" s="382"/>
      <c r="S172" s="162"/>
      <c r="T172" s="334">
        <f t="shared" si="569"/>
        <v>0</v>
      </c>
      <c r="U172" s="356"/>
      <c r="V172" s="356"/>
      <c r="W172" s="275"/>
      <c r="X172" s="369"/>
      <c r="Y172" s="368"/>
      <c r="Z172" s="335">
        <f t="shared" si="570"/>
        <v>0</v>
      </c>
      <c r="AA172" s="275"/>
      <c r="AB172" s="275"/>
      <c r="AC172" s="368"/>
      <c r="AD172" s="356"/>
      <c r="AE172" s="336">
        <f t="shared" si="571"/>
        <v>0</v>
      </c>
      <c r="AF172" s="275"/>
      <c r="AG172" s="275"/>
      <c r="AH172" s="368"/>
      <c r="AI172" s="356"/>
      <c r="AJ172" s="336">
        <f t="shared" si="572"/>
        <v>0</v>
      </c>
      <c r="AK172" s="275"/>
      <c r="AL172" s="275"/>
      <c r="AM172" s="368"/>
      <c r="AN172" s="356"/>
      <c r="AO172" s="336">
        <f t="shared" si="583"/>
        <v>0</v>
      </c>
      <c r="AP172" s="275"/>
      <c r="AQ172" s="356"/>
      <c r="AR172" s="356"/>
      <c r="AS172" s="358"/>
      <c r="AT172" s="360"/>
      <c r="AU172" s="374"/>
      <c r="AV172" s="374"/>
      <c r="AW172" s="275"/>
      <c r="AX172" s="275"/>
      <c r="AY172" s="159"/>
      <c r="AZ172" s="159"/>
      <c r="BA172" s="344"/>
      <c r="BB172" s="286"/>
      <c r="BC172" s="286"/>
      <c r="BD172" s="286"/>
      <c r="BE172" s="286"/>
      <c r="BF172" s="286"/>
      <c r="BG172" s="286"/>
      <c r="BH172" s="286"/>
    </row>
    <row r="173" spans="1:60" ht="40.5" hidden="1" customHeight="1" x14ac:dyDescent="0.2">
      <c r="A173" s="378">
        <v>55</v>
      </c>
      <c r="B173" s="364" t="s">
        <v>191</v>
      </c>
      <c r="C173" s="356" t="str">
        <f>+VLOOKUP(B173,$A$770:$B$812,2,0)</f>
        <v>ALEXANDER MOLINA CABRERA</v>
      </c>
      <c r="D173" s="374" t="s">
        <v>166</v>
      </c>
      <c r="E173" s="356"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69" t="s">
        <v>276</v>
      </c>
      <c r="G173" s="275" t="s">
        <v>271</v>
      </c>
      <c r="H173" s="275" t="s">
        <v>37</v>
      </c>
      <c r="I173" s="161" t="s">
        <v>1313</v>
      </c>
      <c r="J173" s="369" t="s">
        <v>108</v>
      </c>
      <c r="K173" s="364" t="s">
        <v>1314</v>
      </c>
      <c r="L173" s="364" t="s">
        <v>1315</v>
      </c>
      <c r="M173" s="364" t="s">
        <v>1316</v>
      </c>
      <c r="N173" s="369" t="s">
        <v>150</v>
      </c>
      <c r="O173" s="382">
        <f>IF(N173="ALTA",5,IF(N173="MEDIO ALTA",4,IF(N173="MEDIA",3,IF(N173="MEDIO BAJA",2,IF(N173="BAJA",1,0)))))</f>
        <v>4</v>
      </c>
      <c r="P173" s="369" t="s">
        <v>140</v>
      </c>
      <c r="Q173" s="382">
        <f>IF(P173="ALTO",5,IF(P173="MEDIO ALTO",4,IF(P173="MEDIO",3,IF(P173="MEDIO BAJO",2,IF(P173="BAJO",1,0)))))</f>
        <v>5</v>
      </c>
      <c r="R173" s="382">
        <f>Q173*O173</f>
        <v>20</v>
      </c>
      <c r="S173" s="162" t="s">
        <v>327</v>
      </c>
      <c r="T173" s="334">
        <f t="shared" si="569"/>
        <v>1</v>
      </c>
      <c r="U173" s="356">
        <f t="shared" ref="U173" si="721">ROUND(AVERAGEIF(T173:T175,"&gt;0"),0)</f>
        <v>1</v>
      </c>
      <c r="V173" s="356">
        <f t="shared" si="603"/>
        <v>0.6</v>
      </c>
      <c r="W173" s="275" t="s">
        <v>1317</v>
      </c>
      <c r="X173" s="369">
        <f>IF(S173="No_existen",5*$X$10,Y173*$X$10)</f>
        <v>0.15000000000000002</v>
      </c>
      <c r="Y173" s="368">
        <f t="shared" ref="Y173" si="722">ROUND(AVERAGEIF(Z173:Z175,"&gt;0"),0)</f>
        <v>3</v>
      </c>
      <c r="Z173" s="335">
        <f t="shared" si="570"/>
        <v>2</v>
      </c>
      <c r="AA173" s="275" t="s">
        <v>331</v>
      </c>
      <c r="AB173" s="275"/>
      <c r="AC173" s="368">
        <f t="shared" ref="AC173" si="723">IF(S173="No_existen",5*$AC$10,AD173*$AC$10)</f>
        <v>0.15</v>
      </c>
      <c r="AD173" s="356">
        <f t="shared" ref="AD173" si="724">ROUND(AVERAGEIF(AE173:AE175,"&gt;0"),0)</f>
        <v>1</v>
      </c>
      <c r="AE173" s="336">
        <f t="shared" si="571"/>
        <v>1</v>
      </c>
      <c r="AF173" s="275" t="s">
        <v>307</v>
      </c>
      <c r="AG173" s="275" t="s">
        <v>1318</v>
      </c>
      <c r="AH173" s="368">
        <f t="shared" ref="AH173" si="725">IF(S173="No_existen",5*$AH$10,AI173*$AH$10)</f>
        <v>0.1</v>
      </c>
      <c r="AI173" s="356">
        <f t="shared" ref="AI173" si="726">ROUND(AVERAGEIF(AJ173:AJ175,"&gt;0"),0)</f>
        <v>1</v>
      </c>
      <c r="AJ173" s="336">
        <f t="shared" si="572"/>
        <v>1</v>
      </c>
      <c r="AK173" s="275" t="s">
        <v>304</v>
      </c>
      <c r="AL173" s="275" t="s">
        <v>315</v>
      </c>
      <c r="AM173" s="368">
        <f t="shared" ref="AM173" si="727">IF(S173="No_existen",5*$AM$10,AN173*$AM$10)</f>
        <v>0.1</v>
      </c>
      <c r="AN173" s="356">
        <f t="shared" ref="AN173" si="728">ROUND(AVERAGEIF(AO173:AO175,"&gt;0"),0)</f>
        <v>1</v>
      </c>
      <c r="AO173" s="336">
        <f t="shared" si="583"/>
        <v>1</v>
      </c>
      <c r="AP173" s="275" t="s">
        <v>592</v>
      </c>
      <c r="AQ173" s="356">
        <f t="shared" ref="AQ173" si="729">ROUND(AVERAGE(U173,Y173,AD173,AI173,AN173),0)</f>
        <v>1</v>
      </c>
      <c r="AR173" s="356" t="str">
        <f t="shared" ref="AR173" si="730">IF(AQ173&lt;1.5,"FUERTE",IF(AND(AQ173&gt;=1.5,AQ173&lt;2.5),"ACEPTABLE",IF(AQ173&gt;=5,"INEXISTENTE","DÉBIL")))</f>
        <v>FUERTE</v>
      </c>
      <c r="AS173" s="358">
        <f t="shared" ref="AS173" si="731">IF(R173=0,0,ROUND((R173*AQ173),0))</f>
        <v>20</v>
      </c>
      <c r="AT173" s="360" t="str">
        <f t="shared" ref="AT173" si="732">IF(AS173&gt;=36,"GRAVE", IF(AS173&lt;=10, "LEVE", "MODERADO"))</f>
        <v>MODERADO</v>
      </c>
      <c r="AU173" s="364" t="s">
        <v>1319</v>
      </c>
      <c r="AV173" s="365" t="s">
        <v>1320</v>
      </c>
      <c r="AW173" s="275" t="s">
        <v>91</v>
      </c>
      <c r="AX173" s="275" t="s">
        <v>1321</v>
      </c>
      <c r="AY173" s="159">
        <v>45275</v>
      </c>
      <c r="AZ173" s="159"/>
      <c r="BA173" s="344"/>
      <c r="BB173" s="286"/>
      <c r="BC173" s="286"/>
      <c r="BD173" s="286"/>
      <c r="BE173" s="286"/>
      <c r="BF173" s="286"/>
      <c r="BG173" s="286"/>
      <c r="BH173" s="286"/>
    </row>
    <row r="174" spans="1:60" ht="40.5" hidden="1" customHeight="1" x14ac:dyDescent="0.2">
      <c r="A174" s="378"/>
      <c r="B174" s="364"/>
      <c r="C174" s="356"/>
      <c r="D174" s="374"/>
      <c r="E174" s="356"/>
      <c r="F174" s="369"/>
      <c r="G174" s="275" t="s">
        <v>271</v>
      </c>
      <c r="H174" s="275" t="s">
        <v>35</v>
      </c>
      <c r="I174" s="161" t="s">
        <v>1322</v>
      </c>
      <c r="J174" s="369"/>
      <c r="K174" s="364"/>
      <c r="L174" s="364"/>
      <c r="M174" s="364"/>
      <c r="N174" s="369"/>
      <c r="O174" s="382"/>
      <c r="P174" s="369"/>
      <c r="Q174" s="382"/>
      <c r="R174" s="382"/>
      <c r="S174" s="162" t="s">
        <v>327</v>
      </c>
      <c r="T174" s="334">
        <f t="shared" si="569"/>
        <v>1</v>
      </c>
      <c r="U174" s="356"/>
      <c r="V174" s="356"/>
      <c r="W174" s="275" t="s">
        <v>1323</v>
      </c>
      <c r="X174" s="369"/>
      <c r="Y174" s="368"/>
      <c r="Z174" s="335">
        <f t="shared" si="570"/>
        <v>4</v>
      </c>
      <c r="AA174" s="275" t="s">
        <v>330</v>
      </c>
      <c r="AB174" s="275"/>
      <c r="AC174" s="368"/>
      <c r="AD174" s="356"/>
      <c r="AE174" s="336">
        <f t="shared" si="571"/>
        <v>1</v>
      </c>
      <c r="AF174" s="275" t="s">
        <v>307</v>
      </c>
      <c r="AG174" s="275" t="s">
        <v>1051</v>
      </c>
      <c r="AH174" s="368"/>
      <c r="AI174" s="356"/>
      <c r="AJ174" s="336">
        <f t="shared" si="572"/>
        <v>1</v>
      </c>
      <c r="AK174" s="275" t="s">
        <v>304</v>
      </c>
      <c r="AL174" s="275" t="s">
        <v>315</v>
      </c>
      <c r="AM174" s="368"/>
      <c r="AN174" s="356"/>
      <c r="AO174" s="336">
        <f t="shared" si="583"/>
        <v>1</v>
      </c>
      <c r="AP174" s="275" t="s">
        <v>592</v>
      </c>
      <c r="AQ174" s="356"/>
      <c r="AR174" s="356"/>
      <c r="AS174" s="358"/>
      <c r="AT174" s="360"/>
      <c r="AU174" s="364"/>
      <c r="AV174" s="364"/>
      <c r="AW174" s="275" t="s">
        <v>94</v>
      </c>
      <c r="AX174" s="275" t="s">
        <v>1324</v>
      </c>
      <c r="AY174" s="159">
        <v>45275</v>
      </c>
      <c r="AZ174" s="159"/>
      <c r="BA174" s="344"/>
      <c r="BB174" s="286"/>
      <c r="BC174" s="286"/>
      <c r="BD174" s="286"/>
      <c r="BE174" s="286"/>
      <c r="BF174" s="286"/>
      <c r="BG174" s="286"/>
      <c r="BH174" s="286"/>
    </row>
    <row r="175" spans="1:60" ht="40.5" hidden="1" customHeight="1" x14ac:dyDescent="0.2">
      <c r="A175" s="378"/>
      <c r="B175" s="364"/>
      <c r="C175" s="356"/>
      <c r="D175" s="374"/>
      <c r="E175" s="356"/>
      <c r="F175" s="369"/>
      <c r="G175" s="275" t="s">
        <v>271</v>
      </c>
      <c r="H175" s="275" t="s">
        <v>34</v>
      </c>
      <c r="I175" s="162" t="s">
        <v>1325</v>
      </c>
      <c r="J175" s="369"/>
      <c r="K175" s="364"/>
      <c r="L175" s="364"/>
      <c r="M175" s="364"/>
      <c r="N175" s="369"/>
      <c r="O175" s="382"/>
      <c r="P175" s="369"/>
      <c r="Q175" s="382"/>
      <c r="R175" s="382"/>
      <c r="S175" s="162" t="s">
        <v>327</v>
      </c>
      <c r="T175" s="334">
        <f t="shared" si="569"/>
        <v>1</v>
      </c>
      <c r="U175" s="356"/>
      <c r="V175" s="356"/>
      <c r="W175" s="275" t="s">
        <v>1326</v>
      </c>
      <c r="X175" s="369"/>
      <c r="Y175" s="368"/>
      <c r="Z175" s="335">
        <f t="shared" si="570"/>
        <v>2</v>
      </c>
      <c r="AA175" s="275" t="s">
        <v>331</v>
      </c>
      <c r="AB175" s="275"/>
      <c r="AC175" s="368"/>
      <c r="AD175" s="356"/>
      <c r="AE175" s="336">
        <f t="shared" si="571"/>
        <v>1</v>
      </c>
      <c r="AF175" s="275" t="s">
        <v>307</v>
      </c>
      <c r="AG175" s="275" t="s">
        <v>1318</v>
      </c>
      <c r="AH175" s="368"/>
      <c r="AI175" s="356"/>
      <c r="AJ175" s="336">
        <f t="shared" si="572"/>
        <v>1</v>
      </c>
      <c r="AK175" s="275" t="s">
        <v>304</v>
      </c>
      <c r="AL175" s="275" t="s">
        <v>313</v>
      </c>
      <c r="AM175" s="368"/>
      <c r="AN175" s="356"/>
      <c r="AO175" s="336">
        <f t="shared" si="583"/>
        <v>1</v>
      </c>
      <c r="AP175" s="275" t="s">
        <v>592</v>
      </c>
      <c r="AQ175" s="356"/>
      <c r="AR175" s="356"/>
      <c r="AS175" s="358"/>
      <c r="AT175" s="360"/>
      <c r="AU175" s="364"/>
      <c r="AV175" s="364"/>
      <c r="AW175" s="275" t="s">
        <v>94</v>
      </c>
      <c r="AX175" s="275" t="s">
        <v>1327</v>
      </c>
      <c r="AY175" s="159">
        <v>45275</v>
      </c>
      <c r="AZ175" s="159"/>
      <c r="BA175" s="344"/>
      <c r="BB175" s="286"/>
      <c r="BC175" s="286"/>
      <c r="BD175" s="286"/>
      <c r="BE175" s="286"/>
      <c r="BF175" s="286"/>
      <c r="BG175" s="286"/>
      <c r="BH175" s="286"/>
    </row>
    <row r="176" spans="1:60" ht="40.5" hidden="1" customHeight="1" x14ac:dyDescent="0.2">
      <c r="A176" s="378">
        <v>56</v>
      </c>
      <c r="B176" s="364" t="s">
        <v>191</v>
      </c>
      <c r="C176" s="356" t="str">
        <f>+VLOOKUP(B176,$A$770:$B$812,2,0)</f>
        <v>ALEXANDER MOLINA CABRERA</v>
      </c>
      <c r="D176" s="374" t="s">
        <v>154</v>
      </c>
      <c r="E176" s="356"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69" t="s">
        <v>276</v>
      </c>
      <c r="G176" s="275" t="s">
        <v>271</v>
      </c>
      <c r="H176" s="275" t="s">
        <v>34</v>
      </c>
      <c r="I176" s="162" t="s">
        <v>1328</v>
      </c>
      <c r="J176" s="369" t="s">
        <v>108</v>
      </c>
      <c r="K176" s="369" t="s">
        <v>1329</v>
      </c>
      <c r="L176" s="369" t="s">
        <v>1330</v>
      </c>
      <c r="M176" s="369" t="s">
        <v>1331</v>
      </c>
      <c r="N176" s="369" t="s">
        <v>128</v>
      </c>
      <c r="O176" s="382">
        <f>IF(N176="ALTA",5,IF(N176="MEDIO ALTA",4,IF(N176="MEDIA",3,IF(N176="MEDIO BAJA",2,IF(N176="BAJA",1,0)))))</f>
        <v>1</v>
      </c>
      <c r="P176" s="369" t="s">
        <v>141</v>
      </c>
      <c r="Q176" s="382">
        <f>IF(P176="ALTO",5,IF(P176="MEDIO ALTO",4,IF(P176="MEDIO",3,IF(P176="MEDIO BAJO",2,IF(P176="BAJO",1,0)))))</f>
        <v>3</v>
      </c>
      <c r="R176" s="382">
        <f>Q176*O176</f>
        <v>3</v>
      </c>
      <c r="S176" s="162" t="s">
        <v>327</v>
      </c>
      <c r="T176" s="334">
        <f t="shared" si="569"/>
        <v>1</v>
      </c>
      <c r="U176" s="356">
        <f t="shared" ref="U176" si="733">ROUND(AVERAGEIF(T176:T178,"&gt;0"),0)</f>
        <v>1</v>
      </c>
      <c r="V176" s="356">
        <f t="shared" si="603"/>
        <v>0.6</v>
      </c>
      <c r="W176" s="275" t="s">
        <v>1332</v>
      </c>
      <c r="X176" s="369">
        <f>IF(S176="No_existen",5*$X$10,Y176*$X$10)</f>
        <v>0.05</v>
      </c>
      <c r="Y176" s="368">
        <f t="shared" ref="Y176" si="734">ROUND(AVERAGEIF(Z176:Z178,"&gt;0"),0)</f>
        <v>1</v>
      </c>
      <c r="Z176" s="335">
        <f t="shared" si="570"/>
        <v>1</v>
      </c>
      <c r="AA176" s="275" t="s">
        <v>332</v>
      </c>
      <c r="AB176" s="275" t="s">
        <v>1333</v>
      </c>
      <c r="AC176" s="368">
        <f t="shared" ref="AC176" si="735">IF(S176="No_existen",5*$AC$10,AD176*$AC$10)</f>
        <v>0.15</v>
      </c>
      <c r="AD176" s="356">
        <f t="shared" ref="AD176" si="736">ROUND(AVERAGEIF(AE176:AE178,"&gt;0"),0)</f>
        <v>1</v>
      </c>
      <c r="AE176" s="336">
        <f t="shared" si="571"/>
        <v>1</v>
      </c>
      <c r="AF176" s="275" t="s">
        <v>307</v>
      </c>
      <c r="AG176" s="275" t="s">
        <v>1334</v>
      </c>
      <c r="AH176" s="368">
        <f t="shared" ref="AH176" si="737">IF(S176="No_existen",5*$AH$10,AI176*$AH$10)</f>
        <v>0.1</v>
      </c>
      <c r="AI176" s="356">
        <f t="shared" ref="AI176" si="738">ROUND(AVERAGEIF(AJ176:AJ178,"&gt;0"),0)</f>
        <v>1</v>
      </c>
      <c r="AJ176" s="336">
        <f t="shared" si="572"/>
        <v>1</v>
      </c>
      <c r="AK176" s="275" t="s">
        <v>304</v>
      </c>
      <c r="AL176" s="275" t="s">
        <v>312</v>
      </c>
      <c r="AM176" s="368">
        <f t="shared" ref="AM176" si="739">IF(S176="No_existen",5*$AM$10,AN176*$AM$10)</f>
        <v>0.1</v>
      </c>
      <c r="AN176" s="356">
        <f t="shared" ref="AN176" si="740">ROUND(AVERAGEIF(AO176:AO178,"&gt;0"),0)</f>
        <v>1</v>
      </c>
      <c r="AO176" s="336">
        <f t="shared" si="583"/>
        <v>1</v>
      </c>
      <c r="AP176" s="275" t="s">
        <v>592</v>
      </c>
      <c r="AQ176" s="356">
        <f t="shared" ref="AQ176" si="741">ROUND(AVERAGE(U176,Y176,AD176,AI176,AN176),0)</f>
        <v>1</v>
      </c>
      <c r="AR176" s="356" t="str">
        <f t="shared" ref="AR176" si="742">IF(AQ176&lt;1.5,"FUERTE",IF(AND(AQ176&gt;=1.5,AQ176&lt;2.5),"ACEPTABLE",IF(AQ176&gt;=5,"INEXISTENTE","DÉBIL")))</f>
        <v>FUERTE</v>
      </c>
      <c r="AS176" s="358">
        <f t="shared" ref="AS176" si="743">IF(R176=0,0,ROUND((R176*AQ176),0))</f>
        <v>3</v>
      </c>
      <c r="AT176" s="360" t="str">
        <f t="shared" ref="AT176" si="744">IF(AS176&gt;=36,"GRAVE", IF(AS176&lt;=10, "LEVE", "MODERADO"))</f>
        <v>LEVE</v>
      </c>
      <c r="AU176" s="367" t="s">
        <v>1335</v>
      </c>
      <c r="AV176" s="366" t="s">
        <v>1336</v>
      </c>
      <c r="AW176" s="275" t="s">
        <v>90</v>
      </c>
      <c r="AX176" s="275"/>
      <c r="AY176" s="159"/>
      <c r="AZ176" s="159"/>
      <c r="BA176" s="344"/>
      <c r="BB176" s="286"/>
      <c r="BC176" s="286"/>
      <c r="BD176" s="286"/>
      <c r="BE176" s="286"/>
      <c r="BF176" s="286"/>
      <c r="BG176" s="286"/>
      <c r="BH176" s="286"/>
    </row>
    <row r="177" spans="1:60" ht="40.5" hidden="1" customHeight="1" x14ac:dyDescent="0.2">
      <c r="A177" s="378"/>
      <c r="B177" s="364"/>
      <c r="C177" s="356"/>
      <c r="D177" s="374"/>
      <c r="E177" s="356"/>
      <c r="F177" s="369"/>
      <c r="G177" s="275" t="s">
        <v>271</v>
      </c>
      <c r="H177" s="275" t="s">
        <v>35</v>
      </c>
      <c r="I177" s="162" t="s">
        <v>1337</v>
      </c>
      <c r="J177" s="369"/>
      <c r="K177" s="369"/>
      <c r="L177" s="369"/>
      <c r="M177" s="369"/>
      <c r="N177" s="369"/>
      <c r="O177" s="382"/>
      <c r="P177" s="369"/>
      <c r="Q177" s="382"/>
      <c r="R177" s="382"/>
      <c r="S177" s="162" t="s">
        <v>327</v>
      </c>
      <c r="T177" s="334">
        <f t="shared" si="569"/>
        <v>1</v>
      </c>
      <c r="U177" s="356"/>
      <c r="V177" s="356"/>
      <c r="W177" s="275" t="s">
        <v>1338</v>
      </c>
      <c r="X177" s="369"/>
      <c r="Y177" s="368"/>
      <c r="Z177" s="335">
        <f t="shared" si="570"/>
        <v>1</v>
      </c>
      <c r="AA177" s="275" t="s">
        <v>332</v>
      </c>
      <c r="AB177" s="275" t="s">
        <v>1339</v>
      </c>
      <c r="AC177" s="368"/>
      <c r="AD177" s="356"/>
      <c r="AE177" s="336">
        <f t="shared" si="571"/>
        <v>1</v>
      </c>
      <c r="AF177" s="275" t="s">
        <v>307</v>
      </c>
      <c r="AG177" s="275" t="s">
        <v>1340</v>
      </c>
      <c r="AH177" s="368"/>
      <c r="AI177" s="356"/>
      <c r="AJ177" s="336">
        <f t="shared" si="572"/>
        <v>1</v>
      </c>
      <c r="AK177" s="275" t="s">
        <v>304</v>
      </c>
      <c r="AL177" s="275" t="s">
        <v>312</v>
      </c>
      <c r="AM177" s="368"/>
      <c r="AN177" s="356"/>
      <c r="AO177" s="336">
        <f t="shared" si="583"/>
        <v>1</v>
      </c>
      <c r="AP177" s="275" t="s">
        <v>592</v>
      </c>
      <c r="AQ177" s="356"/>
      <c r="AR177" s="356"/>
      <c r="AS177" s="358"/>
      <c r="AT177" s="360"/>
      <c r="AU177" s="367"/>
      <c r="AV177" s="367"/>
      <c r="AW177" s="275" t="s">
        <v>90</v>
      </c>
      <c r="AX177" s="275"/>
      <c r="AY177" s="159"/>
      <c r="AZ177" s="159"/>
      <c r="BA177" s="344"/>
      <c r="BB177" s="286"/>
      <c r="BC177" s="286"/>
      <c r="BD177" s="286"/>
      <c r="BE177" s="286"/>
      <c r="BF177" s="286"/>
      <c r="BG177" s="286"/>
      <c r="BH177" s="286"/>
    </row>
    <row r="178" spans="1:60" ht="40.5" hidden="1" customHeight="1" x14ac:dyDescent="0.2">
      <c r="A178" s="378"/>
      <c r="B178" s="364"/>
      <c r="C178" s="356"/>
      <c r="D178" s="374"/>
      <c r="E178" s="356"/>
      <c r="F178" s="369"/>
      <c r="G178" s="275"/>
      <c r="H178" s="275"/>
      <c r="I178" s="161"/>
      <c r="J178" s="369"/>
      <c r="K178" s="369"/>
      <c r="L178" s="369"/>
      <c r="M178" s="369"/>
      <c r="N178" s="369"/>
      <c r="O178" s="382"/>
      <c r="P178" s="369"/>
      <c r="Q178" s="382"/>
      <c r="R178" s="382"/>
      <c r="S178" s="162"/>
      <c r="T178" s="334">
        <f t="shared" si="569"/>
        <v>0</v>
      </c>
      <c r="U178" s="356"/>
      <c r="V178" s="356"/>
      <c r="W178" s="275"/>
      <c r="X178" s="369"/>
      <c r="Y178" s="368"/>
      <c r="Z178" s="335">
        <f t="shared" si="570"/>
        <v>0</v>
      </c>
      <c r="AA178" s="275"/>
      <c r="AB178" s="275"/>
      <c r="AC178" s="368"/>
      <c r="AD178" s="356"/>
      <c r="AE178" s="336">
        <f t="shared" si="571"/>
        <v>0</v>
      </c>
      <c r="AF178" s="275"/>
      <c r="AG178" s="275"/>
      <c r="AH178" s="368"/>
      <c r="AI178" s="356"/>
      <c r="AJ178" s="336">
        <f t="shared" si="572"/>
        <v>0</v>
      </c>
      <c r="AK178" s="275"/>
      <c r="AL178" s="275"/>
      <c r="AM178" s="368"/>
      <c r="AN178" s="356"/>
      <c r="AO178" s="336">
        <f t="shared" si="583"/>
        <v>0</v>
      </c>
      <c r="AP178" s="275"/>
      <c r="AQ178" s="356"/>
      <c r="AR178" s="356"/>
      <c r="AS178" s="358"/>
      <c r="AT178" s="360"/>
      <c r="AU178" s="367"/>
      <c r="AV178" s="367"/>
      <c r="AW178" s="275" t="s">
        <v>90</v>
      </c>
      <c r="AX178" s="275"/>
      <c r="AY178" s="159"/>
      <c r="AZ178" s="159"/>
      <c r="BA178" s="344"/>
      <c r="BB178" s="286"/>
      <c r="BC178" s="286"/>
      <c r="BD178" s="286"/>
      <c r="BE178" s="286"/>
      <c r="BF178" s="286"/>
      <c r="BG178" s="286"/>
      <c r="BH178" s="286"/>
    </row>
    <row r="179" spans="1:60" ht="40.5" hidden="1" customHeight="1" x14ac:dyDescent="0.2">
      <c r="A179" s="378">
        <v>57</v>
      </c>
      <c r="B179" s="364" t="s">
        <v>191</v>
      </c>
      <c r="C179" s="356" t="str">
        <f>+VLOOKUP(B179,$A$770:$B$812,2,0)</f>
        <v>ALEXANDER MOLINA CABRERA</v>
      </c>
      <c r="D179" s="374" t="s">
        <v>154</v>
      </c>
      <c r="E179" s="356"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69" t="s">
        <v>276</v>
      </c>
      <c r="G179" s="275" t="s">
        <v>271</v>
      </c>
      <c r="H179" s="275" t="s">
        <v>35</v>
      </c>
      <c r="I179" s="162" t="s">
        <v>1341</v>
      </c>
      <c r="J179" s="369" t="s">
        <v>108</v>
      </c>
      <c r="K179" s="369" t="s">
        <v>1342</v>
      </c>
      <c r="L179" s="369" t="s">
        <v>1343</v>
      </c>
      <c r="M179" s="369" t="s">
        <v>1344</v>
      </c>
      <c r="N179" s="369" t="s">
        <v>105</v>
      </c>
      <c r="O179" s="382">
        <f t="shared" ref="O179" si="745">IF(N179="ALTA",5,IF(N179="MEDIO ALTA",4,IF(N179="MEDIA",3,IF(N179="MEDIO BAJA",2,IF(N179="BAJA",1,0)))))</f>
        <v>3</v>
      </c>
      <c r="P179" s="369" t="s">
        <v>144</v>
      </c>
      <c r="Q179" s="382">
        <f t="shared" ref="Q179:Q185" si="746">IF(P179="ALTO",5,IF(P179="MEDIO ALTO",4,IF(P179="MEDIO",3,IF(P179="MEDIO BAJO",2,IF(P179="BAJO",1,0)))))</f>
        <v>4</v>
      </c>
      <c r="R179" s="382">
        <f>Q179*O179</f>
        <v>12</v>
      </c>
      <c r="S179" s="162" t="s">
        <v>327</v>
      </c>
      <c r="T179" s="334">
        <f t="shared" si="569"/>
        <v>1</v>
      </c>
      <c r="U179" s="356">
        <f t="shared" ref="U179" si="747">ROUND(AVERAGEIF(T179:T181,"&gt;0"),0)</f>
        <v>2</v>
      </c>
      <c r="V179" s="356">
        <f t="shared" si="603"/>
        <v>1.2</v>
      </c>
      <c r="W179" s="275" t="s">
        <v>1345</v>
      </c>
      <c r="X179" s="369">
        <f>IF(S179="No_existen",5*$X$10,Y179*$X$10)</f>
        <v>0.05</v>
      </c>
      <c r="Y179" s="368">
        <f t="shared" ref="Y179" si="748">ROUND(AVERAGEIF(Z179:Z181,"&gt;0"),0)</f>
        <v>1</v>
      </c>
      <c r="Z179" s="335">
        <f t="shared" si="570"/>
        <v>1</v>
      </c>
      <c r="AA179" s="275" t="s">
        <v>332</v>
      </c>
      <c r="AB179" s="275" t="s">
        <v>1339</v>
      </c>
      <c r="AC179" s="368">
        <f t="shared" ref="AC179" si="749">IF(S179="No_existen",5*$AC$10,AD179*$AC$10)</f>
        <v>0.15</v>
      </c>
      <c r="AD179" s="356">
        <f t="shared" ref="AD179" si="750">ROUND(AVERAGEIF(AE179:AE181,"&gt;0"),0)</f>
        <v>1</v>
      </c>
      <c r="AE179" s="336">
        <f t="shared" si="571"/>
        <v>1</v>
      </c>
      <c r="AF179" s="275" t="s">
        <v>307</v>
      </c>
      <c r="AG179" s="275" t="s">
        <v>1318</v>
      </c>
      <c r="AH179" s="368">
        <f t="shared" ref="AH179" si="751">IF(S179="No_existen",5*$AH$10,AI179*$AH$10)</f>
        <v>0.1</v>
      </c>
      <c r="AI179" s="356">
        <f t="shared" ref="AI179" si="752">ROUND(AVERAGEIF(AJ179:AJ181,"&gt;0"),0)</f>
        <v>1</v>
      </c>
      <c r="AJ179" s="336">
        <f t="shared" si="572"/>
        <v>1</v>
      </c>
      <c r="AK179" s="275" t="s">
        <v>304</v>
      </c>
      <c r="AL179" s="275" t="s">
        <v>312</v>
      </c>
      <c r="AM179" s="368">
        <f t="shared" ref="AM179" si="753">IF(S179="No_existen",5*$AM$10,AN179*$AM$10)</f>
        <v>0.1</v>
      </c>
      <c r="AN179" s="356">
        <f t="shared" ref="AN179" si="754">ROUND(AVERAGEIF(AO179:AO181,"&gt;0"),0)</f>
        <v>1</v>
      </c>
      <c r="AO179" s="336">
        <f t="shared" si="583"/>
        <v>1</v>
      </c>
      <c r="AP179" s="275" t="s">
        <v>592</v>
      </c>
      <c r="AQ179" s="356">
        <f t="shared" ref="AQ179" si="755">ROUND(AVERAGE(U179,Y179,AD179,AI179,AN179),0)</f>
        <v>1</v>
      </c>
      <c r="AR179" s="356" t="str">
        <f t="shared" ref="AR179" si="756">IF(AQ179&lt;1.5,"FUERTE",IF(AND(AQ179&gt;=1.5,AQ179&lt;2.5),"ACEPTABLE",IF(AQ179&gt;=5,"INEXISTENTE","DÉBIL")))</f>
        <v>FUERTE</v>
      </c>
      <c r="AS179" s="358">
        <f t="shared" ref="AS179" si="757">IF(R179=0,0,ROUND((R179*AQ179),0))</f>
        <v>12</v>
      </c>
      <c r="AT179" s="360" t="str">
        <f t="shared" ref="AT179" si="758">IF(AS179&gt;=36,"GRAVE", IF(AS179&lt;=10, "LEVE", "MODERADO"))</f>
        <v>MODERADO</v>
      </c>
      <c r="AU179" s="367" t="s">
        <v>1346</v>
      </c>
      <c r="AV179" s="367" t="s">
        <v>1347</v>
      </c>
      <c r="AW179" s="275" t="s">
        <v>93</v>
      </c>
      <c r="AX179" s="275" t="s">
        <v>1348</v>
      </c>
      <c r="AY179" s="159">
        <v>45275</v>
      </c>
      <c r="AZ179" s="159"/>
      <c r="BA179" s="344" t="s">
        <v>1349</v>
      </c>
      <c r="BB179" s="286"/>
      <c r="BC179" s="286"/>
      <c r="BD179" s="286"/>
      <c r="BE179" s="286"/>
      <c r="BF179" s="286"/>
      <c r="BG179" s="286"/>
      <c r="BH179" s="286"/>
    </row>
    <row r="180" spans="1:60" ht="40.5" hidden="1" customHeight="1" x14ac:dyDescent="0.2">
      <c r="A180" s="378"/>
      <c r="B180" s="364"/>
      <c r="C180" s="356"/>
      <c r="D180" s="374"/>
      <c r="E180" s="356"/>
      <c r="F180" s="369"/>
      <c r="G180" s="275" t="s">
        <v>271</v>
      </c>
      <c r="H180" s="275" t="s">
        <v>35</v>
      </c>
      <c r="I180" s="162" t="s">
        <v>1337</v>
      </c>
      <c r="J180" s="369"/>
      <c r="K180" s="369"/>
      <c r="L180" s="369"/>
      <c r="M180" s="369"/>
      <c r="N180" s="369"/>
      <c r="O180" s="382"/>
      <c r="P180" s="369"/>
      <c r="Q180" s="382"/>
      <c r="R180" s="382"/>
      <c r="S180" s="162" t="s">
        <v>326</v>
      </c>
      <c r="T180" s="334">
        <f t="shared" si="569"/>
        <v>2</v>
      </c>
      <c r="U180" s="356"/>
      <c r="V180" s="356"/>
      <c r="W180" s="275" t="s">
        <v>1350</v>
      </c>
      <c r="X180" s="369"/>
      <c r="Y180" s="368"/>
      <c r="Z180" s="335">
        <f t="shared" si="570"/>
        <v>1</v>
      </c>
      <c r="AA180" s="275" t="s">
        <v>332</v>
      </c>
      <c r="AB180" s="275" t="s">
        <v>1351</v>
      </c>
      <c r="AC180" s="368"/>
      <c r="AD180" s="356"/>
      <c r="AE180" s="336">
        <f t="shared" si="571"/>
        <v>1</v>
      </c>
      <c r="AF180" s="275" t="s">
        <v>307</v>
      </c>
      <c r="AG180" s="275" t="s">
        <v>1318</v>
      </c>
      <c r="AH180" s="368"/>
      <c r="AI180" s="356"/>
      <c r="AJ180" s="336">
        <f t="shared" si="572"/>
        <v>1</v>
      </c>
      <c r="AK180" s="275" t="s">
        <v>304</v>
      </c>
      <c r="AL180" s="275" t="s">
        <v>312</v>
      </c>
      <c r="AM180" s="368"/>
      <c r="AN180" s="356"/>
      <c r="AO180" s="336">
        <f t="shared" si="583"/>
        <v>1</v>
      </c>
      <c r="AP180" s="275" t="s">
        <v>592</v>
      </c>
      <c r="AQ180" s="356"/>
      <c r="AR180" s="356"/>
      <c r="AS180" s="358"/>
      <c r="AT180" s="360"/>
      <c r="AU180" s="367"/>
      <c r="AV180" s="367"/>
      <c r="AW180" s="275" t="s">
        <v>93</v>
      </c>
      <c r="AX180" s="275" t="s">
        <v>1352</v>
      </c>
      <c r="AY180" s="159">
        <v>45275</v>
      </c>
      <c r="AZ180" s="159"/>
      <c r="BA180" s="344" t="s">
        <v>1349</v>
      </c>
      <c r="BB180" s="286"/>
      <c r="BC180" s="286"/>
      <c r="BD180" s="286"/>
      <c r="BE180" s="286"/>
      <c r="BF180" s="286"/>
      <c r="BG180" s="286"/>
      <c r="BH180" s="286"/>
    </row>
    <row r="181" spans="1:60" ht="40.5" hidden="1" customHeight="1" x14ac:dyDescent="0.2">
      <c r="A181" s="378"/>
      <c r="B181" s="364"/>
      <c r="C181" s="356"/>
      <c r="D181" s="374"/>
      <c r="E181" s="356"/>
      <c r="F181" s="369"/>
      <c r="G181" s="275"/>
      <c r="H181" s="275"/>
      <c r="I181" s="162"/>
      <c r="J181" s="369"/>
      <c r="K181" s="369"/>
      <c r="L181" s="369"/>
      <c r="M181" s="369"/>
      <c r="N181" s="369"/>
      <c r="O181" s="382"/>
      <c r="P181" s="369"/>
      <c r="Q181" s="382"/>
      <c r="R181" s="382"/>
      <c r="S181" s="162"/>
      <c r="T181" s="334">
        <f t="shared" si="569"/>
        <v>0</v>
      </c>
      <c r="U181" s="356"/>
      <c r="V181" s="356"/>
      <c r="W181" s="275"/>
      <c r="X181" s="369"/>
      <c r="Y181" s="368"/>
      <c r="Z181" s="335">
        <f t="shared" si="570"/>
        <v>0</v>
      </c>
      <c r="AA181" s="275"/>
      <c r="AB181" s="275"/>
      <c r="AC181" s="368"/>
      <c r="AD181" s="356"/>
      <c r="AE181" s="336">
        <f t="shared" si="571"/>
        <v>0</v>
      </c>
      <c r="AF181" s="275"/>
      <c r="AG181" s="275"/>
      <c r="AH181" s="368"/>
      <c r="AI181" s="356"/>
      <c r="AJ181" s="336">
        <f t="shared" si="572"/>
        <v>0</v>
      </c>
      <c r="AK181" s="275"/>
      <c r="AL181" s="275"/>
      <c r="AM181" s="368"/>
      <c r="AN181" s="356"/>
      <c r="AO181" s="336">
        <f t="shared" si="583"/>
        <v>0</v>
      </c>
      <c r="AP181" s="275"/>
      <c r="AQ181" s="356"/>
      <c r="AR181" s="356"/>
      <c r="AS181" s="358"/>
      <c r="AT181" s="360"/>
      <c r="AU181" s="367"/>
      <c r="AV181" s="367"/>
      <c r="AW181" s="275"/>
      <c r="AX181" s="275"/>
      <c r="AY181" s="159"/>
      <c r="AZ181" s="159"/>
      <c r="BA181" s="344"/>
      <c r="BB181" s="286"/>
      <c r="BC181" s="286"/>
      <c r="BD181" s="286"/>
      <c r="BE181" s="286"/>
      <c r="BF181" s="286"/>
      <c r="BG181" s="286"/>
      <c r="BH181" s="286"/>
    </row>
    <row r="182" spans="1:60" ht="40.5" hidden="1" customHeight="1" x14ac:dyDescent="0.2">
      <c r="A182" s="378">
        <v>58</v>
      </c>
      <c r="B182" s="364" t="s">
        <v>191</v>
      </c>
      <c r="C182" s="356" t="str">
        <f>+VLOOKUP(B182,$A$770:$B$812,2,0)</f>
        <v>ALEXANDER MOLINA CABRERA</v>
      </c>
      <c r="D182" s="374" t="s">
        <v>154</v>
      </c>
      <c r="E182" s="356"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69" t="s">
        <v>276</v>
      </c>
      <c r="G182" s="275" t="s">
        <v>271</v>
      </c>
      <c r="H182" s="275" t="s">
        <v>36</v>
      </c>
      <c r="I182" s="163" t="s">
        <v>1353</v>
      </c>
      <c r="J182" s="369" t="s">
        <v>108</v>
      </c>
      <c r="K182" s="364" t="s">
        <v>1354</v>
      </c>
      <c r="L182" s="364" t="s">
        <v>1355</v>
      </c>
      <c r="M182" s="364" t="s">
        <v>1356</v>
      </c>
      <c r="N182" s="369" t="s">
        <v>128</v>
      </c>
      <c r="O182" s="382">
        <f t="shared" ref="O182" si="759">IF(N182="ALTA",5,IF(N182="MEDIO ALTA",4,IF(N182="MEDIA",3,IF(N182="MEDIO BAJA",2,IF(N182="BAJA",1,0)))))</f>
        <v>1</v>
      </c>
      <c r="P182" s="369" t="s">
        <v>145</v>
      </c>
      <c r="Q182" s="382">
        <f t="shared" si="746"/>
        <v>2</v>
      </c>
      <c r="R182" s="382">
        <f>Q182*O182</f>
        <v>2</v>
      </c>
      <c r="S182" s="162" t="s">
        <v>327</v>
      </c>
      <c r="T182" s="334">
        <f t="shared" si="569"/>
        <v>1</v>
      </c>
      <c r="U182" s="356">
        <f t="shared" ref="U182" si="760">ROUND(AVERAGEIF(T182:T184,"&gt;0"),0)</f>
        <v>2</v>
      </c>
      <c r="V182" s="356">
        <f t="shared" si="603"/>
        <v>1.2</v>
      </c>
      <c r="W182" s="275" t="s">
        <v>1357</v>
      </c>
      <c r="X182" s="369">
        <f>IF(S182="No_existen",5*$X$10,Y182*$X$10)</f>
        <v>0.15000000000000002</v>
      </c>
      <c r="Y182" s="368">
        <f t="shared" ref="Y182" si="761">ROUND(AVERAGEIF(Z182:Z184,"&gt;0"),0)</f>
        <v>3</v>
      </c>
      <c r="Z182" s="335">
        <f t="shared" si="570"/>
        <v>1</v>
      </c>
      <c r="AA182" s="275" t="s">
        <v>332</v>
      </c>
      <c r="AB182" s="275" t="s">
        <v>1358</v>
      </c>
      <c r="AC182" s="368">
        <f t="shared" ref="AC182" si="762">IF(S182="No_existen",5*$AC$10,AD182*$AC$10)</f>
        <v>0.15</v>
      </c>
      <c r="AD182" s="356">
        <f t="shared" ref="AD182" si="763">ROUND(AVERAGEIF(AE182:AE184,"&gt;0"),0)</f>
        <v>1</v>
      </c>
      <c r="AE182" s="336">
        <f t="shared" si="571"/>
        <v>1</v>
      </c>
      <c r="AF182" s="275" t="s">
        <v>307</v>
      </c>
      <c r="AG182" s="275" t="s">
        <v>1359</v>
      </c>
      <c r="AH182" s="368">
        <f t="shared" ref="AH182" si="764">IF(S182="No_existen",5*$AH$10,AI182*$AH$10)</f>
        <v>0.1</v>
      </c>
      <c r="AI182" s="356">
        <f t="shared" ref="AI182" si="765">ROUND(AVERAGEIF(AJ182:AJ184,"&gt;0"),0)</f>
        <v>1</v>
      </c>
      <c r="AJ182" s="336">
        <f t="shared" si="572"/>
        <v>1</v>
      </c>
      <c r="AK182" s="275" t="s">
        <v>304</v>
      </c>
      <c r="AL182" s="275" t="s">
        <v>318</v>
      </c>
      <c r="AM182" s="368">
        <f t="shared" ref="AM182" si="766">IF(S182="No_existen",5*$AM$10,AN182*$AM$10)</f>
        <v>0.1</v>
      </c>
      <c r="AN182" s="356">
        <f t="shared" ref="AN182" si="767">ROUND(AVERAGEIF(AO182:AO184,"&gt;0"),0)</f>
        <v>1</v>
      </c>
      <c r="AO182" s="336">
        <f t="shared" si="583"/>
        <v>1</v>
      </c>
      <c r="AP182" s="275" t="s">
        <v>592</v>
      </c>
      <c r="AQ182" s="356">
        <f t="shared" ref="AQ182" si="768">ROUND(AVERAGE(U182,Y182,AD182,AI182,AN182),0)</f>
        <v>2</v>
      </c>
      <c r="AR182" s="356" t="str">
        <f t="shared" ref="AR182" si="769">IF(AQ182&lt;1.5,"FUERTE",IF(AND(AQ182&gt;=1.5,AQ182&lt;2.5),"ACEPTABLE",IF(AQ182&gt;=5,"INEXISTENTE","DÉBIL")))</f>
        <v>ACEPTABLE</v>
      </c>
      <c r="AS182" s="358">
        <f t="shared" ref="AS182" si="770">IF(R182=0,0,ROUND((R182*AQ182),0))</f>
        <v>4</v>
      </c>
      <c r="AT182" s="360" t="str">
        <f t="shared" ref="AT182" si="771">IF(AS182&gt;=36,"GRAVE", IF(AS182&lt;=10, "LEVE", "MODERADO"))</f>
        <v>LEVE</v>
      </c>
      <c r="AU182" s="367" t="s">
        <v>1360</v>
      </c>
      <c r="AV182" s="367" t="s">
        <v>1361</v>
      </c>
      <c r="AW182" s="275" t="s">
        <v>90</v>
      </c>
      <c r="AX182" s="275"/>
      <c r="AY182" s="159"/>
      <c r="AZ182" s="159"/>
      <c r="BA182" s="344"/>
      <c r="BB182" s="286"/>
      <c r="BC182" s="286"/>
      <c r="BD182" s="286"/>
      <c r="BE182" s="286"/>
      <c r="BF182" s="286"/>
      <c r="BG182" s="286"/>
      <c r="BH182" s="286"/>
    </row>
    <row r="183" spans="1:60" ht="40.5" hidden="1" customHeight="1" x14ac:dyDescent="0.2">
      <c r="A183" s="378"/>
      <c r="B183" s="364"/>
      <c r="C183" s="356"/>
      <c r="D183" s="374"/>
      <c r="E183" s="356"/>
      <c r="F183" s="369"/>
      <c r="G183" s="275" t="s">
        <v>271</v>
      </c>
      <c r="H183" s="275" t="s">
        <v>35</v>
      </c>
      <c r="I183" s="163" t="s">
        <v>1362</v>
      </c>
      <c r="J183" s="369"/>
      <c r="K183" s="364"/>
      <c r="L183" s="364"/>
      <c r="M183" s="364"/>
      <c r="N183" s="369"/>
      <c r="O183" s="382"/>
      <c r="P183" s="369"/>
      <c r="Q183" s="382"/>
      <c r="R183" s="382"/>
      <c r="S183" s="162" t="s">
        <v>327</v>
      </c>
      <c r="T183" s="334">
        <f t="shared" si="569"/>
        <v>1</v>
      </c>
      <c r="U183" s="356"/>
      <c r="V183" s="356"/>
      <c r="W183" s="275" t="s">
        <v>1363</v>
      </c>
      <c r="X183" s="369"/>
      <c r="Y183" s="368"/>
      <c r="Z183" s="335">
        <f t="shared" si="570"/>
        <v>4</v>
      </c>
      <c r="AA183" s="275" t="s">
        <v>330</v>
      </c>
      <c r="AB183" s="275"/>
      <c r="AC183" s="368"/>
      <c r="AD183" s="356"/>
      <c r="AE183" s="336">
        <f t="shared" si="571"/>
        <v>1</v>
      </c>
      <c r="AF183" s="275" t="s">
        <v>307</v>
      </c>
      <c r="AG183" s="275" t="s">
        <v>1051</v>
      </c>
      <c r="AH183" s="368"/>
      <c r="AI183" s="356"/>
      <c r="AJ183" s="336">
        <f t="shared" si="572"/>
        <v>1</v>
      </c>
      <c r="AK183" s="275" t="s">
        <v>304</v>
      </c>
      <c r="AL183" s="275" t="s">
        <v>312</v>
      </c>
      <c r="AM183" s="368"/>
      <c r="AN183" s="356"/>
      <c r="AO183" s="336">
        <f t="shared" si="583"/>
        <v>1</v>
      </c>
      <c r="AP183" s="275" t="s">
        <v>592</v>
      </c>
      <c r="AQ183" s="356"/>
      <c r="AR183" s="356"/>
      <c r="AS183" s="358"/>
      <c r="AT183" s="360"/>
      <c r="AU183" s="367"/>
      <c r="AV183" s="367"/>
      <c r="AW183" s="275" t="s">
        <v>90</v>
      </c>
      <c r="AX183" s="275"/>
      <c r="AY183" s="159"/>
      <c r="AZ183" s="159"/>
      <c r="BA183" s="344"/>
      <c r="BB183" s="286"/>
      <c r="BC183" s="286"/>
      <c r="BD183" s="286"/>
      <c r="BE183" s="286"/>
      <c r="BF183" s="286"/>
      <c r="BG183" s="286"/>
      <c r="BH183" s="286"/>
    </row>
    <row r="184" spans="1:60" ht="40.5" hidden="1" customHeight="1" x14ac:dyDescent="0.2">
      <c r="A184" s="378"/>
      <c r="B184" s="364"/>
      <c r="C184" s="356"/>
      <c r="D184" s="374"/>
      <c r="E184" s="356"/>
      <c r="F184" s="369"/>
      <c r="G184" s="275" t="s">
        <v>271</v>
      </c>
      <c r="H184" s="275" t="s">
        <v>35</v>
      </c>
      <c r="I184" s="275" t="s">
        <v>1364</v>
      </c>
      <c r="J184" s="369"/>
      <c r="K184" s="364"/>
      <c r="L184" s="364"/>
      <c r="M184" s="364"/>
      <c r="N184" s="369"/>
      <c r="O184" s="382"/>
      <c r="P184" s="369"/>
      <c r="Q184" s="382"/>
      <c r="R184" s="382"/>
      <c r="S184" s="162" t="s">
        <v>398</v>
      </c>
      <c r="T184" s="334">
        <f t="shared" si="569"/>
        <v>4</v>
      </c>
      <c r="U184" s="356"/>
      <c r="V184" s="356"/>
      <c r="W184" s="275" t="s">
        <v>1365</v>
      </c>
      <c r="X184" s="369"/>
      <c r="Y184" s="368"/>
      <c r="Z184" s="335">
        <f t="shared" si="570"/>
        <v>4</v>
      </c>
      <c r="AA184" s="275" t="s">
        <v>330</v>
      </c>
      <c r="AB184" s="275"/>
      <c r="AC184" s="368"/>
      <c r="AD184" s="356"/>
      <c r="AE184" s="336">
        <f t="shared" si="571"/>
        <v>1</v>
      </c>
      <c r="AF184" s="275" t="s">
        <v>307</v>
      </c>
      <c r="AG184" s="275" t="s">
        <v>1051</v>
      </c>
      <c r="AH184" s="368"/>
      <c r="AI184" s="356"/>
      <c r="AJ184" s="336">
        <f t="shared" si="572"/>
        <v>1</v>
      </c>
      <c r="AK184" s="275" t="s">
        <v>304</v>
      </c>
      <c r="AL184" s="275" t="s">
        <v>312</v>
      </c>
      <c r="AM184" s="368"/>
      <c r="AN184" s="356"/>
      <c r="AO184" s="336">
        <f t="shared" si="583"/>
        <v>1</v>
      </c>
      <c r="AP184" s="275" t="s">
        <v>592</v>
      </c>
      <c r="AQ184" s="356"/>
      <c r="AR184" s="356"/>
      <c r="AS184" s="358"/>
      <c r="AT184" s="360"/>
      <c r="AU184" s="367"/>
      <c r="AV184" s="367"/>
      <c r="AW184" s="275" t="s">
        <v>90</v>
      </c>
      <c r="AX184" s="275"/>
      <c r="AY184" s="159"/>
      <c r="AZ184" s="159"/>
      <c r="BA184" s="344"/>
      <c r="BB184" s="286"/>
      <c r="BC184" s="286"/>
      <c r="BD184" s="286"/>
      <c r="BE184" s="286"/>
      <c r="BF184" s="286"/>
      <c r="BG184" s="286"/>
      <c r="BH184" s="286"/>
    </row>
    <row r="185" spans="1:60" ht="40.5" hidden="1" customHeight="1" x14ac:dyDescent="0.2">
      <c r="A185" s="378">
        <v>59</v>
      </c>
      <c r="B185" s="364" t="s">
        <v>191</v>
      </c>
      <c r="C185" s="356" t="str">
        <f>+VLOOKUP(B185,$A$770:$B$812,2,0)</f>
        <v>ALEXANDER MOLINA CABRERA</v>
      </c>
      <c r="D185" s="374" t="s">
        <v>171</v>
      </c>
      <c r="E185" s="356"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69" t="s">
        <v>276</v>
      </c>
      <c r="G185" s="275" t="s">
        <v>272</v>
      </c>
      <c r="H185" s="275" t="s">
        <v>41</v>
      </c>
      <c r="I185" s="275" t="s">
        <v>1366</v>
      </c>
      <c r="J185" s="369" t="s">
        <v>108</v>
      </c>
      <c r="K185" s="369" t="s">
        <v>1367</v>
      </c>
      <c r="L185" s="369" t="s">
        <v>1368</v>
      </c>
      <c r="M185" s="369" t="s">
        <v>1369</v>
      </c>
      <c r="N185" s="369" t="s">
        <v>105</v>
      </c>
      <c r="O185" s="382">
        <f t="shared" ref="O185" si="772">IF(N185="ALTA",5,IF(N185="MEDIO ALTA",4,IF(N185="MEDIA",3,IF(N185="MEDIO BAJA",2,IF(N185="BAJA",1,0)))))</f>
        <v>3</v>
      </c>
      <c r="P185" s="369" t="s">
        <v>141</v>
      </c>
      <c r="Q185" s="382">
        <f t="shared" si="746"/>
        <v>3</v>
      </c>
      <c r="R185" s="382">
        <f>Q185*O185</f>
        <v>9</v>
      </c>
      <c r="S185" s="162" t="s">
        <v>327</v>
      </c>
      <c r="T185" s="334">
        <f t="shared" si="569"/>
        <v>1</v>
      </c>
      <c r="U185" s="356">
        <f t="shared" ref="U185" si="773">ROUND(AVERAGEIF(T185:T187,"&gt;0"),0)</f>
        <v>2</v>
      </c>
      <c r="V185" s="356">
        <f t="shared" si="603"/>
        <v>1.2</v>
      </c>
      <c r="W185" s="275" t="s">
        <v>1370</v>
      </c>
      <c r="X185" s="369">
        <f>IF(S185="No_existen",5*$X$10,Y185*$X$10)</f>
        <v>0.15000000000000002</v>
      </c>
      <c r="Y185" s="368">
        <f t="shared" ref="Y185" si="774">ROUND(AVERAGEIF(Z185:Z187,"&gt;0"),0)</f>
        <v>3</v>
      </c>
      <c r="Z185" s="335">
        <f t="shared" si="570"/>
        <v>1</v>
      </c>
      <c r="AA185" s="275" t="s">
        <v>332</v>
      </c>
      <c r="AB185" s="275" t="s">
        <v>1339</v>
      </c>
      <c r="AC185" s="368">
        <f t="shared" ref="AC185" si="775">IF(S185="No_existen",5*$AC$10,AD185*$AC$10)</f>
        <v>0.15</v>
      </c>
      <c r="AD185" s="356">
        <f t="shared" ref="AD185" si="776">ROUND(AVERAGEIF(AE185:AE187,"&gt;0"),0)</f>
        <v>1</v>
      </c>
      <c r="AE185" s="336">
        <f t="shared" si="571"/>
        <v>1</v>
      </c>
      <c r="AF185" s="275" t="s">
        <v>307</v>
      </c>
      <c r="AG185" s="275" t="s">
        <v>1051</v>
      </c>
      <c r="AH185" s="368">
        <f t="shared" ref="AH185" si="777">IF(S185="No_existen",5*$AH$10,AI185*$AH$10)</f>
        <v>0.1</v>
      </c>
      <c r="AI185" s="356">
        <f t="shared" ref="AI185" si="778">ROUND(AVERAGEIF(AJ185:AJ187,"&gt;0"),0)</f>
        <v>1</v>
      </c>
      <c r="AJ185" s="336">
        <f t="shared" si="572"/>
        <v>1</v>
      </c>
      <c r="AK185" s="275" t="s">
        <v>304</v>
      </c>
      <c r="AL185" s="275" t="s">
        <v>1371</v>
      </c>
      <c r="AM185" s="368">
        <f t="shared" ref="AM185" si="779">IF(S185="No_existen",5*$AM$10,AN185*$AM$10)</f>
        <v>0.1</v>
      </c>
      <c r="AN185" s="356">
        <f t="shared" ref="AN185" si="780">ROUND(AVERAGEIF(AO185:AO187,"&gt;0"),0)</f>
        <v>1</v>
      </c>
      <c r="AO185" s="336">
        <f t="shared" si="583"/>
        <v>1</v>
      </c>
      <c r="AP185" s="275" t="s">
        <v>592</v>
      </c>
      <c r="AQ185" s="356">
        <f t="shared" ref="AQ185" si="781">ROUND(AVERAGE(U185,Y185,AD185,AI185,AN185),0)</f>
        <v>2</v>
      </c>
      <c r="AR185" s="356" t="str">
        <f t="shared" ref="AR185" si="782">IF(AQ185&lt;1.5,"FUERTE",IF(AND(AQ185&gt;=1.5,AQ185&lt;2.5),"ACEPTABLE",IF(AQ185&gt;=5,"INEXISTENTE","DÉBIL")))</f>
        <v>ACEPTABLE</v>
      </c>
      <c r="AS185" s="358">
        <f t="shared" ref="AS185" si="783">IF(R185=0,0,ROUND((R185*AQ185),0))</f>
        <v>18</v>
      </c>
      <c r="AT185" s="360" t="str">
        <f t="shared" ref="AT185" si="784">IF(AS185&gt;=36,"GRAVE", IF(AS185&lt;=10, "LEVE", "MODERADO"))</f>
        <v>MODERADO</v>
      </c>
      <c r="AU185" s="374" t="s">
        <v>1372</v>
      </c>
      <c r="AV185" s="374" t="s">
        <v>1373</v>
      </c>
      <c r="AW185" s="275" t="s">
        <v>91</v>
      </c>
      <c r="AX185" s="275" t="s">
        <v>1374</v>
      </c>
      <c r="AY185" s="159">
        <v>45275</v>
      </c>
      <c r="AZ185" s="159"/>
      <c r="BA185" s="344"/>
      <c r="BB185" s="286"/>
      <c r="BC185" s="286"/>
      <c r="BD185" s="286"/>
      <c r="BE185" s="286"/>
      <c r="BF185" s="286"/>
      <c r="BG185" s="286"/>
      <c r="BH185" s="286"/>
    </row>
    <row r="186" spans="1:60" ht="40.5" hidden="1" customHeight="1" x14ac:dyDescent="0.2">
      <c r="A186" s="378"/>
      <c r="B186" s="364"/>
      <c r="C186" s="356"/>
      <c r="D186" s="374"/>
      <c r="E186" s="356"/>
      <c r="F186" s="369"/>
      <c r="G186" s="275" t="s">
        <v>271</v>
      </c>
      <c r="H186" s="275" t="s">
        <v>37</v>
      </c>
      <c r="I186" s="275" t="s">
        <v>1375</v>
      </c>
      <c r="J186" s="369"/>
      <c r="K186" s="369"/>
      <c r="L186" s="369"/>
      <c r="M186" s="369"/>
      <c r="N186" s="369"/>
      <c r="O186" s="382"/>
      <c r="P186" s="369"/>
      <c r="Q186" s="382"/>
      <c r="R186" s="382"/>
      <c r="S186" s="162" t="s">
        <v>326</v>
      </c>
      <c r="T186" s="334">
        <f t="shared" si="569"/>
        <v>2</v>
      </c>
      <c r="U186" s="356"/>
      <c r="V186" s="356"/>
      <c r="W186" s="275" t="s">
        <v>1376</v>
      </c>
      <c r="X186" s="369"/>
      <c r="Y186" s="368"/>
      <c r="Z186" s="335">
        <f t="shared" si="570"/>
        <v>4</v>
      </c>
      <c r="AA186" s="275" t="s">
        <v>330</v>
      </c>
      <c r="AB186" s="275"/>
      <c r="AC186" s="368"/>
      <c r="AD186" s="356"/>
      <c r="AE186" s="336">
        <f t="shared" si="571"/>
        <v>1</v>
      </c>
      <c r="AF186" s="275" t="s">
        <v>307</v>
      </c>
      <c r="AG186" s="275" t="s">
        <v>1051</v>
      </c>
      <c r="AH186" s="368"/>
      <c r="AI186" s="356"/>
      <c r="AJ186" s="336">
        <f t="shared" si="572"/>
        <v>1</v>
      </c>
      <c r="AK186" s="275" t="s">
        <v>304</v>
      </c>
      <c r="AL186" s="275" t="s">
        <v>313</v>
      </c>
      <c r="AM186" s="368"/>
      <c r="AN186" s="356"/>
      <c r="AO186" s="336">
        <f t="shared" si="583"/>
        <v>1</v>
      </c>
      <c r="AP186" s="275" t="s">
        <v>592</v>
      </c>
      <c r="AQ186" s="356"/>
      <c r="AR186" s="356"/>
      <c r="AS186" s="358"/>
      <c r="AT186" s="360"/>
      <c r="AU186" s="374"/>
      <c r="AV186" s="374"/>
      <c r="AW186" s="275" t="s">
        <v>91</v>
      </c>
      <c r="AX186" s="275" t="s">
        <v>1377</v>
      </c>
      <c r="AY186" s="159">
        <v>45275</v>
      </c>
      <c r="AZ186" s="159"/>
      <c r="BA186" s="344"/>
      <c r="BB186" s="286"/>
      <c r="BC186" s="286"/>
      <c r="BD186" s="286"/>
      <c r="BE186" s="286"/>
      <c r="BF186" s="286"/>
      <c r="BG186" s="286"/>
      <c r="BH186" s="286"/>
    </row>
    <row r="187" spans="1:60" ht="40.5" hidden="1" customHeight="1" x14ac:dyDescent="0.2">
      <c r="A187" s="378"/>
      <c r="B187" s="364"/>
      <c r="C187" s="356"/>
      <c r="D187" s="374"/>
      <c r="E187" s="356"/>
      <c r="F187" s="369"/>
      <c r="G187" s="275"/>
      <c r="H187" s="275"/>
      <c r="I187" s="161"/>
      <c r="J187" s="369"/>
      <c r="K187" s="369"/>
      <c r="L187" s="369"/>
      <c r="M187" s="369"/>
      <c r="N187" s="369"/>
      <c r="O187" s="382"/>
      <c r="P187" s="369"/>
      <c r="Q187" s="382"/>
      <c r="R187" s="382"/>
      <c r="S187" s="162"/>
      <c r="T187" s="334">
        <f t="shared" si="569"/>
        <v>0</v>
      </c>
      <c r="U187" s="356"/>
      <c r="V187" s="356"/>
      <c r="W187" s="275"/>
      <c r="X187" s="369"/>
      <c r="Y187" s="368"/>
      <c r="Z187" s="335">
        <f t="shared" si="570"/>
        <v>0</v>
      </c>
      <c r="AA187" s="275"/>
      <c r="AB187" s="275"/>
      <c r="AC187" s="368"/>
      <c r="AD187" s="356"/>
      <c r="AE187" s="336">
        <f t="shared" si="571"/>
        <v>0</v>
      </c>
      <c r="AF187" s="275"/>
      <c r="AG187" s="275"/>
      <c r="AH187" s="368"/>
      <c r="AI187" s="356"/>
      <c r="AJ187" s="336">
        <f t="shared" si="572"/>
        <v>0</v>
      </c>
      <c r="AK187" s="275"/>
      <c r="AL187" s="275"/>
      <c r="AM187" s="368"/>
      <c r="AN187" s="356"/>
      <c r="AO187" s="336">
        <f t="shared" si="583"/>
        <v>0</v>
      </c>
      <c r="AP187" s="275"/>
      <c r="AQ187" s="356"/>
      <c r="AR187" s="356"/>
      <c r="AS187" s="358"/>
      <c r="AT187" s="360"/>
      <c r="AU187" s="374"/>
      <c r="AV187" s="374"/>
      <c r="AW187" s="275"/>
      <c r="AX187" s="275"/>
      <c r="AY187" s="159"/>
      <c r="AZ187" s="159"/>
      <c r="BA187" s="344"/>
      <c r="BB187" s="286"/>
      <c r="BC187" s="286"/>
      <c r="BD187" s="286"/>
      <c r="BE187" s="286"/>
      <c r="BF187" s="286"/>
      <c r="BG187" s="286"/>
      <c r="BH187" s="286"/>
    </row>
    <row r="188" spans="1:60" ht="40.5" hidden="1" customHeight="1" x14ac:dyDescent="0.2">
      <c r="A188" s="378">
        <v>60</v>
      </c>
      <c r="B188" s="364" t="s">
        <v>191</v>
      </c>
      <c r="C188" s="356" t="str">
        <f>+VLOOKUP(B188,$A$770:$B$812,2,0)</f>
        <v>ALEXANDER MOLINA CABRERA</v>
      </c>
      <c r="D188" s="374" t="s">
        <v>171</v>
      </c>
      <c r="E188" s="356"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69" t="s">
        <v>276</v>
      </c>
      <c r="G188" s="275" t="s">
        <v>271</v>
      </c>
      <c r="H188" s="275" t="s">
        <v>37</v>
      </c>
      <c r="I188" s="275" t="s">
        <v>2929</v>
      </c>
      <c r="J188" s="369" t="s">
        <v>108</v>
      </c>
      <c r="K188" s="369" t="s">
        <v>2930</v>
      </c>
      <c r="L188" s="369" t="s">
        <v>2931</v>
      </c>
      <c r="M188" s="369" t="s">
        <v>2932</v>
      </c>
      <c r="N188" s="369" t="s">
        <v>150</v>
      </c>
      <c r="O188" s="382">
        <f t="shared" ref="O188" si="785">IF(N188="ALTA",5,IF(N188="MEDIO ALTA",4,IF(N188="MEDIA",3,IF(N188="MEDIO BAJA",2,IF(N188="BAJA",1,0)))))</f>
        <v>4</v>
      </c>
      <c r="P188" s="369" t="s">
        <v>140</v>
      </c>
      <c r="Q188" s="382">
        <f t="shared" ref="Q188" si="786">IF(P188="ALTO",5,IF(P188="MEDIO ALTO",4,IF(P188="MEDIO",3,IF(P188="MEDIO BAJO",2,IF(P188="BAJO",1,0)))))</f>
        <v>5</v>
      </c>
      <c r="R188" s="382">
        <f>Q188*O188</f>
        <v>20</v>
      </c>
      <c r="S188" s="162" t="s">
        <v>398</v>
      </c>
      <c r="T188" s="334">
        <f t="shared" si="569"/>
        <v>4</v>
      </c>
      <c r="U188" s="356">
        <f t="shared" ref="U188" si="787">ROUND(AVERAGEIF(T188:T190,"&gt;0"),0)</f>
        <v>4</v>
      </c>
      <c r="V188" s="356">
        <f t="shared" si="603"/>
        <v>2.4</v>
      </c>
      <c r="W188" s="275" t="s">
        <v>2933</v>
      </c>
      <c r="X188" s="369">
        <f>IF(S188="No_existen",5*$X$10,Y188*$X$10)</f>
        <v>0.2</v>
      </c>
      <c r="Y188" s="368">
        <f t="shared" ref="Y188" si="788">ROUND(AVERAGEIF(Z188:Z190,"&gt;0"),0)</f>
        <v>4</v>
      </c>
      <c r="Z188" s="335">
        <f t="shared" si="570"/>
        <v>4</v>
      </c>
      <c r="AA188" s="275" t="s">
        <v>330</v>
      </c>
      <c r="AB188" s="275"/>
      <c r="AC188" s="368">
        <f t="shared" ref="AC188" si="789">IF(S188="No_existen",5*$AC$10,AD188*$AC$10)</f>
        <v>0.15</v>
      </c>
      <c r="AD188" s="356">
        <f t="shared" ref="AD188" si="790">ROUND(AVERAGEIF(AE188:AE190,"&gt;0"),0)</f>
        <v>1</v>
      </c>
      <c r="AE188" s="336">
        <f t="shared" si="571"/>
        <v>1</v>
      </c>
      <c r="AF188" s="275" t="s">
        <v>307</v>
      </c>
      <c r="AG188" s="275" t="s">
        <v>1051</v>
      </c>
      <c r="AH188" s="368">
        <f t="shared" ref="AH188" si="791">IF(S188="No_existen",5*$AH$10,AI188*$AH$10)</f>
        <v>0.1</v>
      </c>
      <c r="AI188" s="356">
        <f t="shared" ref="AI188" si="792">ROUND(AVERAGEIF(AJ188:AJ190,"&gt;0"),0)</f>
        <v>1</v>
      </c>
      <c r="AJ188" s="336">
        <f t="shared" si="572"/>
        <v>1</v>
      </c>
      <c r="AK188" s="275" t="s">
        <v>304</v>
      </c>
      <c r="AL188" s="275" t="s">
        <v>319</v>
      </c>
      <c r="AM188" s="368">
        <f t="shared" ref="AM188" si="793">IF(S188="No_existen",5*$AM$10,AN188*$AM$10)</f>
        <v>0.1</v>
      </c>
      <c r="AN188" s="356">
        <f t="shared" ref="AN188" si="794">ROUND(AVERAGEIF(AO188:AO190,"&gt;0"),0)</f>
        <v>1</v>
      </c>
      <c r="AO188" s="336">
        <f t="shared" si="583"/>
        <v>1</v>
      </c>
      <c r="AP188" s="275" t="s">
        <v>592</v>
      </c>
      <c r="AQ188" s="356">
        <f t="shared" ref="AQ188" si="795">ROUND(AVERAGE(U188,Y188,AD188,AI188,AN188),0)</f>
        <v>2</v>
      </c>
      <c r="AR188" s="356" t="str">
        <f t="shared" ref="AR188" si="796">IF(AQ188&lt;1.5,"FUERTE",IF(AND(AQ188&gt;=1.5,AQ188&lt;2.5),"ACEPTABLE",IF(AQ188&gt;=5,"INEXISTENTE","DÉBIL")))</f>
        <v>ACEPTABLE</v>
      </c>
      <c r="AS188" s="358">
        <f t="shared" ref="AS188" si="797">IF(R188=0,0,ROUND((R188*AQ188),0))</f>
        <v>40</v>
      </c>
      <c r="AT188" s="360" t="str">
        <f t="shared" ref="AT188" si="798">IF(AS188&gt;=36,"GRAVE", IF(AS188&lt;=10, "LEVE", "MODERADO"))</f>
        <v>GRAVE</v>
      </c>
      <c r="AU188" s="374" t="s">
        <v>2934</v>
      </c>
      <c r="AV188" s="374" t="s">
        <v>2935</v>
      </c>
      <c r="AW188" s="275" t="s">
        <v>92</v>
      </c>
      <c r="AX188" s="275" t="s">
        <v>2936</v>
      </c>
      <c r="AY188" s="159">
        <v>45225</v>
      </c>
      <c r="AZ188" s="159"/>
      <c r="BA188" s="344"/>
      <c r="BB188" s="286"/>
      <c r="BC188" s="286"/>
      <c r="BD188" s="286"/>
      <c r="BE188" s="286"/>
      <c r="BF188" s="286"/>
      <c r="BG188" s="286"/>
      <c r="BH188" s="286"/>
    </row>
    <row r="189" spans="1:60" ht="40.5" hidden="1" customHeight="1" x14ac:dyDescent="0.2">
      <c r="A189" s="378"/>
      <c r="B189" s="364"/>
      <c r="C189" s="356"/>
      <c r="D189" s="374"/>
      <c r="E189" s="356"/>
      <c r="F189" s="369"/>
      <c r="G189" s="275"/>
      <c r="H189" s="275"/>
      <c r="I189" s="275"/>
      <c r="J189" s="369"/>
      <c r="K189" s="369"/>
      <c r="L189" s="369"/>
      <c r="M189" s="369"/>
      <c r="N189" s="369"/>
      <c r="O189" s="382"/>
      <c r="P189" s="369"/>
      <c r="Q189" s="382"/>
      <c r="R189" s="382"/>
      <c r="S189" s="162"/>
      <c r="T189" s="334">
        <f t="shared" si="569"/>
        <v>0</v>
      </c>
      <c r="U189" s="356"/>
      <c r="V189" s="356"/>
      <c r="W189" s="275"/>
      <c r="X189" s="369"/>
      <c r="Y189" s="368"/>
      <c r="Z189" s="335">
        <f t="shared" si="570"/>
        <v>0</v>
      </c>
      <c r="AA189" s="275"/>
      <c r="AB189" s="275"/>
      <c r="AC189" s="368"/>
      <c r="AD189" s="356"/>
      <c r="AE189" s="336">
        <f t="shared" si="571"/>
        <v>0</v>
      </c>
      <c r="AF189" s="275"/>
      <c r="AG189" s="275"/>
      <c r="AH189" s="368"/>
      <c r="AI189" s="356"/>
      <c r="AJ189" s="336">
        <f t="shared" si="572"/>
        <v>0</v>
      </c>
      <c r="AK189" s="275"/>
      <c r="AL189" s="275"/>
      <c r="AM189" s="368"/>
      <c r="AN189" s="356"/>
      <c r="AO189" s="336">
        <f t="shared" si="583"/>
        <v>0</v>
      </c>
      <c r="AP189" s="275"/>
      <c r="AQ189" s="356"/>
      <c r="AR189" s="356"/>
      <c r="AS189" s="358"/>
      <c r="AT189" s="360"/>
      <c r="AU189" s="374"/>
      <c r="AV189" s="374"/>
      <c r="AW189" s="275"/>
      <c r="AX189" s="275"/>
      <c r="AY189" s="159"/>
      <c r="AZ189" s="159"/>
      <c r="BA189" s="344"/>
      <c r="BB189" s="286"/>
      <c r="BC189" s="286"/>
      <c r="BD189" s="286"/>
      <c r="BE189" s="286"/>
      <c r="BF189" s="286"/>
      <c r="BG189" s="286"/>
      <c r="BH189" s="286"/>
    </row>
    <row r="190" spans="1:60" ht="40.5" hidden="1" customHeight="1" x14ac:dyDescent="0.2">
      <c r="A190" s="378"/>
      <c r="B190" s="364"/>
      <c r="C190" s="356"/>
      <c r="D190" s="374"/>
      <c r="E190" s="356"/>
      <c r="F190" s="369"/>
      <c r="G190" s="275"/>
      <c r="H190" s="275"/>
      <c r="I190" s="161"/>
      <c r="J190" s="369"/>
      <c r="K190" s="369"/>
      <c r="L190" s="369"/>
      <c r="M190" s="369"/>
      <c r="N190" s="369"/>
      <c r="O190" s="382"/>
      <c r="P190" s="369"/>
      <c r="Q190" s="382"/>
      <c r="R190" s="382"/>
      <c r="S190" s="162"/>
      <c r="T190" s="334">
        <f t="shared" si="569"/>
        <v>0</v>
      </c>
      <c r="U190" s="356"/>
      <c r="V190" s="356"/>
      <c r="W190" s="275"/>
      <c r="X190" s="369"/>
      <c r="Y190" s="368"/>
      <c r="Z190" s="335">
        <f t="shared" si="570"/>
        <v>0</v>
      </c>
      <c r="AA190" s="275"/>
      <c r="AB190" s="275"/>
      <c r="AC190" s="368"/>
      <c r="AD190" s="356"/>
      <c r="AE190" s="336">
        <f t="shared" si="571"/>
        <v>0</v>
      </c>
      <c r="AF190" s="275"/>
      <c r="AG190" s="275"/>
      <c r="AH190" s="368"/>
      <c r="AI190" s="356"/>
      <c r="AJ190" s="336">
        <f t="shared" si="572"/>
        <v>0</v>
      </c>
      <c r="AK190" s="275"/>
      <c r="AL190" s="275"/>
      <c r="AM190" s="368"/>
      <c r="AN190" s="356"/>
      <c r="AO190" s="336">
        <f t="shared" si="583"/>
        <v>0</v>
      </c>
      <c r="AP190" s="275"/>
      <c r="AQ190" s="356"/>
      <c r="AR190" s="356"/>
      <c r="AS190" s="358"/>
      <c r="AT190" s="360"/>
      <c r="AU190" s="374"/>
      <c r="AV190" s="374"/>
      <c r="AW190" s="275"/>
      <c r="AX190" s="275"/>
      <c r="AY190" s="159"/>
      <c r="AZ190" s="159"/>
      <c r="BA190" s="344"/>
      <c r="BB190" s="286"/>
      <c r="BC190" s="286"/>
      <c r="BD190" s="286"/>
      <c r="BE190" s="286"/>
      <c r="BF190" s="286"/>
      <c r="BG190" s="286"/>
      <c r="BH190" s="286"/>
    </row>
    <row r="191" spans="1:60" ht="40.5" hidden="1" customHeight="1" x14ac:dyDescent="0.2">
      <c r="A191" s="378">
        <v>61</v>
      </c>
      <c r="B191" s="364" t="s">
        <v>192</v>
      </c>
      <c r="C191" s="356" t="str">
        <f>+VLOOKUP(B191,$A$770:$B$812,2,0)</f>
        <v>VALENTINA KALLEWAARD ECHEVERRI</v>
      </c>
      <c r="D191" s="374" t="s">
        <v>154</v>
      </c>
      <c r="E191" s="356"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69" t="s">
        <v>276</v>
      </c>
      <c r="G191" s="275" t="s">
        <v>271</v>
      </c>
      <c r="H191" s="275" t="s">
        <v>37</v>
      </c>
      <c r="I191" s="162" t="s">
        <v>1405</v>
      </c>
      <c r="J191" s="369" t="s">
        <v>108</v>
      </c>
      <c r="K191" s="369" t="s">
        <v>1406</v>
      </c>
      <c r="L191" s="369" t="s">
        <v>1167</v>
      </c>
      <c r="M191" s="369" t="s">
        <v>1168</v>
      </c>
      <c r="N191" s="369" t="s">
        <v>151</v>
      </c>
      <c r="O191" s="382">
        <f>IF(N191="ALTA",5,IF(N191="MEDIO ALTA",4,IF(N191="MEDIA",3,IF(N191="MEDIO BAJA",2,IF(N191="BAJA",1,0)))))</f>
        <v>2</v>
      </c>
      <c r="P191" s="369" t="s">
        <v>145</v>
      </c>
      <c r="Q191" s="382">
        <f>IF(P191="ALTO",5,IF(P191="MEDIO ALTO",4,IF(P191="MEDIO",3,IF(P191="MEDIO BAJO",2,IF(P191="BAJO",1,0)))))</f>
        <v>2</v>
      </c>
      <c r="R191" s="382">
        <f>Q191*O191</f>
        <v>4</v>
      </c>
      <c r="S191" s="162" t="s">
        <v>327</v>
      </c>
      <c r="T191" s="334">
        <f t="shared" si="569"/>
        <v>1</v>
      </c>
      <c r="U191" s="356">
        <f t="shared" ref="U191:U197" si="799">ROUND(AVERAGEIF(T191:T193,"&gt;0"),0)</f>
        <v>1</v>
      </c>
      <c r="V191" s="356">
        <f t="shared" si="603"/>
        <v>0.6</v>
      </c>
      <c r="W191" s="275" t="s">
        <v>1407</v>
      </c>
      <c r="X191" s="369">
        <f>IF(S191="No_existen",5*$X$10,Y191*$X$10)</f>
        <v>0.2</v>
      </c>
      <c r="Y191" s="368">
        <f t="shared" ref="Y191" si="800">ROUND(AVERAGEIF(Z191:Z193,"&gt;0"),0)</f>
        <v>4</v>
      </c>
      <c r="Z191" s="335">
        <f t="shared" si="570"/>
        <v>4</v>
      </c>
      <c r="AA191" s="275" t="s">
        <v>330</v>
      </c>
      <c r="AB191" s="275"/>
      <c r="AC191" s="368">
        <f t="shared" ref="AC191" si="801">IF(S191="No_existen",5*$AC$10,AD191*$AC$10)</f>
        <v>0.15</v>
      </c>
      <c r="AD191" s="356">
        <f t="shared" ref="AD191" si="802">ROUND(AVERAGEIF(AE191:AE193,"&gt;0"),0)</f>
        <v>1</v>
      </c>
      <c r="AE191" s="336">
        <f t="shared" si="571"/>
        <v>1</v>
      </c>
      <c r="AF191" s="275" t="s">
        <v>307</v>
      </c>
      <c r="AG191" s="275" t="s">
        <v>1408</v>
      </c>
      <c r="AH191" s="368">
        <f t="shared" ref="AH191" si="803">IF(S191="No_existen",5*$AH$10,AI191*$AH$10)</f>
        <v>0.1</v>
      </c>
      <c r="AI191" s="356">
        <f t="shared" ref="AI191" si="804">ROUND(AVERAGEIF(AJ191:AJ193,"&gt;0"),0)</f>
        <v>1</v>
      </c>
      <c r="AJ191" s="336">
        <f t="shared" si="572"/>
        <v>1</v>
      </c>
      <c r="AK191" s="275" t="s">
        <v>304</v>
      </c>
      <c r="AL191" s="275" t="s">
        <v>319</v>
      </c>
      <c r="AM191" s="368">
        <f t="shared" ref="AM191" si="805">IF(S191="No_existen",5*$AM$10,AN191*$AM$10)</f>
        <v>0.4</v>
      </c>
      <c r="AN191" s="356">
        <f t="shared" ref="AN191" si="806">ROUND(AVERAGEIF(AO191:AO193,"&gt;0"),0)</f>
        <v>4</v>
      </c>
      <c r="AO191" s="336">
        <f t="shared" si="583"/>
        <v>4</v>
      </c>
      <c r="AP191" s="275" t="s">
        <v>593</v>
      </c>
      <c r="AQ191" s="356">
        <f t="shared" ref="AQ191" si="807">ROUND(AVERAGE(U191,Y191,AD191,AI191,AN191),0)</f>
        <v>2</v>
      </c>
      <c r="AR191" s="356" t="str">
        <f t="shared" ref="AR191" si="808">IF(AQ191&lt;1.5,"FUERTE",IF(AND(AQ191&gt;=1.5,AQ191&lt;2.5),"ACEPTABLE",IF(AQ191&gt;=5,"INEXISTENTE","DÉBIL")))</f>
        <v>ACEPTABLE</v>
      </c>
      <c r="AS191" s="358">
        <f t="shared" ref="AS191" si="809">IF(R191=0,0,ROUND((R191*AQ191),0))</f>
        <v>8</v>
      </c>
      <c r="AT191" s="360" t="str">
        <f t="shared" ref="AT191" si="810">IF(AS191&gt;=36,"GRAVE", IF(AS191&lt;=10, "LEVE", "MODERADO"))</f>
        <v>LEVE</v>
      </c>
      <c r="AU191" s="367" t="s">
        <v>1409</v>
      </c>
      <c r="AV191" s="365">
        <v>0</v>
      </c>
      <c r="AW191" s="275" t="s">
        <v>90</v>
      </c>
      <c r="AX191" s="275"/>
      <c r="AY191" s="159"/>
      <c r="AZ191" s="159"/>
      <c r="BA191" s="344"/>
      <c r="BB191" s="286"/>
      <c r="BC191" s="286"/>
      <c r="BD191" s="286"/>
      <c r="BE191" s="286"/>
      <c r="BF191" s="286"/>
      <c r="BG191" s="286"/>
      <c r="BH191" s="286"/>
    </row>
    <row r="192" spans="1:60" ht="40.5" hidden="1" customHeight="1" x14ac:dyDescent="0.2">
      <c r="A192" s="378"/>
      <c r="B192" s="364"/>
      <c r="C192" s="356"/>
      <c r="D192" s="374"/>
      <c r="E192" s="356"/>
      <c r="F192" s="369"/>
      <c r="G192" s="275"/>
      <c r="H192" s="275"/>
      <c r="I192" s="161"/>
      <c r="J192" s="369"/>
      <c r="K192" s="369"/>
      <c r="L192" s="369"/>
      <c r="M192" s="369"/>
      <c r="N192" s="369"/>
      <c r="O192" s="382"/>
      <c r="P192" s="369"/>
      <c r="Q192" s="382"/>
      <c r="R192" s="382"/>
      <c r="S192" s="162"/>
      <c r="T192" s="334">
        <f t="shared" si="569"/>
        <v>0</v>
      </c>
      <c r="U192" s="356"/>
      <c r="V192" s="356"/>
      <c r="W192" s="275"/>
      <c r="X192" s="369"/>
      <c r="Y192" s="368"/>
      <c r="Z192" s="335">
        <f t="shared" si="570"/>
        <v>0</v>
      </c>
      <c r="AA192" s="275"/>
      <c r="AB192" s="275"/>
      <c r="AC192" s="368"/>
      <c r="AD192" s="356"/>
      <c r="AE192" s="336">
        <f t="shared" si="571"/>
        <v>0</v>
      </c>
      <c r="AF192" s="275"/>
      <c r="AG192" s="275"/>
      <c r="AH192" s="368"/>
      <c r="AI192" s="356"/>
      <c r="AJ192" s="336">
        <f t="shared" si="572"/>
        <v>0</v>
      </c>
      <c r="AK192" s="275"/>
      <c r="AL192" s="275"/>
      <c r="AM192" s="368"/>
      <c r="AN192" s="356"/>
      <c r="AO192" s="336">
        <f t="shared" si="583"/>
        <v>0</v>
      </c>
      <c r="AP192" s="275"/>
      <c r="AQ192" s="356"/>
      <c r="AR192" s="356"/>
      <c r="AS192" s="358"/>
      <c r="AT192" s="360"/>
      <c r="AU192" s="367"/>
      <c r="AV192" s="364"/>
      <c r="AW192" s="275" t="s">
        <v>90</v>
      </c>
      <c r="AX192" s="275"/>
      <c r="AY192" s="159"/>
      <c r="AZ192" s="159"/>
      <c r="BA192" s="344"/>
      <c r="BB192" s="286"/>
      <c r="BC192" s="286"/>
      <c r="BD192" s="286"/>
      <c r="BE192" s="286"/>
      <c r="BF192" s="286"/>
      <c r="BG192" s="286"/>
      <c r="BH192" s="286"/>
    </row>
    <row r="193" spans="1:60" ht="40.5" hidden="1" customHeight="1" x14ac:dyDescent="0.2">
      <c r="A193" s="378"/>
      <c r="B193" s="364"/>
      <c r="C193" s="356"/>
      <c r="D193" s="374"/>
      <c r="E193" s="356"/>
      <c r="F193" s="369"/>
      <c r="G193" s="275"/>
      <c r="H193" s="275"/>
      <c r="I193" s="162"/>
      <c r="J193" s="369"/>
      <c r="K193" s="369"/>
      <c r="L193" s="369"/>
      <c r="M193" s="369"/>
      <c r="N193" s="369"/>
      <c r="O193" s="382"/>
      <c r="P193" s="369"/>
      <c r="Q193" s="382"/>
      <c r="R193" s="382"/>
      <c r="S193" s="162"/>
      <c r="T193" s="334">
        <f t="shared" si="569"/>
        <v>0</v>
      </c>
      <c r="U193" s="356"/>
      <c r="V193" s="356"/>
      <c r="W193" s="275"/>
      <c r="X193" s="369"/>
      <c r="Y193" s="368"/>
      <c r="Z193" s="335">
        <f t="shared" si="570"/>
        <v>0</v>
      </c>
      <c r="AA193" s="275"/>
      <c r="AB193" s="275"/>
      <c r="AC193" s="368"/>
      <c r="AD193" s="356"/>
      <c r="AE193" s="336">
        <f t="shared" si="571"/>
        <v>0</v>
      </c>
      <c r="AF193" s="275"/>
      <c r="AG193" s="275"/>
      <c r="AH193" s="368"/>
      <c r="AI193" s="356"/>
      <c r="AJ193" s="336">
        <f t="shared" si="572"/>
        <v>0</v>
      </c>
      <c r="AK193" s="275"/>
      <c r="AL193" s="275"/>
      <c r="AM193" s="368"/>
      <c r="AN193" s="356"/>
      <c r="AO193" s="336">
        <f t="shared" si="583"/>
        <v>0</v>
      </c>
      <c r="AP193" s="275"/>
      <c r="AQ193" s="356"/>
      <c r="AR193" s="356"/>
      <c r="AS193" s="358"/>
      <c r="AT193" s="360"/>
      <c r="AU193" s="367"/>
      <c r="AV193" s="364"/>
      <c r="AW193" s="275" t="s">
        <v>90</v>
      </c>
      <c r="AX193" s="275"/>
      <c r="AY193" s="159"/>
      <c r="AZ193" s="159"/>
      <c r="BA193" s="344"/>
      <c r="BB193" s="286"/>
      <c r="BC193" s="286"/>
      <c r="BD193" s="286"/>
      <c r="BE193" s="286"/>
      <c r="BF193" s="286"/>
      <c r="BG193" s="286"/>
      <c r="BH193" s="286"/>
    </row>
    <row r="194" spans="1:60" ht="40.5" hidden="1" customHeight="1" x14ac:dyDescent="0.2">
      <c r="A194" s="378">
        <v>62</v>
      </c>
      <c r="B194" s="364" t="s">
        <v>192</v>
      </c>
      <c r="C194" s="356" t="str">
        <f>+VLOOKUP(B194,$A$770:$B$812,2,0)</f>
        <v>VALENTINA KALLEWAARD ECHEVERRI</v>
      </c>
      <c r="D194" s="374" t="s">
        <v>154</v>
      </c>
      <c r="E194" s="356"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69" t="s">
        <v>276</v>
      </c>
      <c r="G194" s="275" t="s">
        <v>271</v>
      </c>
      <c r="H194" s="275" t="s">
        <v>34</v>
      </c>
      <c r="I194" s="275" t="s">
        <v>1410</v>
      </c>
      <c r="J194" s="369" t="s">
        <v>106</v>
      </c>
      <c r="K194" s="369" t="s">
        <v>1411</v>
      </c>
      <c r="L194" s="369" t="s">
        <v>1412</v>
      </c>
      <c r="M194" s="369" t="s">
        <v>1413</v>
      </c>
      <c r="N194" s="369" t="s">
        <v>105</v>
      </c>
      <c r="O194" s="382">
        <f>IF(N194="ALTA",5,IF(N194="MEDIO ALTA",4,IF(N194="MEDIA",3,IF(N194="MEDIO BAJA",2,IF(N194="BAJA",1,0)))))</f>
        <v>3</v>
      </c>
      <c r="P194" s="369" t="s">
        <v>142</v>
      </c>
      <c r="Q194" s="382">
        <f>IF(P194="ALTO",5,IF(P194="MEDIO ALTO",4,IF(P194="MEDIO",3,IF(P194="MEDIO BAJO",2,IF(P194="BAJO",1,0)))))</f>
        <v>1</v>
      </c>
      <c r="R194" s="382">
        <f>Q194*O194</f>
        <v>3</v>
      </c>
      <c r="S194" s="162" t="s">
        <v>327</v>
      </c>
      <c r="T194" s="334">
        <f t="shared" si="569"/>
        <v>1</v>
      </c>
      <c r="U194" s="356">
        <f t="shared" si="799"/>
        <v>1</v>
      </c>
      <c r="V194" s="356">
        <f t="shared" si="603"/>
        <v>0.6</v>
      </c>
      <c r="W194" s="275" t="s">
        <v>1414</v>
      </c>
      <c r="X194" s="369">
        <f>IF(S194="No_existen",5*$X$10,Y194*$X$10)</f>
        <v>0.15000000000000002</v>
      </c>
      <c r="Y194" s="368">
        <f t="shared" ref="Y194" si="811">ROUND(AVERAGEIF(Z194:Z196,"&gt;0"),0)</f>
        <v>3</v>
      </c>
      <c r="Z194" s="335">
        <f t="shared" si="570"/>
        <v>1</v>
      </c>
      <c r="AA194" s="275" t="s">
        <v>332</v>
      </c>
      <c r="AB194" s="275" t="s">
        <v>1415</v>
      </c>
      <c r="AC194" s="368">
        <f t="shared" ref="AC194" si="812">IF(S194="No_existen",5*$AC$10,AD194*$AC$10)</f>
        <v>0.15</v>
      </c>
      <c r="AD194" s="356">
        <f t="shared" ref="AD194" si="813">ROUND(AVERAGEIF(AE194:AE196,"&gt;0"),0)</f>
        <v>1</v>
      </c>
      <c r="AE194" s="336">
        <f t="shared" si="571"/>
        <v>1</v>
      </c>
      <c r="AF194" s="275" t="s">
        <v>307</v>
      </c>
      <c r="AG194" s="275" t="s">
        <v>1051</v>
      </c>
      <c r="AH194" s="368">
        <f t="shared" ref="AH194" si="814">IF(S194="No_existen",5*$AH$10,AI194*$AH$10)</f>
        <v>0.1</v>
      </c>
      <c r="AI194" s="356">
        <f t="shared" ref="AI194" si="815">ROUND(AVERAGEIF(AJ194:AJ196,"&gt;0"),0)</f>
        <v>1</v>
      </c>
      <c r="AJ194" s="336">
        <f t="shared" si="572"/>
        <v>1</v>
      </c>
      <c r="AK194" s="275" t="s">
        <v>304</v>
      </c>
      <c r="AL194" s="275" t="s">
        <v>311</v>
      </c>
      <c r="AM194" s="368">
        <f t="shared" ref="AM194" si="816">IF(S194="No_existen",5*$AM$10,AN194*$AM$10)</f>
        <v>0.30000000000000004</v>
      </c>
      <c r="AN194" s="356">
        <f t="shared" ref="AN194" si="817">ROUND(AVERAGEIF(AO194:AO196,"&gt;0"),0)</f>
        <v>3</v>
      </c>
      <c r="AO194" s="336">
        <f t="shared" si="583"/>
        <v>4</v>
      </c>
      <c r="AP194" s="275" t="s">
        <v>593</v>
      </c>
      <c r="AQ194" s="356">
        <f t="shared" ref="AQ194" si="818">ROUND(AVERAGE(U194,Y194,AD194,AI194,AN194),0)</f>
        <v>2</v>
      </c>
      <c r="AR194" s="356" t="str">
        <f t="shared" ref="AR194" si="819">IF(AQ194&lt;1.5,"FUERTE",IF(AND(AQ194&gt;=1.5,AQ194&lt;2.5),"ACEPTABLE",IF(AQ194&gt;=5,"INEXISTENTE","DÉBIL")))</f>
        <v>ACEPTABLE</v>
      </c>
      <c r="AS194" s="358">
        <f t="shared" ref="AS194" si="820">IF(R194=0,0,ROUND((R194*AQ194),0))</f>
        <v>6</v>
      </c>
      <c r="AT194" s="360" t="str">
        <f t="shared" ref="AT194" si="821">IF(AS194&gt;=36,"GRAVE", IF(AS194&lt;=10, "LEVE", "MODERADO"))</f>
        <v>LEVE</v>
      </c>
      <c r="AU194" s="367" t="s">
        <v>1416</v>
      </c>
      <c r="AV194" s="367" t="s">
        <v>1417</v>
      </c>
      <c r="AW194" s="275" t="s">
        <v>90</v>
      </c>
      <c r="AX194" s="275"/>
      <c r="AY194" s="159"/>
      <c r="AZ194" s="159"/>
      <c r="BA194" s="344"/>
      <c r="BB194" s="286"/>
      <c r="BC194" s="286"/>
      <c r="BD194" s="286"/>
      <c r="BE194" s="286"/>
      <c r="BF194" s="286"/>
      <c r="BG194" s="286"/>
      <c r="BH194" s="286"/>
    </row>
    <row r="195" spans="1:60" ht="40.5" hidden="1" customHeight="1" x14ac:dyDescent="0.2">
      <c r="A195" s="378"/>
      <c r="B195" s="364"/>
      <c r="C195" s="356"/>
      <c r="D195" s="374"/>
      <c r="E195" s="356"/>
      <c r="F195" s="369"/>
      <c r="G195" s="275"/>
      <c r="H195" s="275"/>
      <c r="I195" s="162"/>
      <c r="J195" s="369"/>
      <c r="K195" s="369"/>
      <c r="L195" s="369"/>
      <c r="M195" s="369"/>
      <c r="N195" s="369"/>
      <c r="O195" s="382"/>
      <c r="P195" s="369"/>
      <c r="Q195" s="382"/>
      <c r="R195" s="382"/>
      <c r="S195" s="162" t="s">
        <v>327</v>
      </c>
      <c r="T195" s="334">
        <f t="shared" si="569"/>
        <v>1</v>
      </c>
      <c r="U195" s="356"/>
      <c r="V195" s="356"/>
      <c r="W195" s="275" t="s">
        <v>1418</v>
      </c>
      <c r="X195" s="369"/>
      <c r="Y195" s="368"/>
      <c r="Z195" s="335">
        <f t="shared" si="570"/>
        <v>4</v>
      </c>
      <c r="AA195" s="275" t="s">
        <v>330</v>
      </c>
      <c r="AB195" s="275"/>
      <c r="AC195" s="368"/>
      <c r="AD195" s="356"/>
      <c r="AE195" s="336">
        <f t="shared" si="571"/>
        <v>1</v>
      </c>
      <c r="AF195" s="275" t="s">
        <v>307</v>
      </c>
      <c r="AG195" s="275" t="s">
        <v>1051</v>
      </c>
      <c r="AH195" s="368"/>
      <c r="AI195" s="356"/>
      <c r="AJ195" s="336">
        <f t="shared" si="572"/>
        <v>1</v>
      </c>
      <c r="AK195" s="275" t="s">
        <v>304</v>
      </c>
      <c r="AL195" s="275" t="s">
        <v>312</v>
      </c>
      <c r="AM195" s="368"/>
      <c r="AN195" s="356"/>
      <c r="AO195" s="336">
        <f t="shared" si="583"/>
        <v>1</v>
      </c>
      <c r="AP195" s="275" t="s">
        <v>592</v>
      </c>
      <c r="AQ195" s="356"/>
      <c r="AR195" s="356"/>
      <c r="AS195" s="358"/>
      <c r="AT195" s="360"/>
      <c r="AU195" s="367"/>
      <c r="AV195" s="367"/>
      <c r="AW195" s="275" t="s">
        <v>90</v>
      </c>
      <c r="AX195" s="275"/>
      <c r="AY195" s="159"/>
      <c r="AZ195" s="159"/>
      <c r="BA195" s="344"/>
      <c r="BB195" s="286"/>
      <c r="BC195" s="286"/>
      <c r="BD195" s="286"/>
      <c r="BE195" s="286"/>
      <c r="BF195" s="286"/>
      <c r="BG195" s="286"/>
      <c r="BH195" s="286"/>
    </row>
    <row r="196" spans="1:60" ht="40.5" hidden="1" customHeight="1" x14ac:dyDescent="0.2">
      <c r="A196" s="378"/>
      <c r="B196" s="364"/>
      <c r="C196" s="356"/>
      <c r="D196" s="374"/>
      <c r="E196" s="356"/>
      <c r="F196" s="369"/>
      <c r="G196" s="275"/>
      <c r="H196" s="275"/>
      <c r="I196" s="162"/>
      <c r="J196" s="369"/>
      <c r="K196" s="369"/>
      <c r="L196" s="369"/>
      <c r="M196" s="369"/>
      <c r="N196" s="369"/>
      <c r="O196" s="382"/>
      <c r="P196" s="369"/>
      <c r="Q196" s="382"/>
      <c r="R196" s="382"/>
      <c r="S196" s="162"/>
      <c r="T196" s="334">
        <f t="shared" si="569"/>
        <v>0</v>
      </c>
      <c r="U196" s="356"/>
      <c r="V196" s="356"/>
      <c r="W196" s="275"/>
      <c r="X196" s="369"/>
      <c r="Y196" s="368"/>
      <c r="Z196" s="335">
        <f t="shared" si="570"/>
        <v>0</v>
      </c>
      <c r="AA196" s="275"/>
      <c r="AB196" s="275"/>
      <c r="AC196" s="368"/>
      <c r="AD196" s="356"/>
      <c r="AE196" s="336">
        <f t="shared" si="571"/>
        <v>0</v>
      </c>
      <c r="AF196" s="275"/>
      <c r="AG196" s="275"/>
      <c r="AH196" s="368"/>
      <c r="AI196" s="356"/>
      <c r="AJ196" s="336">
        <f t="shared" si="572"/>
        <v>0</v>
      </c>
      <c r="AK196" s="275"/>
      <c r="AL196" s="275"/>
      <c r="AM196" s="368"/>
      <c r="AN196" s="356"/>
      <c r="AO196" s="336">
        <f t="shared" si="583"/>
        <v>0</v>
      </c>
      <c r="AP196" s="275"/>
      <c r="AQ196" s="356"/>
      <c r="AR196" s="356"/>
      <c r="AS196" s="358"/>
      <c r="AT196" s="360"/>
      <c r="AU196" s="367"/>
      <c r="AV196" s="367"/>
      <c r="AW196" s="275" t="s">
        <v>90</v>
      </c>
      <c r="AX196" s="275"/>
      <c r="AY196" s="159"/>
      <c r="AZ196" s="159"/>
      <c r="BA196" s="344"/>
      <c r="BB196" s="286"/>
      <c r="BC196" s="286"/>
      <c r="BD196" s="286"/>
      <c r="BE196" s="286"/>
      <c r="BF196" s="286"/>
      <c r="BG196" s="286"/>
      <c r="BH196" s="286"/>
    </row>
    <row r="197" spans="1:60" ht="40.5" hidden="1" customHeight="1" x14ac:dyDescent="0.2">
      <c r="A197" s="378">
        <v>63</v>
      </c>
      <c r="B197" s="364" t="s">
        <v>192</v>
      </c>
      <c r="C197" s="356" t="str">
        <f>+VLOOKUP(B197,$A$770:$B$812,2,0)</f>
        <v>VALENTINA KALLEWAARD ECHEVERRI</v>
      </c>
      <c r="D197" s="374" t="s">
        <v>154</v>
      </c>
      <c r="E197" s="356"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69" t="s">
        <v>276</v>
      </c>
      <c r="G197" s="275" t="s">
        <v>272</v>
      </c>
      <c r="H197" s="275" t="s">
        <v>273</v>
      </c>
      <c r="I197" s="275" t="s">
        <v>1419</v>
      </c>
      <c r="J197" s="369" t="s">
        <v>108</v>
      </c>
      <c r="K197" s="369" t="s">
        <v>1420</v>
      </c>
      <c r="L197" s="369" t="s">
        <v>1421</v>
      </c>
      <c r="M197" s="369" t="s">
        <v>1422</v>
      </c>
      <c r="N197" s="369" t="s">
        <v>150</v>
      </c>
      <c r="O197" s="382">
        <f t="shared" ref="O197" si="822">IF(N197="ALTA",5,IF(N197="MEDIO ALTA",4,IF(N197="MEDIA",3,IF(N197="MEDIO BAJA",2,IF(N197="BAJA",1,0)))))</f>
        <v>4</v>
      </c>
      <c r="P197" s="369" t="s">
        <v>141</v>
      </c>
      <c r="Q197" s="382">
        <f t="shared" ref="Q197:Q200" si="823">IF(P197="ALTO",5,IF(P197="MEDIO ALTO",4,IF(P197="MEDIO",3,IF(P197="MEDIO BAJO",2,IF(P197="BAJO",1,0)))))</f>
        <v>3</v>
      </c>
      <c r="R197" s="382">
        <f>Q197*O197</f>
        <v>12</v>
      </c>
      <c r="S197" s="162" t="s">
        <v>327</v>
      </c>
      <c r="T197" s="334">
        <f t="shared" si="569"/>
        <v>1</v>
      </c>
      <c r="U197" s="356">
        <f t="shared" si="799"/>
        <v>1</v>
      </c>
      <c r="V197" s="356">
        <f t="shared" si="603"/>
        <v>0.6</v>
      </c>
      <c r="W197" s="275" t="s">
        <v>1423</v>
      </c>
      <c r="X197" s="369">
        <f>IF(S197="No_existen",5*$X$10,Y197*$X$10)</f>
        <v>0.15000000000000002</v>
      </c>
      <c r="Y197" s="368">
        <f t="shared" ref="Y197" si="824">ROUND(AVERAGEIF(Z197:Z199,"&gt;0"),0)</f>
        <v>3</v>
      </c>
      <c r="Z197" s="335">
        <f t="shared" si="570"/>
        <v>2</v>
      </c>
      <c r="AA197" s="275" t="s">
        <v>331</v>
      </c>
      <c r="AB197" s="275"/>
      <c r="AC197" s="368">
        <f t="shared" ref="AC197" si="825">IF(S197="No_existen",5*$AC$10,AD197*$AC$10)</f>
        <v>0.15</v>
      </c>
      <c r="AD197" s="356">
        <f t="shared" ref="AD197" si="826">ROUND(AVERAGEIF(AE197:AE199,"&gt;0"),0)</f>
        <v>1</v>
      </c>
      <c r="AE197" s="336">
        <f t="shared" si="571"/>
        <v>1</v>
      </c>
      <c r="AF197" s="275" t="s">
        <v>307</v>
      </c>
      <c r="AG197" s="275" t="s">
        <v>1408</v>
      </c>
      <c r="AH197" s="368">
        <f t="shared" ref="AH197" si="827">IF(S197="No_existen",5*$AH$10,AI197*$AH$10)</f>
        <v>0.1</v>
      </c>
      <c r="AI197" s="356">
        <f t="shared" ref="AI197" si="828">ROUND(AVERAGEIF(AJ197:AJ199,"&gt;0"),0)</f>
        <v>1</v>
      </c>
      <c r="AJ197" s="336">
        <f t="shared" si="572"/>
        <v>1</v>
      </c>
      <c r="AK197" s="275" t="s">
        <v>304</v>
      </c>
      <c r="AL197" s="275" t="s">
        <v>319</v>
      </c>
      <c r="AM197" s="368">
        <f t="shared" ref="AM197" si="829">IF(S197="No_existen",5*$AM$10,AN197*$AM$10)</f>
        <v>0.1</v>
      </c>
      <c r="AN197" s="356">
        <f t="shared" ref="AN197" si="830">ROUND(AVERAGEIF(AO197:AO199,"&gt;0"),0)</f>
        <v>1</v>
      </c>
      <c r="AO197" s="336">
        <f t="shared" si="583"/>
        <v>1</v>
      </c>
      <c r="AP197" s="275" t="s">
        <v>592</v>
      </c>
      <c r="AQ197" s="356">
        <f t="shared" ref="AQ197" si="831">ROUND(AVERAGE(U197,Y197,AD197,AI197,AN197),0)</f>
        <v>1</v>
      </c>
      <c r="AR197" s="356" t="str">
        <f t="shared" ref="AR197" si="832">IF(AQ197&lt;1.5,"FUERTE",IF(AND(AQ197&gt;=1.5,AQ197&lt;2.5),"ACEPTABLE",IF(AQ197&gt;=5,"INEXISTENTE","DÉBIL")))</f>
        <v>FUERTE</v>
      </c>
      <c r="AS197" s="358">
        <f t="shared" ref="AS197" si="833">IF(R197=0,0,ROUND((R197*AQ197),0))</f>
        <v>12</v>
      </c>
      <c r="AT197" s="360" t="str">
        <f t="shared" ref="AT197" si="834">IF(AS197&gt;=36,"GRAVE", IF(AS197&lt;=10, "LEVE", "MODERADO"))</f>
        <v>MODERADO</v>
      </c>
      <c r="AU197" s="367" t="s">
        <v>1424</v>
      </c>
      <c r="AV197" s="367" t="s">
        <v>1425</v>
      </c>
      <c r="AW197" s="275" t="s">
        <v>91</v>
      </c>
      <c r="AX197" s="275" t="s">
        <v>1426</v>
      </c>
      <c r="AY197" s="159">
        <v>45275</v>
      </c>
      <c r="AZ197" s="159"/>
      <c r="BA197" s="344"/>
      <c r="BB197" s="286"/>
      <c r="BC197" s="286"/>
      <c r="BD197" s="286"/>
      <c r="BE197" s="286"/>
      <c r="BF197" s="286"/>
      <c r="BG197" s="286"/>
      <c r="BH197" s="286"/>
    </row>
    <row r="198" spans="1:60" ht="40.5" hidden="1" customHeight="1" x14ac:dyDescent="0.2">
      <c r="A198" s="378"/>
      <c r="B198" s="364"/>
      <c r="C198" s="356"/>
      <c r="D198" s="374"/>
      <c r="E198" s="356"/>
      <c r="F198" s="369"/>
      <c r="G198" s="275"/>
      <c r="H198" s="275"/>
      <c r="I198" s="162"/>
      <c r="J198" s="369"/>
      <c r="K198" s="369"/>
      <c r="L198" s="369"/>
      <c r="M198" s="369"/>
      <c r="N198" s="369"/>
      <c r="O198" s="382"/>
      <c r="P198" s="369"/>
      <c r="Q198" s="382"/>
      <c r="R198" s="382"/>
      <c r="S198" s="162" t="s">
        <v>327</v>
      </c>
      <c r="T198" s="334">
        <f t="shared" si="569"/>
        <v>1</v>
      </c>
      <c r="U198" s="356"/>
      <c r="V198" s="356"/>
      <c r="W198" s="275" t="s">
        <v>1427</v>
      </c>
      <c r="X198" s="369"/>
      <c r="Y198" s="368"/>
      <c r="Z198" s="335">
        <f t="shared" si="570"/>
        <v>4</v>
      </c>
      <c r="AA198" s="275" t="s">
        <v>330</v>
      </c>
      <c r="AB198" s="275"/>
      <c r="AC198" s="368"/>
      <c r="AD198" s="356"/>
      <c r="AE198" s="336">
        <f t="shared" si="571"/>
        <v>1</v>
      </c>
      <c r="AF198" s="275" t="s">
        <v>307</v>
      </c>
      <c r="AG198" s="275" t="s">
        <v>1408</v>
      </c>
      <c r="AH198" s="368"/>
      <c r="AI198" s="356"/>
      <c r="AJ198" s="336">
        <f t="shared" si="572"/>
        <v>1</v>
      </c>
      <c r="AK198" s="275" t="s">
        <v>304</v>
      </c>
      <c r="AL198" s="275" t="s">
        <v>312</v>
      </c>
      <c r="AM198" s="368"/>
      <c r="AN198" s="356"/>
      <c r="AO198" s="336">
        <f t="shared" si="583"/>
        <v>1</v>
      </c>
      <c r="AP198" s="275" t="s">
        <v>592</v>
      </c>
      <c r="AQ198" s="356"/>
      <c r="AR198" s="356"/>
      <c r="AS198" s="358"/>
      <c r="AT198" s="360"/>
      <c r="AU198" s="367"/>
      <c r="AV198" s="367"/>
      <c r="AW198" s="275" t="s">
        <v>91</v>
      </c>
      <c r="AX198" s="275" t="s">
        <v>1428</v>
      </c>
      <c r="AY198" s="159">
        <v>45275</v>
      </c>
      <c r="AZ198" s="159"/>
      <c r="BA198" s="344"/>
      <c r="BB198" s="286"/>
      <c r="BC198" s="286"/>
      <c r="BD198" s="286"/>
      <c r="BE198" s="286"/>
      <c r="BF198" s="286"/>
      <c r="BG198" s="286"/>
      <c r="BH198" s="286"/>
    </row>
    <row r="199" spans="1:60" ht="40.5" hidden="1" customHeight="1" x14ac:dyDescent="0.2">
      <c r="A199" s="378"/>
      <c r="B199" s="364"/>
      <c r="C199" s="356"/>
      <c r="D199" s="374"/>
      <c r="E199" s="356"/>
      <c r="F199" s="369"/>
      <c r="G199" s="275"/>
      <c r="H199" s="275"/>
      <c r="I199" s="162"/>
      <c r="J199" s="369"/>
      <c r="K199" s="369"/>
      <c r="L199" s="369"/>
      <c r="M199" s="369"/>
      <c r="N199" s="369"/>
      <c r="O199" s="382"/>
      <c r="P199" s="369"/>
      <c r="Q199" s="382"/>
      <c r="R199" s="382"/>
      <c r="S199" s="162" t="s">
        <v>327</v>
      </c>
      <c r="T199" s="334">
        <f t="shared" si="569"/>
        <v>1</v>
      </c>
      <c r="U199" s="356"/>
      <c r="V199" s="356"/>
      <c r="W199" s="275" t="s">
        <v>1429</v>
      </c>
      <c r="X199" s="369"/>
      <c r="Y199" s="368"/>
      <c r="Z199" s="335">
        <f t="shared" si="570"/>
        <v>4</v>
      </c>
      <c r="AA199" s="275" t="s">
        <v>330</v>
      </c>
      <c r="AB199" s="275"/>
      <c r="AC199" s="368"/>
      <c r="AD199" s="356"/>
      <c r="AE199" s="336">
        <f t="shared" si="571"/>
        <v>1</v>
      </c>
      <c r="AF199" s="275" t="s">
        <v>307</v>
      </c>
      <c r="AG199" s="275" t="s">
        <v>1408</v>
      </c>
      <c r="AH199" s="368"/>
      <c r="AI199" s="356"/>
      <c r="AJ199" s="336">
        <f t="shared" si="572"/>
        <v>1</v>
      </c>
      <c r="AK199" s="275" t="s">
        <v>304</v>
      </c>
      <c r="AL199" s="275" t="s">
        <v>311</v>
      </c>
      <c r="AM199" s="368"/>
      <c r="AN199" s="356"/>
      <c r="AO199" s="336">
        <f t="shared" si="583"/>
        <v>1</v>
      </c>
      <c r="AP199" s="275" t="s">
        <v>592</v>
      </c>
      <c r="AQ199" s="356"/>
      <c r="AR199" s="356"/>
      <c r="AS199" s="358"/>
      <c r="AT199" s="360"/>
      <c r="AU199" s="367"/>
      <c r="AV199" s="367"/>
      <c r="AW199" s="275" t="s">
        <v>91</v>
      </c>
      <c r="AX199" s="275" t="s">
        <v>1430</v>
      </c>
      <c r="AY199" s="159">
        <v>45275</v>
      </c>
      <c r="AZ199" s="159"/>
      <c r="BA199" s="344"/>
      <c r="BB199" s="286"/>
      <c r="BC199" s="286"/>
      <c r="BD199" s="286"/>
      <c r="BE199" s="286"/>
      <c r="BF199" s="286"/>
      <c r="BG199" s="286"/>
      <c r="BH199" s="286"/>
    </row>
    <row r="200" spans="1:60" ht="40.5" hidden="1" customHeight="1" x14ac:dyDescent="0.2">
      <c r="A200" s="378">
        <v>64</v>
      </c>
      <c r="B200" s="364" t="s">
        <v>192</v>
      </c>
      <c r="C200" s="356" t="str">
        <f>+VLOOKUP(B200,$A$770:$B$812,2,0)</f>
        <v>VALENTINA KALLEWAARD ECHEVERRI</v>
      </c>
      <c r="D200" s="374" t="s">
        <v>166</v>
      </c>
      <c r="E200" s="356"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69" t="s">
        <v>276</v>
      </c>
      <c r="G200" s="275" t="s">
        <v>271</v>
      </c>
      <c r="H200" s="275" t="s">
        <v>35</v>
      </c>
      <c r="I200" s="163" t="s">
        <v>1431</v>
      </c>
      <c r="J200" s="369" t="s">
        <v>148</v>
      </c>
      <c r="K200" s="364" t="s">
        <v>1432</v>
      </c>
      <c r="L200" s="364" t="s">
        <v>1433</v>
      </c>
      <c r="M200" s="364" t="s">
        <v>1434</v>
      </c>
      <c r="N200" s="369" t="s">
        <v>150</v>
      </c>
      <c r="O200" s="382">
        <f t="shared" ref="O200" si="835">IF(N200="ALTA",5,IF(N200="MEDIO ALTA",4,IF(N200="MEDIA",3,IF(N200="MEDIO BAJA",2,IF(N200="BAJA",1,0)))))</f>
        <v>4</v>
      </c>
      <c r="P200" s="369" t="s">
        <v>144</v>
      </c>
      <c r="Q200" s="382">
        <f t="shared" si="823"/>
        <v>4</v>
      </c>
      <c r="R200" s="382">
        <f>Q200*O200</f>
        <v>16</v>
      </c>
      <c r="S200" s="162" t="s">
        <v>327</v>
      </c>
      <c r="T200" s="334">
        <f t="shared" si="569"/>
        <v>1</v>
      </c>
      <c r="U200" s="356">
        <f t="shared" ref="U200:U263" si="836">ROUND(AVERAGEIF(T200:T202,"&gt;0"),0)</f>
        <v>1</v>
      </c>
      <c r="V200" s="356">
        <f t="shared" si="603"/>
        <v>0.6</v>
      </c>
      <c r="W200" s="275" t="s">
        <v>1435</v>
      </c>
      <c r="X200" s="369">
        <f>IF(S200="No_existen",5*$X$10,Y200*$X$10)</f>
        <v>0.2</v>
      </c>
      <c r="Y200" s="368">
        <f t="shared" ref="Y200" si="837">ROUND(AVERAGEIF(Z200:Z202,"&gt;0"),0)</f>
        <v>4</v>
      </c>
      <c r="Z200" s="335">
        <f t="shared" si="570"/>
        <v>4</v>
      </c>
      <c r="AA200" s="275" t="s">
        <v>330</v>
      </c>
      <c r="AB200" s="275"/>
      <c r="AC200" s="368">
        <f t="shared" ref="AC200" si="838">IF(S200="No_existen",5*$AC$10,AD200*$AC$10)</f>
        <v>0.15</v>
      </c>
      <c r="AD200" s="356">
        <f t="shared" ref="AD200" si="839">ROUND(AVERAGEIF(AE200:AE202,"&gt;0"),0)</f>
        <v>1</v>
      </c>
      <c r="AE200" s="336">
        <f t="shared" si="571"/>
        <v>1</v>
      </c>
      <c r="AF200" s="275" t="s">
        <v>307</v>
      </c>
      <c r="AG200" s="275"/>
      <c r="AH200" s="368">
        <f t="shared" ref="AH200" si="840">IF(S200="No_existen",5*$AH$10,AI200*$AH$10)</f>
        <v>0.1</v>
      </c>
      <c r="AI200" s="356">
        <f t="shared" ref="AI200" si="841">ROUND(AVERAGEIF(AJ200:AJ202,"&gt;0"),0)</f>
        <v>1</v>
      </c>
      <c r="AJ200" s="336">
        <f t="shared" si="572"/>
        <v>1</v>
      </c>
      <c r="AK200" s="275" t="s">
        <v>304</v>
      </c>
      <c r="AL200" s="275" t="s">
        <v>319</v>
      </c>
      <c r="AM200" s="368">
        <f t="shared" ref="AM200" si="842">IF(S200="No_existen",5*$AM$10,AN200*$AM$10)</f>
        <v>0.1</v>
      </c>
      <c r="AN200" s="356">
        <f t="shared" ref="AN200" si="843">ROUND(AVERAGEIF(AO200:AO202,"&gt;0"),0)</f>
        <v>1</v>
      </c>
      <c r="AO200" s="336">
        <f t="shared" si="583"/>
        <v>1</v>
      </c>
      <c r="AP200" s="275" t="s">
        <v>592</v>
      </c>
      <c r="AQ200" s="356">
        <f t="shared" ref="AQ200" si="844">ROUND(AVERAGE(U200,Y200,AD200,AI200,AN200),0)</f>
        <v>2</v>
      </c>
      <c r="AR200" s="356" t="str">
        <f t="shared" ref="AR200" si="845">IF(AQ200&lt;1.5,"FUERTE",IF(AND(AQ200&gt;=1.5,AQ200&lt;2.5),"ACEPTABLE",IF(AQ200&gt;=5,"INEXISTENTE","DÉBIL")))</f>
        <v>ACEPTABLE</v>
      </c>
      <c r="AS200" s="358">
        <f t="shared" ref="AS200" si="846">IF(R200=0,0,ROUND((R200*AQ200),0))</f>
        <v>32</v>
      </c>
      <c r="AT200" s="360" t="str">
        <f t="shared" ref="AT200" si="847">IF(AS200&gt;=36,"GRAVE", IF(AS200&lt;=10, "LEVE", "MODERADO"))</f>
        <v>MODERADO</v>
      </c>
      <c r="AU200" s="367" t="s">
        <v>1436</v>
      </c>
      <c r="AV200" s="367" t="s">
        <v>1437</v>
      </c>
      <c r="AW200" s="275" t="s">
        <v>91</v>
      </c>
      <c r="AX200" s="275" t="s">
        <v>1438</v>
      </c>
      <c r="AY200" s="159">
        <v>45275</v>
      </c>
      <c r="AZ200" s="159"/>
      <c r="BA200" s="344"/>
      <c r="BB200" s="286"/>
      <c r="BC200" s="286"/>
      <c r="BD200" s="286"/>
      <c r="BE200" s="286"/>
      <c r="BF200" s="286"/>
      <c r="BG200" s="286"/>
      <c r="BH200" s="286"/>
    </row>
    <row r="201" spans="1:60" ht="40.5" hidden="1" customHeight="1" x14ac:dyDescent="0.2">
      <c r="A201" s="378"/>
      <c r="B201" s="364"/>
      <c r="C201" s="356"/>
      <c r="D201" s="374"/>
      <c r="E201" s="356"/>
      <c r="F201" s="369"/>
      <c r="G201" s="275"/>
      <c r="H201" s="275"/>
      <c r="I201" s="161"/>
      <c r="J201" s="369"/>
      <c r="K201" s="364"/>
      <c r="L201" s="364"/>
      <c r="M201" s="364"/>
      <c r="N201" s="369"/>
      <c r="O201" s="382"/>
      <c r="P201" s="369"/>
      <c r="Q201" s="382"/>
      <c r="R201" s="382"/>
      <c r="S201" s="162" t="s">
        <v>327</v>
      </c>
      <c r="T201" s="334">
        <f t="shared" si="569"/>
        <v>1</v>
      </c>
      <c r="U201" s="356"/>
      <c r="V201" s="356"/>
      <c r="W201" s="275" t="s">
        <v>1439</v>
      </c>
      <c r="X201" s="369"/>
      <c r="Y201" s="368"/>
      <c r="Z201" s="335">
        <f t="shared" si="570"/>
        <v>4</v>
      </c>
      <c r="AA201" s="275" t="s">
        <v>330</v>
      </c>
      <c r="AB201" s="275"/>
      <c r="AC201" s="368"/>
      <c r="AD201" s="356"/>
      <c r="AE201" s="336">
        <f t="shared" si="571"/>
        <v>1</v>
      </c>
      <c r="AF201" s="275" t="s">
        <v>307</v>
      </c>
      <c r="AG201" s="275"/>
      <c r="AH201" s="368"/>
      <c r="AI201" s="356"/>
      <c r="AJ201" s="336">
        <f t="shared" si="572"/>
        <v>1</v>
      </c>
      <c r="AK201" s="275" t="s">
        <v>304</v>
      </c>
      <c r="AL201" s="275" t="s">
        <v>319</v>
      </c>
      <c r="AM201" s="368"/>
      <c r="AN201" s="356"/>
      <c r="AO201" s="336">
        <f t="shared" si="583"/>
        <v>1</v>
      </c>
      <c r="AP201" s="275" t="s">
        <v>592</v>
      </c>
      <c r="AQ201" s="356"/>
      <c r="AR201" s="356"/>
      <c r="AS201" s="358"/>
      <c r="AT201" s="360"/>
      <c r="AU201" s="367"/>
      <c r="AV201" s="367"/>
      <c r="AW201" s="275" t="s">
        <v>91</v>
      </c>
      <c r="AX201" s="275" t="s">
        <v>1440</v>
      </c>
      <c r="AY201" s="159">
        <v>45275</v>
      </c>
      <c r="AZ201" s="159"/>
      <c r="BA201" s="344"/>
      <c r="BB201" s="286"/>
      <c r="BC201" s="286"/>
      <c r="BD201" s="286"/>
      <c r="BE201" s="286"/>
      <c r="BF201" s="286"/>
      <c r="BG201" s="286"/>
      <c r="BH201" s="286"/>
    </row>
    <row r="202" spans="1:60" ht="40.5" hidden="1" customHeight="1" x14ac:dyDescent="0.2">
      <c r="A202" s="378"/>
      <c r="B202" s="364"/>
      <c r="C202" s="356"/>
      <c r="D202" s="374"/>
      <c r="E202" s="356"/>
      <c r="F202" s="369"/>
      <c r="G202" s="275"/>
      <c r="H202" s="275"/>
      <c r="I202" s="161"/>
      <c r="J202" s="369"/>
      <c r="K202" s="364"/>
      <c r="L202" s="364"/>
      <c r="M202" s="364"/>
      <c r="N202" s="369"/>
      <c r="O202" s="382"/>
      <c r="P202" s="369"/>
      <c r="Q202" s="382"/>
      <c r="R202" s="382"/>
      <c r="S202" s="162"/>
      <c r="T202" s="334">
        <f t="shared" si="569"/>
        <v>0</v>
      </c>
      <c r="U202" s="356"/>
      <c r="V202" s="356"/>
      <c r="W202" s="275"/>
      <c r="X202" s="369"/>
      <c r="Y202" s="368"/>
      <c r="Z202" s="335">
        <f t="shared" si="570"/>
        <v>0</v>
      </c>
      <c r="AA202" s="275"/>
      <c r="AB202" s="275"/>
      <c r="AC202" s="368"/>
      <c r="AD202" s="356"/>
      <c r="AE202" s="336">
        <f t="shared" si="571"/>
        <v>0</v>
      </c>
      <c r="AF202" s="275"/>
      <c r="AG202" s="275"/>
      <c r="AH202" s="368"/>
      <c r="AI202" s="356"/>
      <c r="AJ202" s="336">
        <f t="shared" si="572"/>
        <v>0</v>
      </c>
      <c r="AK202" s="275"/>
      <c r="AL202" s="275"/>
      <c r="AM202" s="368"/>
      <c r="AN202" s="356"/>
      <c r="AO202" s="336">
        <f t="shared" si="583"/>
        <v>0</v>
      </c>
      <c r="AP202" s="275"/>
      <c r="AQ202" s="356"/>
      <c r="AR202" s="356"/>
      <c r="AS202" s="358"/>
      <c r="AT202" s="360"/>
      <c r="AU202" s="367"/>
      <c r="AV202" s="367"/>
      <c r="AW202" s="275"/>
      <c r="AX202" s="275"/>
      <c r="AY202" s="159"/>
      <c r="AZ202" s="159"/>
      <c r="BA202" s="344"/>
      <c r="BB202" s="286"/>
      <c r="BC202" s="286"/>
      <c r="BD202" s="286"/>
      <c r="BE202" s="286"/>
      <c r="BF202" s="286"/>
      <c r="BG202" s="286"/>
      <c r="BH202" s="286"/>
    </row>
    <row r="203" spans="1:60" ht="40.5" hidden="1" customHeight="1" x14ac:dyDescent="0.2">
      <c r="A203" s="378">
        <v>65</v>
      </c>
      <c r="B203" s="364" t="s">
        <v>258</v>
      </c>
      <c r="C203" s="356" t="str">
        <f>+VLOOKUP(B203,$A$770:$B$812,2,0)</f>
        <v>CARLOS HUMBERTO MONTOYA NAVARRETE</v>
      </c>
      <c r="D203" s="374" t="s">
        <v>171</v>
      </c>
      <c r="E203" s="356"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69" t="s">
        <v>276</v>
      </c>
      <c r="G203" s="275" t="s">
        <v>272</v>
      </c>
      <c r="H203" s="275" t="s">
        <v>41</v>
      </c>
      <c r="I203" s="162" t="s">
        <v>1453</v>
      </c>
      <c r="J203" s="369" t="s">
        <v>143</v>
      </c>
      <c r="K203" s="364" t="s">
        <v>1454</v>
      </c>
      <c r="L203" s="369" t="s">
        <v>1455</v>
      </c>
      <c r="M203" s="369" t="s">
        <v>1456</v>
      </c>
      <c r="N203" s="369" t="s">
        <v>128</v>
      </c>
      <c r="O203" s="382">
        <f>IF(N203="ALTA",5,IF(N203="MEDIO ALTA",4,IF(N203="MEDIA",3,IF(N203="MEDIO BAJA",2,IF(N203="BAJA",1,0)))))</f>
        <v>1</v>
      </c>
      <c r="P203" s="369" t="s">
        <v>141</v>
      </c>
      <c r="Q203" s="382">
        <f>IF(P203="ALTO",5,IF(P203="MEDIO ALTO",4,IF(P203="MEDIO",3,IF(P203="MEDIO BAJO",2,IF(P203="BAJO",1,0)))))</f>
        <v>3</v>
      </c>
      <c r="R203" s="382">
        <f>Q203*O203</f>
        <v>3</v>
      </c>
      <c r="S203" s="162" t="s">
        <v>327</v>
      </c>
      <c r="T203" s="334">
        <f t="shared" ref="T203:T266" si="848">IF(S203=$S$826,1,IF(S203=$S$822,5,IF(S203=$S$823,4,IF(S203=$S$824,3,IF(S203=$S$825,2,0)))))</f>
        <v>1</v>
      </c>
      <c r="U203" s="356">
        <f t="shared" si="836"/>
        <v>1</v>
      </c>
      <c r="V203" s="356">
        <f t="shared" si="603"/>
        <v>0.6</v>
      </c>
      <c r="W203" s="275" t="s">
        <v>1457</v>
      </c>
      <c r="X203" s="369">
        <f>IF(S203="No_existen",5*$X$10,Y203*$X$10)</f>
        <v>0.2</v>
      </c>
      <c r="Y203" s="368">
        <f t="shared" ref="Y203" si="849">ROUND(AVERAGEIF(Z203:Z205,"&gt;0"),0)</f>
        <v>4</v>
      </c>
      <c r="Z203" s="335">
        <f t="shared" ref="Z203:Z266" si="850">IF(AA203=$AA$824,1,IF(AA203=$AA$823,2,IF(AA203=$AA$822,4,IF(S203="No_existen",5,0))))</f>
        <v>4</v>
      </c>
      <c r="AA203" s="275" t="s">
        <v>330</v>
      </c>
      <c r="AB203" s="275"/>
      <c r="AC203" s="368">
        <f t="shared" ref="AC203" si="851">IF(S203="No_existen",5*$AC$10,AD203*$AC$10)</f>
        <v>0.15</v>
      </c>
      <c r="AD203" s="356">
        <f t="shared" ref="AD203" si="852">ROUND(AVERAGEIF(AE203:AE205,"&gt;0"),0)</f>
        <v>1</v>
      </c>
      <c r="AE203" s="336">
        <f t="shared" ref="AE203:AE266" si="853">IF(AF203=$AG$823,1,IF(AF203=$AG$822,4,IF(S203="No_existen",5,0)))</f>
        <v>1</v>
      </c>
      <c r="AF203" s="275" t="s">
        <v>307</v>
      </c>
      <c r="AG203" s="275" t="s">
        <v>1458</v>
      </c>
      <c r="AH203" s="368">
        <f t="shared" ref="AH203" si="854">IF(S203="No_existen",5*$AH$10,AI203*$AH$10)</f>
        <v>0.1</v>
      </c>
      <c r="AI203" s="356">
        <f t="shared" ref="AI203" si="855">ROUND(AVERAGEIF(AJ203:AJ205,"&gt;0"),0)</f>
        <v>1</v>
      </c>
      <c r="AJ203" s="336">
        <f t="shared" ref="AJ203:AJ266" si="856">IF(AK203=$AK$822,1,IF(AK203=$AK$823,4,IF(S203="No_existen",5,0)))</f>
        <v>1</v>
      </c>
      <c r="AK203" s="275" t="s">
        <v>304</v>
      </c>
      <c r="AL203" s="275" t="s">
        <v>311</v>
      </c>
      <c r="AM203" s="368">
        <f t="shared" ref="AM203" si="857">IF(S203="No_existen",5*$AM$10,AN203*$AM$10)</f>
        <v>0.1</v>
      </c>
      <c r="AN203" s="356">
        <f t="shared" ref="AN203" si="858">ROUND(AVERAGEIF(AO203:AO205,"&gt;0"),0)</f>
        <v>1</v>
      </c>
      <c r="AO203" s="336">
        <f t="shared" si="583"/>
        <v>1</v>
      </c>
      <c r="AP203" s="275" t="s">
        <v>592</v>
      </c>
      <c r="AQ203" s="356">
        <f t="shared" ref="AQ203" si="859">ROUND(AVERAGE(U203,Y203,AD203,AI203,AN203),0)</f>
        <v>2</v>
      </c>
      <c r="AR203" s="356" t="str">
        <f t="shared" ref="AR203" si="860">IF(AQ203&lt;1.5,"FUERTE",IF(AND(AQ203&gt;=1.5,AQ203&lt;2.5),"ACEPTABLE",IF(AQ203&gt;=5,"INEXISTENTE","DÉBIL")))</f>
        <v>ACEPTABLE</v>
      </c>
      <c r="AS203" s="358">
        <f t="shared" ref="AS203" si="861">IF(R203=0,0,ROUND((R203*AQ203),0))</f>
        <v>6</v>
      </c>
      <c r="AT203" s="360" t="str">
        <f t="shared" ref="AT203" si="862">IF(AS203&gt;=36,"GRAVE", IF(AS203&lt;=10, "LEVE", "MODERADO"))</f>
        <v>LEVE</v>
      </c>
      <c r="AU203" s="374" t="s">
        <v>1459</v>
      </c>
      <c r="AV203" s="365">
        <v>0</v>
      </c>
      <c r="AW203" s="275" t="s">
        <v>90</v>
      </c>
      <c r="AX203" s="275"/>
      <c r="AY203" s="159"/>
      <c r="AZ203" s="159"/>
      <c r="BA203" s="344"/>
      <c r="BB203" s="286"/>
      <c r="BC203" s="286"/>
      <c r="BD203" s="286"/>
      <c r="BE203" s="286"/>
      <c r="BF203" s="286"/>
      <c r="BG203" s="286"/>
      <c r="BH203" s="286"/>
    </row>
    <row r="204" spans="1:60" ht="40.5" hidden="1" customHeight="1" x14ac:dyDescent="0.2">
      <c r="A204" s="378"/>
      <c r="B204" s="364"/>
      <c r="C204" s="356"/>
      <c r="D204" s="374"/>
      <c r="E204" s="356"/>
      <c r="F204" s="369"/>
      <c r="G204" s="275" t="s">
        <v>271</v>
      </c>
      <c r="H204" s="275" t="s">
        <v>37</v>
      </c>
      <c r="I204" s="162" t="s">
        <v>1460</v>
      </c>
      <c r="J204" s="369"/>
      <c r="K204" s="364"/>
      <c r="L204" s="369"/>
      <c r="M204" s="369"/>
      <c r="N204" s="369"/>
      <c r="O204" s="382"/>
      <c r="P204" s="369"/>
      <c r="Q204" s="382"/>
      <c r="R204" s="382"/>
      <c r="S204" s="162" t="s">
        <v>327</v>
      </c>
      <c r="T204" s="334">
        <f t="shared" si="848"/>
        <v>1</v>
      </c>
      <c r="U204" s="356"/>
      <c r="V204" s="356"/>
      <c r="W204" s="275" t="s">
        <v>1461</v>
      </c>
      <c r="X204" s="369"/>
      <c r="Y204" s="368"/>
      <c r="Z204" s="335">
        <f t="shared" si="850"/>
        <v>4</v>
      </c>
      <c r="AA204" s="275" t="s">
        <v>330</v>
      </c>
      <c r="AB204" s="275"/>
      <c r="AC204" s="368"/>
      <c r="AD204" s="356"/>
      <c r="AE204" s="336">
        <f t="shared" si="853"/>
        <v>1</v>
      </c>
      <c r="AF204" s="275" t="s">
        <v>307</v>
      </c>
      <c r="AG204" s="275" t="s">
        <v>1462</v>
      </c>
      <c r="AH204" s="368"/>
      <c r="AI204" s="356"/>
      <c r="AJ204" s="336">
        <f t="shared" si="856"/>
        <v>1</v>
      </c>
      <c r="AK204" s="275" t="s">
        <v>304</v>
      </c>
      <c r="AL204" s="275" t="s">
        <v>318</v>
      </c>
      <c r="AM204" s="368"/>
      <c r="AN204" s="356"/>
      <c r="AO204" s="336">
        <f t="shared" ref="AO204:AO267" si="863">IF(AP204="Preventivo",1,IF(AP204="Detectivo",4, IF(S204="No_existen",5,0)))</f>
        <v>1</v>
      </c>
      <c r="AP204" s="275" t="s">
        <v>592</v>
      </c>
      <c r="AQ204" s="356"/>
      <c r="AR204" s="356"/>
      <c r="AS204" s="358"/>
      <c r="AT204" s="360"/>
      <c r="AU204" s="374"/>
      <c r="AV204" s="364"/>
      <c r="AW204" s="275" t="s">
        <v>90</v>
      </c>
      <c r="AX204" s="275"/>
      <c r="AY204" s="159"/>
      <c r="AZ204" s="159"/>
      <c r="BA204" s="344"/>
      <c r="BB204" s="286"/>
      <c r="BC204" s="286"/>
      <c r="BD204" s="286"/>
      <c r="BE204" s="286"/>
      <c r="BF204" s="286"/>
      <c r="BG204" s="286"/>
      <c r="BH204" s="286"/>
    </row>
    <row r="205" spans="1:60" ht="40.5" hidden="1" customHeight="1" x14ac:dyDescent="0.2">
      <c r="A205" s="378"/>
      <c r="B205" s="364"/>
      <c r="C205" s="356"/>
      <c r="D205" s="374"/>
      <c r="E205" s="356"/>
      <c r="F205" s="369"/>
      <c r="G205" s="275" t="s">
        <v>271</v>
      </c>
      <c r="H205" s="275" t="s">
        <v>37</v>
      </c>
      <c r="I205" s="162" t="s">
        <v>1463</v>
      </c>
      <c r="J205" s="369"/>
      <c r="K205" s="364"/>
      <c r="L205" s="369"/>
      <c r="M205" s="369"/>
      <c r="N205" s="369"/>
      <c r="O205" s="382"/>
      <c r="P205" s="369"/>
      <c r="Q205" s="382"/>
      <c r="R205" s="382"/>
      <c r="S205" s="162" t="s">
        <v>327</v>
      </c>
      <c r="T205" s="334">
        <f t="shared" si="848"/>
        <v>1</v>
      </c>
      <c r="U205" s="356"/>
      <c r="V205" s="356"/>
      <c r="W205" s="275" t="s">
        <v>1464</v>
      </c>
      <c r="X205" s="369"/>
      <c r="Y205" s="368"/>
      <c r="Z205" s="335">
        <f t="shared" si="850"/>
        <v>4</v>
      </c>
      <c r="AA205" s="275" t="s">
        <v>330</v>
      </c>
      <c r="AB205" s="275"/>
      <c r="AC205" s="368"/>
      <c r="AD205" s="356"/>
      <c r="AE205" s="336">
        <f t="shared" si="853"/>
        <v>1</v>
      </c>
      <c r="AF205" s="275" t="s">
        <v>307</v>
      </c>
      <c r="AG205" s="275" t="s">
        <v>1462</v>
      </c>
      <c r="AH205" s="368"/>
      <c r="AI205" s="356"/>
      <c r="AJ205" s="336">
        <f t="shared" si="856"/>
        <v>1</v>
      </c>
      <c r="AK205" s="275" t="s">
        <v>304</v>
      </c>
      <c r="AL205" s="275" t="s">
        <v>311</v>
      </c>
      <c r="AM205" s="368"/>
      <c r="AN205" s="356"/>
      <c r="AO205" s="336">
        <f t="shared" si="863"/>
        <v>1</v>
      </c>
      <c r="AP205" s="275" t="s">
        <v>592</v>
      </c>
      <c r="AQ205" s="356"/>
      <c r="AR205" s="356"/>
      <c r="AS205" s="358"/>
      <c r="AT205" s="360"/>
      <c r="AU205" s="374"/>
      <c r="AV205" s="364"/>
      <c r="AW205" s="275" t="s">
        <v>90</v>
      </c>
      <c r="AX205" s="275"/>
      <c r="AY205" s="159"/>
      <c r="AZ205" s="159"/>
      <c r="BA205" s="344"/>
      <c r="BB205" s="286"/>
      <c r="BC205" s="286"/>
      <c r="BD205" s="286"/>
      <c r="BE205" s="286"/>
      <c r="BF205" s="286"/>
      <c r="BG205" s="286"/>
      <c r="BH205" s="286"/>
    </row>
    <row r="206" spans="1:60" ht="40.5" hidden="1" customHeight="1" x14ac:dyDescent="0.2">
      <c r="A206" s="378">
        <v>66</v>
      </c>
      <c r="B206" s="364" t="s">
        <v>258</v>
      </c>
      <c r="C206" s="356" t="str">
        <f>+VLOOKUP(B206,$A$770:$B$812,2,0)</f>
        <v>CARLOS HUMBERTO MONTOYA NAVARRETE</v>
      </c>
      <c r="D206" s="374" t="s">
        <v>171</v>
      </c>
      <c r="E206" s="356"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69" t="s">
        <v>276</v>
      </c>
      <c r="G206" s="275" t="s">
        <v>271</v>
      </c>
      <c r="H206" s="275" t="s">
        <v>38</v>
      </c>
      <c r="I206" s="162" t="s">
        <v>1465</v>
      </c>
      <c r="J206" s="369" t="s">
        <v>106</v>
      </c>
      <c r="K206" s="369" t="s">
        <v>1466</v>
      </c>
      <c r="L206" s="369" t="s">
        <v>1467</v>
      </c>
      <c r="M206" s="369" t="s">
        <v>1468</v>
      </c>
      <c r="N206" s="369" t="s">
        <v>105</v>
      </c>
      <c r="O206" s="382">
        <f>IF(N206="ALTA",5,IF(N206="MEDIO ALTA",4,IF(N206="MEDIA",3,IF(N206="MEDIO BAJA",2,IF(N206="BAJA",1,0)))))</f>
        <v>3</v>
      </c>
      <c r="P206" s="369" t="s">
        <v>142</v>
      </c>
      <c r="Q206" s="382">
        <f>IF(P206="ALTO",5,IF(P206="MEDIO ALTO",4,IF(P206="MEDIO",3,IF(P206="MEDIO BAJO",2,IF(P206="BAJO",1,0)))))</f>
        <v>1</v>
      </c>
      <c r="R206" s="382">
        <f>Q206*O206</f>
        <v>3</v>
      </c>
      <c r="S206" s="162" t="s">
        <v>327</v>
      </c>
      <c r="T206" s="334">
        <f t="shared" si="848"/>
        <v>1</v>
      </c>
      <c r="U206" s="356">
        <f t="shared" si="836"/>
        <v>1</v>
      </c>
      <c r="V206" s="356">
        <f t="shared" si="603"/>
        <v>0.6</v>
      </c>
      <c r="W206" s="313" t="s">
        <v>1469</v>
      </c>
      <c r="X206" s="369">
        <f>IF(S206="No_existen",5*$X$10,Y206*$X$10)</f>
        <v>0.2</v>
      </c>
      <c r="Y206" s="368">
        <f t="shared" ref="Y206" si="864">ROUND(AVERAGEIF(Z206:Z208,"&gt;0"),0)</f>
        <v>4</v>
      </c>
      <c r="Z206" s="335">
        <f t="shared" si="850"/>
        <v>4</v>
      </c>
      <c r="AA206" s="275" t="s">
        <v>330</v>
      </c>
      <c r="AB206" s="275"/>
      <c r="AC206" s="368">
        <f t="shared" ref="AC206" si="865">IF(S206="No_existen",5*$AC$10,AD206*$AC$10)</f>
        <v>0.15</v>
      </c>
      <c r="AD206" s="356">
        <f t="shared" ref="AD206" si="866">ROUND(AVERAGEIF(AE206:AE208,"&gt;0"),0)</f>
        <v>1</v>
      </c>
      <c r="AE206" s="336">
        <f t="shared" si="853"/>
        <v>1</v>
      </c>
      <c r="AF206" s="275" t="s">
        <v>307</v>
      </c>
      <c r="AG206" s="275" t="s">
        <v>1470</v>
      </c>
      <c r="AH206" s="368">
        <f t="shared" ref="AH206" si="867">IF(S206="No_existen",5*$AH$10,AI206*$AH$10)</f>
        <v>0.1</v>
      </c>
      <c r="AI206" s="356">
        <f t="shared" ref="AI206" si="868">ROUND(AVERAGEIF(AJ206:AJ208,"&gt;0"),0)</f>
        <v>1</v>
      </c>
      <c r="AJ206" s="336">
        <f t="shared" si="856"/>
        <v>1</v>
      </c>
      <c r="AK206" s="275" t="s">
        <v>304</v>
      </c>
      <c r="AL206" s="275" t="s">
        <v>318</v>
      </c>
      <c r="AM206" s="368">
        <f t="shared" ref="AM206" si="869">IF(S206="No_existen",5*$AM$10,AN206*$AM$10)</f>
        <v>0.1</v>
      </c>
      <c r="AN206" s="356">
        <f t="shared" ref="AN206" si="870">ROUND(AVERAGEIF(AO206:AO208,"&gt;0"),0)</f>
        <v>1</v>
      </c>
      <c r="AO206" s="336">
        <f t="shared" si="863"/>
        <v>1</v>
      </c>
      <c r="AP206" s="275" t="s">
        <v>592</v>
      </c>
      <c r="AQ206" s="356">
        <f t="shared" ref="AQ206" si="871">ROUND(AVERAGE(U206,Y206,AD206,AI206,AN206),0)</f>
        <v>2</v>
      </c>
      <c r="AR206" s="356" t="str">
        <f t="shared" ref="AR206" si="872">IF(AQ206&lt;1.5,"FUERTE",IF(AND(AQ206&gt;=1.5,AQ206&lt;2.5),"ACEPTABLE",IF(AQ206&gt;=5,"INEXISTENTE","DÉBIL")))</f>
        <v>ACEPTABLE</v>
      </c>
      <c r="AS206" s="358">
        <f t="shared" ref="AS206" si="873">IF(R206=0,0,ROUND((R206*AQ206),0))</f>
        <v>6</v>
      </c>
      <c r="AT206" s="360" t="str">
        <f t="shared" ref="AT206" si="874">IF(AS206&gt;=36,"GRAVE", IF(AS206&lt;=10, "LEVE", "MODERADO"))</f>
        <v>LEVE</v>
      </c>
      <c r="AU206" s="374" t="s">
        <v>1471</v>
      </c>
      <c r="AV206" s="366">
        <v>0</v>
      </c>
      <c r="AW206" s="275" t="s">
        <v>90</v>
      </c>
      <c r="AX206" s="275"/>
      <c r="AY206" s="159"/>
      <c r="AZ206" s="159"/>
      <c r="BA206" s="344"/>
      <c r="BB206" s="286"/>
      <c r="BC206" s="286"/>
      <c r="BD206" s="286"/>
      <c r="BE206" s="286"/>
      <c r="BF206" s="286"/>
      <c r="BG206" s="286"/>
      <c r="BH206" s="286"/>
    </row>
    <row r="207" spans="1:60" ht="40.5" hidden="1" customHeight="1" x14ac:dyDescent="0.2">
      <c r="A207" s="378"/>
      <c r="B207" s="364"/>
      <c r="C207" s="356"/>
      <c r="D207" s="374"/>
      <c r="E207" s="356"/>
      <c r="F207" s="369"/>
      <c r="G207" s="275"/>
      <c r="H207" s="275"/>
      <c r="I207" s="162"/>
      <c r="J207" s="369"/>
      <c r="K207" s="369"/>
      <c r="L207" s="369"/>
      <c r="M207" s="369"/>
      <c r="N207" s="369"/>
      <c r="O207" s="382"/>
      <c r="P207" s="369"/>
      <c r="Q207" s="382"/>
      <c r="R207" s="382"/>
      <c r="S207" s="162"/>
      <c r="T207" s="334">
        <f t="shared" si="848"/>
        <v>0</v>
      </c>
      <c r="U207" s="356"/>
      <c r="V207" s="356"/>
      <c r="W207" s="275"/>
      <c r="X207" s="369"/>
      <c r="Y207" s="368"/>
      <c r="Z207" s="335">
        <f t="shared" si="850"/>
        <v>0</v>
      </c>
      <c r="AA207" s="275"/>
      <c r="AB207" s="275"/>
      <c r="AC207" s="368"/>
      <c r="AD207" s="356"/>
      <c r="AE207" s="336">
        <f t="shared" si="853"/>
        <v>0</v>
      </c>
      <c r="AF207" s="275"/>
      <c r="AG207" s="275"/>
      <c r="AH207" s="368"/>
      <c r="AI207" s="356"/>
      <c r="AJ207" s="336">
        <f t="shared" si="856"/>
        <v>0</v>
      </c>
      <c r="AK207" s="275"/>
      <c r="AL207" s="275"/>
      <c r="AM207" s="368"/>
      <c r="AN207" s="356"/>
      <c r="AO207" s="336">
        <f t="shared" si="863"/>
        <v>0</v>
      </c>
      <c r="AP207" s="275"/>
      <c r="AQ207" s="356"/>
      <c r="AR207" s="356"/>
      <c r="AS207" s="358"/>
      <c r="AT207" s="360"/>
      <c r="AU207" s="374"/>
      <c r="AV207" s="367"/>
      <c r="AW207" s="275" t="s">
        <v>90</v>
      </c>
      <c r="AX207" s="275"/>
      <c r="AY207" s="159"/>
      <c r="AZ207" s="159"/>
      <c r="BA207" s="344"/>
      <c r="BB207" s="286"/>
      <c r="BC207" s="286"/>
      <c r="BD207" s="286"/>
      <c r="BE207" s="286"/>
      <c r="BF207" s="286"/>
      <c r="BG207" s="286"/>
      <c r="BH207" s="286"/>
    </row>
    <row r="208" spans="1:60" ht="40.5" hidden="1" customHeight="1" x14ac:dyDescent="0.2">
      <c r="A208" s="378"/>
      <c r="B208" s="364"/>
      <c r="C208" s="356"/>
      <c r="D208" s="374"/>
      <c r="E208" s="356"/>
      <c r="F208" s="369"/>
      <c r="G208" s="275"/>
      <c r="H208" s="275"/>
      <c r="I208" s="162"/>
      <c r="J208" s="369"/>
      <c r="K208" s="369"/>
      <c r="L208" s="369"/>
      <c r="M208" s="369"/>
      <c r="N208" s="369"/>
      <c r="O208" s="382"/>
      <c r="P208" s="369"/>
      <c r="Q208" s="382"/>
      <c r="R208" s="382"/>
      <c r="S208" s="162"/>
      <c r="T208" s="334">
        <f t="shared" si="848"/>
        <v>0</v>
      </c>
      <c r="U208" s="356"/>
      <c r="V208" s="356"/>
      <c r="W208" s="275"/>
      <c r="X208" s="369"/>
      <c r="Y208" s="368"/>
      <c r="Z208" s="335">
        <f t="shared" si="850"/>
        <v>0</v>
      </c>
      <c r="AA208" s="275"/>
      <c r="AB208" s="275"/>
      <c r="AC208" s="368"/>
      <c r="AD208" s="356"/>
      <c r="AE208" s="336">
        <f t="shared" si="853"/>
        <v>0</v>
      </c>
      <c r="AF208" s="275"/>
      <c r="AG208" s="275"/>
      <c r="AH208" s="368"/>
      <c r="AI208" s="356"/>
      <c r="AJ208" s="336">
        <f t="shared" si="856"/>
        <v>0</v>
      </c>
      <c r="AK208" s="275"/>
      <c r="AL208" s="275"/>
      <c r="AM208" s="368"/>
      <c r="AN208" s="356"/>
      <c r="AO208" s="336">
        <f t="shared" si="863"/>
        <v>0</v>
      </c>
      <c r="AP208" s="275"/>
      <c r="AQ208" s="356"/>
      <c r="AR208" s="356"/>
      <c r="AS208" s="358"/>
      <c r="AT208" s="360"/>
      <c r="AU208" s="374"/>
      <c r="AV208" s="367"/>
      <c r="AW208" s="275" t="s">
        <v>90</v>
      </c>
      <c r="AX208" s="275"/>
      <c r="AY208" s="159"/>
      <c r="AZ208" s="159"/>
      <c r="BA208" s="344"/>
      <c r="BB208" s="286"/>
      <c r="BC208" s="286"/>
      <c r="BD208" s="286"/>
      <c r="BE208" s="286"/>
      <c r="BF208" s="286"/>
      <c r="BG208" s="286"/>
      <c r="BH208" s="286"/>
    </row>
    <row r="209" spans="1:60" ht="40.5" hidden="1" customHeight="1" x14ac:dyDescent="0.2">
      <c r="A209" s="378">
        <v>67</v>
      </c>
      <c r="B209" s="364" t="s">
        <v>258</v>
      </c>
      <c r="C209" s="356" t="str">
        <f>+VLOOKUP(B209,$A$770:$B$812,2,0)</f>
        <v>CARLOS HUMBERTO MONTOYA NAVARRETE</v>
      </c>
      <c r="D209" s="374" t="s">
        <v>171</v>
      </c>
      <c r="E209" s="356"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69" t="s">
        <v>276</v>
      </c>
      <c r="G209" s="275" t="s">
        <v>271</v>
      </c>
      <c r="H209" s="275" t="s">
        <v>37</v>
      </c>
      <c r="I209" s="275" t="s">
        <v>1472</v>
      </c>
      <c r="J209" s="369" t="s">
        <v>106</v>
      </c>
      <c r="K209" s="369" t="s">
        <v>1473</v>
      </c>
      <c r="L209" s="369" t="s">
        <v>1474</v>
      </c>
      <c r="M209" s="369" t="s">
        <v>1475</v>
      </c>
      <c r="N209" s="369" t="s">
        <v>105</v>
      </c>
      <c r="O209" s="382">
        <f t="shared" ref="O209" si="875">IF(N209="ALTA",5,IF(N209="MEDIO ALTA",4,IF(N209="MEDIA",3,IF(N209="MEDIO BAJA",2,IF(N209="BAJA",1,0)))))</f>
        <v>3</v>
      </c>
      <c r="P209" s="369" t="s">
        <v>142</v>
      </c>
      <c r="Q209" s="382">
        <f t="shared" ref="Q209:Q215" si="876">IF(P209="ALTO",5,IF(P209="MEDIO ALTO",4,IF(P209="MEDIO",3,IF(P209="MEDIO BAJO",2,IF(P209="BAJO",1,0)))))</f>
        <v>1</v>
      </c>
      <c r="R209" s="382">
        <f>Q209*O209</f>
        <v>3</v>
      </c>
      <c r="S209" s="162" t="s">
        <v>327</v>
      </c>
      <c r="T209" s="334">
        <f t="shared" si="848"/>
        <v>1</v>
      </c>
      <c r="U209" s="356">
        <f t="shared" si="836"/>
        <v>1</v>
      </c>
      <c r="V209" s="356">
        <f t="shared" si="603"/>
        <v>0.6</v>
      </c>
      <c r="W209" s="275" t="s">
        <v>1476</v>
      </c>
      <c r="X209" s="369">
        <f>IF(S209="No_existen",5*$X$10,Y209*$X$10)</f>
        <v>0.2</v>
      </c>
      <c r="Y209" s="368">
        <f t="shared" ref="Y209" si="877">ROUND(AVERAGEIF(Z209:Z211,"&gt;0"),0)</f>
        <v>4</v>
      </c>
      <c r="Z209" s="335">
        <f t="shared" si="850"/>
        <v>4</v>
      </c>
      <c r="AA209" s="275" t="s">
        <v>330</v>
      </c>
      <c r="AB209" s="275"/>
      <c r="AC209" s="368">
        <f t="shared" ref="AC209" si="878">IF(S209="No_existen",5*$AC$10,AD209*$AC$10)</f>
        <v>0.15</v>
      </c>
      <c r="AD209" s="356">
        <f t="shared" ref="AD209" si="879">ROUND(AVERAGEIF(AE209:AE211,"&gt;0"),0)</f>
        <v>1</v>
      </c>
      <c r="AE209" s="336">
        <f t="shared" si="853"/>
        <v>1</v>
      </c>
      <c r="AF209" s="275" t="s">
        <v>307</v>
      </c>
      <c r="AG209" s="275" t="s">
        <v>1462</v>
      </c>
      <c r="AH209" s="368">
        <f t="shared" ref="AH209" si="880">IF(S209="No_existen",5*$AH$10,AI209*$AH$10)</f>
        <v>0.1</v>
      </c>
      <c r="AI209" s="356">
        <f t="shared" ref="AI209" si="881">ROUND(AVERAGEIF(AJ209:AJ211,"&gt;0"),0)</f>
        <v>1</v>
      </c>
      <c r="AJ209" s="336">
        <f t="shared" si="856"/>
        <v>1</v>
      </c>
      <c r="AK209" s="275" t="s">
        <v>304</v>
      </c>
      <c r="AL209" s="275" t="s">
        <v>311</v>
      </c>
      <c r="AM209" s="368">
        <f t="shared" ref="AM209" si="882">IF(S209="No_existen",5*$AM$10,AN209*$AM$10)</f>
        <v>0.1</v>
      </c>
      <c r="AN209" s="356">
        <f t="shared" ref="AN209" si="883">ROUND(AVERAGEIF(AO209:AO211,"&gt;0"),0)</f>
        <v>1</v>
      </c>
      <c r="AO209" s="336">
        <f t="shared" si="863"/>
        <v>1</v>
      </c>
      <c r="AP209" s="275" t="s">
        <v>592</v>
      </c>
      <c r="AQ209" s="356">
        <f t="shared" ref="AQ209" si="884">ROUND(AVERAGE(U209,Y209,AD209,AI209,AN209),0)</f>
        <v>2</v>
      </c>
      <c r="AR209" s="356" t="str">
        <f t="shared" ref="AR209" si="885">IF(AQ209&lt;1.5,"FUERTE",IF(AND(AQ209&gt;=1.5,AQ209&lt;2.5),"ACEPTABLE",IF(AQ209&gt;=5,"INEXISTENTE","DÉBIL")))</f>
        <v>ACEPTABLE</v>
      </c>
      <c r="AS209" s="358">
        <f t="shared" ref="AS209" si="886">IF(R209=0,0,ROUND((R209*AQ209),0))</f>
        <v>6</v>
      </c>
      <c r="AT209" s="360" t="str">
        <f t="shared" ref="AT209" si="887">IF(AS209&gt;=36,"GRAVE", IF(AS209&lt;=10, "LEVE", "MODERADO"))</f>
        <v>LEVE</v>
      </c>
      <c r="AU209" s="374" t="s">
        <v>1477</v>
      </c>
      <c r="AV209" s="366">
        <v>1</v>
      </c>
      <c r="AW209" s="275" t="s">
        <v>90</v>
      </c>
      <c r="AX209" s="275"/>
      <c r="AY209" s="159"/>
      <c r="AZ209" s="159"/>
      <c r="BA209" s="344"/>
      <c r="BB209" s="286"/>
      <c r="BC209" s="286"/>
      <c r="BD209" s="286"/>
      <c r="BE209" s="286"/>
      <c r="BF209" s="286"/>
      <c r="BG209" s="286"/>
      <c r="BH209" s="286"/>
    </row>
    <row r="210" spans="1:60" ht="40.5" hidden="1" customHeight="1" x14ac:dyDescent="0.2">
      <c r="A210" s="378"/>
      <c r="B210" s="364"/>
      <c r="C210" s="356"/>
      <c r="D210" s="374"/>
      <c r="E210" s="356"/>
      <c r="F210" s="369"/>
      <c r="G210" s="275"/>
      <c r="H210" s="275"/>
      <c r="I210" s="275"/>
      <c r="J210" s="369"/>
      <c r="K210" s="369"/>
      <c r="L210" s="369"/>
      <c r="M210" s="369"/>
      <c r="N210" s="369"/>
      <c r="O210" s="382"/>
      <c r="P210" s="369"/>
      <c r="Q210" s="382"/>
      <c r="R210" s="382"/>
      <c r="S210" s="162"/>
      <c r="T210" s="334">
        <f t="shared" si="848"/>
        <v>0</v>
      </c>
      <c r="U210" s="356"/>
      <c r="V210" s="356"/>
      <c r="W210" s="275"/>
      <c r="X210" s="369"/>
      <c r="Y210" s="368"/>
      <c r="Z210" s="335">
        <f t="shared" si="850"/>
        <v>0</v>
      </c>
      <c r="AA210" s="275"/>
      <c r="AB210" s="275"/>
      <c r="AC210" s="368"/>
      <c r="AD210" s="356"/>
      <c r="AE210" s="336">
        <f t="shared" si="853"/>
        <v>0</v>
      </c>
      <c r="AF210" s="275"/>
      <c r="AG210" s="275"/>
      <c r="AH210" s="368"/>
      <c r="AI210" s="356"/>
      <c r="AJ210" s="336">
        <f t="shared" si="856"/>
        <v>0</v>
      </c>
      <c r="AK210" s="275"/>
      <c r="AL210" s="275"/>
      <c r="AM210" s="368"/>
      <c r="AN210" s="356"/>
      <c r="AO210" s="336">
        <f t="shared" si="863"/>
        <v>0</v>
      </c>
      <c r="AP210" s="275"/>
      <c r="AQ210" s="356"/>
      <c r="AR210" s="356"/>
      <c r="AS210" s="358"/>
      <c r="AT210" s="360"/>
      <c r="AU210" s="374"/>
      <c r="AV210" s="367"/>
      <c r="AW210" s="275" t="s">
        <v>90</v>
      </c>
      <c r="AX210" s="275"/>
      <c r="AY210" s="159"/>
      <c r="AZ210" s="159"/>
      <c r="BA210" s="344"/>
      <c r="BB210" s="286"/>
      <c r="BC210" s="286"/>
      <c r="BD210" s="286"/>
      <c r="BE210" s="286"/>
      <c r="BF210" s="286"/>
      <c r="BG210" s="286"/>
      <c r="BH210" s="286"/>
    </row>
    <row r="211" spans="1:60" ht="40.5" hidden="1" customHeight="1" x14ac:dyDescent="0.2">
      <c r="A211" s="378"/>
      <c r="B211" s="364"/>
      <c r="C211" s="356"/>
      <c r="D211" s="374"/>
      <c r="E211" s="356"/>
      <c r="F211" s="369"/>
      <c r="G211" s="275"/>
      <c r="H211" s="275"/>
      <c r="I211" s="162"/>
      <c r="J211" s="369"/>
      <c r="K211" s="369"/>
      <c r="L211" s="369"/>
      <c r="M211" s="369"/>
      <c r="N211" s="369"/>
      <c r="O211" s="382"/>
      <c r="P211" s="369"/>
      <c r="Q211" s="382"/>
      <c r="R211" s="382"/>
      <c r="S211" s="162"/>
      <c r="T211" s="334">
        <f t="shared" si="848"/>
        <v>0</v>
      </c>
      <c r="U211" s="356"/>
      <c r="V211" s="356"/>
      <c r="W211" s="275"/>
      <c r="X211" s="369"/>
      <c r="Y211" s="368"/>
      <c r="Z211" s="335">
        <f t="shared" si="850"/>
        <v>0</v>
      </c>
      <c r="AA211" s="275"/>
      <c r="AB211" s="275"/>
      <c r="AC211" s="368"/>
      <c r="AD211" s="356"/>
      <c r="AE211" s="336">
        <f t="shared" si="853"/>
        <v>0</v>
      </c>
      <c r="AF211" s="275"/>
      <c r="AG211" s="275"/>
      <c r="AH211" s="368"/>
      <c r="AI211" s="356"/>
      <c r="AJ211" s="336">
        <f t="shared" si="856"/>
        <v>0</v>
      </c>
      <c r="AK211" s="275"/>
      <c r="AL211" s="275"/>
      <c r="AM211" s="368"/>
      <c r="AN211" s="356"/>
      <c r="AO211" s="336">
        <f t="shared" si="863"/>
        <v>0</v>
      </c>
      <c r="AP211" s="275"/>
      <c r="AQ211" s="356"/>
      <c r="AR211" s="356"/>
      <c r="AS211" s="358"/>
      <c r="AT211" s="360"/>
      <c r="AU211" s="374"/>
      <c r="AV211" s="367"/>
      <c r="AW211" s="275" t="s">
        <v>90</v>
      </c>
      <c r="AX211" s="275"/>
      <c r="AY211" s="159"/>
      <c r="AZ211" s="159"/>
      <c r="BA211" s="344"/>
      <c r="BB211" s="286"/>
      <c r="BC211" s="286"/>
      <c r="BD211" s="286"/>
      <c r="BE211" s="286"/>
      <c r="BF211" s="286"/>
      <c r="BG211" s="286"/>
      <c r="BH211" s="286"/>
    </row>
    <row r="212" spans="1:60" ht="40.5" hidden="1" customHeight="1" x14ac:dyDescent="0.2">
      <c r="A212" s="378">
        <v>68</v>
      </c>
      <c r="B212" s="364" t="s">
        <v>258</v>
      </c>
      <c r="C212" s="356" t="str">
        <f>+VLOOKUP(B212,$A$770:$B$812,2,0)</f>
        <v>CARLOS HUMBERTO MONTOYA NAVARRETE</v>
      </c>
      <c r="D212" s="374" t="s">
        <v>171</v>
      </c>
      <c r="E212" s="356"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69" t="s">
        <v>276</v>
      </c>
      <c r="G212" s="275" t="s">
        <v>271</v>
      </c>
      <c r="H212" s="275" t="s">
        <v>38</v>
      </c>
      <c r="I212" s="275" t="s">
        <v>1478</v>
      </c>
      <c r="J212" s="369" t="s">
        <v>106</v>
      </c>
      <c r="K212" s="369" t="s">
        <v>1479</v>
      </c>
      <c r="L212" s="369" t="s">
        <v>1480</v>
      </c>
      <c r="M212" s="369" t="s">
        <v>1481</v>
      </c>
      <c r="N212" s="369" t="s">
        <v>128</v>
      </c>
      <c r="O212" s="382">
        <f t="shared" ref="O212" si="888">IF(N212="ALTA",5,IF(N212="MEDIO ALTA",4,IF(N212="MEDIA",3,IF(N212="MEDIO BAJA",2,IF(N212="BAJA",1,0)))))</f>
        <v>1</v>
      </c>
      <c r="P212" s="369" t="s">
        <v>141</v>
      </c>
      <c r="Q212" s="382">
        <f t="shared" si="876"/>
        <v>3</v>
      </c>
      <c r="R212" s="382">
        <f>Q212*O212</f>
        <v>3</v>
      </c>
      <c r="S212" s="162" t="s">
        <v>327</v>
      </c>
      <c r="T212" s="334">
        <f t="shared" si="848"/>
        <v>1</v>
      </c>
      <c r="U212" s="356">
        <f t="shared" si="836"/>
        <v>1</v>
      </c>
      <c r="V212" s="356">
        <f t="shared" ref="V212:V275" si="889">U212*0.6</f>
        <v>0.6</v>
      </c>
      <c r="W212" s="275" t="s">
        <v>1482</v>
      </c>
      <c r="X212" s="369">
        <f>IF(S212="No_existen",5*$X$10,Y212*$X$10)</f>
        <v>0.2</v>
      </c>
      <c r="Y212" s="368">
        <f t="shared" ref="Y212" si="890">ROUND(AVERAGEIF(Z212:Z214,"&gt;0"),0)</f>
        <v>4</v>
      </c>
      <c r="Z212" s="335">
        <f t="shared" si="850"/>
        <v>4</v>
      </c>
      <c r="AA212" s="275" t="s">
        <v>330</v>
      </c>
      <c r="AB212" s="275"/>
      <c r="AC212" s="368">
        <f t="shared" ref="AC212" si="891">IF(S212="No_existen",5*$AC$10,AD212*$AC$10)</f>
        <v>0.15</v>
      </c>
      <c r="AD212" s="356">
        <f t="shared" ref="AD212" si="892">ROUND(AVERAGEIF(AE212:AE214,"&gt;0"),0)</f>
        <v>1</v>
      </c>
      <c r="AE212" s="336">
        <f t="shared" si="853"/>
        <v>1</v>
      </c>
      <c r="AF212" s="275" t="s">
        <v>307</v>
      </c>
      <c r="AG212" s="275" t="s">
        <v>1470</v>
      </c>
      <c r="AH212" s="368">
        <f t="shared" ref="AH212" si="893">IF(S212="No_existen",5*$AH$10,AI212*$AH$10)</f>
        <v>0.1</v>
      </c>
      <c r="AI212" s="356">
        <f t="shared" ref="AI212" si="894">ROUND(AVERAGEIF(AJ212:AJ214,"&gt;0"),0)</f>
        <v>1</v>
      </c>
      <c r="AJ212" s="336">
        <f t="shared" si="856"/>
        <v>1</v>
      </c>
      <c r="AK212" s="275" t="s">
        <v>304</v>
      </c>
      <c r="AL212" s="275" t="s">
        <v>318</v>
      </c>
      <c r="AM212" s="368">
        <f t="shared" ref="AM212" si="895">IF(S212="No_existen",5*$AM$10,AN212*$AM$10)</f>
        <v>0.1</v>
      </c>
      <c r="AN212" s="356">
        <f t="shared" ref="AN212" si="896">ROUND(AVERAGEIF(AO212:AO214,"&gt;0"),0)</f>
        <v>1</v>
      </c>
      <c r="AO212" s="336">
        <f t="shared" si="863"/>
        <v>1</v>
      </c>
      <c r="AP212" s="275" t="s">
        <v>592</v>
      </c>
      <c r="AQ212" s="356">
        <f t="shared" ref="AQ212" si="897">ROUND(AVERAGE(U212,Y212,AD212,AI212,AN212),0)</f>
        <v>2</v>
      </c>
      <c r="AR212" s="356" t="str">
        <f t="shared" ref="AR212" si="898">IF(AQ212&lt;1.5,"FUERTE",IF(AND(AQ212&gt;=1.5,AQ212&lt;2.5),"ACEPTABLE",IF(AQ212&gt;=5,"INEXISTENTE","DÉBIL")))</f>
        <v>ACEPTABLE</v>
      </c>
      <c r="AS212" s="358">
        <f t="shared" ref="AS212" si="899">IF(R212=0,0,ROUND((R212*AQ212),0))</f>
        <v>6</v>
      </c>
      <c r="AT212" s="360" t="str">
        <f t="shared" ref="AT212" si="900">IF(AS212&gt;=36,"GRAVE", IF(AS212&lt;=10, "LEVE", "MODERADO"))</f>
        <v>LEVE</v>
      </c>
      <c r="AU212" s="374" t="s">
        <v>1471</v>
      </c>
      <c r="AV212" s="366">
        <v>0</v>
      </c>
      <c r="AW212" s="275" t="s">
        <v>90</v>
      </c>
      <c r="AX212" s="275"/>
      <c r="AY212" s="159"/>
      <c r="AZ212" s="159"/>
      <c r="BA212" s="344"/>
      <c r="BB212" s="286"/>
      <c r="BC212" s="286"/>
      <c r="BD212" s="286"/>
      <c r="BE212" s="286"/>
      <c r="BF212" s="286"/>
      <c r="BG212" s="286"/>
      <c r="BH212" s="286"/>
    </row>
    <row r="213" spans="1:60" ht="40.5" hidden="1" customHeight="1" x14ac:dyDescent="0.2">
      <c r="A213" s="378"/>
      <c r="B213" s="364"/>
      <c r="C213" s="356"/>
      <c r="D213" s="374"/>
      <c r="E213" s="356"/>
      <c r="F213" s="369"/>
      <c r="G213" s="275"/>
      <c r="H213" s="275"/>
      <c r="I213" s="163"/>
      <c r="J213" s="369"/>
      <c r="K213" s="369"/>
      <c r="L213" s="369"/>
      <c r="M213" s="369"/>
      <c r="N213" s="369"/>
      <c r="O213" s="382"/>
      <c r="P213" s="369"/>
      <c r="Q213" s="382"/>
      <c r="R213" s="382"/>
      <c r="S213" s="162"/>
      <c r="T213" s="334">
        <f t="shared" si="848"/>
        <v>0</v>
      </c>
      <c r="U213" s="356"/>
      <c r="V213" s="356"/>
      <c r="W213" s="275"/>
      <c r="X213" s="369"/>
      <c r="Y213" s="368"/>
      <c r="Z213" s="335">
        <f t="shared" si="850"/>
        <v>0</v>
      </c>
      <c r="AA213" s="275"/>
      <c r="AB213" s="275"/>
      <c r="AC213" s="368"/>
      <c r="AD213" s="356"/>
      <c r="AE213" s="336">
        <f t="shared" si="853"/>
        <v>0</v>
      </c>
      <c r="AF213" s="275"/>
      <c r="AG213" s="275"/>
      <c r="AH213" s="368"/>
      <c r="AI213" s="356"/>
      <c r="AJ213" s="336">
        <f t="shared" si="856"/>
        <v>0</v>
      </c>
      <c r="AK213" s="275"/>
      <c r="AL213" s="275"/>
      <c r="AM213" s="368"/>
      <c r="AN213" s="356"/>
      <c r="AO213" s="336">
        <f t="shared" si="863"/>
        <v>0</v>
      </c>
      <c r="AP213" s="275"/>
      <c r="AQ213" s="356"/>
      <c r="AR213" s="356"/>
      <c r="AS213" s="358"/>
      <c r="AT213" s="360"/>
      <c r="AU213" s="374"/>
      <c r="AV213" s="367"/>
      <c r="AW213" s="275" t="s">
        <v>90</v>
      </c>
      <c r="AX213" s="275"/>
      <c r="AY213" s="159"/>
      <c r="AZ213" s="159"/>
      <c r="BA213" s="344"/>
      <c r="BB213" s="286"/>
      <c r="BC213" s="286"/>
      <c r="BD213" s="286"/>
      <c r="BE213" s="286"/>
      <c r="BF213" s="286"/>
      <c r="BG213" s="286"/>
      <c r="BH213" s="286"/>
    </row>
    <row r="214" spans="1:60" ht="40.5" hidden="1" customHeight="1" x14ac:dyDescent="0.2">
      <c r="A214" s="378"/>
      <c r="B214" s="364"/>
      <c r="C214" s="356"/>
      <c r="D214" s="374"/>
      <c r="E214" s="356"/>
      <c r="F214" s="369"/>
      <c r="G214" s="275"/>
      <c r="H214" s="275"/>
      <c r="I214" s="275"/>
      <c r="J214" s="369"/>
      <c r="K214" s="369"/>
      <c r="L214" s="369"/>
      <c r="M214" s="369"/>
      <c r="N214" s="369"/>
      <c r="O214" s="382"/>
      <c r="P214" s="369"/>
      <c r="Q214" s="382"/>
      <c r="R214" s="382"/>
      <c r="S214" s="162"/>
      <c r="T214" s="334">
        <f t="shared" si="848"/>
        <v>0</v>
      </c>
      <c r="U214" s="356"/>
      <c r="V214" s="356"/>
      <c r="W214" s="275"/>
      <c r="X214" s="369"/>
      <c r="Y214" s="368"/>
      <c r="Z214" s="335">
        <f t="shared" si="850"/>
        <v>0</v>
      </c>
      <c r="AA214" s="275"/>
      <c r="AB214" s="275"/>
      <c r="AC214" s="368"/>
      <c r="AD214" s="356"/>
      <c r="AE214" s="336">
        <f t="shared" si="853"/>
        <v>0</v>
      </c>
      <c r="AF214" s="275"/>
      <c r="AG214" s="275"/>
      <c r="AH214" s="368"/>
      <c r="AI214" s="356"/>
      <c r="AJ214" s="336">
        <f t="shared" si="856"/>
        <v>0</v>
      </c>
      <c r="AK214" s="275"/>
      <c r="AL214" s="275"/>
      <c r="AM214" s="368"/>
      <c r="AN214" s="356"/>
      <c r="AO214" s="336">
        <f t="shared" si="863"/>
        <v>0</v>
      </c>
      <c r="AP214" s="275"/>
      <c r="AQ214" s="356"/>
      <c r="AR214" s="356"/>
      <c r="AS214" s="358"/>
      <c r="AT214" s="360"/>
      <c r="AU214" s="374"/>
      <c r="AV214" s="367"/>
      <c r="AW214" s="275" t="s">
        <v>90</v>
      </c>
      <c r="AX214" s="275"/>
      <c r="AY214" s="159"/>
      <c r="AZ214" s="159"/>
      <c r="BA214" s="344"/>
      <c r="BB214" s="286"/>
      <c r="BC214" s="286"/>
      <c r="BD214" s="286"/>
      <c r="BE214" s="286"/>
      <c r="BF214" s="286"/>
      <c r="BG214" s="286"/>
      <c r="BH214" s="286"/>
    </row>
    <row r="215" spans="1:60" ht="40.5" hidden="1" customHeight="1" x14ac:dyDescent="0.2">
      <c r="A215" s="378">
        <v>69</v>
      </c>
      <c r="B215" s="364" t="s">
        <v>258</v>
      </c>
      <c r="C215" s="356" t="str">
        <f>+VLOOKUP(B215,$A$770:$B$812,2,0)</f>
        <v>CARLOS HUMBERTO MONTOYA NAVARRETE</v>
      </c>
      <c r="D215" s="374" t="s">
        <v>171</v>
      </c>
      <c r="E215" s="356"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69" t="s">
        <v>276</v>
      </c>
      <c r="G215" s="275" t="s">
        <v>271</v>
      </c>
      <c r="H215" s="275" t="s">
        <v>37</v>
      </c>
      <c r="I215" s="275" t="s">
        <v>1483</v>
      </c>
      <c r="J215" s="369" t="s">
        <v>112</v>
      </c>
      <c r="K215" s="369" t="s">
        <v>1484</v>
      </c>
      <c r="L215" s="369" t="s">
        <v>1485</v>
      </c>
      <c r="M215" s="369" t="s">
        <v>1486</v>
      </c>
      <c r="N215" s="369" t="s">
        <v>128</v>
      </c>
      <c r="O215" s="382">
        <f t="shared" ref="O215" si="901">IF(N215="ALTA",5,IF(N215="MEDIO ALTA",4,IF(N215="MEDIA",3,IF(N215="MEDIO BAJA",2,IF(N215="BAJA",1,0)))))</f>
        <v>1</v>
      </c>
      <c r="P215" s="369" t="s">
        <v>142</v>
      </c>
      <c r="Q215" s="382">
        <f t="shared" si="876"/>
        <v>1</v>
      </c>
      <c r="R215" s="382">
        <f>Q215*O215</f>
        <v>1</v>
      </c>
      <c r="S215" s="162" t="s">
        <v>327</v>
      </c>
      <c r="T215" s="334">
        <f t="shared" si="848"/>
        <v>1</v>
      </c>
      <c r="U215" s="356">
        <f t="shared" si="836"/>
        <v>1</v>
      </c>
      <c r="V215" s="356">
        <f t="shared" si="889"/>
        <v>0.6</v>
      </c>
      <c r="W215" s="275" t="s">
        <v>1487</v>
      </c>
      <c r="X215" s="369">
        <f>IF(S215="No_existen",5*$X$10,Y215*$X$10)</f>
        <v>0.2</v>
      </c>
      <c r="Y215" s="368">
        <f t="shared" ref="Y215" si="902">ROUND(AVERAGEIF(Z215:Z217,"&gt;0"),0)</f>
        <v>4</v>
      </c>
      <c r="Z215" s="335">
        <f t="shared" si="850"/>
        <v>4</v>
      </c>
      <c r="AA215" s="275" t="s">
        <v>330</v>
      </c>
      <c r="AB215" s="275"/>
      <c r="AC215" s="368">
        <f t="shared" ref="AC215" si="903">IF(S215="No_existen",5*$AC$10,AD215*$AC$10)</f>
        <v>0.15</v>
      </c>
      <c r="AD215" s="356">
        <f t="shared" ref="AD215" si="904">ROUND(AVERAGEIF(AE215:AE217,"&gt;0"),0)</f>
        <v>1</v>
      </c>
      <c r="AE215" s="336">
        <f t="shared" si="853"/>
        <v>1</v>
      </c>
      <c r="AF215" s="275" t="s">
        <v>307</v>
      </c>
      <c r="AG215" s="275" t="s">
        <v>1458</v>
      </c>
      <c r="AH215" s="368">
        <f t="shared" ref="AH215" si="905">IF(S215="No_existen",5*$AH$10,AI215*$AH$10)</f>
        <v>0.1</v>
      </c>
      <c r="AI215" s="356">
        <f t="shared" ref="AI215" si="906">ROUND(AVERAGEIF(AJ215:AJ217,"&gt;0"),0)</f>
        <v>1</v>
      </c>
      <c r="AJ215" s="336">
        <f t="shared" si="856"/>
        <v>1</v>
      </c>
      <c r="AK215" s="275" t="s">
        <v>304</v>
      </c>
      <c r="AL215" s="275" t="s">
        <v>318</v>
      </c>
      <c r="AM215" s="368">
        <f t="shared" ref="AM215" si="907">IF(S215="No_existen",5*$AM$10,AN215*$AM$10)</f>
        <v>0.1</v>
      </c>
      <c r="AN215" s="356">
        <f t="shared" ref="AN215" si="908">ROUND(AVERAGEIF(AO215:AO217,"&gt;0"),0)</f>
        <v>1</v>
      </c>
      <c r="AO215" s="336">
        <f t="shared" si="863"/>
        <v>1</v>
      </c>
      <c r="AP215" s="275" t="s">
        <v>592</v>
      </c>
      <c r="AQ215" s="356">
        <f t="shared" ref="AQ215" si="909">ROUND(AVERAGE(U215,Y215,AD215,AI215,AN215),0)</f>
        <v>2</v>
      </c>
      <c r="AR215" s="356" t="str">
        <f t="shared" ref="AR215" si="910">IF(AQ215&lt;1.5,"FUERTE",IF(AND(AQ215&gt;=1.5,AQ215&lt;2.5),"ACEPTABLE",IF(AQ215&gt;=5,"INEXISTENTE","DÉBIL")))</f>
        <v>ACEPTABLE</v>
      </c>
      <c r="AS215" s="358">
        <f t="shared" ref="AS215" si="911">IF(R215=0,0,ROUND((R215*AQ215),0))</f>
        <v>2</v>
      </c>
      <c r="AT215" s="360" t="str">
        <f t="shared" ref="AT215" si="912">IF(AS215&gt;=36,"GRAVE", IF(AS215&lt;=10, "LEVE", "MODERADO"))</f>
        <v>LEVE</v>
      </c>
      <c r="AU215" s="374" t="s">
        <v>1488</v>
      </c>
      <c r="AV215" s="366">
        <v>0</v>
      </c>
      <c r="AW215" s="275" t="s">
        <v>90</v>
      </c>
      <c r="AX215" s="275"/>
      <c r="AY215" s="159"/>
      <c r="AZ215" s="159"/>
      <c r="BA215" s="344"/>
      <c r="BB215" s="286"/>
      <c r="BC215" s="286"/>
      <c r="BD215" s="286"/>
      <c r="BE215" s="286"/>
      <c r="BF215" s="286"/>
      <c r="BG215" s="286"/>
      <c r="BH215" s="286"/>
    </row>
    <row r="216" spans="1:60" ht="40.5" hidden="1" customHeight="1" x14ac:dyDescent="0.2">
      <c r="A216" s="378"/>
      <c r="B216" s="364"/>
      <c r="C216" s="356"/>
      <c r="D216" s="374"/>
      <c r="E216" s="356"/>
      <c r="F216" s="369"/>
      <c r="G216" s="275" t="s">
        <v>271</v>
      </c>
      <c r="H216" s="275" t="s">
        <v>37</v>
      </c>
      <c r="I216" s="275" t="s">
        <v>1489</v>
      </c>
      <c r="J216" s="369"/>
      <c r="K216" s="369"/>
      <c r="L216" s="369"/>
      <c r="M216" s="369"/>
      <c r="N216" s="369"/>
      <c r="O216" s="382"/>
      <c r="P216" s="369"/>
      <c r="Q216" s="382"/>
      <c r="R216" s="382"/>
      <c r="S216" s="162" t="s">
        <v>327</v>
      </c>
      <c r="T216" s="334">
        <f t="shared" si="848"/>
        <v>1</v>
      </c>
      <c r="U216" s="356"/>
      <c r="V216" s="356"/>
      <c r="W216" s="313" t="s">
        <v>1490</v>
      </c>
      <c r="X216" s="369"/>
      <c r="Y216" s="368"/>
      <c r="Z216" s="335">
        <f t="shared" si="850"/>
        <v>4</v>
      </c>
      <c r="AA216" s="275" t="s">
        <v>330</v>
      </c>
      <c r="AB216" s="275"/>
      <c r="AC216" s="368"/>
      <c r="AD216" s="356"/>
      <c r="AE216" s="336">
        <f t="shared" si="853"/>
        <v>1</v>
      </c>
      <c r="AF216" s="275" t="s">
        <v>307</v>
      </c>
      <c r="AG216" s="275" t="s">
        <v>1491</v>
      </c>
      <c r="AH216" s="368"/>
      <c r="AI216" s="356"/>
      <c r="AJ216" s="336">
        <f t="shared" si="856"/>
        <v>1</v>
      </c>
      <c r="AK216" s="275" t="s">
        <v>304</v>
      </c>
      <c r="AL216" s="275" t="s">
        <v>318</v>
      </c>
      <c r="AM216" s="368"/>
      <c r="AN216" s="356"/>
      <c r="AO216" s="336">
        <f t="shared" si="863"/>
        <v>1</v>
      </c>
      <c r="AP216" s="275" t="s">
        <v>592</v>
      </c>
      <c r="AQ216" s="356"/>
      <c r="AR216" s="356"/>
      <c r="AS216" s="358"/>
      <c r="AT216" s="360"/>
      <c r="AU216" s="374"/>
      <c r="AV216" s="367"/>
      <c r="AW216" s="275" t="s">
        <v>90</v>
      </c>
      <c r="AX216" s="275"/>
      <c r="AY216" s="159"/>
      <c r="AZ216" s="159"/>
      <c r="BA216" s="344"/>
      <c r="BB216" s="286"/>
      <c r="BC216" s="286"/>
      <c r="BD216" s="286"/>
      <c r="BE216" s="286"/>
      <c r="BF216" s="286"/>
      <c r="BG216" s="286"/>
      <c r="BH216" s="286"/>
    </row>
    <row r="217" spans="1:60" ht="40.5" hidden="1" customHeight="1" x14ac:dyDescent="0.2">
      <c r="A217" s="378"/>
      <c r="B217" s="364"/>
      <c r="C217" s="356"/>
      <c r="D217" s="374"/>
      <c r="E217" s="356"/>
      <c r="F217" s="369"/>
      <c r="G217" s="275"/>
      <c r="H217" s="275"/>
      <c r="I217" s="275"/>
      <c r="J217" s="369"/>
      <c r="K217" s="369"/>
      <c r="L217" s="369"/>
      <c r="M217" s="369"/>
      <c r="N217" s="369"/>
      <c r="O217" s="382"/>
      <c r="P217" s="369"/>
      <c r="Q217" s="382"/>
      <c r="R217" s="382"/>
      <c r="S217" s="162"/>
      <c r="T217" s="334">
        <f t="shared" si="848"/>
        <v>0</v>
      </c>
      <c r="U217" s="356"/>
      <c r="V217" s="356"/>
      <c r="W217" s="275"/>
      <c r="X217" s="369"/>
      <c r="Y217" s="368"/>
      <c r="Z217" s="335">
        <f t="shared" si="850"/>
        <v>0</v>
      </c>
      <c r="AA217" s="275"/>
      <c r="AB217" s="275"/>
      <c r="AC217" s="368"/>
      <c r="AD217" s="356"/>
      <c r="AE217" s="336">
        <f t="shared" si="853"/>
        <v>0</v>
      </c>
      <c r="AF217" s="275"/>
      <c r="AG217" s="275"/>
      <c r="AH217" s="368"/>
      <c r="AI217" s="356"/>
      <c r="AJ217" s="336">
        <f t="shared" si="856"/>
        <v>0</v>
      </c>
      <c r="AK217" s="275"/>
      <c r="AL217" s="275"/>
      <c r="AM217" s="368"/>
      <c r="AN217" s="356"/>
      <c r="AO217" s="336">
        <f t="shared" si="863"/>
        <v>0</v>
      </c>
      <c r="AP217" s="275"/>
      <c r="AQ217" s="356"/>
      <c r="AR217" s="356"/>
      <c r="AS217" s="358"/>
      <c r="AT217" s="360"/>
      <c r="AU217" s="374"/>
      <c r="AV217" s="367"/>
      <c r="AW217" s="275" t="s">
        <v>90</v>
      </c>
      <c r="AX217" s="275"/>
      <c r="AY217" s="159"/>
      <c r="AZ217" s="159"/>
      <c r="BA217" s="344"/>
      <c r="BB217" s="286"/>
      <c r="BC217" s="286"/>
      <c r="BD217" s="286"/>
      <c r="BE217" s="286"/>
      <c r="BF217" s="286"/>
      <c r="BG217" s="286"/>
      <c r="BH217" s="286"/>
    </row>
    <row r="218" spans="1:60" ht="40.5" hidden="1" customHeight="1" x14ac:dyDescent="0.2">
      <c r="A218" s="378">
        <v>70</v>
      </c>
      <c r="B218" s="364" t="s">
        <v>258</v>
      </c>
      <c r="C218" s="356" t="str">
        <f>+VLOOKUP(B218,$A$770:$B$812,2,0)</f>
        <v>CARLOS HUMBERTO MONTOYA NAVARRETE</v>
      </c>
      <c r="D218" s="374" t="s">
        <v>171</v>
      </c>
      <c r="E218" s="356"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69" t="s">
        <v>276</v>
      </c>
      <c r="G218" s="275" t="s">
        <v>271</v>
      </c>
      <c r="H218" s="275" t="s">
        <v>37</v>
      </c>
      <c r="I218" s="275" t="s">
        <v>1492</v>
      </c>
      <c r="J218" s="369" t="s">
        <v>112</v>
      </c>
      <c r="K218" s="369" t="s">
        <v>1493</v>
      </c>
      <c r="L218" s="369" t="s">
        <v>1494</v>
      </c>
      <c r="M218" s="369" t="s">
        <v>1495</v>
      </c>
      <c r="N218" s="369" t="s">
        <v>128</v>
      </c>
      <c r="O218" s="382">
        <f t="shared" ref="O218" si="913">IF(N218="ALTA",5,IF(N218="MEDIO ALTA",4,IF(N218="MEDIA",3,IF(N218="MEDIO BAJA",2,IF(N218="BAJA",1,0)))))</f>
        <v>1</v>
      </c>
      <c r="P218" s="369" t="s">
        <v>142</v>
      </c>
      <c r="Q218" s="382">
        <f t="shared" ref="Q218" si="914">IF(P218="ALTO",5,IF(P218="MEDIO ALTO",4,IF(P218="MEDIO",3,IF(P218="MEDIO BAJO",2,IF(P218="BAJO",1,0)))))</f>
        <v>1</v>
      </c>
      <c r="R218" s="382">
        <f t="shared" ref="R218:R224" si="915">Q218*O218</f>
        <v>1</v>
      </c>
      <c r="S218" s="162" t="s">
        <v>327</v>
      </c>
      <c r="T218" s="334">
        <f t="shared" si="848"/>
        <v>1</v>
      </c>
      <c r="U218" s="356">
        <f t="shared" si="836"/>
        <v>1</v>
      </c>
      <c r="V218" s="356">
        <f t="shared" si="889"/>
        <v>0.6</v>
      </c>
      <c r="W218" s="275" t="s">
        <v>1496</v>
      </c>
      <c r="X218" s="369">
        <f>IF(S218="No_existen",5*$X$10,Y218*$X$10)</f>
        <v>0.2</v>
      </c>
      <c r="Y218" s="368">
        <f t="shared" ref="Y218" si="916">ROUND(AVERAGEIF(Z218:Z220,"&gt;0"),0)</f>
        <v>4</v>
      </c>
      <c r="Z218" s="335">
        <f t="shared" si="850"/>
        <v>4</v>
      </c>
      <c r="AA218" s="275" t="s">
        <v>330</v>
      </c>
      <c r="AB218" s="275"/>
      <c r="AC218" s="368">
        <f t="shared" ref="AC218" si="917">IF(S218="No_existen",5*$AC$10,AD218*$AC$10)</f>
        <v>0.15</v>
      </c>
      <c r="AD218" s="356">
        <f t="shared" ref="AD218" si="918">ROUND(AVERAGEIF(AE218:AE220,"&gt;0"),0)</f>
        <v>1</v>
      </c>
      <c r="AE218" s="336">
        <f t="shared" si="853"/>
        <v>1</v>
      </c>
      <c r="AF218" s="275" t="s">
        <v>307</v>
      </c>
      <c r="AG218" s="275" t="s">
        <v>1491</v>
      </c>
      <c r="AH218" s="368">
        <f t="shared" ref="AH218" si="919">IF(S218="No_existen",5*$AH$10,AI218*$AH$10)</f>
        <v>0.1</v>
      </c>
      <c r="AI218" s="356">
        <f t="shared" ref="AI218" si="920">ROUND(AVERAGEIF(AJ218:AJ220,"&gt;0"),0)</f>
        <v>1</v>
      </c>
      <c r="AJ218" s="336">
        <f t="shared" si="856"/>
        <v>1</v>
      </c>
      <c r="AK218" s="275" t="s">
        <v>304</v>
      </c>
      <c r="AL218" s="275" t="s">
        <v>311</v>
      </c>
      <c r="AM218" s="368">
        <f t="shared" ref="AM218" si="921">IF(S218="No_existen",5*$AM$10,AN218*$AM$10)</f>
        <v>0.1</v>
      </c>
      <c r="AN218" s="356">
        <f t="shared" ref="AN218" si="922">ROUND(AVERAGEIF(AO218:AO220,"&gt;0"),0)</f>
        <v>1</v>
      </c>
      <c r="AO218" s="336">
        <f t="shared" si="863"/>
        <v>1</v>
      </c>
      <c r="AP218" s="275" t="s">
        <v>592</v>
      </c>
      <c r="AQ218" s="356">
        <f t="shared" ref="AQ218" si="923">ROUND(AVERAGE(U218,Y218,AD218,AI218,AN218),0)</f>
        <v>2</v>
      </c>
      <c r="AR218" s="356" t="str">
        <f t="shared" ref="AR218" si="924">IF(AQ218&lt;1.5,"FUERTE",IF(AND(AQ218&gt;=1.5,AQ218&lt;2.5),"ACEPTABLE",IF(AQ218&gt;=5,"INEXISTENTE","DÉBIL")))</f>
        <v>ACEPTABLE</v>
      </c>
      <c r="AS218" s="358">
        <f t="shared" ref="AS218" si="925">IF(R218=0,0,ROUND((R218*AQ218),0))</f>
        <v>2</v>
      </c>
      <c r="AT218" s="360" t="str">
        <f t="shared" ref="AT218" si="926">IF(AS218&gt;=36,"GRAVE", IF(AS218&lt;=10, "LEVE", "MODERADO"))</f>
        <v>LEVE</v>
      </c>
      <c r="AU218" s="374" t="s">
        <v>1497</v>
      </c>
      <c r="AV218" s="366">
        <v>0</v>
      </c>
      <c r="AW218" s="275" t="s">
        <v>90</v>
      </c>
      <c r="AX218" s="275"/>
      <c r="AY218" s="159"/>
      <c r="AZ218" s="159"/>
      <c r="BA218" s="344"/>
      <c r="BB218" s="286"/>
      <c r="BC218" s="286"/>
      <c r="BD218" s="286"/>
      <c r="BE218" s="286"/>
      <c r="BF218" s="286"/>
      <c r="BG218" s="286"/>
      <c r="BH218" s="286"/>
    </row>
    <row r="219" spans="1:60" ht="40.5" hidden="1" customHeight="1" x14ac:dyDescent="0.2">
      <c r="A219" s="378"/>
      <c r="B219" s="364"/>
      <c r="C219" s="356"/>
      <c r="D219" s="374"/>
      <c r="E219" s="356"/>
      <c r="F219" s="369"/>
      <c r="G219" s="275"/>
      <c r="H219" s="275"/>
      <c r="I219" s="275"/>
      <c r="J219" s="369"/>
      <c r="K219" s="369"/>
      <c r="L219" s="369"/>
      <c r="M219" s="369"/>
      <c r="N219" s="369"/>
      <c r="O219" s="382"/>
      <c r="P219" s="369"/>
      <c r="Q219" s="382"/>
      <c r="R219" s="382"/>
      <c r="S219" s="162" t="s">
        <v>327</v>
      </c>
      <c r="T219" s="334">
        <f t="shared" si="848"/>
        <v>1</v>
      </c>
      <c r="U219" s="356"/>
      <c r="V219" s="356"/>
      <c r="W219" s="275" t="s">
        <v>1498</v>
      </c>
      <c r="X219" s="369"/>
      <c r="Y219" s="368"/>
      <c r="Z219" s="335">
        <f t="shared" si="850"/>
        <v>4</v>
      </c>
      <c r="AA219" s="275" t="s">
        <v>330</v>
      </c>
      <c r="AB219" s="275"/>
      <c r="AC219" s="368"/>
      <c r="AD219" s="356"/>
      <c r="AE219" s="336">
        <f t="shared" si="853"/>
        <v>1</v>
      </c>
      <c r="AF219" s="275" t="s">
        <v>307</v>
      </c>
      <c r="AG219" s="275" t="s">
        <v>1491</v>
      </c>
      <c r="AH219" s="368"/>
      <c r="AI219" s="356"/>
      <c r="AJ219" s="336">
        <f t="shared" si="856"/>
        <v>1</v>
      </c>
      <c r="AK219" s="275" t="s">
        <v>304</v>
      </c>
      <c r="AL219" s="275" t="s">
        <v>311</v>
      </c>
      <c r="AM219" s="368"/>
      <c r="AN219" s="356"/>
      <c r="AO219" s="336">
        <f t="shared" si="863"/>
        <v>1</v>
      </c>
      <c r="AP219" s="275" t="s">
        <v>592</v>
      </c>
      <c r="AQ219" s="356"/>
      <c r="AR219" s="356"/>
      <c r="AS219" s="358"/>
      <c r="AT219" s="360"/>
      <c r="AU219" s="374"/>
      <c r="AV219" s="367"/>
      <c r="AW219" s="275" t="s">
        <v>90</v>
      </c>
      <c r="AX219" s="275"/>
      <c r="AY219" s="159"/>
      <c r="AZ219" s="159"/>
      <c r="BA219" s="344"/>
      <c r="BB219" s="286"/>
      <c r="BC219" s="286"/>
      <c r="BD219" s="286"/>
      <c r="BE219" s="286"/>
      <c r="BF219" s="286"/>
      <c r="BG219" s="286"/>
      <c r="BH219" s="286"/>
    </row>
    <row r="220" spans="1:60" ht="40.5" hidden="1" customHeight="1" x14ac:dyDescent="0.2">
      <c r="A220" s="378"/>
      <c r="B220" s="364"/>
      <c r="C220" s="356"/>
      <c r="D220" s="374"/>
      <c r="E220" s="356"/>
      <c r="F220" s="369"/>
      <c r="G220" s="275"/>
      <c r="H220" s="275"/>
      <c r="I220" s="275"/>
      <c r="J220" s="369"/>
      <c r="K220" s="369"/>
      <c r="L220" s="369"/>
      <c r="M220" s="369"/>
      <c r="N220" s="369"/>
      <c r="O220" s="382"/>
      <c r="P220" s="369"/>
      <c r="Q220" s="382"/>
      <c r="R220" s="382"/>
      <c r="S220" s="162" t="s">
        <v>327</v>
      </c>
      <c r="T220" s="334">
        <f t="shared" si="848"/>
        <v>1</v>
      </c>
      <c r="U220" s="356"/>
      <c r="V220" s="356"/>
      <c r="W220" s="275" t="s">
        <v>1499</v>
      </c>
      <c r="X220" s="369"/>
      <c r="Y220" s="368"/>
      <c r="Z220" s="335">
        <f t="shared" si="850"/>
        <v>4</v>
      </c>
      <c r="AA220" s="275" t="s">
        <v>330</v>
      </c>
      <c r="AB220" s="275"/>
      <c r="AC220" s="368"/>
      <c r="AD220" s="356"/>
      <c r="AE220" s="336">
        <f t="shared" si="853"/>
        <v>1</v>
      </c>
      <c r="AF220" s="275" t="s">
        <v>307</v>
      </c>
      <c r="AG220" s="275" t="s">
        <v>1491</v>
      </c>
      <c r="AH220" s="368"/>
      <c r="AI220" s="356"/>
      <c r="AJ220" s="336">
        <f t="shared" si="856"/>
        <v>1</v>
      </c>
      <c r="AK220" s="275" t="s">
        <v>304</v>
      </c>
      <c r="AL220" s="275" t="s">
        <v>311</v>
      </c>
      <c r="AM220" s="368"/>
      <c r="AN220" s="356"/>
      <c r="AO220" s="336">
        <f t="shared" si="863"/>
        <v>1</v>
      </c>
      <c r="AP220" s="275" t="s">
        <v>592</v>
      </c>
      <c r="AQ220" s="356"/>
      <c r="AR220" s="356"/>
      <c r="AS220" s="358"/>
      <c r="AT220" s="360"/>
      <c r="AU220" s="374"/>
      <c r="AV220" s="367"/>
      <c r="AW220" s="275" t="s">
        <v>90</v>
      </c>
      <c r="AX220" s="275"/>
      <c r="AY220" s="159"/>
      <c r="AZ220" s="159"/>
      <c r="BA220" s="344"/>
      <c r="BB220" s="286"/>
      <c r="BC220" s="286"/>
      <c r="BD220" s="286"/>
      <c r="BE220" s="286"/>
      <c r="BF220" s="286"/>
      <c r="BG220" s="286"/>
      <c r="BH220" s="286"/>
    </row>
    <row r="221" spans="1:60" ht="40.5" hidden="1" customHeight="1" x14ac:dyDescent="0.2">
      <c r="A221" s="378">
        <v>71</v>
      </c>
      <c r="B221" s="364" t="s">
        <v>258</v>
      </c>
      <c r="C221" s="356" t="str">
        <f>+VLOOKUP(B221,$A$770:$B$812,2,0)</f>
        <v>CARLOS HUMBERTO MONTOYA NAVARRETE</v>
      </c>
      <c r="D221" s="374" t="s">
        <v>171</v>
      </c>
      <c r="E221" s="356"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69" t="s">
        <v>276</v>
      </c>
      <c r="G221" s="275" t="s">
        <v>271</v>
      </c>
      <c r="H221" s="275" t="s">
        <v>37</v>
      </c>
      <c r="I221" s="275" t="s">
        <v>1500</v>
      </c>
      <c r="J221" s="369" t="s">
        <v>112</v>
      </c>
      <c r="K221" s="369" t="s">
        <v>1501</v>
      </c>
      <c r="L221" s="369" t="s">
        <v>1502</v>
      </c>
      <c r="M221" s="369" t="s">
        <v>1503</v>
      </c>
      <c r="N221" s="369" t="s">
        <v>105</v>
      </c>
      <c r="O221" s="382">
        <f t="shared" ref="O221" si="927">IF(N221="ALTA",5,IF(N221="MEDIO ALTA",4,IF(N221="MEDIA",3,IF(N221="MEDIO BAJA",2,IF(N221="BAJA",1,0)))))</f>
        <v>3</v>
      </c>
      <c r="P221" s="369" t="s">
        <v>142</v>
      </c>
      <c r="Q221" s="382">
        <f t="shared" ref="Q221" si="928">IF(P221="ALTO",5,IF(P221="MEDIO ALTO",4,IF(P221="MEDIO",3,IF(P221="MEDIO BAJO",2,IF(P221="BAJO",1,0)))))</f>
        <v>1</v>
      </c>
      <c r="R221" s="382">
        <f>Q221*O221</f>
        <v>3</v>
      </c>
      <c r="S221" s="162" t="s">
        <v>327</v>
      </c>
      <c r="T221" s="334">
        <f t="shared" si="848"/>
        <v>1</v>
      </c>
      <c r="U221" s="356">
        <f t="shared" si="836"/>
        <v>1</v>
      </c>
      <c r="V221" s="356">
        <f t="shared" si="889"/>
        <v>0.6</v>
      </c>
      <c r="W221" s="313" t="s">
        <v>1504</v>
      </c>
      <c r="X221" s="369">
        <f>IF(S221="No_existen",5*$X$10,Y221*$X$10)</f>
        <v>0.2</v>
      </c>
      <c r="Y221" s="368">
        <f t="shared" ref="Y221" si="929">ROUND(AVERAGEIF(Z221:Z223,"&gt;0"),0)</f>
        <v>4</v>
      </c>
      <c r="Z221" s="335">
        <f t="shared" si="850"/>
        <v>4</v>
      </c>
      <c r="AA221" s="275" t="s">
        <v>330</v>
      </c>
      <c r="AB221" s="275"/>
      <c r="AC221" s="368">
        <f t="shared" ref="AC221" si="930">IF(S221="No_existen",5*$AC$10,AD221*$AC$10)</f>
        <v>0.15</v>
      </c>
      <c r="AD221" s="356">
        <f t="shared" ref="AD221" si="931">ROUND(AVERAGEIF(AE221:AE223,"&gt;0"),0)</f>
        <v>1</v>
      </c>
      <c r="AE221" s="336">
        <f t="shared" si="853"/>
        <v>1</v>
      </c>
      <c r="AF221" s="275" t="s">
        <v>307</v>
      </c>
      <c r="AG221" s="275" t="s">
        <v>1491</v>
      </c>
      <c r="AH221" s="368">
        <f t="shared" ref="AH221" si="932">IF(S221="No_existen",5*$AH$10,AI221*$AH$10)</f>
        <v>0.1</v>
      </c>
      <c r="AI221" s="356">
        <f t="shared" ref="AI221" si="933">ROUND(AVERAGEIF(AJ221:AJ223,"&gt;0"),0)</f>
        <v>1</v>
      </c>
      <c r="AJ221" s="336">
        <f t="shared" si="856"/>
        <v>1</v>
      </c>
      <c r="AK221" s="275" t="s">
        <v>304</v>
      </c>
      <c r="AL221" s="275" t="s">
        <v>318</v>
      </c>
      <c r="AM221" s="368">
        <f t="shared" ref="AM221" si="934">IF(S221="No_existen",5*$AM$10,AN221*$AM$10)</f>
        <v>0.1</v>
      </c>
      <c r="AN221" s="356">
        <f t="shared" ref="AN221" si="935">ROUND(AVERAGEIF(AO221:AO223,"&gt;0"),0)</f>
        <v>1</v>
      </c>
      <c r="AO221" s="336">
        <f t="shared" si="863"/>
        <v>1</v>
      </c>
      <c r="AP221" s="275" t="s">
        <v>592</v>
      </c>
      <c r="AQ221" s="356">
        <f t="shared" ref="AQ221" si="936">ROUND(AVERAGE(U221,Y221,AD221,AI221,AN221),0)</f>
        <v>2</v>
      </c>
      <c r="AR221" s="356" t="str">
        <f t="shared" ref="AR221" si="937">IF(AQ221&lt;1.5,"FUERTE",IF(AND(AQ221&gt;=1.5,AQ221&lt;2.5),"ACEPTABLE",IF(AQ221&gt;=5,"INEXISTENTE","DÉBIL")))</f>
        <v>ACEPTABLE</v>
      </c>
      <c r="AS221" s="358">
        <f t="shared" ref="AS221" si="938">IF(R221=0,0,ROUND((R221*AQ221),0))</f>
        <v>6</v>
      </c>
      <c r="AT221" s="360" t="str">
        <f t="shared" ref="AT221" si="939">IF(AS221&gt;=36,"GRAVE", IF(AS221&lt;=10, "LEVE", "MODERADO"))</f>
        <v>LEVE</v>
      </c>
      <c r="AU221" s="374" t="s">
        <v>1505</v>
      </c>
      <c r="AV221" s="366">
        <v>0</v>
      </c>
      <c r="AW221" s="275" t="s">
        <v>90</v>
      </c>
      <c r="AX221" s="275"/>
      <c r="AY221" s="159"/>
      <c r="AZ221" s="159"/>
      <c r="BA221" s="344"/>
      <c r="BB221" s="286"/>
      <c r="BC221" s="286"/>
      <c r="BD221" s="286"/>
      <c r="BE221" s="286"/>
      <c r="BF221" s="286"/>
      <c r="BG221" s="286"/>
      <c r="BH221" s="286"/>
    </row>
    <row r="222" spans="1:60" ht="40.5" hidden="1" customHeight="1" x14ac:dyDescent="0.2">
      <c r="A222" s="378"/>
      <c r="B222" s="364"/>
      <c r="C222" s="356"/>
      <c r="D222" s="374"/>
      <c r="E222" s="356"/>
      <c r="F222" s="369"/>
      <c r="G222" s="275"/>
      <c r="H222" s="275"/>
      <c r="I222" s="275"/>
      <c r="J222" s="369"/>
      <c r="K222" s="369"/>
      <c r="L222" s="369"/>
      <c r="M222" s="369"/>
      <c r="N222" s="369"/>
      <c r="O222" s="382"/>
      <c r="P222" s="369"/>
      <c r="Q222" s="382"/>
      <c r="R222" s="382"/>
      <c r="S222" s="162"/>
      <c r="T222" s="334">
        <f t="shared" si="848"/>
        <v>0</v>
      </c>
      <c r="U222" s="356"/>
      <c r="V222" s="356"/>
      <c r="W222" s="275"/>
      <c r="X222" s="369"/>
      <c r="Y222" s="368"/>
      <c r="Z222" s="335">
        <f t="shared" si="850"/>
        <v>0</v>
      </c>
      <c r="AA222" s="275"/>
      <c r="AB222" s="275"/>
      <c r="AC222" s="368"/>
      <c r="AD222" s="356"/>
      <c r="AE222" s="336">
        <f t="shared" si="853"/>
        <v>0</v>
      </c>
      <c r="AF222" s="275"/>
      <c r="AG222" s="275"/>
      <c r="AH222" s="368"/>
      <c r="AI222" s="356"/>
      <c r="AJ222" s="336">
        <f t="shared" si="856"/>
        <v>0</v>
      </c>
      <c r="AK222" s="275"/>
      <c r="AL222" s="275"/>
      <c r="AM222" s="368"/>
      <c r="AN222" s="356"/>
      <c r="AO222" s="336">
        <f t="shared" si="863"/>
        <v>0</v>
      </c>
      <c r="AP222" s="275"/>
      <c r="AQ222" s="356"/>
      <c r="AR222" s="356"/>
      <c r="AS222" s="358"/>
      <c r="AT222" s="360"/>
      <c r="AU222" s="374"/>
      <c r="AV222" s="367"/>
      <c r="AW222" s="275" t="s">
        <v>90</v>
      </c>
      <c r="AX222" s="275"/>
      <c r="AY222" s="159"/>
      <c r="AZ222" s="159"/>
      <c r="BA222" s="344"/>
      <c r="BB222" s="286"/>
      <c r="BC222" s="286"/>
      <c r="BD222" s="286"/>
      <c r="BE222" s="286"/>
      <c r="BF222" s="286"/>
      <c r="BG222" s="286"/>
      <c r="BH222" s="286"/>
    </row>
    <row r="223" spans="1:60" ht="40.5" hidden="1" customHeight="1" x14ac:dyDescent="0.2">
      <c r="A223" s="378"/>
      <c r="B223" s="364"/>
      <c r="C223" s="356"/>
      <c r="D223" s="374"/>
      <c r="E223" s="356"/>
      <c r="F223" s="369"/>
      <c r="G223" s="275"/>
      <c r="H223" s="275"/>
      <c r="I223" s="275"/>
      <c r="J223" s="369"/>
      <c r="K223" s="369"/>
      <c r="L223" s="369"/>
      <c r="M223" s="369"/>
      <c r="N223" s="369"/>
      <c r="O223" s="382"/>
      <c r="P223" s="369"/>
      <c r="Q223" s="382"/>
      <c r="R223" s="382"/>
      <c r="S223" s="162"/>
      <c r="T223" s="334">
        <f t="shared" si="848"/>
        <v>0</v>
      </c>
      <c r="U223" s="356"/>
      <c r="V223" s="356"/>
      <c r="W223" s="275"/>
      <c r="X223" s="369"/>
      <c r="Y223" s="368"/>
      <c r="Z223" s="335">
        <f t="shared" si="850"/>
        <v>0</v>
      </c>
      <c r="AA223" s="275"/>
      <c r="AB223" s="275"/>
      <c r="AC223" s="368"/>
      <c r="AD223" s="356"/>
      <c r="AE223" s="336">
        <f t="shared" si="853"/>
        <v>0</v>
      </c>
      <c r="AF223" s="275"/>
      <c r="AG223" s="275"/>
      <c r="AH223" s="368"/>
      <c r="AI223" s="356"/>
      <c r="AJ223" s="336">
        <f t="shared" si="856"/>
        <v>0</v>
      </c>
      <c r="AK223" s="275"/>
      <c r="AL223" s="275"/>
      <c r="AM223" s="368"/>
      <c r="AN223" s="356"/>
      <c r="AO223" s="336">
        <f t="shared" si="863"/>
        <v>0</v>
      </c>
      <c r="AP223" s="275"/>
      <c r="AQ223" s="356"/>
      <c r="AR223" s="356"/>
      <c r="AS223" s="358"/>
      <c r="AT223" s="360"/>
      <c r="AU223" s="374"/>
      <c r="AV223" s="367"/>
      <c r="AW223" s="275" t="s">
        <v>90</v>
      </c>
      <c r="AX223" s="275"/>
      <c r="AY223" s="159"/>
      <c r="AZ223" s="159"/>
      <c r="BA223" s="344"/>
      <c r="BB223" s="286"/>
      <c r="BC223" s="286"/>
      <c r="BD223" s="286"/>
      <c r="BE223" s="286"/>
      <c r="BF223" s="286"/>
      <c r="BG223" s="286"/>
      <c r="BH223" s="286"/>
    </row>
    <row r="224" spans="1:60" ht="40.5" hidden="1" customHeight="1" x14ac:dyDescent="0.2">
      <c r="A224" s="378">
        <v>72</v>
      </c>
      <c r="B224" s="364" t="s">
        <v>258</v>
      </c>
      <c r="C224" s="356" t="str">
        <f>+VLOOKUP(B224,$A$770:$B$812,2,0)</f>
        <v>CARLOS HUMBERTO MONTOYA NAVARRETE</v>
      </c>
      <c r="D224" s="374" t="s">
        <v>171</v>
      </c>
      <c r="E224" s="356"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69" t="s">
        <v>276</v>
      </c>
      <c r="G224" s="275" t="s">
        <v>272</v>
      </c>
      <c r="H224" s="275" t="s">
        <v>41</v>
      </c>
      <c r="I224" s="275" t="s">
        <v>1506</v>
      </c>
      <c r="J224" s="369" t="s">
        <v>112</v>
      </c>
      <c r="K224" s="369" t="s">
        <v>1507</v>
      </c>
      <c r="L224" s="369" t="s">
        <v>1508</v>
      </c>
      <c r="M224" s="369" t="s">
        <v>1509</v>
      </c>
      <c r="N224" s="369" t="s">
        <v>105</v>
      </c>
      <c r="O224" s="382">
        <f t="shared" ref="O224" si="940">IF(N224="ALTA",5,IF(N224="MEDIO ALTA",4,IF(N224="MEDIA",3,IF(N224="MEDIO BAJA",2,IF(N224="BAJA",1,0)))))</f>
        <v>3</v>
      </c>
      <c r="P224" s="369" t="s">
        <v>142</v>
      </c>
      <c r="Q224" s="382">
        <f t="shared" ref="Q224" si="941">IF(P224="ALTO",5,IF(P224="MEDIO ALTO",4,IF(P224="MEDIO",3,IF(P224="MEDIO BAJO",2,IF(P224="BAJO",1,0)))))</f>
        <v>1</v>
      </c>
      <c r="R224" s="382">
        <f t="shared" si="915"/>
        <v>3</v>
      </c>
      <c r="S224" s="162" t="s">
        <v>327</v>
      </c>
      <c r="T224" s="334">
        <f t="shared" si="848"/>
        <v>1</v>
      </c>
      <c r="U224" s="356">
        <f t="shared" si="836"/>
        <v>1</v>
      </c>
      <c r="V224" s="356">
        <f t="shared" si="889"/>
        <v>0.6</v>
      </c>
      <c r="W224" s="313" t="s">
        <v>1510</v>
      </c>
      <c r="X224" s="369">
        <f t="shared" ref="X224" si="942">IF(S224="No_existen",5*$X$10,Y224*$X$10)</f>
        <v>0.2</v>
      </c>
      <c r="Y224" s="368">
        <f t="shared" ref="Y224" si="943">ROUND(AVERAGEIF(Z224:Z226,"&gt;0"),0)</f>
        <v>4</v>
      </c>
      <c r="Z224" s="335">
        <f t="shared" si="850"/>
        <v>4</v>
      </c>
      <c r="AA224" s="275" t="s">
        <v>330</v>
      </c>
      <c r="AB224" s="275"/>
      <c r="AC224" s="368">
        <f t="shared" ref="AC224" si="944">IF(S224="No_existen",5*$AC$10,AD224*$AC$10)</f>
        <v>0.15</v>
      </c>
      <c r="AD224" s="356">
        <f t="shared" ref="AD224" si="945">ROUND(AVERAGEIF(AE224:AE226,"&gt;0"),0)</f>
        <v>1</v>
      </c>
      <c r="AE224" s="336">
        <f t="shared" si="853"/>
        <v>1</v>
      </c>
      <c r="AF224" s="275" t="s">
        <v>307</v>
      </c>
      <c r="AG224" s="275" t="s">
        <v>1511</v>
      </c>
      <c r="AH224" s="368">
        <f t="shared" ref="AH224" si="946">IF(S224="No_existen",5*$AH$10,AI224*$AH$10)</f>
        <v>0.1</v>
      </c>
      <c r="AI224" s="356">
        <f t="shared" ref="AI224" si="947">ROUND(AVERAGEIF(AJ224:AJ226,"&gt;0"),0)</f>
        <v>1</v>
      </c>
      <c r="AJ224" s="336">
        <f t="shared" si="856"/>
        <v>1</v>
      </c>
      <c r="AK224" s="275" t="s">
        <v>304</v>
      </c>
      <c r="AL224" s="275" t="s">
        <v>318</v>
      </c>
      <c r="AM224" s="368">
        <f t="shared" ref="AM224" si="948">IF(S224="No_existen",5*$AM$10,AN224*$AM$10)</f>
        <v>0.1</v>
      </c>
      <c r="AN224" s="356">
        <f t="shared" ref="AN224" si="949">ROUND(AVERAGEIF(AO224:AO226,"&gt;0"),0)</f>
        <v>1</v>
      </c>
      <c r="AO224" s="336">
        <f t="shared" si="863"/>
        <v>1</v>
      </c>
      <c r="AP224" s="275" t="s">
        <v>592</v>
      </c>
      <c r="AQ224" s="356">
        <f t="shared" ref="AQ224" si="950">ROUND(AVERAGE(U224,Y224,AD224,AI224,AN224),0)</f>
        <v>2</v>
      </c>
      <c r="AR224" s="356" t="str">
        <f t="shared" ref="AR224" si="951">IF(AQ224&lt;1.5,"FUERTE",IF(AND(AQ224&gt;=1.5,AQ224&lt;2.5),"ACEPTABLE",IF(AQ224&gt;=5,"INEXISTENTE","DÉBIL")))</f>
        <v>ACEPTABLE</v>
      </c>
      <c r="AS224" s="358">
        <f t="shared" ref="AS224" si="952">IF(R224=0,0,ROUND((R224*AQ224),0))</f>
        <v>6</v>
      </c>
      <c r="AT224" s="360" t="str">
        <f t="shared" ref="AT224" si="953">IF(AS224&gt;=36,"GRAVE", IF(AS224&lt;=10, "LEVE", "MODERADO"))</f>
        <v>LEVE</v>
      </c>
      <c r="AU224" s="374" t="s">
        <v>1512</v>
      </c>
      <c r="AV224" s="366">
        <v>0</v>
      </c>
      <c r="AW224" s="275" t="s">
        <v>90</v>
      </c>
      <c r="AX224" s="275"/>
      <c r="AY224" s="159"/>
      <c r="AZ224" s="159"/>
      <c r="BA224" s="344"/>
      <c r="BB224" s="286"/>
      <c r="BC224" s="286"/>
      <c r="BD224" s="286"/>
      <c r="BE224" s="286"/>
      <c r="BF224" s="286"/>
      <c r="BG224" s="286"/>
      <c r="BH224" s="286"/>
    </row>
    <row r="225" spans="1:60 16285:16384" ht="40.5" hidden="1" customHeight="1" x14ac:dyDescent="0.2">
      <c r="A225" s="378"/>
      <c r="B225" s="364"/>
      <c r="C225" s="356"/>
      <c r="D225" s="374"/>
      <c r="E225" s="356"/>
      <c r="F225" s="369"/>
      <c r="G225" s="275"/>
      <c r="H225" s="275"/>
      <c r="I225" s="161"/>
      <c r="J225" s="369"/>
      <c r="K225" s="369"/>
      <c r="L225" s="369"/>
      <c r="M225" s="369"/>
      <c r="N225" s="369"/>
      <c r="O225" s="382"/>
      <c r="P225" s="369"/>
      <c r="Q225" s="382"/>
      <c r="R225" s="382"/>
      <c r="S225" s="162" t="s">
        <v>327</v>
      </c>
      <c r="T225" s="334">
        <f t="shared" si="848"/>
        <v>1</v>
      </c>
      <c r="U225" s="356"/>
      <c r="V225" s="356"/>
      <c r="W225" s="313" t="s">
        <v>1513</v>
      </c>
      <c r="X225" s="369"/>
      <c r="Y225" s="368"/>
      <c r="Z225" s="335">
        <f t="shared" si="850"/>
        <v>4</v>
      </c>
      <c r="AA225" s="275" t="s">
        <v>330</v>
      </c>
      <c r="AB225" s="275"/>
      <c r="AC225" s="368"/>
      <c r="AD225" s="356"/>
      <c r="AE225" s="336">
        <f t="shared" si="853"/>
        <v>1</v>
      </c>
      <c r="AF225" s="275" t="s">
        <v>307</v>
      </c>
      <c r="AG225" s="275" t="s">
        <v>1514</v>
      </c>
      <c r="AH225" s="368"/>
      <c r="AI225" s="356"/>
      <c r="AJ225" s="336">
        <f t="shared" si="856"/>
        <v>1</v>
      </c>
      <c r="AK225" s="275" t="s">
        <v>304</v>
      </c>
      <c r="AL225" s="275" t="s">
        <v>318</v>
      </c>
      <c r="AM225" s="368"/>
      <c r="AN225" s="356"/>
      <c r="AO225" s="336">
        <f t="shared" si="863"/>
        <v>1</v>
      </c>
      <c r="AP225" s="275" t="s">
        <v>592</v>
      </c>
      <c r="AQ225" s="356"/>
      <c r="AR225" s="356"/>
      <c r="AS225" s="358"/>
      <c r="AT225" s="360"/>
      <c r="AU225" s="374"/>
      <c r="AV225" s="367"/>
      <c r="AW225" s="275" t="s">
        <v>90</v>
      </c>
      <c r="AX225" s="275"/>
      <c r="AY225" s="159"/>
      <c r="AZ225" s="159"/>
      <c r="BA225" s="344"/>
      <c r="BB225" s="286"/>
      <c r="BC225" s="286"/>
      <c r="BD225" s="286"/>
      <c r="BE225" s="286"/>
      <c r="BF225" s="286"/>
      <c r="BG225" s="286"/>
      <c r="BH225" s="286"/>
    </row>
    <row r="226" spans="1:60 16285:16384" ht="40.5" hidden="1" customHeight="1" x14ac:dyDescent="0.2">
      <c r="A226" s="378"/>
      <c r="B226" s="364"/>
      <c r="C226" s="356"/>
      <c r="D226" s="374"/>
      <c r="E226" s="356"/>
      <c r="F226" s="369"/>
      <c r="G226" s="275"/>
      <c r="H226" s="275"/>
      <c r="I226" s="161"/>
      <c r="J226" s="369"/>
      <c r="K226" s="369"/>
      <c r="L226" s="369"/>
      <c r="M226" s="369"/>
      <c r="N226" s="369"/>
      <c r="O226" s="382"/>
      <c r="P226" s="369"/>
      <c r="Q226" s="382"/>
      <c r="R226" s="382"/>
      <c r="S226" s="162" t="s">
        <v>327</v>
      </c>
      <c r="T226" s="334">
        <f t="shared" si="848"/>
        <v>1</v>
      </c>
      <c r="U226" s="356"/>
      <c r="V226" s="356"/>
      <c r="W226" s="313" t="s">
        <v>1515</v>
      </c>
      <c r="X226" s="369"/>
      <c r="Y226" s="368"/>
      <c r="Z226" s="335">
        <f t="shared" si="850"/>
        <v>4</v>
      </c>
      <c r="AA226" s="275" t="s">
        <v>330</v>
      </c>
      <c r="AB226" s="275"/>
      <c r="AC226" s="368"/>
      <c r="AD226" s="356"/>
      <c r="AE226" s="336">
        <f t="shared" si="853"/>
        <v>1</v>
      </c>
      <c r="AF226" s="275" t="s">
        <v>307</v>
      </c>
      <c r="AG226" s="275" t="s">
        <v>1514</v>
      </c>
      <c r="AH226" s="368"/>
      <c r="AI226" s="356"/>
      <c r="AJ226" s="336">
        <f t="shared" si="856"/>
        <v>1</v>
      </c>
      <c r="AK226" s="275" t="s">
        <v>304</v>
      </c>
      <c r="AL226" s="275" t="s">
        <v>318</v>
      </c>
      <c r="AM226" s="368"/>
      <c r="AN226" s="356"/>
      <c r="AO226" s="336">
        <f t="shared" si="863"/>
        <v>1</v>
      </c>
      <c r="AP226" s="275" t="s">
        <v>592</v>
      </c>
      <c r="AQ226" s="356"/>
      <c r="AR226" s="356"/>
      <c r="AS226" s="358"/>
      <c r="AT226" s="360"/>
      <c r="AU226" s="374"/>
      <c r="AV226" s="367"/>
      <c r="AW226" s="275" t="s">
        <v>90</v>
      </c>
      <c r="AX226" s="275"/>
      <c r="AY226" s="159"/>
      <c r="AZ226" s="159"/>
      <c r="BA226" s="344"/>
      <c r="BB226" s="286"/>
      <c r="BC226" s="286"/>
      <c r="BD226" s="286"/>
      <c r="BE226" s="286"/>
      <c r="BF226" s="286"/>
      <c r="BG226" s="286"/>
      <c r="BH226" s="286"/>
    </row>
    <row r="227" spans="1:60 16285:16384" ht="40.5" hidden="1" customHeight="1" x14ac:dyDescent="0.2">
      <c r="A227" s="378">
        <v>73</v>
      </c>
      <c r="B227" s="428" t="s">
        <v>460</v>
      </c>
      <c r="C227" s="356" t="str">
        <f>+VLOOKUP(B227,$A$770:$B$812,2,0)</f>
        <v>JUAN CARLOS SEPÚLVEDA</v>
      </c>
      <c r="D227" s="374" t="s">
        <v>171</v>
      </c>
      <c r="E227" s="356"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69" t="s">
        <v>276</v>
      </c>
      <c r="G227" s="275" t="s">
        <v>272</v>
      </c>
      <c r="H227" s="275" t="s">
        <v>41</v>
      </c>
      <c r="I227" s="167" t="s">
        <v>1533</v>
      </c>
      <c r="J227" s="369" t="s">
        <v>143</v>
      </c>
      <c r="K227" s="364" t="s">
        <v>1534</v>
      </c>
      <c r="L227" s="429" t="s">
        <v>1535</v>
      </c>
      <c r="M227" s="429" t="s">
        <v>1536</v>
      </c>
      <c r="N227" s="369" t="s">
        <v>128</v>
      </c>
      <c r="O227" s="382">
        <f>IF(N227="ALTA",5,IF(N227="MEDIO ALTA",4,IF(N227="MEDIA",3,IF(N227="MEDIO BAJA",2,IF(N227="BAJA",1,0)))))</f>
        <v>1</v>
      </c>
      <c r="P227" s="369" t="s">
        <v>140</v>
      </c>
      <c r="Q227" s="382">
        <f>IF(P227="ALTO",5,IF(P227="MEDIO ALTO",4,IF(P227="MEDIO",3,IF(P227="MEDIO BAJO",2,IF(P227="BAJO",1,0)))))</f>
        <v>5</v>
      </c>
      <c r="R227" s="382">
        <f>Q227*O227</f>
        <v>5</v>
      </c>
      <c r="S227" s="162" t="s">
        <v>327</v>
      </c>
      <c r="T227" s="334">
        <f t="shared" si="848"/>
        <v>1</v>
      </c>
      <c r="U227" s="356">
        <f t="shared" si="836"/>
        <v>1</v>
      </c>
      <c r="V227" s="356">
        <f t="shared" si="889"/>
        <v>0.6</v>
      </c>
      <c r="W227" s="168" t="s">
        <v>1537</v>
      </c>
      <c r="X227" s="369">
        <f>IF(S227="No_existen",5*$X$10,Y227*$X$10)</f>
        <v>0.2</v>
      </c>
      <c r="Y227" s="368">
        <f t="shared" ref="Y227" si="954">ROUND(AVERAGEIF(Z227:Z229,"&gt;0"),0)</f>
        <v>4</v>
      </c>
      <c r="Z227" s="335">
        <f t="shared" si="850"/>
        <v>4</v>
      </c>
      <c r="AA227" s="275" t="s">
        <v>330</v>
      </c>
      <c r="AB227" s="275"/>
      <c r="AC227" s="368">
        <f t="shared" ref="AC227" si="955">IF(S227="No_existen",5*$AC$10,AD227*$AC$10)</f>
        <v>0.15</v>
      </c>
      <c r="AD227" s="356">
        <f t="shared" ref="AD227" si="956">ROUND(AVERAGEIF(AE227:AE229,"&gt;0"),0)</f>
        <v>1</v>
      </c>
      <c r="AE227" s="336">
        <f t="shared" si="853"/>
        <v>1</v>
      </c>
      <c r="AF227" s="275" t="s">
        <v>307</v>
      </c>
      <c r="AG227" s="275" t="s">
        <v>1538</v>
      </c>
      <c r="AH227" s="368">
        <f t="shared" ref="AH227" si="957">IF(S227="No_existen",5*$AH$10,AI227*$AH$10)</f>
        <v>0.1</v>
      </c>
      <c r="AI227" s="356">
        <f t="shared" ref="AI227" si="958">ROUND(AVERAGEIF(AJ227:AJ229,"&gt;0"),0)</f>
        <v>1</v>
      </c>
      <c r="AJ227" s="336">
        <f t="shared" si="856"/>
        <v>1</v>
      </c>
      <c r="AK227" s="275" t="s">
        <v>304</v>
      </c>
      <c r="AL227" s="275" t="s">
        <v>311</v>
      </c>
      <c r="AM227" s="368">
        <f t="shared" ref="AM227" si="959">IF(S227="No_existen",5*$AM$10,AN227*$AM$10)</f>
        <v>0.1</v>
      </c>
      <c r="AN227" s="356">
        <f t="shared" ref="AN227" si="960">ROUND(AVERAGEIF(AO227:AO229,"&gt;0"),0)</f>
        <v>1</v>
      </c>
      <c r="AO227" s="336">
        <f t="shared" si="863"/>
        <v>1</v>
      </c>
      <c r="AP227" s="275" t="s">
        <v>592</v>
      </c>
      <c r="AQ227" s="356">
        <f>ROUND(AVERAGE(U227,Y227,AD227,AI227,AN227),0)</f>
        <v>2</v>
      </c>
      <c r="AR227" s="356" t="str">
        <f t="shared" ref="AR227" si="961">IF(AQ227&lt;1.5,"FUERTE",IF(AND(AQ227&gt;=1.5,AQ227&lt;2.5),"ACEPTABLE",IF(AQ227&gt;=5,"INEXISTENTE","DÉBIL")))</f>
        <v>ACEPTABLE</v>
      </c>
      <c r="AS227" s="358">
        <f>IF(R227=0,0,ROUND((R227*AQ227),0))</f>
        <v>10</v>
      </c>
      <c r="AT227" s="360" t="str">
        <f>IF(AS227&gt;=36,"GRAVE", IF(AS227&lt;=10, "LEVE", "MODERADO"))</f>
        <v>LEVE</v>
      </c>
      <c r="AU227" s="433" t="s">
        <v>1539</v>
      </c>
      <c r="AV227" s="365">
        <v>0</v>
      </c>
      <c r="AW227" s="275" t="s">
        <v>90</v>
      </c>
      <c r="AX227" s="275"/>
      <c r="AY227" s="159"/>
      <c r="AZ227" s="159"/>
      <c r="BA227" s="344"/>
      <c r="XEK227" s="425"/>
      <c r="XEL227" s="369"/>
      <c r="XEM227" s="356"/>
      <c r="XEN227" s="374"/>
      <c r="XEO227" s="356"/>
      <c r="XEP227" s="369"/>
      <c r="XEQ227" s="275"/>
      <c r="XER227" s="275"/>
      <c r="XES227" s="275"/>
      <c r="XET227" s="369"/>
      <c r="XEU227" s="425"/>
      <c r="XEV227" s="369"/>
      <c r="XEW227" s="369"/>
      <c r="XEX227" s="369"/>
      <c r="XEY227" s="369"/>
      <c r="XEZ227" s="372"/>
      <c r="XFA227" s="162"/>
      <c r="XFB227" s="313"/>
      <c r="XFC227" s="275"/>
      <c r="XFD227" s="275"/>
    </row>
    <row r="228" spans="1:60 16285:16384" ht="40.5" hidden="1" customHeight="1" x14ac:dyDescent="0.2">
      <c r="A228" s="378"/>
      <c r="B228" s="428"/>
      <c r="C228" s="356"/>
      <c r="D228" s="374"/>
      <c r="E228" s="356"/>
      <c r="F228" s="369"/>
      <c r="G228" s="275" t="s">
        <v>271</v>
      </c>
      <c r="H228" s="275" t="s">
        <v>37</v>
      </c>
      <c r="I228" s="167" t="s">
        <v>1540</v>
      </c>
      <c r="J228" s="369"/>
      <c r="K228" s="364"/>
      <c r="L228" s="429"/>
      <c r="M228" s="429"/>
      <c r="N228" s="369"/>
      <c r="O228" s="382"/>
      <c r="P228" s="369"/>
      <c r="Q228" s="382"/>
      <c r="R228" s="382"/>
      <c r="S228" s="162" t="s">
        <v>327</v>
      </c>
      <c r="T228" s="334">
        <f t="shared" si="848"/>
        <v>1</v>
      </c>
      <c r="U228" s="356"/>
      <c r="V228" s="356"/>
      <c r="W228" s="168" t="s">
        <v>1541</v>
      </c>
      <c r="X228" s="369"/>
      <c r="Y228" s="368"/>
      <c r="Z228" s="335">
        <f t="shared" si="850"/>
        <v>4</v>
      </c>
      <c r="AA228" s="275" t="s">
        <v>330</v>
      </c>
      <c r="AB228" s="275"/>
      <c r="AC228" s="368"/>
      <c r="AD228" s="356"/>
      <c r="AE228" s="336">
        <f t="shared" si="853"/>
        <v>1</v>
      </c>
      <c r="AF228" s="275" t="s">
        <v>307</v>
      </c>
      <c r="AG228" s="275" t="s">
        <v>1542</v>
      </c>
      <c r="AH228" s="368"/>
      <c r="AI228" s="356"/>
      <c r="AJ228" s="336">
        <f t="shared" si="856"/>
        <v>1</v>
      </c>
      <c r="AK228" s="275" t="s">
        <v>304</v>
      </c>
      <c r="AL228" s="275" t="s">
        <v>318</v>
      </c>
      <c r="AM228" s="368"/>
      <c r="AN228" s="356"/>
      <c r="AO228" s="336">
        <f t="shared" si="863"/>
        <v>1</v>
      </c>
      <c r="AP228" s="275" t="s">
        <v>592</v>
      </c>
      <c r="AQ228" s="356"/>
      <c r="AR228" s="356"/>
      <c r="AS228" s="358"/>
      <c r="AT228" s="360"/>
      <c r="AU228" s="433"/>
      <c r="AV228" s="364"/>
      <c r="AW228" s="275" t="s">
        <v>90</v>
      </c>
      <c r="AX228" s="275"/>
      <c r="AY228" s="159"/>
      <c r="AZ228" s="159"/>
      <c r="BA228" s="344"/>
      <c r="XEK228" s="426"/>
      <c r="XEL228" s="369"/>
      <c r="XEM228" s="356"/>
      <c r="XEN228" s="374"/>
      <c r="XEO228" s="356"/>
      <c r="XEP228" s="369"/>
      <c r="XEQ228" s="275"/>
      <c r="XER228" s="275"/>
      <c r="XES228" s="161"/>
      <c r="XET228" s="369"/>
      <c r="XEU228" s="426"/>
      <c r="XEV228" s="369"/>
      <c r="XEW228" s="369"/>
      <c r="XEX228" s="369"/>
      <c r="XEY228" s="369"/>
      <c r="XEZ228" s="372"/>
      <c r="XFA228" s="162"/>
      <c r="XFB228" s="313"/>
      <c r="XFC228" s="275"/>
      <c r="XFD228" s="275"/>
    </row>
    <row r="229" spans="1:60 16285:16384" ht="40.5" hidden="1" customHeight="1" x14ac:dyDescent="0.2">
      <c r="A229" s="378"/>
      <c r="B229" s="428"/>
      <c r="C229" s="356"/>
      <c r="D229" s="374"/>
      <c r="E229" s="356"/>
      <c r="F229" s="369"/>
      <c r="G229" s="275"/>
      <c r="H229" s="275"/>
      <c r="I229" s="168"/>
      <c r="J229" s="369"/>
      <c r="K229" s="364"/>
      <c r="L229" s="429"/>
      <c r="M229" s="429"/>
      <c r="N229" s="369"/>
      <c r="O229" s="382"/>
      <c r="P229" s="369"/>
      <c r="Q229" s="382"/>
      <c r="R229" s="382"/>
      <c r="S229" s="162"/>
      <c r="T229" s="334">
        <f t="shared" si="848"/>
        <v>0</v>
      </c>
      <c r="U229" s="356"/>
      <c r="V229" s="356"/>
      <c r="W229" s="275"/>
      <c r="X229" s="369"/>
      <c r="Y229" s="368"/>
      <c r="Z229" s="335">
        <f t="shared" si="850"/>
        <v>0</v>
      </c>
      <c r="AA229" s="275"/>
      <c r="AB229" s="275"/>
      <c r="AC229" s="368"/>
      <c r="AD229" s="356"/>
      <c r="AE229" s="336">
        <f t="shared" si="853"/>
        <v>0</v>
      </c>
      <c r="AF229" s="275"/>
      <c r="AG229" s="275"/>
      <c r="AH229" s="368"/>
      <c r="AI229" s="356"/>
      <c r="AJ229" s="336">
        <f t="shared" si="856"/>
        <v>0</v>
      </c>
      <c r="AK229" s="275"/>
      <c r="AL229" s="275"/>
      <c r="AM229" s="368"/>
      <c r="AN229" s="356"/>
      <c r="AO229" s="336">
        <f t="shared" si="863"/>
        <v>0</v>
      </c>
      <c r="AP229" s="275"/>
      <c r="AQ229" s="356"/>
      <c r="AR229" s="356"/>
      <c r="AS229" s="358"/>
      <c r="AT229" s="360"/>
      <c r="AU229" s="433"/>
      <c r="AV229" s="364"/>
      <c r="AW229" s="275" t="s">
        <v>90</v>
      </c>
      <c r="AX229" s="275"/>
      <c r="AY229" s="159"/>
      <c r="AZ229" s="159"/>
      <c r="BA229" s="344"/>
      <c r="XEK229" s="427"/>
      <c r="XEL229" s="369"/>
      <c r="XEM229" s="356"/>
      <c r="XEN229" s="374"/>
      <c r="XEO229" s="356"/>
      <c r="XEP229" s="369"/>
      <c r="XEQ229" s="275"/>
      <c r="XER229" s="275"/>
      <c r="XES229" s="161"/>
      <c r="XET229" s="369"/>
      <c r="XEU229" s="427"/>
      <c r="XEV229" s="369"/>
      <c r="XEW229" s="369"/>
      <c r="XEX229" s="369"/>
      <c r="XEY229" s="369"/>
      <c r="XEZ229" s="372"/>
      <c r="XFA229" s="162"/>
      <c r="XFB229" s="313"/>
      <c r="XFC229" s="275"/>
      <c r="XFD229" s="275"/>
    </row>
    <row r="230" spans="1:60 16285:16384" ht="40.5" hidden="1" customHeight="1" x14ac:dyDescent="0.2">
      <c r="A230" s="378">
        <v>74</v>
      </c>
      <c r="B230" s="428" t="s">
        <v>460</v>
      </c>
      <c r="C230" s="356" t="str">
        <f>+VLOOKUP(B230,$A$770:$B$812,2,0)</f>
        <v>JUAN CARLOS SEPÚLVEDA</v>
      </c>
      <c r="D230" s="374" t="s">
        <v>171</v>
      </c>
      <c r="E230" s="356"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69" t="s">
        <v>276</v>
      </c>
      <c r="G230" s="275" t="s">
        <v>272</v>
      </c>
      <c r="H230" s="275" t="s">
        <v>233</v>
      </c>
      <c r="I230" s="168" t="s">
        <v>1543</v>
      </c>
      <c r="J230" s="369" t="s">
        <v>114</v>
      </c>
      <c r="K230" s="369" t="s">
        <v>1544</v>
      </c>
      <c r="L230" s="429" t="s">
        <v>1545</v>
      </c>
      <c r="M230" s="429" t="s">
        <v>1536</v>
      </c>
      <c r="N230" s="369" t="s">
        <v>128</v>
      </c>
      <c r="O230" s="382">
        <f>IF(N230="ALTA",5,IF(N230="MEDIO ALTA",4,IF(N230="MEDIA",3,IF(N230="MEDIO BAJA",2,IF(N230="BAJA",1,0)))))</f>
        <v>1</v>
      </c>
      <c r="P230" s="369" t="s">
        <v>140</v>
      </c>
      <c r="Q230" s="382">
        <f>IF(P230="ALTO",5,IF(P230="MEDIO ALTO",4,IF(P230="MEDIO",3,IF(P230="MEDIO BAJO",2,IF(P230="BAJO",1,0)))))</f>
        <v>5</v>
      </c>
      <c r="R230" s="382">
        <f>Q230*O230</f>
        <v>5</v>
      </c>
      <c r="S230" s="162" t="s">
        <v>327</v>
      </c>
      <c r="T230" s="334">
        <f t="shared" si="848"/>
        <v>1</v>
      </c>
      <c r="U230" s="356">
        <f t="shared" si="836"/>
        <v>1</v>
      </c>
      <c r="V230" s="356">
        <f t="shared" si="889"/>
        <v>0.6</v>
      </c>
      <c r="W230" s="168" t="s">
        <v>1546</v>
      </c>
      <c r="X230" s="369">
        <f>IF(S230="No_existen",5*$X$10,Y230*$X$10)</f>
        <v>0.2</v>
      </c>
      <c r="Y230" s="368">
        <f t="shared" ref="Y230" si="962">ROUND(AVERAGEIF(Z230:Z232,"&gt;0"),0)</f>
        <v>4</v>
      </c>
      <c r="Z230" s="335">
        <f t="shared" si="850"/>
        <v>4</v>
      </c>
      <c r="AA230" s="275" t="s">
        <v>330</v>
      </c>
      <c r="AB230" s="275"/>
      <c r="AC230" s="368">
        <f t="shared" ref="AC230" si="963">IF(S230="No_existen",5*$AC$10,AD230*$AC$10)</f>
        <v>0.15</v>
      </c>
      <c r="AD230" s="356">
        <f t="shared" ref="AD230" si="964">ROUND(AVERAGEIF(AE230:AE232,"&gt;0"),0)</f>
        <v>1</v>
      </c>
      <c r="AE230" s="336">
        <f t="shared" si="853"/>
        <v>1</v>
      </c>
      <c r="AF230" s="275" t="s">
        <v>307</v>
      </c>
      <c r="AG230" s="275" t="s">
        <v>1542</v>
      </c>
      <c r="AH230" s="368">
        <f t="shared" ref="AH230" si="965">IF(S230="No_existen",5*$AH$10,AI230*$AH$10)</f>
        <v>0.1</v>
      </c>
      <c r="AI230" s="356">
        <f t="shared" ref="AI230" si="966">ROUND(AVERAGEIF(AJ230:AJ232,"&gt;0"),0)</f>
        <v>1</v>
      </c>
      <c r="AJ230" s="336">
        <f t="shared" si="856"/>
        <v>1</v>
      </c>
      <c r="AK230" s="275" t="s">
        <v>304</v>
      </c>
      <c r="AL230" s="275" t="s">
        <v>315</v>
      </c>
      <c r="AM230" s="368">
        <f t="shared" ref="AM230" si="967">IF(S230="No_existen",5*$AM$10,AN230*$AM$10)</f>
        <v>0.1</v>
      </c>
      <c r="AN230" s="356">
        <f t="shared" ref="AN230" si="968">ROUND(AVERAGEIF(AO230:AO232,"&gt;0"),0)</f>
        <v>1</v>
      </c>
      <c r="AO230" s="336">
        <f t="shared" si="863"/>
        <v>1</v>
      </c>
      <c r="AP230" s="275" t="s">
        <v>592</v>
      </c>
      <c r="AQ230" s="356">
        <f t="shared" ref="AQ230" si="969">ROUND(AVERAGE(U230,Y230,AD230,AI230,AN230),0)</f>
        <v>2</v>
      </c>
      <c r="AR230" s="356" t="str">
        <f t="shared" ref="AR230" si="970">IF(AQ230&lt;1.5,"FUERTE",IF(AND(AQ230&gt;=1.5,AQ230&lt;2.5),"ACEPTABLE",IF(AQ230&gt;=5,"INEXISTENTE","DÉBIL")))</f>
        <v>ACEPTABLE</v>
      </c>
      <c r="AS230" s="358">
        <f t="shared" ref="AS230" si="971">IF(R230=0,0,ROUND((R230*AQ230),0))</f>
        <v>10</v>
      </c>
      <c r="AT230" s="360" t="str">
        <f t="shared" ref="AT230" si="972">IF(AS230&gt;=36,"GRAVE", IF(AS230&lt;=10, "LEVE", "MODERADO"))</f>
        <v>LEVE</v>
      </c>
      <c r="AU230" s="433" t="s">
        <v>1547</v>
      </c>
      <c r="AV230" s="366">
        <v>0</v>
      </c>
      <c r="AW230" s="275" t="s">
        <v>90</v>
      </c>
      <c r="AX230" s="275"/>
      <c r="AY230" s="159"/>
      <c r="AZ230" s="159"/>
      <c r="BA230" s="344"/>
      <c r="XDQ230" s="425"/>
      <c r="XDR230" s="369"/>
      <c r="XDS230" s="356"/>
      <c r="XDT230" s="374"/>
      <c r="XDU230" s="356"/>
      <c r="XDV230" s="369"/>
      <c r="XDW230" s="275"/>
      <c r="XDX230" s="275"/>
      <c r="XDY230" s="275"/>
      <c r="XDZ230" s="369"/>
      <c r="XEA230" s="425"/>
      <c r="XEB230" s="369"/>
      <c r="XEC230" s="369"/>
      <c r="XED230" s="369"/>
      <c r="XEE230" s="369"/>
      <c r="XEF230" s="372"/>
      <c r="XEG230" s="162"/>
      <c r="XEH230" s="313"/>
      <c r="XEI230" s="275"/>
      <c r="XEJ230" s="275"/>
      <c r="XEK230" s="425"/>
      <c r="XEL230" s="369"/>
      <c r="XEM230" s="356"/>
      <c r="XEN230" s="374"/>
      <c r="XEO230" s="356"/>
      <c r="XEP230" s="369"/>
      <c r="XEQ230" s="275"/>
      <c r="XER230" s="275"/>
      <c r="XES230" s="275"/>
      <c r="XET230" s="369"/>
      <c r="XEU230" s="425"/>
      <c r="XEV230" s="369"/>
      <c r="XEW230" s="369"/>
      <c r="XEX230" s="369"/>
      <c r="XEY230" s="372"/>
      <c r="XEZ230" s="313"/>
      <c r="XFA230" s="275"/>
      <c r="XFB230" s="275"/>
      <c r="XFC230" s="360"/>
      <c r="XFD230" s="430"/>
    </row>
    <row r="231" spans="1:60 16285:16384" ht="40.5" hidden="1" customHeight="1" x14ac:dyDescent="0.2">
      <c r="A231" s="378"/>
      <c r="B231" s="428"/>
      <c r="C231" s="356"/>
      <c r="D231" s="374"/>
      <c r="E231" s="356"/>
      <c r="F231" s="369"/>
      <c r="G231" s="275" t="s">
        <v>271</v>
      </c>
      <c r="H231" s="275" t="s">
        <v>37</v>
      </c>
      <c r="I231" s="168" t="s">
        <v>1548</v>
      </c>
      <c r="J231" s="369"/>
      <c r="K231" s="369"/>
      <c r="L231" s="429"/>
      <c r="M231" s="429"/>
      <c r="N231" s="369"/>
      <c r="O231" s="382"/>
      <c r="P231" s="369"/>
      <c r="Q231" s="382"/>
      <c r="R231" s="382"/>
      <c r="S231" s="162" t="s">
        <v>327</v>
      </c>
      <c r="T231" s="334">
        <f t="shared" si="848"/>
        <v>1</v>
      </c>
      <c r="U231" s="356"/>
      <c r="V231" s="356"/>
      <c r="W231" s="168" t="s">
        <v>1549</v>
      </c>
      <c r="X231" s="369"/>
      <c r="Y231" s="368"/>
      <c r="Z231" s="335">
        <f t="shared" si="850"/>
        <v>4</v>
      </c>
      <c r="AA231" s="275" t="s">
        <v>330</v>
      </c>
      <c r="AB231" s="275"/>
      <c r="AC231" s="368"/>
      <c r="AD231" s="356"/>
      <c r="AE231" s="336">
        <f t="shared" si="853"/>
        <v>1</v>
      </c>
      <c r="AF231" s="275" t="s">
        <v>307</v>
      </c>
      <c r="AG231" s="275" t="s">
        <v>1550</v>
      </c>
      <c r="AH231" s="368"/>
      <c r="AI231" s="356"/>
      <c r="AJ231" s="336">
        <f t="shared" si="856"/>
        <v>1</v>
      </c>
      <c r="AK231" s="275" t="s">
        <v>304</v>
      </c>
      <c r="AL231" s="275" t="s">
        <v>311</v>
      </c>
      <c r="AM231" s="368"/>
      <c r="AN231" s="356"/>
      <c r="AO231" s="336">
        <f t="shared" si="863"/>
        <v>1</v>
      </c>
      <c r="AP231" s="275" t="s">
        <v>592</v>
      </c>
      <c r="AQ231" s="356"/>
      <c r="AR231" s="356"/>
      <c r="AS231" s="358"/>
      <c r="AT231" s="360"/>
      <c r="AU231" s="433"/>
      <c r="AV231" s="367"/>
      <c r="AW231" s="275" t="s">
        <v>90</v>
      </c>
      <c r="AX231" s="275"/>
      <c r="AY231" s="159"/>
      <c r="AZ231" s="159"/>
      <c r="BA231" s="344"/>
      <c r="XDQ231" s="426"/>
      <c r="XDR231" s="369"/>
      <c r="XDS231" s="356"/>
      <c r="XDT231" s="374"/>
      <c r="XDU231" s="356"/>
      <c r="XDV231" s="369"/>
      <c r="XDW231" s="275"/>
      <c r="XDX231" s="275"/>
      <c r="XDY231" s="161"/>
      <c r="XDZ231" s="369"/>
      <c r="XEA231" s="426"/>
      <c r="XEB231" s="369"/>
      <c r="XEC231" s="369"/>
      <c r="XED231" s="369"/>
      <c r="XEE231" s="369"/>
      <c r="XEF231" s="372"/>
      <c r="XEG231" s="162"/>
      <c r="XEH231" s="313"/>
      <c r="XEI231" s="275"/>
      <c r="XEJ231" s="275"/>
      <c r="XEK231" s="426"/>
      <c r="XEL231" s="369"/>
      <c r="XEM231" s="356"/>
      <c r="XEN231" s="374"/>
      <c r="XEO231" s="356"/>
      <c r="XEP231" s="369"/>
      <c r="XEQ231" s="275"/>
      <c r="XER231" s="275"/>
      <c r="XES231" s="161"/>
      <c r="XET231" s="369"/>
      <c r="XEU231" s="426"/>
      <c r="XEV231" s="369"/>
      <c r="XEW231" s="369"/>
      <c r="XEX231" s="369"/>
      <c r="XEY231" s="372"/>
      <c r="XEZ231" s="313"/>
      <c r="XFA231" s="275"/>
      <c r="XFB231" s="275"/>
      <c r="XFC231" s="360"/>
      <c r="XFD231" s="431"/>
    </row>
    <row r="232" spans="1:60 16285:16384" ht="40.5" hidden="1" customHeight="1" x14ac:dyDescent="0.2">
      <c r="A232" s="378"/>
      <c r="B232" s="428"/>
      <c r="C232" s="356"/>
      <c r="D232" s="374"/>
      <c r="E232" s="356"/>
      <c r="F232" s="369"/>
      <c r="G232" s="275"/>
      <c r="H232" s="275"/>
      <c r="I232" s="168"/>
      <c r="J232" s="369"/>
      <c r="K232" s="369"/>
      <c r="L232" s="429"/>
      <c r="M232" s="429"/>
      <c r="N232" s="369"/>
      <c r="O232" s="382"/>
      <c r="P232" s="369"/>
      <c r="Q232" s="382"/>
      <c r="R232" s="382"/>
      <c r="S232" s="162"/>
      <c r="T232" s="334">
        <f t="shared" si="848"/>
        <v>0</v>
      </c>
      <c r="U232" s="356"/>
      <c r="V232" s="356"/>
      <c r="W232" s="275"/>
      <c r="X232" s="369"/>
      <c r="Y232" s="368"/>
      <c r="Z232" s="335">
        <f t="shared" si="850"/>
        <v>0</v>
      </c>
      <c r="AA232" s="275"/>
      <c r="AB232" s="275"/>
      <c r="AC232" s="368"/>
      <c r="AD232" s="356"/>
      <c r="AE232" s="336">
        <f t="shared" si="853"/>
        <v>0</v>
      </c>
      <c r="AF232" s="275"/>
      <c r="AG232" s="275"/>
      <c r="AH232" s="368"/>
      <c r="AI232" s="356"/>
      <c r="AJ232" s="336">
        <f t="shared" si="856"/>
        <v>0</v>
      </c>
      <c r="AK232" s="275"/>
      <c r="AL232" s="275"/>
      <c r="AM232" s="368"/>
      <c r="AN232" s="356"/>
      <c r="AO232" s="336">
        <f t="shared" si="863"/>
        <v>0</v>
      </c>
      <c r="AP232" s="275"/>
      <c r="AQ232" s="356"/>
      <c r="AR232" s="356"/>
      <c r="AS232" s="358"/>
      <c r="AT232" s="360"/>
      <c r="AU232" s="433"/>
      <c r="AV232" s="367"/>
      <c r="AW232" s="275" t="s">
        <v>90</v>
      </c>
      <c r="AX232" s="275"/>
      <c r="AY232" s="159"/>
      <c r="AZ232" s="159"/>
      <c r="BA232" s="344"/>
      <c r="XDQ232" s="427"/>
      <c r="XDR232" s="369"/>
      <c r="XDS232" s="356"/>
      <c r="XDT232" s="374"/>
      <c r="XDU232" s="356"/>
      <c r="XDV232" s="369"/>
      <c r="XDW232" s="275"/>
      <c r="XDX232" s="275"/>
      <c r="XDY232" s="161"/>
      <c r="XDZ232" s="369"/>
      <c r="XEA232" s="427"/>
      <c r="XEB232" s="369"/>
      <c r="XEC232" s="369"/>
      <c r="XED232" s="369"/>
      <c r="XEE232" s="369"/>
      <c r="XEF232" s="372"/>
      <c r="XEG232" s="162"/>
      <c r="XEH232" s="313"/>
      <c r="XEI232" s="275"/>
      <c r="XEJ232" s="275"/>
      <c r="XEK232" s="427"/>
      <c r="XEL232" s="369"/>
      <c r="XEM232" s="356"/>
      <c r="XEN232" s="374"/>
      <c r="XEO232" s="356"/>
      <c r="XEP232" s="369"/>
      <c r="XEQ232" s="275"/>
      <c r="XER232" s="275"/>
      <c r="XES232" s="161"/>
      <c r="XET232" s="369"/>
      <c r="XEU232" s="427"/>
      <c r="XEV232" s="369"/>
      <c r="XEW232" s="369"/>
      <c r="XEX232" s="369"/>
      <c r="XEY232" s="372"/>
      <c r="XEZ232" s="313"/>
      <c r="XFA232" s="275"/>
      <c r="XFB232" s="275"/>
      <c r="XFC232" s="360"/>
      <c r="XFD232" s="432"/>
    </row>
    <row r="233" spans="1:60 16285:16384" ht="40.5" hidden="1" customHeight="1" x14ac:dyDescent="0.2">
      <c r="A233" s="378">
        <v>75</v>
      </c>
      <c r="B233" s="428" t="s">
        <v>460</v>
      </c>
      <c r="C233" s="356" t="str">
        <f>+VLOOKUP(B233,$A$770:$B$812,2,0)</f>
        <v>JUAN CARLOS SEPÚLVEDA</v>
      </c>
      <c r="D233" s="374" t="s">
        <v>171</v>
      </c>
      <c r="E233" s="356"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69" t="s">
        <v>276</v>
      </c>
      <c r="G233" s="275" t="s">
        <v>271</v>
      </c>
      <c r="H233" s="275" t="s">
        <v>37</v>
      </c>
      <c r="I233" s="168" t="s">
        <v>1551</v>
      </c>
      <c r="J233" s="369" t="s">
        <v>106</v>
      </c>
      <c r="K233" s="369" t="s">
        <v>1552</v>
      </c>
      <c r="L233" s="429" t="s">
        <v>1553</v>
      </c>
      <c r="M233" s="429" t="s">
        <v>1554</v>
      </c>
      <c r="N233" s="369" t="s">
        <v>128</v>
      </c>
      <c r="O233" s="382">
        <f t="shared" ref="O233" si="973">IF(N233="ALTA",5,IF(N233="MEDIO ALTA",4,IF(N233="MEDIA",3,IF(N233="MEDIO BAJA",2,IF(N233="BAJA",1,0)))))</f>
        <v>1</v>
      </c>
      <c r="P233" s="369" t="s">
        <v>145</v>
      </c>
      <c r="Q233" s="382">
        <f t="shared" ref="Q233:Q239" si="974">IF(P233="ALTO",5,IF(P233="MEDIO ALTO",4,IF(P233="MEDIO",3,IF(P233="MEDIO BAJO",2,IF(P233="BAJO",1,0)))))</f>
        <v>2</v>
      </c>
      <c r="R233" s="382">
        <f>Q233*O233</f>
        <v>2</v>
      </c>
      <c r="S233" s="162" t="s">
        <v>327</v>
      </c>
      <c r="T233" s="334">
        <f t="shared" si="848"/>
        <v>1</v>
      </c>
      <c r="U233" s="356">
        <f t="shared" si="836"/>
        <v>1</v>
      </c>
      <c r="V233" s="356">
        <f t="shared" si="889"/>
        <v>0.6</v>
      </c>
      <c r="W233" s="168" t="s">
        <v>1555</v>
      </c>
      <c r="X233" s="369">
        <f>IF(S233="No_existen",5*$X$10,Y233*$X$10)</f>
        <v>0.2</v>
      </c>
      <c r="Y233" s="368">
        <f t="shared" ref="Y233" si="975">ROUND(AVERAGEIF(Z233:Z235,"&gt;0"),0)</f>
        <v>4</v>
      </c>
      <c r="Z233" s="335">
        <f t="shared" si="850"/>
        <v>4</v>
      </c>
      <c r="AA233" s="275" t="s">
        <v>330</v>
      </c>
      <c r="AB233" s="275"/>
      <c r="AC233" s="368">
        <f t="shared" ref="AC233" si="976">IF(S233="No_existen",5*$AC$10,AD233*$AC$10)</f>
        <v>0.15</v>
      </c>
      <c r="AD233" s="356">
        <f t="shared" ref="AD233" si="977">ROUND(AVERAGEIF(AE233:AE235,"&gt;0"),0)</f>
        <v>1</v>
      </c>
      <c r="AE233" s="336">
        <f t="shared" si="853"/>
        <v>1</v>
      </c>
      <c r="AF233" s="275" t="s">
        <v>307</v>
      </c>
      <c r="AG233" s="275" t="s">
        <v>1538</v>
      </c>
      <c r="AH233" s="368">
        <f t="shared" ref="AH233" si="978">IF(S233="No_existen",5*$AH$10,AI233*$AH$10)</f>
        <v>0.1</v>
      </c>
      <c r="AI233" s="356">
        <f t="shared" ref="AI233" si="979">ROUND(AVERAGEIF(AJ233:AJ235,"&gt;0"),0)</f>
        <v>1</v>
      </c>
      <c r="AJ233" s="336">
        <f t="shared" si="856"/>
        <v>1</v>
      </c>
      <c r="AK233" s="275" t="s">
        <v>304</v>
      </c>
      <c r="AL233" s="275" t="s">
        <v>315</v>
      </c>
      <c r="AM233" s="368">
        <f t="shared" ref="AM233" si="980">IF(S233="No_existen",5*$AM$10,AN233*$AM$10)</f>
        <v>0.1</v>
      </c>
      <c r="AN233" s="356">
        <f t="shared" ref="AN233" si="981">ROUND(AVERAGEIF(AO233:AO235,"&gt;0"),0)</f>
        <v>1</v>
      </c>
      <c r="AO233" s="336">
        <f t="shared" si="863"/>
        <v>1</v>
      </c>
      <c r="AP233" s="275" t="s">
        <v>592</v>
      </c>
      <c r="AQ233" s="356">
        <f t="shared" ref="AQ233" si="982">ROUND(AVERAGE(U233,Y233,AD233,AI233,AN233),0)</f>
        <v>2</v>
      </c>
      <c r="AR233" s="356" t="str">
        <f t="shared" ref="AR233" si="983">IF(AQ233&lt;1.5,"FUERTE",IF(AND(AQ233&gt;=1.5,AQ233&lt;2.5),"ACEPTABLE",IF(AQ233&gt;=5,"INEXISTENTE","DÉBIL")))</f>
        <v>ACEPTABLE</v>
      </c>
      <c r="AS233" s="358">
        <f t="shared" ref="AS233" si="984">IF(R233=0,0,ROUND((R233*AQ233),0))</f>
        <v>4</v>
      </c>
      <c r="AT233" s="360" t="str">
        <f t="shared" ref="AT233" si="985">IF(AS233&gt;=36,"GRAVE", IF(AS233&lt;=10, "LEVE", "MODERADO"))</f>
        <v>LEVE</v>
      </c>
      <c r="AU233" s="433" t="s">
        <v>1556</v>
      </c>
      <c r="AV233" s="366">
        <v>0</v>
      </c>
      <c r="AW233" s="275" t="s">
        <v>90</v>
      </c>
      <c r="AX233" s="275"/>
      <c r="AY233" s="159"/>
      <c r="AZ233" s="159"/>
      <c r="BA233" s="344"/>
      <c r="XCW233" s="425"/>
      <c r="XCX233" s="369"/>
      <c r="XCY233" s="356"/>
      <c r="XCZ233" s="374"/>
      <c r="XDA233" s="356"/>
      <c r="XDB233" s="369"/>
      <c r="XDC233" s="275"/>
      <c r="XDD233" s="275"/>
      <c r="XDE233" s="275"/>
      <c r="XDF233" s="369"/>
      <c r="XDG233" s="425"/>
      <c r="XDH233" s="369"/>
      <c r="XDI233" s="369"/>
      <c r="XDJ233" s="369"/>
      <c r="XDK233" s="369"/>
      <c r="XDL233" s="372"/>
      <c r="XDM233" s="162"/>
      <c r="XDN233" s="313"/>
      <c r="XDO233" s="275"/>
      <c r="XDP233" s="275"/>
      <c r="XDQ233" s="425"/>
      <c r="XDR233" s="369"/>
      <c r="XDS233" s="356"/>
      <c r="XDT233" s="374"/>
      <c r="XDU233" s="356"/>
      <c r="XDV233" s="369"/>
      <c r="XDW233" s="275"/>
      <c r="XDX233" s="275"/>
      <c r="XDY233" s="275"/>
      <c r="XDZ233" s="369"/>
      <c r="XEA233" s="425"/>
      <c r="XEB233" s="369"/>
      <c r="XEC233" s="369"/>
      <c r="XED233" s="369"/>
      <c r="XEE233" s="372"/>
      <c r="XEF233" s="313"/>
      <c r="XEG233" s="275"/>
      <c r="XEH233" s="275"/>
      <c r="XEI233" s="360"/>
      <c r="XEJ233" s="430"/>
      <c r="XEK233" s="425"/>
      <c r="XEL233" s="369"/>
      <c r="XEM233" s="356"/>
      <c r="XEN233" s="374"/>
      <c r="XEO233" s="356"/>
      <c r="XEP233" s="369"/>
      <c r="XEQ233" s="275"/>
      <c r="XER233" s="275"/>
      <c r="XES233" s="275"/>
      <c r="XET233" s="369"/>
      <c r="XEU233" s="425"/>
      <c r="XEV233" s="369"/>
      <c r="XEW233" s="369"/>
      <c r="XEX233" s="369"/>
      <c r="XEY233" s="313"/>
      <c r="XEZ233" s="275"/>
      <c r="XFA233" s="360"/>
      <c r="XFB233" s="286"/>
    </row>
    <row r="234" spans="1:60 16285:16384" ht="40.5" hidden="1" customHeight="1" x14ac:dyDescent="0.2">
      <c r="A234" s="378"/>
      <c r="B234" s="428"/>
      <c r="C234" s="356"/>
      <c r="D234" s="374"/>
      <c r="E234" s="356"/>
      <c r="F234" s="369"/>
      <c r="G234" s="275" t="s">
        <v>272</v>
      </c>
      <c r="H234" s="275" t="s">
        <v>41</v>
      </c>
      <c r="I234" s="168" t="s">
        <v>1557</v>
      </c>
      <c r="J234" s="369"/>
      <c r="K234" s="369"/>
      <c r="L234" s="429"/>
      <c r="M234" s="429"/>
      <c r="N234" s="369"/>
      <c r="O234" s="382"/>
      <c r="P234" s="369"/>
      <c r="Q234" s="382"/>
      <c r="R234" s="382"/>
      <c r="S234" s="162" t="s">
        <v>327</v>
      </c>
      <c r="T234" s="334">
        <f t="shared" si="848"/>
        <v>1</v>
      </c>
      <c r="U234" s="356"/>
      <c r="V234" s="356"/>
      <c r="W234" s="168" t="s">
        <v>1558</v>
      </c>
      <c r="X234" s="369"/>
      <c r="Y234" s="368"/>
      <c r="Z234" s="335">
        <f t="shared" si="850"/>
        <v>4</v>
      </c>
      <c r="AA234" s="275" t="s">
        <v>330</v>
      </c>
      <c r="AB234" s="275"/>
      <c r="AC234" s="368"/>
      <c r="AD234" s="356"/>
      <c r="AE234" s="336">
        <f t="shared" si="853"/>
        <v>1</v>
      </c>
      <c r="AF234" s="275" t="s">
        <v>307</v>
      </c>
      <c r="AG234" s="275" t="s">
        <v>1542</v>
      </c>
      <c r="AH234" s="368"/>
      <c r="AI234" s="356"/>
      <c r="AJ234" s="336">
        <f t="shared" si="856"/>
        <v>1</v>
      </c>
      <c r="AK234" s="275" t="s">
        <v>304</v>
      </c>
      <c r="AL234" s="275" t="s">
        <v>311</v>
      </c>
      <c r="AM234" s="368"/>
      <c r="AN234" s="356"/>
      <c r="AO234" s="336">
        <f t="shared" si="863"/>
        <v>1</v>
      </c>
      <c r="AP234" s="275" t="s">
        <v>592</v>
      </c>
      <c r="AQ234" s="356"/>
      <c r="AR234" s="356"/>
      <c r="AS234" s="358"/>
      <c r="AT234" s="360"/>
      <c r="AU234" s="433"/>
      <c r="AV234" s="367"/>
      <c r="AW234" s="275" t="s">
        <v>90</v>
      </c>
      <c r="AX234" s="275"/>
      <c r="AY234" s="159"/>
      <c r="AZ234" s="159"/>
      <c r="BA234" s="344"/>
      <c r="XCW234" s="426"/>
      <c r="XCX234" s="369"/>
      <c r="XCY234" s="356"/>
      <c r="XCZ234" s="374"/>
      <c r="XDA234" s="356"/>
      <c r="XDB234" s="369"/>
      <c r="XDC234" s="275"/>
      <c r="XDD234" s="275"/>
      <c r="XDE234" s="161"/>
      <c r="XDF234" s="369"/>
      <c r="XDG234" s="426"/>
      <c r="XDH234" s="369"/>
      <c r="XDI234" s="369"/>
      <c r="XDJ234" s="369"/>
      <c r="XDK234" s="369"/>
      <c r="XDL234" s="372"/>
      <c r="XDM234" s="162"/>
      <c r="XDN234" s="313"/>
      <c r="XDO234" s="275"/>
      <c r="XDP234" s="275"/>
      <c r="XDQ234" s="426"/>
      <c r="XDR234" s="369"/>
      <c r="XDS234" s="356"/>
      <c r="XDT234" s="374"/>
      <c r="XDU234" s="356"/>
      <c r="XDV234" s="369"/>
      <c r="XDW234" s="275"/>
      <c r="XDX234" s="275"/>
      <c r="XDY234" s="161"/>
      <c r="XDZ234" s="369"/>
      <c r="XEA234" s="426"/>
      <c r="XEB234" s="369"/>
      <c r="XEC234" s="369"/>
      <c r="XED234" s="369"/>
      <c r="XEE234" s="372"/>
      <c r="XEF234" s="313"/>
      <c r="XEG234" s="275"/>
      <c r="XEH234" s="275"/>
      <c r="XEI234" s="360"/>
      <c r="XEJ234" s="431"/>
      <c r="XEK234" s="426"/>
      <c r="XEL234" s="369"/>
      <c r="XEM234" s="356"/>
      <c r="XEN234" s="374"/>
      <c r="XEO234" s="356"/>
      <c r="XEP234" s="369"/>
      <c r="XEQ234" s="275"/>
      <c r="XER234" s="275"/>
      <c r="XES234" s="161"/>
      <c r="XET234" s="369"/>
      <c r="XEU234" s="426"/>
      <c r="XEV234" s="369"/>
      <c r="XEW234" s="369"/>
      <c r="XEX234" s="369"/>
      <c r="XEY234" s="313"/>
      <c r="XEZ234" s="275"/>
      <c r="XFA234" s="360"/>
      <c r="XFB234" s="286"/>
    </row>
    <row r="235" spans="1:60 16285:16384" ht="40.5" hidden="1" customHeight="1" x14ac:dyDescent="0.2">
      <c r="A235" s="378"/>
      <c r="B235" s="428"/>
      <c r="C235" s="356"/>
      <c r="D235" s="374"/>
      <c r="E235" s="356"/>
      <c r="F235" s="369"/>
      <c r="G235" s="275"/>
      <c r="H235" s="275"/>
      <c r="I235" s="168"/>
      <c r="J235" s="369"/>
      <c r="K235" s="369"/>
      <c r="L235" s="429"/>
      <c r="M235" s="429"/>
      <c r="N235" s="369"/>
      <c r="O235" s="382"/>
      <c r="P235" s="369"/>
      <c r="Q235" s="382"/>
      <c r="R235" s="382"/>
      <c r="S235" s="162"/>
      <c r="T235" s="334">
        <f t="shared" si="848"/>
        <v>0</v>
      </c>
      <c r="U235" s="356"/>
      <c r="V235" s="356"/>
      <c r="W235" s="275"/>
      <c r="X235" s="369"/>
      <c r="Y235" s="368"/>
      <c r="Z235" s="335">
        <f t="shared" si="850"/>
        <v>0</v>
      </c>
      <c r="AA235" s="275"/>
      <c r="AB235" s="275"/>
      <c r="AC235" s="368"/>
      <c r="AD235" s="356"/>
      <c r="AE235" s="336">
        <f t="shared" si="853"/>
        <v>0</v>
      </c>
      <c r="AF235" s="275"/>
      <c r="AG235" s="275"/>
      <c r="AH235" s="368"/>
      <c r="AI235" s="356"/>
      <c r="AJ235" s="336">
        <f t="shared" si="856"/>
        <v>0</v>
      </c>
      <c r="AK235" s="275"/>
      <c r="AL235" s="275"/>
      <c r="AM235" s="368"/>
      <c r="AN235" s="356"/>
      <c r="AO235" s="336">
        <f t="shared" si="863"/>
        <v>0</v>
      </c>
      <c r="AP235" s="275"/>
      <c r="AQ235" s="356"/>
      <c r="AR235" s="356"/>
      <c r="AS235" s="358"/>
      <c r="AT235" s="360"/>
      <c r="AU235" s="433"/>
      <c r="AV235" s="367"/>
      <c r="AW235" s="275" t="s">
        <v>90</v>
      </c>
      <c r="AX235" s="275"/>
      <c r="AY235" s="159"/>
      <c r="AZ235" s="159"/>
      <c r="BA235" s="344"/>
      <c r="XCW235" s="427"/>
      <c r="XCX235" s="369"/>
      <c r="XCY235" s="356"/>
      <c r="XCZ235" s="374"/>
      <c r="XDA235" s="356"/>
      <c r="XDB235" s="369"/>
      <c r="XDC235" s="275"/>
      <c r="XDD235" s="275"/>
      <c r="XDE235" s="161"/>
      <c r="XDF235" s="369"/>
      <c r="XDG235" s="427"/>
      <c r="XDH235" s="369"/>
      <c r="XDI235" s="369"/>
      <c r="XDJ235" s="369"/>
      <c r="XDK235" s="369"/>
      <c r="XDL235" s="372"/>
      <c r="XDM235" s="162"/>
      <c r="XDN235" s="313"/>
      <c r="XDO235" s="275"/>
      <c r="XDP235" s="275"/>
      <c r="XDQ235" s="427"/>
      <c r="XDR235" s="369"/>
      <c r="XDS235" s="356"/>
      <c r="XDT235" s="374"/>
      <c r="XDU235" s="356"/>
      <c r="XDV235" s="369"/>
      <c r="XDW235" s="275"/>
      <c r="XDX235" s="275"/>
      <c r="XDY235" s="161"/>
      <c r="XDZ235" s="369"/>
      <c r="XEA235" s="427"/>
      <c r="XEB235" s="369"/>
      <c r="XEC235" s="369"/>
      <c r="XED235" s="369"/>
      <c r="XEE235" s="372"/>
      <c r="XEF235" s="313"/>
      <c r="XEG235" s="275"/>
      <c r="XEH235" s="275"/>
      <c r="XEI235" s="360"/>
      <c r="XEJ235" s="432"/>
      <c r="XEK235" s="427"/>
      <c r="XEL235" s="369"/>
      <c r="XEM235" s="356"/>
      <c r="XEN235" s="374"/>
      <c r="XEO235" s="356"/>
      <c r="XEP235" s="369"/>
      <c r="XEQ235" s="275"/>
      <c r="XER235" s="275"/>
      <c r="XES235" s="161"/>
      <c r="XET235" s="369"/>
      <c r="XEU235" s="427"/>
      <c r="XEV235" s="369"/>
      <c r="XEW235" s="369"/>
      <c r="XEX235" s="369"/>
      <c r="XEY235" s="313"/>
      <c r="XEZ235" s="275"/>
      <c r="XFA235" s="360"/>
      <c r="XFB235" s="286"/>
    </row>
    <row r="236" spans="1:60 16285:16384" ht="40.5" hidden="1" customHeight="1" x14ac:dyDescent="0.2">
      <c r="A236" s="378">
        <v>76</v>
      </c>
      <c r="B236" s="428" t="s">
        <v>460</v>
      </c>
      <c r="C236" s="356" t="str">
        <f>+VLOOKUP(B236,$A$770:$B$812,2,0)</f>
        <v>JUAN CARLOS SEPÚLVEDA</v>
      </c>
      <c r="D236" s="374" t="s">
        <v>171</v>
      </c>
      <c r="E236" s="356"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69" t="s">
        <v>276</v>
      </c>
      <c r="G236" s="275" t="s">
        <v>271</v>
      </c>
      <c r="H236" s="275" t="s">
        <v>37</v>
      </c>
      <c r="I236" s="168" t="s">
        <v>1559</v>
      </c>
      <c r="J236" s="369" t="s">
        <v>106</v>
      </c>
      <c r="K236" s="369" t="s">
        <v>1560</v>
      </c>
      <c r="L236" s="429" t="s">
        <v>1561</v>
      </c>
      <c r="M236" s="429" t="s">
        <v>1562</v>
      </c>
      <c r="N236" s="369" t="s">
        <v>128</v>
      </c>
      <c r="O236" s="382">
        <f t="shared" ref="O236" si="986">IF(N236="ALTA",5,IF(N236="MEDIO ALTA",4,IF(N236="MEDIA",3,IF(N236="MEDIO BAJA",2,IF(N236="BAJA",1,0)))))</f>
        <v>1</v>
      </c>
      <c r="P236" s="369" t="s">
        <v>141</v>
      </c>
      <c r="Q236" s="382">
        <f t="shared" si="974"/>
        <v>3</v>
      </c>
      <c r="R236" s="382">
        <f>Q236*O236</f>
        <v>3</v>
      </c>
      <c r="S236" s="162" t="s">
        <v>327</v>
      </c>
      <c r="T236" s="334">
        <f t="shared" si="848"/>
        <v>1</v>
      </c>
      <c r="U236" s="356">
        <f t="shared" si="836"/>
        <v>1</v>
      </c>
      <c r="V236" s="356">
        <f t="shared" si="889"/>
        <v>0.6</v>
      </c>
      <c r="W236" s="168" t="s">
        <v>1563</v>
      </c>
      <c r="X236" s="369">
        <f>IF(S236="No_existen",5*$X$10,Y236*$X$10)</f>
        <v>0.2</v>
      </c>
      <c r="Y236" s="368">
        <f t="shared" ref="Y236" si="987">ROUND(AVERAGEIF(Z236:Z238,"&gt;0"),0)</f>
        <v>4</v>
      </c>
      <c r="Z236" s="335">
        <f t="shared" si="850"/>
        <v>4</v>
      </c>
      <c r="AA236" s="275" t="s">
        <v>330</v>
      </c>
      <c r="AB236" s="275"/>
      <c r="AC236" s="368">
        <f t="shared" ref="AC236" si="988">IF(S236="No_existen",5*$AC$10,AD236*$AC$10)</f>
        <v>0.15</v>
      </c>
      <c r="AD236" s="356">
        <f t="shared" ref="AD236" si="989">ROUND(AVERAGEIF(AE236:AE238,"&gt;0"),0)</f>
        <v>1</v>
      </c>
      <c r="AE236" s="336">
        <f t="shared" si="853"/>
        <v>1</v>
      </c>
      <c r="AF236" s="275" t="s">
        <v>307</v>
      </c>
      <c r="AG236" s="275" t="s">
        <v>1564</v>
      </c>
      <c r="AH236" s="368">
        <f t="shared" ref="AH236" si="990">IF(S236="No_existen",5*$AH$10,AI236*$AH$10)</f>
        <v>0.1</v>
      </c>
      <c r="AI236" s="356">
        <f t="shared" ref="AI236" si="991">ROUND(AVERAGEIF(AJ236:AJ238,"&gt;0"),0)</f>
        <v>1</v>
      </c>
      <c r="AJ236" s="336">
        <f t="shared" si="856"/>
        <v>1</v>
      </c>
      <c r="AK236" s="275" t="s">
        <v>304</v>
      </c>
      <c r="AL236" s="275" t="s">
        <v>311</v>
      </c>
      <c r="AM236" s="368">
        <f t="shared" ref="AM236" si="992">IF(S236="No_existen",5*$AM$10,AN236*$AM$10)</f>
        <v>0.1</v>
      </c>
      <c r="AN236" s="356">
        <f t="shared" ref="AN236" si="993">ROUND(AVERAGEIF(AO236:AO238,"&gt;0"),0)</f>
        <v>1</v>
      </c>
      <c r="AO236" s="336">
        <f t="shared" si="863"/>
        <v>1</v>
      </c>
      <c r="AP236" s="275" t="s">
        <v>592</v>
      </c>
      <c r="AQ236" s="356">
        <f t="shared" ref="AQ236" si="994">ROUND(AVERAGE(U236,Y236,AD236,AI236,AN236),0)</f>
        <v>2</v>
      </c>
      <c r="AR236" s="356" t="str">
        <f t="shared" ref="AR236" si="995">IF(AQ236&lt;1.5,"FUERTE",IF(AND(AQ236&gt;=1.5,AQ236&lt;2.5),"ACEPTABLE",IF(AQ236&gt;=5,"INEXISTENTE","DÉBIL")))</f>
        <v>ACEPTABLE</v>
      </c>
      <c r="AS236" s="358">
        <f t="shared" ref="AS236" si="996">IF(R236=0,0,ROUND((R236*AQ236),0))</f>
        <v>6</v>
      </c>
      <c r="AT236" s="360" t="str">
        <f t="shared" ref="AT236" si="997">IF(AS236&gt;=36,"GRAVE", IF(AS236&lt;=10, "LEVE", "MODERADO"))</f>
        <v>LEVE</v>
      </c>
      <c r="AU236" s="433" t="s">
        <v>1565</v>
      </c>
      <c r="AV236" s="366">
        <v>0</v>
      </c>
      <c r="AW236" s="275" t="s">
        <v>90</v>
      </c>
      <c r="AX236" s="275"/>
      <c r="AY236" s="159"/>
      <c r="AZ236" s="159"/>
      <c r="BA236" s="344"/>
      <c r="XCC236" s="425"/>
      <c r="XCD236" s="369"/>
      <c r="XCE236" s="356"/>
      <c r="XCF236" s="374"/>
      <c r="XCG236" s="356"/>
      <c r="XCH236" s="369"/>
      <c r="XCI236" s="275"/>
      <c r="XCJ236" s="275"/>
      <c r="XCK236" s="275"/>
      <c r="XCL236" s="369"/>
      <c r="XCM236" s="425"/>
      <c r="XCN236" s="369"/>
      <c r="XCO236" s="369"/>
      <c r="XCP236" s="369"/>
      <c r="XCQ236" s="369"/>
      <c r="XCR236" s="372"/>
      <c r="XCS236" s="162"/>
      <c r="XCT236" s="313"/>
      <c r="XCU236" s="275"/>
      <c r="XCV236" s="275"/>
      <c r="XCW236" s="425"/>
      <c r="XCX236" s="369"/>
      <c r="XCY236" s="356"/>
      <c r="XCZ236" s="374"/>
      <c r="XDA236" s="356"/>
      <c r="XDB236" s="369"/>
      <c r="XDC236" s="275"/>
      <c r="XDD236" s="275"/>
      <c r="XDE236" s="275"/>
      <c r="XDF236" s="369"/>
      <c r="XDG236" s="425"/>
      <c r="XDH236" s="369"/>
      <c r="XDI236" s="369"/>
      <c r="XDJ236" s="369"/>
      <c r="XDK236" s="372"/>
      <c r="XDL236" s="313"/>
      <c r="XDM236" s="275"/>
      <c r="XDN236" s="275"/>
      <c r="XDO236" s="360"/>
      <c r="XDP236" s="430"/>
      <c r="XDQ236" s="425"/>
      <c r="XDR236" s="369"/>
      <c r="XDS236" s="356"/>
      <c r="XDT236" s="374"/>
      <c r="XDU236" s="356"/>
      <c r="XDV236" s="369"/>
      <c r="XDW236" s="275"/>
      <c r="XDX236" s="275"/>
      <c r="XDY236" s="275"/>
      <c r="XDZ236" s="369"/>
      <c r="XEA236" s="425"/>
      <c r="XEB236" s="369"/>
      <c r="XEC236" s="369"/>
      <c r="XED236" s="369"/>
      <c r="XEE236" s="313"/>
      <c r="XEF236" s="275"/>
      <c r="XEG236" s="360"/>
      <c r="XEH236" s="286"/>
      <c r="XEK236" s="425"/>
      <c r="XEL236" s="369"/>
      <c r="XEM236" s="356"/>
      <c r="XEN236" s="374"/>
      <c r="XEO236" s="356"/>
      <c r="XEP236" s="369"/>
      <c r="XEQ236" s="275"/>
      <c r="XER236" s="275"/>
      <c r="XES236" s="275"/>
      <c r="XET236" s="369"/>
      <c r="XEU236" s="425"/>
      <c r="XEV236" s="369"/>
      <c r="XEW236" s="369"/>
      <c r="XEX236" s="369"/>
      <c r="XEY236" s="275"/>
      <c r="XEZ236" s="286"/>
    </row>
    <row r="237" spans="1:60 16285:16384" ht="40.5" hidden="1" customHeight="1" x14ac:dyDescent="0.2">
      <c r="A237" s="378"/>
      <c r="B237" s="428"/>
      <c r="C237" s="356"/>
      <c r="D237" s="374"/>
      <c r="E237" s="356"/>
      <c r="F237" s="369"/>
      <c r="G237" s="275" t="s">
        <v>271</v>
      </c>
      <c r="H237" s="275" t="s">
        <v>37</v>
      </c>
      <c r="I237" s="168" t="s">
        <v>1566</v>
      </c>
      <c r="J237" s="369"/>
      <c r="K237" s="369"/>
      <c r="L237" s="429"/>
      <c r="M237" s="429"/>
      <c r="N237" s="369"/>
      <c r="O237" s="382"/>
      <c r="P237" s="369"/>
      <c r="Q237" s="382"/>
      <c r="R237" s="382"/>
      <c r="S237" s="162" t="s">
        <v>327</v>
      </c>
      <c r="T237" s="334">
        <f t="shared" si="848"/>
        <v>1</v>
      </c>
      <c r="U237" s="356"/>
      <c r="V237" s="356"/>
      <c r="W237" s="168" t="s">
        <v>1567</v>
      </c>
      <c r="X237" s="369"/>
      <c r="Y237" s="368"/>
      <c r="Z237" s="335">
        <f t="shared" si="850"/>
        <v>4</v>
      </c>
      <c r="AA237" s="275" t="s">
        <v>330</v>
      </c>
      <c r="AB237" s="275"/>
      <c r="AC237" s="368"/>
      <c r="AD237" s="356"/>
      <c r="AE237" s="336">
        <f t="shared" si="853"/>
        <v>1</v>
      </c>
      <c r="AF237" s="275" t="s">
        <v>307</v>
      </c>
      <c r="AG237" s="275" t="s">
        <v>1542</v>
      </c>
      <c r="AH237" s="368"/>
      <c r="AI237" s="356"/>
      <c r="AJ237" s="336">
        <f t="shared" si="856"/>
        <v>1</v>
      </c>
      <c r="AK237" s="275" t="s">
        <v>304</v>
      </c>
      <c r="AL237" s="275" t="s">
        <v>311</v>
      </c>
      <c r="AM237" s="368"/>
      <c r="AN237" s="356"/>
      <c r="AO237" s="336">
        <f t="shared" si="863"/>
        <v>1</v>
      </c>
      <c r="AP237" s="275" t="s">
        <v>592</v>
      </c>
      <c r="AQ237" s="356"/>
      <c r="AR237" s="356"/>
      <c r="AS237" s="358"/>
      <c r="AT237" s="360"/>
      <c r="AU237" s="433"/>
      <c r="AV237" s="367"/>
      <c r="AW237" s="275" t="s">
        <v>90</v>
      </c>
      <c r="AX237" s="275"/>
      <c r="AY237" s="159"/>
      <c r="AZ237" s="159"/>
      <c r="BA237" s="344"/>
      <c r="XCC237" s="426"/>
      <c r="XCD237" s="369"/>
      <c r="XCE237" s="356"/>
      <c r="XCF237" s="374"/>
      <c r="XCG237" s="356"/>
      <c r="XCH237" s="369"/>
      <c r="XCI237" s="275"/>
      <c r="XCJ237" s="275"/>
      <c r="XCK237" s="161"/>
      <c r="XCL237" s="369"/>
      <c r="XCM237" s="426"/>
      <c r="XCN237" s="369"/>
      <c r="XCO237" s="369"/>
      <c r="XCP237" s="369"/>
      <c r="XCQ237" s="369"/>
      <c r="XCR237" s="372"/>
      <c r="XCS237" s="162"/>
      <c r="XCT237" s="313"/>
      <c r="XCU237" s="275"/>
      <c r="XCV237" s="275"/>
      <c r="XCW237" s="426"/>
      <c r="XCX237" s="369"/>
      <c r="XCY237" s="356"/>
      <c r="XCZ237" s="374"/>
      <c r="XDA237" s="356"/>
      <c r="XDB237" s="369"/>
      <c r="XDC237" s="275"/>
      <c r="XDD237" s="275"/>
      <c r="XDE237" s="161"/>
      <c r="XDF237" s="369"/>
      <c r="XDG237" s="426"/>
      <c r="XDH237" s="369"/>
      <c r="XDI237" s="369"/>
      <c r="XDJ237" s="369"/>
      <c r="XDK237" s="372"/>
      <c r="XDL237" s="313"/>
      <c r="XDM237" s="275"/>
      <c r="XDN237" s="275"/>
      <c r="XDO237" s="360"/>
      <c r="XDP237" s="431"/>
      <c r="XDQ237" s="426"/>
      <c r="XDR237" s="369"/>
      <c r="XDS237" s="356"/>
      <c r="XDT237" s="374"/>
      <c r="XDU237" s="356"/>
      <c r="XDV237" s="369"/>
      <c r="XDW237" s="275"/>
      <c r="XDX237" s="275"/>
      <c r="XDY237" s="161"/>
      <c r="XDZ237" s="369"/>
      <c r="XEA237" s="426"/>
      <c r="XEB237" s="369"/>
      <c r="XEC237" s="369"/>
      <c r="XED237" s="369"/>
      <c r="XEE237" s="313"/>
      <c r="XEF237" s="275"/>
      <c r="XEG237" s="360"/>
      <c r="XEH237" s="286"/>
      <c r="XEK237" s="426"/>
      <c r="XEL237" s="369"/>
      <c r="XEM237" s="356"/>
      <c r="XEN237" s="374"/>
      <c r="XEO237" s="356"/>
      <c r="XEP237" s="369"/>
      <c r="XEQ237" s="275"/>
      <c r="XER237" s="275"/>
      <c r="XES237" s="161"/>
      <c r="XET237" s="369"/>
      <c r="XEU237" s="426"/>
      <c r="XEV237" s="369"/>
      <c r="XEW237" s="369"/>
      <c r="XEX237" s="369"/>
      <c r="XEY237" s="275"/>
      <c r="XEZ237" s="286"/>
    </row>
    <row r="238" spans="1:60 16285:16384" ht="40.5" hidden="1" customHeight="1" x14ac:dyDescent="0.2">
      <c r="A238" s="378"/>
      <c r="B238" s="428"/>
      <c r="C238" s="356"/>
      <c r="D238" s="374"/>
      <c r="E238" s="356"/>
      <c r="F238" s="369"/>
      <c r="G238" s="275" t="s">
        <v>271</v>
      </c>
      <c r="H238" s="275" t="s">
        <v>37</v>
      </c>
      <c r="I238" s="168" t="s">
        <v>1568</v>
      </c>
      <c r="J238" s="369"/>
      <c r="K238" s="369"/>
      <c r="L238" s="429"/>
      <c r="M238" s="429"/>
      <c r="N238" s="369"/>
      <c r="O238" s="382"/>
      <c r="P238" s="369"/>
      <c r="Q238" s="382"/>
      <c r="R238" s="382"/>
      <c r="S238" s="162" t="s">
        <v>327</v>
      </c>
      <c r="T238" s="334">
        <f t="shared" si="848"/>
        <v>1</v>
      </c>
      <c r="U238" s="356"/>
      <c r="V238" s="356"/>
      <c r="W238" s="168" t="s">
        <v>1569</v>
      </c>
      <c r="X238" s="369"/>
      <c r="Y238" s="368"/>
      <c r="Z238" s="335">
        <f t="shared" si="850"/>
        <v>4</v>
      </c>
      <c r="AA238" s="275" t="s">
        <v>330</v>
      </c>
      <c r="AB238" s="275"/>
      <c r="AC238" s="368"/>
      <c r="AD238" s="356"/>
      <c r="AE238" s="336">
        <f t="shared" si="853"/>
        <v>1</v>
      </c>
      <c r="AF238" s="275" t="s">
        <v>307</v>
      </c>
      <c r="AG238" s="275" t="s">
        <v>1542</v>
      </c>
      <c r="AH238" s="368"/>
      <c r="AI238" s="356"/>
      <c r="AJ238" s="336">
        <f t="shared" si="856"/>
        <v>1</v>
      </c>
      <c r="AK238" s="275" t="s">
        <v>304</v>
      </c>
      <c r="AL238" s="275" t="s">
        <v>311</v>
      </c>
      <c r="AM238" s="368"/>
      <c r="AN238" s="356"/>
      <c r="AO238" s="336">
        <f t="shared" si="863"/>
        <v>1</v>
      </c>
      <c r="AP238" s="275" t="s">
        <v>592</v>
      </c>
      <c r="AQ238" s="356"/>
      <c r="AR238" s="356"/>
      <c r="AS238" s="358"/>
      <c r="AT238" s="360"/>
      <c r="AU238" s="433"/>
      <c r="AV238" s="367"/>
      <c r="AW238" s="275" t="s">
        <v>90</v>
      </c>
      <c r="AX238" s="275"/>
      <c r="AY238" s="159"/>
      <c r="AZ238" s="159"/>
      <c r="BA238" s="344"/>
      <c r="XCC238" s="427"/>
      <c r="XCD238" s="369"/>
      <c r="XCE238" s="356"/>
      <c r="XCF238" s="374"/>
      <c r="XCG238" s="356"/>
      <c r="XCH238" s="369"/>
      <c r="XCI238" s="275"/>
      <c r="XCJ238" s="275"/>
      <c r="XCK238" s="161"/>
      <c r="XCL238" s="369"/>
      <c r="XCM238" s="427"/>
      <c r="XCN238" s="369"/>
      <c r="XCO238" s="369"/>
      <c r="XCP238" s="369"/>
      <c r="XCQ238" s="369"/>
      <c r="XCR238" s="372"/>
      <c r="XCS238" s="162"/>
      <c r="XCT238" s="313"/>
      <c r="XCU238" s="275"/>
      <c r="XCV238" s="275"/>
      <c r="XCW238" s="427"/>
      <c r="XCX238" s="369"/>
      <c r="XCY238" s="356"/>
      <c r="XCZ238" s="374"/>
      <c r="XDA238" s="356"/>
      <c r="XDB238" s="369"/>
      <c r="XDC238" s="275"/>
      <c r="XDD238" s="275"/>
      <c r="XDE238" s="161"/>
      <c r="XDF238" s="369"/>
      <c r="XDG238" s="427"/>
      <c r="XDH238" s="369"/>
      <c r="XDI238" s="369"/>
      <c r="XDJ238" s="369"/>
      <c r="XDK238" s="372"/>
      <c r="XDL238" s="313"/>
      <c r="XDM238" s="275"/>
      <c r="XDN238" s="275"/>
      <c r="XDO238" s="360"/>
      <c r="XDP238" s="432"/>
      <c r="XDQ238" s="427"/>
      <c r="XDR238" s="369"/>
      <c r="XDS238" s="356"/>
      <c r="XDT238" s="374"/>
      <c r="XDU238" s="356"/>
      <c r="XDV238" s="369"/>
      <c r="XDW238" s="275"/>
      <c r="XDX238" s="275"/>
      <c r="XDY238" s="161"/>
      <c r="XDZ238" s="369"/>
      <c r="XEA238" s="427"/>
      <c r="XEB238" s="369"/>
      <c r="XEC238" s="369"/>
      <c r="XED238" s="369"/>
      <c r="XEE238" s="313"/>
      <c r="XEF238" s="275"/>
      <c r="XEG238" s="360"/>
      <c r="XEH238" s="286"/>
      <c r="XEK238" s="427"/>
      <c r="XEL238" s="369"/>
      <c r="XEM238" s="356"/>
      <c r="XEN238" s="374"/>
      <c r="XEO238" s="356"/>
      <c r="XEP238" s="369"/>
      <c r="XEQ238" s="275"/>
      <c r="XER238" s="275"/>
      <c r="XES238" s="161"/>
      <c r="XET238" s="369"/>
      <c r="XEU238" s="427"/>
      <c r="XEV238" s="369"/>
      <c r="XEW238" s="369"/>
      <c r="XEX238" s="369"/>
      <c r="XEY238" s="275"/>
      <c r="XEZ238" s="286"/>
    </row>
    <row r="239" spans="1:60 16285:16384" ht="40.5" hidden="1" customHeight="1" x14ac:dyDescent="0.2">
      <c r="A239" s="378">
        <v>77</v>
      </c>
      <c r="B239" s="428" t="s">
        <v>460</v>
      </c>
      <c r="C239" s="356" t="str">
        <f>+VLOOKUP(B239,$A$770:$B$812,2,0)</f>
        <v>JUAN CARLOS SEPÚLVEDA</v>
      </c>
      <c r="D239" s="374" t="s">
        <v>171</v>
      </c>
      <c r="E239" s="356"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69" t="s">
        <v>276</v>
      </c>
      <c r="G239" s="275" t="s">
        <v>271</v>
      </c>
      <c r="H239" s="275" t="s">
        <v>37</v>
      </c>
      <c r="I239" s="168" t="s">
        <v>1570</v>
      </c>
      <c r="J239" s="369" t="s">
        <v>106</v>
      </c>
      <c r="K239" s="369" t="s">
        <v>1571</v>
      </c>
      <c r="L239" s="429" t="s">
        <v>1572</v>
      </c>
      <c r="M239" s="429" t="s">
        <v>1573</v>
      </c>
      <c r="N239" s="369" t="s">
        <v>150</v>
      </c>
      <c r="O239" s="382">
        <f t="shared" ref="O239" si="998">IF(N239="ALTA",5,IF(N239="MEDIO ALTA",4,IF(N239="MEDIA",3,IF(N239="MEDIO BAJA",2,IF(N239="BAJA",1,0)))))</f>
        <v>4</v>
      </c>
      <c r="P239" s="369" t="s">
        <v>142</v>
      </c>
      <c r="Q239" s="382">
        <f t="shared" si="974"/>
        <v>1</v>
      </c>
      <c r="R239" s="382">
        <f>Q239*O239</f>
        <v>4</v>
      </c>
      <c r="S239" s="162" t="s">
        <v>327</v>
      </c>
      <c r="T239" s="334">
        <f t="shared" si="848"/>
        <v>1</v>
      </c>
      <c r="U239" s="356">
        <f t="shared" si="836"/>
        <v>1</v>
      </c>
      <c r="V239" s="356">
        <f t="shared" si="889"/>
        <v>0.6</v>
      </c>
      <c r="W239" s="168" t="s">
        <v>1574</v>
      </c>
      <c r="X239" s="369">
        <f>IF(S239="No_existen",5*$X$10,Y239*$X$10)</f>
        <v>0.2</v>
      </c>
      <c r="Y239" s="368">
        <f t="shared" ref="Y239" si="999">ROUND(AVERAGEIF(Z239:Z241,"&gt;0"),0)</f>
        <v>4</v>
      </c>
      <c r="Z239" s="335">
        <f t="shared" si="850"/>
        <v>4</v>
      </c>
      <c r="AA239" s="275" t="s">
        <v>330</v>
      </c>
      <c r="AB239" s="275"/>
      <c r="AC239" s="368">
        <f t="shared" ref="AC239" si="1000">IF(S239="No_existen",5*$AC$10,AD239*$AC$10)</f>
        <v>0.15</v>
      </c>
      <c r="AD239" s="356">
        <f t="shared" ref="AD239" si="1001">ROUND(AVERAGEIF(AE239:AE241,"&gt;0"),0)</f>
        <v>1</v>
      </c>
      <c r="AE239" s="336">
        <f t="shared" si="853"/>
        <v>1</v>
      </c>
      <c r="AF239" s="275" t="s">
        <v>307</v>
      </c>
      <c r="AG239" s="275" t="s">
        <v>1542</v>
      </c>
      <c r="AH239" s="368">
        <f t="shared" ref="AH239" si="1002">IF(S239="No_existen",5*$AH$10,AI239*$AH$10)</f>
        <v>0.1</v>
      </c>
      <c r="AI239" s="356">
        <f t="shared" ref="AI239" si="1003">ROUND(AVERAGEIF(AJ239:AJ241,"&gt;0"),0)</f>
        <v>1</v>
      </c>
      <c r="AJ239" s="336">
        <f t="shared" si="856"/>
        <v>1</v>
      </c>
      <c r="AK239" s="275" t="s">
        <v>304</v>
      </c>
      <c r="AL239" s="275" t="s">
        <v>318</v>
      </c>
      <c r="AM239" s="368">
        <f t="shared" ref="AM239" si="1004">IF(S239="No_existen",5*$AM$10,AN239*$AM$10)</f>
        <v>0.1</v>
      </c>
      <c r="AN239" s="356">
        <f t="shared" ref="AN239" si="1005">ROUND(AVERAGEIF(AO239:AO241,"&gt;0"),0)</f>
        <v>1</v>
      </c>
      <c r="AO239" s="336">
        <f t="shared" si="863"/>
        <v>1</v>
      </c>
      <c r="AP239" s="275" t="s">
        <v>592</v>
      </c>
      <c r="AQ239" s="356">
        <f t="shared" ref="AQ239" si="1006">ROUND(AVERAGE(U239,Y239,AD239,AI239,AN239),0)</f>
        <v>2</v>
      </c>
      <c r="AR239" s="356" t="str">
        <f t="shared" ref="AR239" si="1007">IF(AQ239&lt;1.5,"FUERTE",IF(AND(AQ239&gt;=1.5,AQ239&lt;2.5),"ACEPTABLE",IF(AQ239&gt;=5,"INEXISTENTE","DÉBIL")))</f>
        <v>ACEPTABLE</v>
      </c>
      <c r="AS239" s="358">
        <f t="shared" ref="AS239" si="1008">IF(R239=0,0,ROUND((R239*AQ239),0))</f>
        <v>8</v>
      </c>
      <c r="AT239" s="360" t="str">
        <f t="shared" ref="AT239" si="1009">IF(AS239&gt;=36,"GRAVE", IF(AS239&lt;=10, "LEVE", "MODERADO"))</f>
        <v>LEVE</v>
      </c>
      <c r="AU239" s="433" t="s">
        <v>1575</v>
      </c>
      <c r="AV239" s="374" t="s">
        <v>1576</v>
      </c>
      <c r="AW239" s="275" t="s">
        <v>90</v>
      </c>
      <c r="AX239" s="275"/>
      <c r="AY239" s="159"/>
      <c r="AZ239" s="159"/>
      <c r="BA239" s="344"/>
      <c r="XBI239" s="425"/>
      <c r="XBJ239" s="369"/>
      <c r="XBK239" s="356"/>
      <c r="XBL239" s="374"/>
      <c r="XBM239" s="356"/>
      <c r="XBN239" s="369"/>
      <c r="XBO239" s="275"/>
      <c r="XBP239" s="275"/>
      <c r="XBQ239" s="275"/>
      <c r="XBR239" s="369"/>
      <c r="XBS239" s="425"/>
      <c r="XBT239" s="369"/>
      <c r="XBU239" s="369"/>
      <c r="XBV239" s="369"/>
      <c r="XBW239" s="369"/>
      <c r="XBX239" s="372"/>
      <c r="XBY239" s="162"/>
      <c r="XBZ239" s="313"/>
      <c r="XCA239" s="275"/>
      <c r="XCB239" s="275"/>
      <c r="XCC239" s="425"/>
      <c r="XCD239" s="369"/>
      <c r="XCE239" s="356"/>
      <c r="XCF239" s="374"/>
      <c r="XCG239" s="356"/>
      <c r="XCH239" s="369"/>
      <c r="XCI239" s="275"/>
      <c r="XCJ239" s="275"/>
      <c r="XCK239" s="275"/>
      <c r="XCL239" s="369"/>
      <c r="XCM239" s="425"/>
      <c r="XCN239" s="369"/>
      <c r="XCO239" s="369"/>
      <c r="XCP239" s="369"/>
      <c r="XCQ239" s="372"/>
      <c r="XCR239" s="313"/>
      <c r="XCS239" s="275"/>
      <c r="XCT239" s="275"/>
      <c r="XCU239" s="360"/>
      <c r="XCV239" s="430"/>
      <c r="XCW239" s="425"/>
      <c r="XCX239" s="369"/>
      <c r="XCY239" s="356"/>
      <c r="XCZ239" s="374"/>
      <c r="XDA239" s="356"/>
      <c r="XDB239" s="369"/>
      <c r="XDC239" s="275"/>
      <c r="XDD239" s="275"/>
      <c r="XDE239" s="275"/>
      <c r="XDF239" s="369"/>
      <c r="XDG239" s="425"/>
      <c r="XDH239" s="369"/>
      <c r="XDI239" s="369"/>
      <c r="XDJ239" s="369"/>
      <c r="XDK239" s="313"/>
      <c r="XDL239" s="275"/>
      <c r="XDM239" s="360"/>
      <c r="XDN239" s="286"/>
      <c r="XDQ239" s="425"/>
      <c r="XDR239" s="369"/>
      <c r="XDS239" s="356"/>
      <c r="XDT239" s="374"/>
      <c r="XDU239" s="356"/>
      <c r="XDV239" s="369"/>
      <c r="XDW239" s="275"/>
      <c r="XDX239" s="275"/>
      <c r="XDY239" s="275"/>
      <c r="XDZ239" s="369"/>
      <c r="XEA239" s="425"/>
      <c r="XEB239" s="369"/>
      <c r="XEC239" s="369"/>
      <c r="XED239" s="369"/>
      <c r="XEE239" s="275"/>
      <c r="XEF239" s="286"/>
      <c r="XEK239" s="425"/>
      <c r="XEL239" s="369"/>
      <c r="XEM239" s="356"/>
      <c r="XEN239" s="374"/>
      <c r="XEO239" s="356"/>
      <c r="XEP239" s="369"/>
      <c r="XEQ239" s="275"/>
      <c r="XER239" s="275"/>
      <c r="XES239" s="275"/>
      <c r="XET239" s="369"/>
      <c r="XEU239" s="425"/>
      <c r="XEV239" s="369"/>
      <c r="XEW239" s="369"/>
      <c r="XEX239" s="369"/>
      <c r="XEY239" s="286"/>
    </row>
    <row r="240" spans="1:60 16285:16384" ht="40.5" hidden="1" customHeight="1" x14ac:dyDescent="0.2">
      <c r="A240" s="378"/>
      <c r="B240" s="428"/>
      <c r="C240" s="356"/>
      <c r="D240" s="374"/>
      <c r="E240" s="356"/>
      <c r="F240" s="369"/>
      <c r="G240" s="275" t="s">
        <v>272</v>
      </c>
      <c r="H240" s="275" t="s">
        <v>536</v>
      </c>
      <c r="I240" s="168" t="s">
        <v>1577</v>
      </c>
      <c r="J240" s="369"/>
      <c r="K240" s="369"/>
      <c r="L240" s="429"/>
      <c r="M240" s="429"/>
      <c r="N240" s="369"/>
      <c r="O240" s="382"/>
      <c r="P240" s="369"/>
      <c r="Q240" s="382"/>
      <c r="R240" s="382"/>
      <c r="S240" s="162" t="s">
        <v>327</v>
      </c>
      <c r="T240" s="334">
        <f t="shared" si="848"/>
        <v>1</v>
      </c>
      <c r="U240" s="356"/>
      <c r="V240" s="356"/>
      <c r="W240" s="168" t="s">
        <v>1578</v>
      </c>
      <c r="X240" s="369"/>
      <c r="Y240" s="368"/>
      <c r="Z240" s="335">
        <f t="shared" si="850"/>
        <v>4</v>
      </c>
      <c r="AA240" s="275" t="s">
        <v>330</v>
      </c>
      <c r="AB240" s="275"/>
      <c r="AC240" s="368"/>
      <c r="AD240" s="356"/>
      <c r="AE240" s="336">
        <f t="shared" si="853"/>
        <v>1</v>
      </c>
      <c r="AF240" s="275" t="s">
        <v>307</v>
      </c>
      <c r="AG240" s="275" t="s">
        <v>1538</v>
      </c>
      <c r="AH240" s="368"/>
      <c r="AI240" s="356"/>
      <c r="AJ240" s="336">
        <f t="shared" si="856"/>
        <v>1</v>
      </c>
      <c r="AK240" s="275" t="s">
        <v>304</v>
      </c>
      <c r="AL240" s="275" t="s">
        <v>1579</v>
      </c>
      <c r="AM240" s="368"/>
      <c r="AN240" s="356"/>
      <c r="AO240" s="336">
        <f t="shared" si="863"/>
        <v>1</v>
      </c>
      <c r="AP240" s="275" t="s">
        <v>592</v>
      </c>
      <c r="AQ240" s="356"/>
      <c r="AR240" s="356"/>
      <c r="AS240" s="358"/>
      <c r="AT240" s="360"/>
      <c r="AU240" s="433"/>
      <c r="AV240" s="374"/>
      <c r="AW240" s="275" t="s">
        <v>90</v>
      </c>
      <c r="AX240" s="275"/>
      <c r="AY240" s="159"/>
      <c r="AZ240" s="159"/>
      <c r="BA240" s="344"/>
      <c r="XBI240" s="426"/>
      <c r="XBJ240" s="369"/>
      <c r="XBK240" s="356"/>
      <c r="XBL240" s="374"/>
      <c r="XBM240" s="356"/>
      <c r="XBN240" s="369"/>
      <c r="XBO240" s="275"/>
      <c r="XBP240" s="275"/>
      <c r="XBQ240" s="161"/>
      <c r="XBR240" s="369"/>
      <c r="XBS240" s="426"/>
      <c r="XBT240" s="369"/>
      <c r="XBU240" s="369"/>
      <c r="XBV240" s="369"/>
      <c r="XBW240" s="369"/>
      <c r="XBX240" s="372"/>
      <c r="XBY240" s="162"/>
      <c r="XBZ240" s="313"/>
      <c r="XCA240" s="275"/>
      <c r="XCB240" s="275"/>
      <c r="XCC240" s="426"/>
      <c r="XCD240" s="369"/>
      <c r="XCE240" s="356"/>
      <c r="XCF240" s="374"/>
      <c r="XCG240" s="356"/>
      <c r="XCH240" s="369"/>
      <c r="XCI240" s="275"/>
      <c r="XCJ240" s="275"/>
      <c r="XCK240" s="161"/>
      <c r="XCL240" s="369"/>
      <c r="XCM240" s="426"/>
      <c r="XCN240" s="369"/>
      <c r="XCO240" s="369"/>
      <c r="XCP240" s="369"/>
      <c r="XCQ240" s="372"/>
      <c r="XCR240" s="313"/>
      <c r="XCS240" s="275"/>
      <c r="XCT240" s="275"/>
      <c r="XCU240" s="360"/>
      <c r="XCV240" s="431"/>
      <c r="XCW240" s="426"/>
      <c r="XCX240" s="369"/>
      <c r="XCY240" s="356"/>
      <c r="XCZ240" s="374"/>
      <c r="XDA240" s="356"/>
      <c r="XDB240" s="369"/>
      <c r="XDC240" s="275"/>
      <c r="XDD240" s="275"/>
      <c r="XDE240" s="161"/>
      <c r="XDF240" s="369"/>
      <c r="XDG240" s="426"/>
      <c r="XDH240" s="369"/>
      <c r="XDI240" s="369"/>
      <c r="XDJ240" s="369"/>
      <c r="XDK240" s="313"/>
      <c r="XDL240" s="275"/>
      <c r="XDM240" s="360"/>
      <c r="XDN240" s="286"/>
      <c r="XDQ240" s="426"/>
      <c r="XDR240" s="369"/>
      <c r="XDS240" s="356"/>
      <c r="XDT240" s="374"/>
      <c r="XDU240" s="356"/>
      <c r="XDV240" s="369"/>
      <c r="XDW240" s="275"/>
      <c r="XDX240" s="275"/>
      <c r="XDY240" s="161"/>
      <c r="XDZ240" s="369"/>
      <c r="XEA240" s="426"/>
      <c r="XEB240" s="369"/>
      <c r="XEC240" s="369"/>
      <c r="XED240" s="369"/>
      <c r="XEE240" s="275"/>
      <c r="XEF240" s="286"/>
      <c r="XEK240" s="426"/>
      <c r="XEL240" s="369"/>
      <c r="XEM240" s="356"/>
      <c r="XEN240" s="374"/>
      <c r="XEO240" s="356"/>
      <c r="XEP240" s="369"/>
      <c r="XEQ240" s="275"/>
      <c r="XER240" s="275"/>
      <c r="XES240" s="161"/>
      <c r="XET240" s="369"/>
      <c r="XEU240" s="426"/>
      <c r="XEV240" s="369"/>
      <c r="XEW240" s="369"/>
      <c r="XEX240" s="369"/>
      <c r="XEY240" s="286"/>
    </row>
    <row r="241" spans="1:53 16265:16379" ht="40.5" hidden="1" customHeight="1" x14ac:dyDescent="0.2">
      <c r="A241" s="378"/>
      <c r="B241" s="428"/>
      <c r="C241" s="356"/>
      <c r="D241" s="374"/>
      <c r="E241" s="356"/>
      <c r="F241" s="369"/>
      <c r="G241" s="275" t="s">
        <v>271</v>
      </c>
      <c r="H241" s="275" t="s">
        <v>37</v>
      </c>
      <c r="I241" s="168" t="s">
        <v>1580</v>
      </c>
      <c r="J241" s="369"/>
      <c r="K241" s="369"/>
      <c r="L241" s="429"/>
      <c r="M241" s="429"/>
      <c r="N241" s="369"/>
      <c r="O241" s="382"/>
      <c r="P241" s="369"/>
      <c r="Q241" s="382"/>
      <c r="R241" s="382"/>
      <c r="S241" s="162" t="s">
        <v>327</v>
      </c>
      <c r="T241" s="334">
        <f t="shared" si="848"/>
        <v>1</v>
      </c>
      <c r="U241" s="356"/>
      <c r="V241" s="356"/>
      <c r="W241" s="168" t="s">
        <v>1581</v>
      </c>
      <c r="X241" s="369"/>
      <c r="Y241" s="368"/>
      <c r="Z241" s="335">
        <f t="shared" si="850"/>
        <v>4</v>
      </c>
      <c r="AA241" s="275" t="s">
        <v>330</v>
      </c>
      <c r="AB241" s="275"/>
      <c r="AC241" s="368"/>
      <c r="AD241" s="356"/>
      <c r="AE241" s="336">
        <f t="shared" si="853"/>
        <v>1</v>
      </c>
      <c r="AF241" s="275" t="s">
        <v>307</v>
      </c>
      <c r="AG241" s="275" t="s">
        <v>1542</v>
      </c>
      <c r="AH241" s="368"/>
      <c r="AI241" s="356"/>
      <c r="AJ241" s="336">
        <f t="shared" si="856"/>
        <v>1</v>
      </c>
      <c r="AK241" s="275" t="s">
        <v>304</v>
      </c>
      <c r="AL241" s="275" t="s">
        <v>318</v>
      </c>
      <c r="AM241" s="368"/>
      <c r="AN241" s="356"/>
      <c r="AO241" s="336">
        <f t="shared" si="863"/>
        <v>1</v>
      </c>
      <c r="AP241" s="275" t="s">
        <v>592</v>
      </c>
      <c r="AQ241" s="356"/>
      <c r="AR241" s="356"/>
      <c r="AS241" s="358"/>
      <c r="AT241" s="360"/>
      <c r="AU241" s="433"/>
      <c r="AV241" s="374"/>
      <c r="AW241" s="275" t="s">
        <v>90</v>
      </c>
      <c r="AX241" s="275"/>
      <c r="AY241" s="159"/>
      <c r="AZ241" s="159"/>
      <c r="BA241" s="344"/>
      <c r="XBI241" s="427"/>
      <c r="XBJ241" s="369"/>
      <c r="XBK241" s="356"/>
      <c r="XBL241" s="374"/>
      <c r="XBM241" s="356"/>
      <c r="XBN241" s="369"/>
      <c r="XBO241" s="275"/>
      <c r="XBP241" s="275"/>
      <c r="XBQ241" s="161"/>
      <c r="XBR241" s="369"/>
      <c r="XBS241" s="427"/>
      <c r="XBT241" s="369"/>
      <c r="XBU241" s="369"/>
      <c r="XBV241" s="369"/>
      <c r="XBW241" s="369"/>
      <c r="XBX241" s="372"/>
      <c r="XBY241" s="162"/>
      <c r="XBZ241" s="313"/>
      <c r="XCA241" s="275"/>
      <c r="XCB241" s="275"/>
      <c r="XCC241" s="427"/>
      <c r="XCD241" s="369"/>
      <c r="XCE241" s="356"/>
      <c r="XCF241" s="374"/>
      <c r="XCG241" s="356"/>
      <c r="XCH241" s="369"/>
      <c r="XCI241" s="275"/>
      <c r="XCJ241" s="275"/>
      <c r="XCK241" s="161"/>
      <c r="XCL241" s="369"/>
      <c r="XCM241" s="427"/>
      <c r="XCN241" s="369"/>
      <c r="XCO241" s="369"/>
      <c r="XCP241" s="369"/>
      <c r="XCQ241" s="372"/>
      <c r="XCR241" s="313"/>
      <c r="XCS241" s="275"/>
      <c r="XCT241" s="275"/>
      <c r="XCU241" s="360"/>
      <c r="XCV241" s="432"/>
      <c r="XCW241" s="427"/>
      <c r="XCX241" s="369"/>
      <c r="XCY241" s="356"/>
      <c r="XCZ241" s="374"/>
      <c r="XDA241" s="356"/>
      <c r="XDB241" s="369"/>
      <c r="XDC241" s="275"/>
      <c r="XDD241" s="275"/>
      <c r="XDE241" s="161"/>
      <c r="XDF241" s="369"/>
      <c r="XDG241" s="427"/>
      <c r="XDH241" s="369"/>
      <c r="XDI241" s="369"/>
      <c r="XDJ241" s="369"/>
      <c r="XDK241" s="313"/>
      <c r="XDL241" s="275"/>
      <c r="XDM241" s="360"/>
      <c r="XDN241" s="286"/>
      <c r="XDQ241" s="427"/>
      <c r="XDR241" s="369"/>
      <c r="XDS241" s="356"/>
      <c r="XDT241" s="374"/>
      <c r="XDU241" s="356"/>
      <c r="XDV241" s="369"/>
      <c r="XDW241" s="275"/>
      <c r="XDX241" s="275"/>
      <c r="XDY241" s="161"/>
      <c r="XDZ241" s="369"/>
      <c r="XEA241" s="427"/>
      <c r="XEB241" s="369"/>
      <c r="XEC241" s="369"/>
      <c r="XED241" s="369"/>
      <c r="XEE241" s="275"/>
      <c r="XEF241" s="286"/>
      <c r="XEK241" s="427"/>
      <c r="XEL241" s="369"/>
      <c r="XEM241" s="356"/>
      <c r="XEN241" s="374"/>
      <c r="XEO241" s="356"/>
      <c r="XEP241" s="369"/>
      <c r="XEQ241" s="275"/>
      <c r="XER241" s="275"/>
      <c r="XES241" s="161"/>
      <c r="XET241" s="369"/>
      <c r="XEU241" s="427"/>
      <c r="XEV241" s="369"/>
      <c r="XEW241" s="369"/>
      <c r="XEX241" s="369"/>
      <c r="XEY241" s="286"/>
    </row>
    <row r="242" spans="1:53 16265:16379" ht="40.5" hidden="1" customHeight="1" x14ac:dyDescent="0.2">
      <c r="A242" s="378">
        <v>78</v>
      </c>
      <c r="B242" s="428" t="s">
        <v>460</v>
      </c>
      <c r="C242" s="356" t="str">
        <f>+VLOOKUP(B242,$A$770:$B$812,2,0)</f>
        <v>JUAN CARLOS SEPÚLVEDA</v>
      </c>
      <c r="D242" s="374" t="s">
        <v>171</v>
      </c>
      <c r="E242" s="356"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69" t="s">
        <v>276</v>
      </c>
      <c r="G242" s="275" t="s">
        <v>271</v>
      </c>
      <c r="H242" s="275" t="s">
        <v>37</v>
      </c>
      <c r="I242" s="168" t="s">
        <v>1582</v>
      </c>
      <c r="J242" s="369" t="s">
        <v>106</v>
      </c>
      <c r="K242" s="369" t="s">
        <v>1583</v>
      </c>
      <c r="L242" s="429" t="s">
        <v>1584</v>
      </c>
      <c r="M242" s="429" t="s">
        <v>1573</v>
      </c>
      <c r="N242" s="369" t="s">
        <v>128</v>
      </c>
      <c r="O242" s="382">
        <f t="shared" ref="O242" si="1010">IF(N242="ALTA",5,IF(N242="MEDIO ALTA",4,IF(N242="MEDIA",3,IF(N242="MEDIO BAJA",2,IF(N242="BAJA",1,0)))))</f>
        <v>1</v>
      </c>
      <c r="P242" s="369" t="s">
        <v>144</v>
      </c>
      <c r="Q242" s="382">
        <f t="shared" ref="Q242" si="1011">IF(P242="ALTO",5,IF(P242="MEDIO ALTO",4,IF(P242="MEDIO",3,IF(P242="MEDIO BAJO",2,IF(P242="BAJO",1,0)))))</f>
        <v>4</v>
      </c>
      <c r="R242" s="382">
        <f t="shared" ref="R242:R266" si="1012">Q242*O242</f>
        <v>4</v>
      </c>
      <c r="S242" s="162" t="s">
        <v>327</v>
      </c>
      <c r="T242" s="334">
        <f t="shared" si="848"/>
        <v>1</v>
      </c>
      <c r="U242" s="356">
        <f t="shared" si="836"/>
        <v>1</v>
      </c>
      <c r="V242" s="356">
        <f t="shared" si="889"/>
        <v>0.6</v>
      </c>
      <c r="W242" s="168" t="s">
        <v>1585</v>
      </c>
      <c r="X242" s="369">
        <f>IF(S242="No_existen",5*$X$10,Y242*$X$10)</f>
        <v>0.2</v>
      </c>
      <c r="Y242" s="368">
        <f t="shared" ref="Y242" si="1013">ROUND(AVERAGEIF(Z242:Z244,"&gt;0"),0)</f>
        <v>4</v>
      </c>
      <c r="Z242" s="335">
        <f t="shared" si="850"/>
        <v>4</v>
      </c>
      <c r="AA242" s="275" t="s">
        <v>330</v>
      </c>
      <c r="AB242" s="275"/>
      <c r="AC242" s="368">
        <f t="shared" ref="AC242" si="1014">IF(S242="No_existen",5*$AC$10,AD242*$AC$10)</f>
        <v>0.15</v>
      </c>
      <c r="AD242" s="356">
        <f t="shared" ref="AD242" si="1015">ROUND(AVERAGEIF(AE242:AE244,"&gt;0"),0)</f>
        <v>1</v>
      </c>
      <c r="AE242" s="336">
        <f t="shared" si="853"/>
        <v>1</v>
      </c>
      <c r="AF242" s="275" t="s">
        <v>307</v>
      </c>
      <c r="AG242" s="275" t="s">
        <v>1538</v>
      </c>
      <c r="AH242" s="368">
        <f t="shared" ref="AH242" si="1016">IF(S242="No_existen",5*$AH$10,AI242*$AH$10)</f>
        <v>0.1</v>
      </c>
      <c r="AI242" s="356">
        <f t="shared" ref="AI242" si="1017">ROUND(AVERAGEIF(AJ242:AJ244,"&gt;0"),0)</f>
        <v>1</v>
      </c>
      <c r="AJ242" s="336">
        <f t="shared" si="856"/>
        <v>1</v>
      </c>
      <c r="AK242" s="275" t="s">
        <v>304</v>
      </c>
      <c r="AL242" s="275" t="s">
        <v>311</v>
      </c>
      <c r="AM242" s="368">
        <f t="shared" ref="AM242" si="1018">IF(S242="No_existen",5*$AM$10,AN242*$AM$10)</f>
        <v>0.1</v>
      </c>
      <c r="AN242" s="356">
        <f t="shared" ref="AN242" si="1019">ROUND(AVERAGEIF(AO242:AO244,"&gt;0"),0)</f>
        <v>1</v>
      </c>
      <c r="AO242" s="336">
        <f t="shared" si="863"/>
        <v>1</v>
      </c>
      <c r="AP242" s="275" t="s">
        <v>592</v>
      </c>
      <c r="AQ242" s="356">
        <f t="shared" ref="AQ242" si="1020">ROUND(AVERAGE(U242,Y242,AD242,AI242,AN242),0)</f>
        <v>2</v>
      </c>
      <c r="AR242" s="356" t="str">
        <f t="shared" ref="AR242" si="1021">IF(AQ242&lt;1.5,"FUERTE",IF(AND(AQ242&gt;=1.5,AQ242&lt;2.5),"ACEPTABLE",IF(AQ242&gt;=5,"INEXISTENTE","DÉBIL")))</f>
        <v>ACEPTABLE</v>
      </c>
      <c r="AS242" s="358">
        <f t="shared" ref="AS242" si="1022">IF(R242=0,0,ROUND((R242*AQ242),0))</f>
        <v>8</v>
      </c>
      <c r="AT242" s="360" t="str">
        <f t="shared" ref="AT242" si="1023">IF(AS242&gt;=36,"GRAVE", IF(AS242&lt;=10, "LEVE", "MODERADO"))</f>
        <v>LEVE</v>
      </c>
      <c r="AU242" s="433" t="s">
        <v>1586</v>
      </c>
      <c r="AV242" s="385">
        <v>0</v>
      </c>
      <c r="AW242" s="275" t="s">
        <v>90</v>
      </c>
      <c r="AX242" s="275"/>
      <c r="AY242" s="159"/>
      <c r="AZ242" s="159"/>
      <c r="BA242" s="344"/>
      <c r="XAO242" s="425"/>
      <c r="XAP242" s="369"/>
      <c r="XAQ242" s="356"/>
      <c r="XAR242" s="374"/>
      <c r="XAS242" s="356"/>
      <c r="XAT242" s="369"/>
      <c r="XAU242" s="275"/>
      <c r="XAV242" s="275"/>
      <c r="XAW242" s="275"/>
      <c r="XAX242" s="369"/>
      <c r="XAY242" s="425"/>
      <c r="XAZ242" s="369"/>
      <c r="XBA242" s="369"/>
      <c r="XBB242" s="369"/>
      <c r="XBC242" s="369"/>
      <c r="XBD242" s="372"/>
      <c r="XBE242" s="162"/>
      <c r="XBF242" s="313"/>
      <c r="XBG242" s="275"/>
      <c r="XBH242" s="275"/>
      <c r="XBI242" s="425"/>
      <c r="XBJ242" s="369"/>
      <c r="XBK242" s="356"/>
      <c r="XBL242" s="374"/>
      <c r="XBM242" s="356"/>
      <c r="XBN242" s="369"/>
      <c r="XBO242" s="275"/>
      <c r="XBP242" s="275"/>
      <c r="XBQ242" s="275"/>
      <c r="XBR242" s="369"/>
      <c r="XBS242" s="425"/>
      <c r="XBT242" s="369"/>
      <c r="XBU242" s="369"/>
      <c r="XBV242" s="369"/>
      <c r="XBW242" s="372"/>
      <c r="XBX242" s="313"/>
      <c r="XBY242" s="275"/>
      <c r="XBZ242" s="275"/>
      <c r="XCA242" s="360"/>
      <c r="XCB242" s="430"/>
      <c r="XCC242" s="425"/>
      <c r="XCD242" s="369"/>
      <c r="XCE242" s="356"/>
      <c r="XCF242" s="374"/>
      <c r="XCG242" s="356"/>
      <c r="XCH242" s="369"/>
      <c r="XCI242" s="275"/>
      <c r="XCJ242" s="275"/>
      <c r="XCK242" s="275"/>
      <c r="XCL242" s="369"/>
      <c r="XCM242" s="425"/>
      <c r="XCN242" s="369"/>
      <c r="XCO242" s="369"/>
      <c r="XCP242" s="369"/>
      <c r="XCQ242" s="313"/>
      <c r="XCR242" s="275"/>
      <c r="XCS242" s="360"/>
      <c r="XCT242" s="286"/>
      <c r="XCW242" s="425"/>
      <c r="XCX242" s="369"/>
      <c r="XCY242" s="356"/>
      <c r="XCZ242" s="374"/>
      <c r="XDA242" s="356"/>
      <c r="XDB242" s="369"/>
      <c r="XDC242" s="275"/>
      <c r="XDD242" s="275"/>
      <c r="XDE242" s="275"/>
      <c r="XDF242" s="369"/>
      <c r="XDG242" s="425"/>
      <c r="XDH242" s="369"/>
      <c r="XDI242" s="369"/>
      <c r="XDJ242" s="369"/>
      <c r="XDK242" s="275"/>
      <c r="XDL242" s="286"/>
      <c r="XDQ242" s="425"/>
      <c r="XDR242" s="369"/>
      <c r="XDS242" s="356"/>
      <c r="XDT242" s="374"/>
      <c r="XDU242" s="356"/>
      <c r="XDV242" s="369"/>
      <c r="XDW242" s="275"/>
      <c r="XDX242" s="275"/>
      <c r="XDY242" s="275"/>
      <c r="XDZ242" s="369"/>
      <c r="XEA242" s="425"/>
      <c r="XEB242" s="369"/>
      <c r="XEC242" s="369"/>
      <c r="XED242" s="369"/>
      <c r="XEE242" s="286"/>
      <c r="XEK242" s="425"/>
      <c r="XEL242" s="369"/>
      <c r="XEM242" s="356"/>
      <c r="XEN242" s="374"/>
      <c r="XEO242" s="356"/>
      <c r="XEP242" s="369"/>
      <c r="XEQ242" s="275"/>
      <c r="XER242" s="275"/>
      <c r="XES242" s="275"/>
      <c r="XET242" s="369"/>
      <c r="XEU242" s="425"/>
      <c r="XEV242" s="369"/>
      <c r="XEW242" s="369"/>
      <c r="XEX242" s="369"/>
    </row>
    <row r="243" spans="1:53 16265:16379" ht="40.5" hidden="1" customHeight="1" x14ac:dyDescent="0.2">
      <c r="A243" s="378"/>
      <c r="B243" s="428"/>
      <c r="C243" s="356"/>
      <c r="D243" s="374"/>
      <c r="E243" s="356"/>
      <c r="F243" s="369"/>
      <c r="G243" s="275" t="s">
        <v>271</v>
      </c>
      <c r="H243" s="275" t="s">
        <v>37</v>
      </c>
      <c r="I243" s="168" t="s">
        <v>1587</v>
      </c>
      <c r="J243" s="369"/>
      <c r="K243" s="369"/>
      <c r="L243" s="429"/>
      <c r="M243" s="429"/>
      <c r="N243" s="369"/>
      <c r="O243" s="382"/>
      <c r="P243" s="369"/>
      <c r="Q243" s="382"/>
      <c r="R243" s="382"/>
      <c r="S243" s="162" t="s">
        <v>327</v>
      </c>
      <c r="T243" s="334">
        <f t="shared" si="848"/>
        <v>1</v>
      </c>
      <c r="U243" s="356"/>
      <c r="V243" s="356"/>
      <c r="W243" s="168" t="s">
        <v>1588</v>
      </c>
      <c r="X243" s="369"/>
      <c r="Y243" s="368"/>
      <c r="Z243" s="335">
        <f t="shared" si="850"/>
        <v>4</v>
      </c>
      <c r="AA243" s="275" t="s">
        <v>330</v>
      </c>
      <c r="AB243" s="275"/>
      <c r="AC243" s="368"/>
      <c r="AD243" s="356"/>
      <c r="AE243" s="336">
        <f t="shared" si="853"/>
        <v>1</v>
      </c>
      <c r="AF243" s="275" t="s">
        <v>307</v>
      </c>
      <c r="AG243" s="275" t="s">
        <v>1589</v>
      </c>
      <c r="AH243" s="368"/>
      <c r="AI243" s="356"/>
      <c r="AJ243" s="336">
        <f t="shared" si="856"/>
        <v>1</v>
      </c>
      <c r="AK243" s="275" t="s">
        <v>304</v>
      </c>
      <c r="AL243" s="275" t="s">
        <v>316</v>
      </c>
      <c r="AM243" s="368"/>
      <c r="AN243" s="356"/>
      <c r="AO243" s="336">
        <f t="shared" si="863"/>
        <v>1</v>
      </c>
      <c r="AP243" s="275" t="s">
        <v>592</v>
      </c>
      <c r="AQ243" s="356"/>
      <c r="AR243" s="356"/>
      <c r="AS243" s="358"/>
      <c r="AT243" s="360"/>
      <c r="AU243" s="433"/>
      <c r="AV243" s="374"/>
      <c r="AW243" s="275" t="s">
        <v>90</v>
      </c>
      <c r="AX243" s="275"/>
      <c r="AY243" s="159"/>
      <c r="AZ243" s="159"/>
      <c r="BA243" s="344"/>
      <c r="XAO243" s="426"/>
      <c r="XAP243" s="369"/>
      <c r="XAQ243" s="356"/>
      <c r="XAR243" s="374"/>
      <c r="XAS243" s="356"/>
      <c r="XAT243" s="369"/>
      <c r="XAU243" s="275"/>
      <c r="XAV243" s="275"/>
      <c r="XAW243" s="161"/>
      <c r="XAX243" s="369"/>
      <c r="XAY243" s="426"/>
      <c r="XAZ243" s="369"/>
      <c r="XBA243" s="369"/>
      <c r="XBB243" s="369"/>
      <c r="XBC243" s="369"/>
      <c r="XBD243" s="372"/>
      <c r="XBE243" s="162"/>
      <c r="XBF243" s="313"/>
      <c r="XBG243" s="275"/>
      <c r="XBH243" s="275"/>
      <c r="XBI243" s="426"/>
      <c r="XBJ243" s="369"/>
      <c r="XBK243" s="356"/>
      <c r="XBL243" s="374"/>
      <c r="XBM243" s="356"/>
      <c r="XBN243" s="369"/>
      <c r="XBO243" s="275"/>
      <c r="XBP243" s="275"/>
      <c r="XBQ243" s="161"/>
      <c r="XBR243" s="369"/>
      <c r="XBS243" s="426"/>
      <c r="XBT243" s="369"/>
      <c r="XBU243" s="369"/>
      <c r="XBV243" s="369"/>
      <c r="XBW243" s="372"/>
      <c r="XBX243" s="313"/>
      <c r="XBY243" s="275"/>
      <c r="XBZ243" s="275"/>
      <c r="XCA243" s="360"/>
      <c r="XCB243" s="431"/>
      <c r="XCC243" s="426"/>
      <c r="XCD243" s="369"/>
      <c r="XCE243" s="356"/>
      <c r="XCF243" s="374"/>
      <c r="XCG243" s="356"/>
      <c r="XCH243" s="369"/>
      <c r="XCI243" s="275"/>
      <c r="XCJ243" s="275"/>
      <c r="XCK243" s="161"/>
      <c r="XCL243" s="369"/>
      <c r="XCM243" s="426"/>
      <c r="XCN243" s="369"/>
      <c r="XCO243" s="369"/>
      <c r="XCP243" s="369"/>
      <c r="XCQ243" s="313"/>
      <c r="XCR243" s="275"/>
      <c r="XCS243" s="360"/>
      <c r="XCT243" s="286"/>
      <c r="XCW243" s="426"/>
      <c r="XCX243" s="369"/>
      <c r="XCY243" s="356"/>
      <c r="XCZ243" s="374"/>
      <c r="XDA243" s="356"/>
      <c r="XDB243" s="369"/>
      <c r="XDC243" s="275"/>
      <c r="XDD243" s="275"/>
      <c r="XDE243" s="161"/>
      <c r="XDF243" s="369"/>
      <c r="XDG243" s="426"/>
      <c r="XDH243" s="369"/>
      <c r="XDI243" s="369"/>
      <c r="XDJ243" s="369"/>
      <c r="XDK243" s="275"/>
      <c r="XDL243" s="286"/>
      <c r="XDQ243" s="426"/>
      <c r="XDR243" s="369"/>
      <c r="XDS243" s="356"/>
      <c r="XDT243" s="374"/>
      <c r="XDU243" s="356"/>
      <c r="XDV243" s="369"/>
      <c r="XDW243" s="275"/>
      <c r="XDX243" s="275"/>
      <c r="XDY243" s="161"/>
      <c r="XDZ243" s="369"/>
      <c r="XEA243" s="426"/>
      <c r="XEB243" s="369"/>
      <c r="XEC243" s="369"/>
      <c r="XED243" s="369"/>
      <c r="XEE243" s="286"/>
      <c r="XEK243" s="426"/>
      <c r="XEL243" s="369"/>
      <c r="XEM243" s="356"/>
      <c r="XEN243" s="374"/>
      <c r="XEO243" s="356"/>
      <c r="XEP243" s="369"/>
      <c r="XEQ243" s="275"/>
      <c r="XER243" s="275"/>
      <c r="XES243" s="161"/>
      <c r="XET243" s="369"/>
      <c r="XEU243" s="426"/>
      <c r="XEV243" s="369"/>
      <c r="XEW243" s="369"/>
      <c r="XEX243" s="369"/>
    </row>
    <row r="244" spans="1:53 16265:16379" ht="40.5" hidden="1" customHeight="1" x14ac:dyDescent="0.2">
      <c r="A244" s="378"/>
      <c r="B244" s="428"/>
      <c r="C244" s="356"/>
      <c r="D244" s="374"/>
      <c r="E244" s="356"/>
      <c r="F244" s="369"/>
      <c r="G244" s="275" t="s">
        <v>271</v>
      </c>
      <c r="H244" s="275" t="s">
        <v>37</v>
      </c>
      <c r="I244" s="168" t="s">
        <v>1590</v>
      </c>
      <c r="J244" s="369"/>
      <c r="K244" s="369"/>
      <c r="L244" s="429"/>
      <c r="M244" s="429"/>
      <c r="N244" s="369"/>
      <c r="O244" s="382"/>
      <c r="P244" s="369"/>
      <c r="Q244" s="382"/>
      <c r="R244" s="382"/>
      <c r="S244" s="162" t="s">
        <v>327</v>
      </c>
      <c r="T244" s="334">
        <f t="shared" si="848"/>
        <v>1</v>
      </c>
      <c r="U244" s="356"/>
      <c r="V244" s="356"/>
      <c r="W244" s="168" t="s">
        <v>1591</v>
      </c>
      <c r="X244" s="369"/>
      <c r="Y244" s="368"/>
      <c r="Z244" s="335">
        <f t="shared" si="850"/>
        <v>4</v>
      </c>
      <c r="AA244" s="275" t="s">
        <v>330</v>
      </c>
      <c r="AB244" s="275"/>
      <c r="AC244" s="368"/>
      <c r="AD244" s="356"/>
      <c r="AE244" s="336">
        <f t="shared" si="853"/>
        <v>1</v>
      </c>
      <c r="AF244" s="275" t="s">
        <v>307</v>
      </c>
      <c r="AG244" s="275" t="s">
        <v>1592</v>
      </c>
      <c r="AH244" s="368"/>
      <c r="AI244" s="356"/>
      <c r="AJ244" s="336">
        <f t="shared" si="856"/>
        <v>1</v>
      </c>
      <c r="AK244" s="275" t="s">
        <v>304</v>
      </c>
      <c r="AL244" s="275" t="s">
        <v>312</v>
      </c>
      <c r="AM244" s="368"/>
      <c r="AN244" s="356"/>
      <c r="AO244" s="336">
        <f t="shared" si="863"/>
        <v>1</v>
      </c>
      <c r="AP244" s="275" t="s">
        <v>592</v>
      </c>
      <c r="AQ244" s="356"/>
      <c r="AR244" s="356"/>
      <c r="AS244" s="358"/>
      <c r="AT244" s="360"/>
      <c r="AU244" s="433"/>
      <c r="AV244" s="374"/>
      <c r="AW244" s="275" t="s">
        <v>90</v>
      </c>
      <c r="AX244" s="275"/>
      <c r="AY244" s="159"/>
      <c r="AZ244" s="159"/>
      <c r="BA244" s="344"/>
      <c r="XAO244" s="427"/>
      <c r="XAP244" s="369"/>
      <c r="XAQ244" s="356"/>
      <c r="XAR244" s="374"/>
      <c r="XAS244" s="356"/>
      <c r="XAT244" s="369"/>
      <c r="XAU244" s="275"/>
      <c r="XAV244" s="275"/>
      <c r="XAW244" s="161"/>
      <c r="XAX244" s="369"/>
      <c r="XAY244" s="427"/>
      <c r="XAZ244" s="369"/>
      <c r="XBA244" s="369"/>
      <c r="XBB244" s="369"/>
      <c r="XBC244" s="369"/>
      <c r="XBD244" s="372"/>
      <c r="XBE244" s="162"/>
      <c r="XBF244" s="313"/>
      <c r="XBG244" s="275"/>
      <c r="XBH244" s="275"/>
      <c r="XBI244" s="427"/>
      <c r="XBJ244" s="369"/>
      <c r="XBK244" s="356"/>
      <c r="XBL244" s="374"/>
      <c r="XBM244" s="356"/>
      <c r="XBN244" s="369"/>
      <c r="XBO244" s="275"/>
      <c r="XBP244" s="275"/>
      <c r="XBQ244" s="161"/>
      <c r="XBR244" s="369"/>
      <c r="XBS244" s="427"/>
      <c r="XBT244" s="369"/>
      <c r="XBU244" s="369"/>
      <c r="XBV244" s="369"/>
      <c r="XBW244" s="372"/>
      <c r="XBX244" s="313"/>
      <c r="XBY244" s="275"/>
      <c r="XBZ244" s="275"/>
      <c r="XCA244" s="360"/>
      <c r="XCB244" s="432"/>
      <c r="XCC244" s="427"/>
      <c r="XCD244" s="369"/>
      <c r="XCE244" s="356"/>
      <c r="XCF244" s="374"/>
      <c r="XCG244" s="356"/>
      <c r="XCH244" s="369"/>
      <c r="XCI244" s="275"/>
      <c r="XCJ244" s="275"/>
      <c r="XCK244" s="161"/>
      <c r="XCL244" s="369"/>
      <c r="XCM244" s="427"/>
      <c r="XCN244" s="369"/>
      <c r="XCO244" s="369"/>
      <c r="XCP244" s="369"/>
      <c r="XCQ244" s="313"/>
      <c r="XCR244" s="275"/>
      <c r="XCS244" s="360"/>
      <c r="XCT244" s="286"/>
      <c r="XCW244" s="427"/>
      <c r="XCX244" s="369"/>
      <c r="XCY244" s="356"/>
      <c r="XCZ244" s="374"/>
      <c r="XDA244" s="356"/>
      <c r="XDB244" s="369"/>
      <c r="XDC244" s="275"/>
      <c r="XDD244" s="275"/>
      <c r="XDE244" s="161"/>
      <c r="XDF244" s="369"/>
      <c r="XDG244" s="427"/>
      <c r="XDH244" s="369"/>
      <c r="XDI244" s="369"/>
      <c r="XDJ244" s="369"/>
      <c r="XDK244" s="275"/>
      <c r="XDL244" s="286"/>
      <c r="XDQ244" s="427"/>
      <c r="XDR244" s="369"/>
      <c r="XDS244" s="356"/>
      <c r="XDT244" s="374"/>
      <c r="XDU244" s="356"/>
      <c r="XDV244" s="369"/>
      <c r="XDW244" s="275"/>
      <c r="XDX244" s="275"/>
      <c r="XDY244" s="161"/>
      <c r="XDZ244" s="369"/>
      <c r="XEA244" s="427"/>
      <c r="XEB244" s="369"/>
      <c r="XEC244" s="369"/>
      <c r="XED244" s="369"/>
      <c r="XEE244" s="286"/>
      <c r="XEK244" s="427"/>
      <c r="XEL244" s="369"/>
      <c r="XEM244" s="356"/>
      <c r="XEN244" s="374"/>
      <c r="XEO244" s="356"/>
      <c r="XEP244" s="369"/>
      <c r="XEQ244" s="275"/>
      <c r="XER244" s="275"/>
      <c r="XES244" s="161"/>
      <c r="XET244" s="369"/>
      <c r="XEU244" s="427"/>
      <c r="XEV244" s="369"/>
      <c r="XEW244" s="369"/>
      <c r="XEX244" s="369"/>
    </row>
    <row r="245" spans="1:53 16265:16379" ht="40.5" hidden="1" customHeight="1" x14ac:dyDescent="0.2">
      <c r="A245" s="378">
        <v>79</v>
      </c>
      <c r="B245" s="428" t="s">
        <v>460</v>
      </c>
      <c r="C245" s="356" t="str">
        <f>+VLOOKUP(B245,$A$770:$B$812,2,0)</f>
        <v>JUAN CARLOS SEPÚLVEDA</v>
      </c>
      <c r="D245" s="374" t="s">
        <v>171</v>
      </c>
      <c r="E245" s="356"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69" t="s">
        <v>276</v>
      </c>
      <c r="G245" s="275" t="s">
        <v>271</v>
      </c>
      <c r="H245" s="275" t="s">
        <v>38</v>
      </c>
      <c r="I245" s="168" t="s">
        <v>1593</v>
      </c>
      <c r="J245" s="369" t="s">
        <v>106</v>
      </c>
      <c r="K245" s="369" t="s">
        <v>1466</v>
      </c>
      <c r="L245" s="429" t="s">
        <v>1594</v>
      </c>
      <c r="M245" s="429" t="s">
        <v>1595</v>
      </c>
      <c r="N245" s="369" t="s">
        <v>128</v>
      </c>
      <c r="O245" s="382">
        <f t="shared" ref="O245" si="1024">IF(N245="ALTA",5,IF(N245="MEDIO ALTA",4,IF(N245="MEDIA",3,IF(N245="MEDIO BAJA",2,IF(N245="BAJA",1,0)))))</f>
        <v>1</v>
      </c>
      <c r="P245" s="369" t="s">
        <v>145</v>
      </c>
      <c r="Q245" s="382">
        <f t="shared" ref="Q245" si="1025">IF(P245="ALTO",5,IF(P245="MEDIO ALTO",4,IF(P245="MEDIO",3,IF(P245="MEDIO BAJO",2,IF(P245="BAJO",1,0)))))</f>
        <v>2</v>
      </c>
      <c r="R245" s="382">
        <f>Q245*O245</f>
        <v>2</v>
      </c>
      <c r="S245" s="162" t="s">
        <v>327</v>
      </c>
      <c r="T245" s="334">
        <f t="shared" si="848"/>
        <v>1</v>
      </c>
      <c r="U245" s="356">
        <f t="shared" si="836"/>
        <v>1</v>
      </c>
      <c r="V245" s="356">
        <f t="shared" si="889"/>
        <v>0.6</v>
      </c>
      <c r="W245" s="168" t="s">
        <v>1596</v>
      </c>
      <c r="X245" s="369">
        <f>IF(S245="No_existen",5*$X$10,Y245*$X$10)</f>
        <v>0.2</v>
      </c>
      <c r="Y245" s="368">
        <f t="shared" ref="Y245" si="1026">ROUND(AVERAGEIF(Z245:Z247,"&gt;0"),0)</f>
        <v>4</v>
      </c>
      <c r="Z245" s="335">
        <f t="shared" si="850"/>
        <v>4</v>
      </c>
      <c r="AA245" s="275" t="s">
        <v>330</v>
      </c>
      <c r="AB245" s="275"/>
      <c r="AC245" s="368">
        <f t="shared" ref="AC245" si="1027">IF(S245="No_existen",5*$AC$10,AD245*$AC$10)</f>
        <v>0.15</v>
      </c>
      <c r="AD245" s="356">
        <f t="shared" ref="AD245" si="1028">ROUND(AVERAGEIF(AE245:AE247,"&gt;0"),0)</f>
        <v>1</v>
      </c>
      <c r="AE245" s="336">
        <f t="shared" si="853"/>
        <v>1</v>
      </c>
      <c r="AF245" s="275" t="s">
        <v>307</v>
      </c>
      <c r="AG245" s="275" t="s">
        <v>1542</v>
      </c>
      <c r="AH245" s="368">
        <f t="shared" ref="AH245" si="1029">IF(S245="No_existen",5*$AH$10,AI245*$AH$10)</f>
        <v>0.1</v>
      </c>
      <c r="AI245" s="356">
        <f t="shared" ref="AI245" si="1030">ROUND(AVERAGEIF(AJ245:AJ247,"&gt;0"),0)</f>
        <v>1</v>
      </c>
      <c r="AJ245" s="336">
        <f t="shared" si="856"/>
        <v>1</v>
      </c>
      <c r="AK245" s="275" t="s">
        <v>304</v>
      </c>
      <c r="AL245" s="275" t="s">
        <v>318</v>
      </c>
      <c r="AM245" s="368">
        <f t="shared" ref="AM245" si="1031">IF(S245="No_existen",5*$AM$10,AN245*$AM$10)</f>
        <v>0.1</v>
      </c>
      <c r="AN245" s="356">
        <f t="shared" ref="AN245" si="1032">ROUND(AVERAGEIF(AO245:AO247,"&gt;0"),0)</f>
        <v>1</v>
      </c>
      <c r="AO245" s="336">
        <f t="shared" si="863"/>
        <v>1</v>
      </c>
      <c r="AP245" s="275" t="s">
        <v>592</v>
      </c>
      <c r="AQ245" s="356">
        <f t="shared" ref="AQ245" si="1033">ROUND(AVERAGE(U245,Y245,AD245,AI245,AN245),0)</f>
        <v>2</v>
      </c>
      <c r="AR245" s="356" t="str">
        <f t="shared" ref="AR245" si="1034">IF(AQ245&lt;1.5,"FUERTE",IF(AND(AQ245&gt;=1.5,AQ245&lt;2.5),"ACEPTABLE",IF(AQ245&gt;=5,"INEXISTENTE","DÉBIL")))</f>
        <v>ACEPTABLE</v>
      </c>
      <c r="AS245" s="358">
        <f t="shared" ref="AS245" si="1035">IF(R245=0,0,ROUND((R245*AQ245),0))</f>
        <v>4</v>
      </c>
      <c r="AT245" s="360" t="str">
        <f t="shared" ref="AT245" si="1036">IF(AS245&gt;=36,"GRAVE", IF(AS245&lt;=10, "LEVE", "MODERADO"))</f>
        <v>LEVE</v>
      </c>
      <c r="AU245" s="433" t="s">
        <v>1597</v>
      </c>
      <c r="AV245" s="374" t="s">
        <v>1598</v>
      </c>
      <c r="AW245" s="275" t="s">
        <v>90</v>
      </c>
      <c r="AX245" s="275"/>
      <c r="AY245" s="159"/>
      <c r="AZ245" s="159"/>
      <c r="BA245" s="344"/>
      <c r="XAO245" s="314"/>
      <c r="XAP245" s="314"/>
      <c r="XAQ245" s="263"/>
      <c r="XAR245" s="312"/>
      <c r="XAS245" s="263"/>
      <c r="XAT245" s="314"/>
      <c r="XAU245" s="314"/>
      <c r="XAV245" s="314"/>
      <c r="XAW245" s="315"/>
      <c r="XAX245" s="314"/>
      <c r="XAY245" s="314"/>
      <c r="XAZ245" s="314"/>
      <c r="XBA245" s="314"/>
      <c r="XBB245" s="314"/>
      <c r="XBC245" s="314"/>
      <c r="XBD245" s="281"/>
      <c r="XBE245" s="316"/>
      <c r="XBF245" s="317"/>
      <c r="XBG245" s="314"/>
      <c r="XBH245" s="314"/>
      <c r="XBI245" s="314"/>
      <c r="XBJ245" s="314"/>
      <c r="XBK245" s="263"/>
      <c r="XBL245" s="312"/>
      <c r="XBM245" s="263"/>
      <c r="XBN245" s="314"/>
      <c r="XBO245" s="314"/>
      <c r="XBP245" s="314"/>
      <c r="XBQ245" s="315"/>
      <c r="XBR245" s="314"/>
      <c r="XBS245" s="314"/>
      <c r="XBT245" s="314"/>
      <c r="XBU245" s="314"/>
      <c r="XBV245" s="314"/>
      <c r="XBW245" s="281"/>
      <c r="XBX245" s="317"/>
      <c r="XBY245" s="314"/>
      <c r="XBZ245" s="314"/>
      <c r="XCA245" s="318"/>
      <c r="XCB245" s="312"/>
      <c r="XCC245" s="314"/>
      <c r="XCD245" s="314"/>
      <c r="XCE245" s="263"/>
      <c r="XCF245" s="312"/>
      <c r="XCG245" s="263"/>
      <c r="XCH245" s="314"/>
      <c r="XCI245" s="314"/>
      <c r="XCJ245" s="314"/>
      <c r="XCK245" s="315"/>
      <c r="XCL245" s="314"/>
      <c r="XCM245" s="314"/>
      <c r="XCN245" s="314"/>
      <c r="XCO245" s="314"/>
      <c r="XCP245" s="314"/>
      <c r="XCQ245" s="317"/>
      <c r="XCR245" s="314"/>
      <c r="XCS245" s="318"/>
      <c r="XCT245" s="286"/>
      <c r="XCW245" s="314"/>
      <c r="XCX245" s="314"/>
      <c r="XCY245" s="263"/>
      <c r="XCZ245" s="312"/>
      <c r="XDA245" s="263"/>
      <c r="XDB245" s="314"/>
      <c r="XDC245" s="314"/>
      <c r="XDD245" s="314"/>
      <c r="XDE245" s="315"/>
      <c r="XDF245" s="314"/>
      <c r="XDG245" s="314"/>
      <c r="XDH245" s="314"/>
      <c r="XDI245" s="314"/>
      <c r="XDJ245" s="314"/>
      <c r="XDK245" s="314"/>
      <c r="XDL245" s="286"/>
      <c r="XDQ245" s="314"/>
      <c r="XDR245" s="314"/>
      <c r="XDS245" s="263"/>
      <c r="XDT245" s="312"/>
      <c r="XDU245" s="263"/>
      <c r="XDV245" s="314"/>
      <c r="XDW245" s="314"/>
      <c r="XDX245" s="314"/>
      <c r="XDY245" s="315"/>
      <c r="XDZ245" s="314"/>
      <c r="XEA245" s="314"/>
      <c r="XEB245" s="314"/>
      <c r="XEC245" s="314"/>
      <c r="XED245" s="314"/>
      <c r="XEE245" s="286"/>
      <c r="XEK245" s="314"/>
      <c r="XEL245" s="314"/>
      <c r="XEM245" s="263"/>
      <c r="XEN245" s="312"/>
      <c r="XEO245" s="263"/>
      <c r="XEP245" s="314"/>
      <c r="XEQ245" s="314"/>
      <c r="XER245" s="314"/>
      <c r="XES245" s="315"/>
      <c r="XET245" s="314"/>
      <c r="XEU245" s="314"/>
      <c r="XEV245" s="314"/>
      <c r="XEW245" s="314"/>
      <c r="XEX245" s="314"/>
    </row>
    <row r="246" spans="1:53 16265:16379" ht="40.5" hidden="1" customHeight="1" x14ac:dyDescent="0.2">
      <c r="A246" s="378"/>
      <c r="B246" s="428"/>
      <c r="C246" s="356"/>
      <c r="D246" s="374"/>
      <c r="E246" s="356"/>
      <c r="F246" s="369"/>
      <c r="G246" s="275" t="s">
        <v>271</v>
      </c>
      <c r="H246" s="275" t="s">
        <v>38</v>
      </c>
      <c r="I246" s="168" t="s">
        <v>1599</v>
      </c>
      <c r="J246" s="369"/>
      <c r="K246" s="369"/>
      <c r="L246" s="429"/>
      <c r="M246" s="429"/>
      <c r="N246" s="369"/>
      <c r="O246" s="382"/>
      <c r="P246" s="369"/>
      <c r="Q246" s="382"/>
      <c r="R246" s="382"/>
      <c r="S246" s="162" t="s">
        <v>327</v>
      </c>
      <c r="T246" s="334">
        <f t="shared" si="848"/>
        <v>1</v>
      </c>
      <c r="U246" s="356"/>
      <c r="V246" s="356"/>
      <c r="W246" s="168" t="s">
        <v>1600</v>
      </c>
      <c r="X246" s="369"/>
      <c r="Y246" s="368"/>
      <c r="Z246" s="335">
        <f t="shared" si="850"/>
        <v>4</v>
      </c>
      <c r="AA246" s="275" t="s">
        <v>330</v>
      </c>
      <c r="AB246" s="275"/>
      <c r="AC246" s="368"/>
      <c r="AD246" s="356"/>
      <c r="AE246" s="336">
        <f t="shared" si="853"/>
        <v>1</v>
      </c>
      <c r="AF246" s="275" t="s">
        <v>307</v>
      </c>
      <c r="AG246" s="275" t="s">
        <v>1589</v>
      </c>
      <c r="AH246" s="368"/>
      <c r="AI246" s="356"/>
      <c r="AJ246" s="336">
        <f t="shared" si="856"/>
        <v>1</v>
      </c>
      <c r="AK246" s="275" t="s">
        <v>304</v>
      </c>
      <c r="AL246" s="275" t="s">
        <v>312</v>
      </c>
      <c r="AM246" s="368"/>
      <c r="AN246" s="356"/>
      <c r="AO246" s="336">
        <f t="shared" si="863"/>
        <v>1</v>
      </c>
      <c r="AP246" s="275" t="s">
        <v>592</v>
      </c>
      <c r="AQ246" s="356"/>
      <c r="AR246" s="356"/>
      <c r="AS246" s="358"/>
      <c r="AT246" s="360"/>
      <c r="AU246" s="433"/>
      <c r="AV246" s="374"/>
      <c r="AW246" s="275" t="s">
        <v>90</v>
      </c>
      <c r="AX246" s="275"/>
      <c r="AY246" s="159"/>
      <c r="AZ246" s="159"/>
      <c r="BA246" s="344"/>
      <c r="XAO246" s="314"/>
      <c r="XAP246" s="314"/>
      <c r="XAQ246" s="263"/>
      <c r="XAR246" s="312"/>
      <c r="XAS246" s="263"/>
      <c r="XAT246" s="314"/>
      <c r="XAU246" s="314"/>
      <c r="XAV246" s="314"/>
      <c r="XAW246" s="315"/>
      <c r="XAX246" s="314"/>
      <c r="XAY246" s="314"/>
      <c r="XAZ246" s="314"/>
      <c r="XBA246" s="314"/>
      <c r="XBB246" s="314"/>
      <c r="XBC246" s="314"/>
      <c r="XBD246" s="281"/>
      <c r="XBE246" s="316"/>
      <c r="XBF246" s="317"/>
      <c r="XBG246" s="314"/>
      <c r="XBH246" s="314"/>
      <c r="XBI246" s="314"/>
      <c r="XBJ246" s="314"/>
      <c r="XBK246" s="263"/>
      <c r="XBL246" s="312"/>
      <c r="XBM246" s="263"/>
      <c r="XBN246" s="314"/>
      <c r="XBO246" s="314"/>
      <c r="XBP246" s="314"/>
      <c r="XBQ246" s="315"/>
      <c r="XBR246" s="314"/>
      <c r="XBS246" s="314"/>
      <c r="XBT246" s="314"/>
      <c r="XBU246" s="314"/>
      <c r="XBV246" s="314"/>
      <c r="XBW246" s="281"/>
      <c r="XBX246" s="317"/>
      <c r="XBY246" s="314"/>
      <c r="XBZ246" s="314"/>
      <c r="XCA246" s="318"/>
      <c r="XCB246" s="312"/>
      <c r="XCC246" s="314"/>
      <c r="XCD246" s="314"/>
      <c r="XCE246" s="263"/>
      <c r="XCF246" s="312"/>
      <c r="XCG246" s="263"/>
      <c r="XCH246" s="314"/>
      <c r="XCI246" s="314"/>
      <c r="XCJ246" s="314"/>
      <c r="XCK246" s="315"/>
      <c r="XCL246" s="314"/>
      <c r="XCM246" s="314"/>
      <c r="XCN246" s="314"/>
      <c r="XCO246" s="314"/>
      <c r="XCP246" s="314"/>
      <c r="XCQ246" s="317"/>
      <c r="XCR246" s="314"/>
      <c r="XCS246" s="318"/>
      <c r="XCT246" s="286"/>
      <c r="XCW246" s="314"/>
      <c r="XCX246" s="314"/>
      <c r="XCY246" s="263"/>
      <c r="XCZ246" s="312"/>
      <c r="XDA246" s="263"/>
      <c r="XDB246" s="314"/>
      <c r="XDC246" s="314"/>
      <c r="XDD246" s="314"/>
      <c r="XDE246" s="315"/>
      <c r="XDF246" s="314"/>
      <c r="XDG246" s="314"/>
      <c r="XDH246" s="314"/>
      <c r="XDI246" s="314"/>
      <c r="XDJ246" s="314"/>
      <c r="XDK246" s="314"/>
      <c r="XDL246" s="286"/>
      <c r="XDQ246" s="314"/>
      <c r="XDR246" s="314"/>
      <c r="XDS246" s="263"/>
      <c r="XDT246" s="312"/>
      <c r="XDU246" s="263"/>
      <c r="XDV246" s="314"/>
      <c r="XDW246" s="314"/>
      <c r="XDX246" s="314"/>
      <c r="XDY246" s="315"/>
      <c r="XDZ246" s="314"/>
      <c r="XEA246" s="314"/>
      <c r="XEB246" s="314"/>
      <c r="XEC246" s="314"/>
      <c r="XED246" s="314"/>
      <c r="XEE246" s="286"/>
      <c r="XEK246" s="314"/>
      <c r="XEL246" s="314"/>
      <c r="XEM246" s="263"/>
      <c r="XEN246" s="312"/>
      <c r="XEO246" s="263"/>
      <c r="XEP246" s="314"/>
      <c r="XEQ246" s="314"/>
      <c r="XER246" s="314"/>
      <c r="XES246" s="315"/>
      <c r="XET246" s="314"/>
      <c r="XEU246" s="314"/>
      <c r="XEV246" s="314"/>
      <c r="XEW246" s="314"/>
      <c r="XEX246" s="314"/>
    </row>
    <row r="247" spans="1:53 16265:16379" ht="40.5" hidden="1" customHeight="1" x14ac:dyDescent="0.2">
      <c r="A247" s="378"/>
      <c r="B247" s="428"/>
      <c r="C247" s="356"/>
      <c r="D247" s="374"/>
      <c r="E247" s="356"/>
      <c r="F247" s="369"/>
      <c r="G247" s="275"/>
      <c r="H247" s="275"/>
      <c r="I247" s="168"/>
      <c r="J247" s="369"/>
      <c r="K247" s="369"/>
      <c r="L247" s="429"/>
      <c r="M247" s="429"/>
      <c r="N247" s="369"/>
      <c r="O247" s="382"/>
      <c r="P247" s="369"/>
      <c r="Q247" s="382"/>
      <c r="R247" s="382"/>
      <c r="S247" s="162"/>
      <c r="T247" s="334">
        <f t="shared" si="848"/>
        <v>0</v>
      </c>
      <c r="U247" s="356"/>
      <c r="V247" s="356"/>
      <c r="W247" s="275"/>
      <c r="X247" s="369"/>
      <c r="Y247" s="368"/>
      <c r="Z247" s="335">
        <f t="shared" si="850"/>
        <v>0</v>
      </c>
      <c r="AA247" s="275"/>
      <c r="AB247" s="275"/>
      <c r="AC247" s="368"/>
      <c r="AD247" s="356"/>
      <c r="AE247" s="336">
        <f t="shared" si="853"/>
        <v>0</v>
      </c>
      <c r="AF247" s="275"/>
      <c r="AG247" s="275"/>
      <c r="AH247" s="368"/>
      <c r="AI247" s="356"/>
      <c r="AJ247" s="336">
        <f t="shared" si="856"/>
        <v>0</v>
      </c>
      <c r="AK247" s="275"/>
      <c r="AL247" s="275"/>
      <c r="AM247" s="368"/>
      <c r="AN247" s="356"/>
      <c r="AO247" s="336">
        <f t="shared" si="863"/>
        <v>0</v>
      </c>
      <c r="AP247" s="275"/>
      <c r="AQ247" s="356"/>
      <c r="AR247" s="356"/>
      <c r="AS247" s="358"/>
      <c r="AT247" s="360"/>
      <c r="AU247" s="433"/>
      <c r="AV247" s="374"/>
      <c r="AW247" s="275" t="s">
        <v>90</v>
      </c>
      <c r="AX247" s="275"/>
      <c r="AY247" s="159"/>
      <c r="AZ247" s="159"/>
      <c r="BA247" s="344"/>
      <c r="XAO247" s="314"/>
      <c r="XAP247" s="314"/>
      <c r="XAQ247" s="263"/>
      <c r="XAR247" s="312"/>
      <c r="XAS247" s="263"/>
      <c r="XAT247" s="314"/>
      <c r="XAU247" s="314"/>
      <c r="XAV247" s="314"/>
      <c r="XAW247" s="315"/>
      <c r="XAX247" s="314"/>
      <c r="XAY247" s="314"/>
      <c r="XAZ247" s="314"/>
      <c r="XBA247" s="314"/>
      <c r="XBB247" s="314"/>
      <c r="XBC247" s="314"/>
      <c r="XBD247" s="281"/>
      <c r="XBE247" s="316"/>
      <c r="XBF247" s="317"/>
      <c r="XBG247" s="314"/>
      <c r="XBH247" s="314"/>
      <c r="XBI247" s="314"/>
      <c r="XBJ247" s="314"/>
      <c r="XBK247" s="263"/>
      <c r="XBL247" s="312"/>
      <c r="XBM247" s="263"/>
      <c r="XBN247" s="314"/>
      <c r="XBO247" s="314"/>
      <c r="XBP247" s="314"/>
      <c r="XBQ247" s="315"/>
      <c r="XBR247" s="314"/>
      <c r="XBS247" s="314"/>
      <c r="XBT247" s="314"/>
      <c r="XBU247" s="314"/>
      <c r="XBV247" s="314"/>
      <c r="XBW247" s="281"/>
      <c r="XBX247" s="317"/>
      <c r="XBY247" s="314"/>
      <c r="XBZ247" s="314"/>
      <c r="XCA247" s="318"/>
      <c r="XCB247" s="312"/>
      <c r="XCC247" s="314"/>
      <c r="XCD247" s="314"/>
      <c r="XCE247" s="263"/>
      <c r="XCF247" s="312"/>
      <c r="XCG247" s="263"/>
      <c r="XCH247" s="314"/>
      <c r="XCI247" s="314"/>
      <c r="XCJ247" s="314"/>
      <c r="XCK247" s="315"/>
      <c r="XCL247" s="314"/>
      <c r="XCM247" s="314"/>
      <c r="XCN247" s="314"/>
      <c r="XCO247" s="314"/>
      <c r="XCP247" s="314"/>
      <c r="XCQ247" s="317"/>
      <c r="XCR247" s="314"/>
      <c r="XCS247" s="318"/>
      <c r="XCT247" s="286"/>
      <c r="XCW247" s="314"/>
      <c r="XCX247" s="314"/>
      <c r="XCY247" s="263"/>
      <c r="XCZ247" s="312"/>
      <c r="XDA247" s="263"/>
      <c r="XDB247" s="314"/>
      <c r="XDC247" s="314"/>
      <c r="XDD247" s="314"/>
      <c r="XDE247" s="315"/>
      <c r="XDF247" s="314"/>
      <c r="XDG247" s="314"/>
      <c r="XDH247" s="314"/>
      <c r="XDI247" s="314"/>
      <c r="XDJ247" s="314"/>
      <c r="XDK247" s="314"/>
      <c r="XDL247" s="286"/>
      <c r="XDQ247" s="314"/>
      <c r="XDR247" s="314"/>
      <c r="XDS247" s="263"/>
      <c r="XDT247" s="312"/>
      <c r="XDU247" s="263"/>
      <c r="XDV247" s="314"/>
      <c r="XDW247" s="314"/>
      <c r="XDX247" s="314"/>
      <c r="XDY247" s="315"/>
      <c r="XDZ247" s="314"/>
      <c r="XEA247" s="314"/>
      <c r="XEB247" s="314"/>
      <c r="XEC247" s="314"/>
      <c r="XED247" s="314"/>
      <c r="XEE247" s="286"/>
      <c r="XEK247" s="314"/>
      <c r="XEL247" s="314"/>
      <c r="XEM247" s="263"/>
      <c r="XEN247" s="312"/>
      <c r="XEO247" s="263"/>
      <c r="XEP247" s="314"/>
      <c r="XEQ247" s="314"/>
      <c r="XER247" s="314"/>
      <c r="XES247" s="315"/>
      <c r="XET247" s="314"/>
      <c r="XEU247" s="314"/>
      <c r="XEV247" s="314"/>
      <c r="XEW247" s="314"/>
      <c r="XEX247" s="314"/>
    </row>
    <row r="248" spans="1:53 16265:16379" ht="40.5" hidden="1" customHeight="1" x14ac:dyDescent="0.2">
      <c r="A248" s="378">
        <v>80</v>
      </c>
      <c r="B248" s="428" t="s">
        <v>460</v>
      </c>
      <c r="C248" s="356" t="str">
        <f>+VLOOKUP(B248,$A$770:$B$812,2,0)</f>
        <v>JUAN CARLOS SEPÚLVEDA</v>
      </c>
      <c r="D248" s="374" t="s">
        <v>171</v>
      </c>
      <c r="E248" s="356"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69" t="s">
        <v>276</v>
      </c>
      <c r="G248" s="275" t="s">
        <v>271</v>
      </c>
      <c r="H248" s="275" t="s">
        <v>34</v>
      </c>
      <c r="I248" s="168" t="s">
        <v>1601</v>
      </c>
      <c r="J248" s="369" t="s">
        <v>106</v>
      </c>
      <c r="K248" s="369" t="s">
        <v>1602</v>
      </c>
      <c r="L248" s="429" t="s">
        <v>1603</v>
      </c>
      <c r="M248" s="429" t="s">
        <v>1573</v>
      </c>
      <c r="N248" s="369" t="s">
        <v>105</v>
      </c>
      <c r="O248" s="382">
        <f t="shared" ref="O248" si="1037">IF(N248="ALTA",5,IF(N248="MEDIO ALTA",4,IF(N248="MEDIA",3,IF(N248="MEDIO BAJA",2,IF(N248="BAJA",1,0)))))</f>
        <v>3</v>
      </c>
      <c r="P248" s="369" t="s">
        <v>145</v>
      </c>
      <c r="Q248" s="382">
        <f t="shared" ref="Q248" si="1038">IF(P248="ALTO",5,IF(P248="MEDIO ALTO",4,IF(P248="MEDIO",3,IF(P248="MEDIO BAJO",2,IF(P248="BAJO",1,0)))))</f>
        <v>2</v>
      </c>
      <c r="R248" s="382">
        <f t="shared" si="1012"/>
        <v>6</v>
      </c>
      <c r="S248" s="162" t="s">
        <v>326</v>
      </c>
      <c r="T248" s="334">
        <f t="shared" si="848"/>
        <v>2</v>
      </c>
      <c r="U248" s="356">
        <f t="shared" si="836"/>
        <v>2</v>
      </c>
      <c r="V248" s="356">
        <f t="shared" si="889"/>
        <v>1.2</v>
      </c>
      <c r="W248" s="168" t="s">
        <v>1604</v>
      </c>
      <c r="X248" s="369">
        <f t="shared" ref="X248" si="1039">IF(S248="No_existen",5*$X$10,Y248*$X$10)</f>
        <v>0.2</v>
      </c>
      <c r="Y248" s="368">
        <f t="shared" ref="Y248" si="1040">ROUND(AVERAGEIF(Z248:Z250,"&gt;0"),0)</f>
        <v>4</v>
      </c>
      <c r="Z248" s="335">
        <f t="shared" si="850"/>
        <v>4</v>
      </c>
      <c r="AA248" s="275" t="s">
        <v>330</v>
      </c>
      <c r="AB248" s="275"/>
      <c r="AC248" s="368">
        <f t="shared" ref="AC248" si="1041">IF(S248="No_existen",5*$AC$10,AD248*$AC$10)</f>
        <v>0.15</v>
      </c>
      <c r="AD248" s="356">
        <f t="shared" ref="AD248" si="1042">ROUND(AVERAGEIF(AE248:AE250,"&gt;0"),0)</f>
        <v>1</v>
      </c>
      <c r="AE248" s="336">
        <f t="shared" si="853"/>
        <v>1</v>
      </c>
      <c r="AF248" s="275" t="s">
        <v>307</v>
      </c>
      <c r="AG248" s="275" t="s">
        <v>1592</v>
      </c>
      <c r="AH248" s="368">
        <f t="shared" ref="AH248" si="1043">IF(S248="No_existen",5*$AH$10,AI248*$AH$10)</f>
        <v>0.1</v>
      </c>
      <c r="AI248" s="356">
        <f t="shared" ref="AI248" si="1044">ROUND(AVERAGEIF(AJ248:AJ250,"&gt;0"),0)</f>
        <v>1</v>
      </c>
      <c r="AJ248" s="336">
        <f t="shared" si="856"/>
        <v>1</v>
      </c>
      <c r="AK248" s="275" t="s">
        <v>304</v>
      </c>
      <c r="AL248" s="275" t="s">
        <v>318</v>
      </c>
      <c r="AM248" s="368">
        <f t="shared" ref="AM248" si="1045">IF(S248="No_existen",5*$AM$10,AN248*$AM$10)</f>
        <v>0.1</v>
      </c>
      <c r="AN248" s="356">
        <f t="shared" ref="AN248" si="1046">ROUND(AVERAGEIF(AO248:AO250,"&gt;0"),0)</f>
        <v>1</v>
      </c>
      <c r="AO248" s="336">
        <f t="shared" si="863"/>
        <v>1</v>
      </c>
      <c r="AP248" s="275" t="s">
        <v>592</v>
      </c>
      <c r="AQ248" s="356">
        <f t="shared" ref="AQ248" si="1047">ROUND(AVERAGE(U248,Y248,AD248,AI248,AN248),0)</f>
        <v>2</v>
      </c>
      <c r="AR248" s="356" t="str">
        <f t="shared" ref="AR248" si="1048">IF(AQ248&lt;1.5,"FUERTE",IF(AND(AQ248&gt;=1.5,AQ248&lt;2.5),"ACEPTABLE",IF(AQ248&gt;=5,"INEXISTENTE","DÉBIL")))</f>
        <v>ACEPTABLE</v>
      </c>
      <c r="AS248" s="358">
        <f t="shared" ref="AS248" si="1049">IF(R248=0,0,ROUND((R248*AQ248),0))</f>
        <v>12</v>
      </c>
      <c r="AT248" s="360" t="str">
        <f t="shared" ref="AT248" si="1050">IF(AS248&gt;=36,"GRAVE", IF(AS248&lt;=10, "LEVE", "MODERADO"))</f>
        <v>MODERADO</v>
      </c>
      <c r="AU248" s="433" t="s">
        <v>1605</v>
      </c>
      <c r="AV248" s="374" t="s">
        <v>1598</v>
      </c>
      <c r="AW248" s="275" t="s">
        <v>91</v>
      </c>
      <c r="AX248" s="168" t="s">
        <v>1606</v>
      </c>
      <c r="AY248" s="159">
        <v>45291</v>
      </c>
      <c r="AZ248" s="159"/>
      <c r="BA248" s="344"/>
      <c r="XAO248" s="314"/>
      <c r="XAP248" s="314"/>
      <c r="XAQ248" s="263"/>
      <c r="XAR248" s="312"/>
      <c r="XAS248" s="263"/>
      <c r="XAT248" s="314"/>
      <c r="XAU248" s="314"/>
      <c r="XAV248" s="314"/>
      <c r="XAW248" s="315"/>
      <c r="XAX248" s="314"/>
      <c r="XAY248" s="314"/>
      <c r="XAZ248" s="314"/>
      <c r="XBA248" s="314"/>
      <c r="XBB248" s="314"/>
      <c r="XBC248" s="314"/>
      <c r="XBD248" s="281"/>
      <c r="XBE248" s="316"/>
      <c r="XBF248" s="317"/>
      <c r="XBG248" s="314"/>
      <c r="XBH248" s="314"/>
      <c r="XBI248" s="314"/>
      <c r="XBJ248" s="314"/>
      <c r="XBK248" s="263"/>
      <c r="XBL248" s="312"/>
      <c r="XBM248" s="263"/>
      <c r="XBN248" s="314"/>
      <c r="XBO248" s="314"/>
      <c r="XBP248" s="314"/>
      <c r="XBQ248" s="315"/>
      <c r="XBR248" s="314"/>
      <c r="XBS248" s="314"/>
      <c r="XBT248" s="314"/>
      <c r="XBU248" s="314"/>
      <c r="XBV248" s="314"/>
      <c r="XBW248" s="281"/>
      <c r="XBX248" s="317"/>
      <c r="XBY248" s="314"/>
      <c r="XBZ248" s="314"/>
      <c r="XCA248" s="318"/>
      <c r="XCB248" s="312"/>
      <c r="XCC248" s="314"/>
      <c r="XCD248" s="314"/>
      <c r="XCE248" s="263"/>
      <c r="XCF248" s="312"/>
      <c r="XCG248" s="263"/>
      <c r="XCH248" s="314"/>
      <c r="XCI248" s="314"/>
      <c r="XCJ248" s="314"/>
      <c r="XCK248" s="315"/>
      <c r="XCL248" s="314"/>
      <c r="XCM248" s="314"/>
      <c r="XCN248" s="314"/>
      <c r="XCO248" s="314"/>
      <c r="XCP248" s="314"/>
      <c r="XCQ248" s="317"/>
      <c r="XCR248" s="314"/>
      <c r="XCS248" s="318"/>
      <c r="XCT248" s="286"/>
      <c r="XCW248" s="314"/>
      <c r="XCX248" s="314"/>
      <c r="XCY248" s="263"/>
      <c r="XCZ248" s="312"/>
      <c r="XDA248" s="263"/>
      <c r="XDB248" s="314"/>
      <c r="XDC248" s="314"/>
      <c r="XDD248" s="314"/>
      <c r="XDE248" s="315"/>
      <c r="XDF248" s="314"/>
      <c r="XDG248" s="314"/>
      <c r="XDH248" s="314"/>
      <c r="XDI248" s="314"/>
      <c r="XDJ248" s="314"/>
      <c r="XDK248" s="314"/>
      <c r="XDL248" s="286"/>
      <c r="XDQ248" s="314"/>
      <c r="XDR248" s="314"/>
      <c r="XDS248" s="263"/>
      <c r="XDT248" s="312"/>
      <c r="XDU248" s="263"/>
      <c r="XDV248" s="314"/>
      <c r="XDW248" s="314"/>
      <c r="XDX248" s="314"/>
      <c r="XDY248" s="315"/>
      <c r="XDZ248" s="314"/>
      <c r="XEA248" s="314"/>
      <c r="XEB248" s="314"/>
      <c r="XEC248" s="314"/>
      <c r="XED248" s="314"/>
      <c r="XEE248" s="286"/>
      <c r="XEK248" s="314"/>
      <c r="XEL248" s="314"/>
      <c r="XEM248" s="263"/>
      <c r="XEN248" s="312"/>
      <c r="XEO248" s="263"/>
      <c r="XEP248" s="314"/>
      <c r="XEQ248" s="314"/>
      <c r="XER248" s="314"/>
      <c r="XES248" s="315"/>
      <c r="XET248" s="314"/>
      <c r="XEU248" s="314"/>
      <c r="XEV248" s="314"/>
      <c r="XEW248" s="314"/>
      <c r="XEX248" s="314"/>
    </row>
    <row r="249" spans="1:53 16265:16379" ht="40.5" hidden="1" customHeight="1" x14ac:dyDescent="0.2">
      <c r="A249" s="378"/>
      <c r="B249" s="428"/>
      <c r="C249" s="356"/>
      <c r="D249" s="374"/>
      <c r="E249" s="356"/>
      <c r="F249" s="369"/>
      <c r="G249" s="275" t="s">
        <v>271</v>
      </c>
      <c r="H249" s="275" t="s">
        <v>34</v>
      </c>
      <c r="I249" s="168" t="s">
        <v>1607</v>
      </c>
      <c r="J249" s="369"/>
      <c r="K249" s="369"/>
      <c r="L249" s="429"/>
      <c r="M249" s="429"/>
      <c r="N249" s="369"/>
      <c r="O249" s="382"/>
      <c r="P249" s="369"/>
      <c r="Q249" s="382"/>
      <c r="R249" s="382"/>
      <c r="S249" s="162" t="s">
        <v>326</v>
      </c>
      <c r="T249" s="334">
        <f t="shared" si="848"/>
        <v>2</v>
      </c>
      <c r="U249" s="356"/>
      <c r="V249" s="356"/>
      <c r="W249" s="168" t="s">
        <v>1608</v>
      </c>
      <c r="X249" s="369"/>
      <c r="Y249" s="368"/>
      <c r="Z249" s="335">
        <f t="shared" si="850"/>
        <v>4</v>
      </c>
      <c r="AA249" s="275" t="s">
        <v>330</v>
      </c>
      <c r="AB249" s="275"/>
      <c r="AC249" s="368"/>
      <c r="AD249" s="356"/>
      <c r="AE249" s="336">
        <f t="shared" si="853"/>
        <v>1</v>
      </c>
      <c r="AF249" s="275" t="s">
        <v>307</v>
      </c>
      <c r="AG249" s="275" t="s">
        <v>1609</v>
      </c>
      <c r="AH249" s="368"/>
      <c r="AI249" s="356"/>
      <c r="AJ249" s="336">
        <f t="shared" si="856"/>
        <v>1</v>
      </c>
      <c r="AK249" s="275" t="s">
        <v>304</v>
      </c>
      <c r="AL249" s="275" t="s">
        <v>1579</v>
      </c>
      <c r="AM249" s="368"/>
      <c r="AN249" s="356"/>
      <c r="AO249" s="336">
        <f t="shared" si="863"/>
        <v>1</v>
      </c>
      <c r="AP249" s="275" t="s">
        <v>592</v>
      </c>
      <c r="AQ249" s="356"/>
      <c r="AR249" s="356"/>
      <c r="AS249" s="358"/>
      <c r="AT249" s="360"/>
      <c r="AU249" s="433"/>
      <c r="AV249" s="374"/>
      <c r="AW249" s="275" t="s">
        <v>91</v>
      </c>
      <c r="AX249" s="168" t="s">
        <v>1610</v>
      </c>
      <c r="AY249" s="159">
        <v>45291</v>
      </c>
      <c r="AZ249" s="159"/>
      <c r="BA249" s="344"/>
      <c r="XAO249" s="314"/>
      <c r="XAP249" s="314"/>
      <c r="XAQ249" s="263"/>
      <c r="XAR249" s="312"/>
      <c r="XAS249" s="263"/>
      <c r="XAT249" s="314"/>
      <c r="XAU249" s="314"/>
      <c r="XAV249" s="314"/>
      <c r="XAW249" s="315"/>
      <c r="XAX249" s="314"/>
      <c r="XAY249" s="314"/>
      <c r="XAZ249" s="314"/>
      <c r="XBA249" s="314"/>
      <c r="XBB249" s="314"/>
      <c r="XBC249" s="314"/>
      <c r="XBD249" s="281"/>
      <c r="XBE249" s="316"/>
      <c r="XBF249" s="317"/>
      <c r="XBG249" s="314"/>
      <c r="XBH249" s="314"/>
      <c r="XBI249" s="314"/>
      <c r="XBJ249" s="314"/>
      <c r="XBK249" s="263"/>
      <c r="XBL249" s="312"/>
      <c r="XBM249" s="263"/>
      <c r="XBN249" s="314"/>
      <c r="XBO249" s="314"/>
      <c r="XBP249" s="314"/>
      <c r="XBQ249" s="315"/>
      <c r="XBR249" s="314"/>
      <c r="XBS249" s="314"/>
      <c r="XBT249" s="314"/>
      <c r="XBU249" s="314"/>
      <c r="XBV249" s="314"/>
      <c r="XBW249" s="281"/>
      <c r="XBX249" s="317"/>
      <c r="XBY249" s="314"/>
      <c r="XBZ249" s="314"/>
      <c r="XCA249" s="318"/>
      <c r="XCB249" s="312"/>
      <c r="XCC249" s="314"/>
      <c r="XCD249" s="314"/>
      <c r="XCE249" s="263"/>
      <c r="XCF249" s="312"/>
      <c r="XCG249" s="263"/>
      <c r="XCH249" s="314"/>
      <c r="XCI249" s="314"/>
      <c r="XCJ249" s="314"/>
      <c r="XCK249" s="315"/>
      <c r="XCL249" s="314"/>
      <c r="XCM249" s="314"/>
      <c r="XCN249" s="314"/>
      <c r="XCO249" s="314"/>
      <c r="XCP249" s="314"/>
      <c r="XCQ249" s="317"/>
      <c r="XCR249" s="314"/>
      <c r="XCS249" s="318"/>
      <c r="XCT249" s="286"/>
      <c r="XCW249" s="314"/>
      <c r="XCX249" s="314"/>
      <c r="XCY249" s="263"/>
      <c r="XCZ249" s="312"/>
      <c r="XDA249" s="263"/>
      <c r="XDB249" s="314"/>
      <c r="XDC249" s="314"/>
      <c r="XDD249" s="314"/>
      <c r="XDE249" s="315"/>
      <c r="XDF249" s="314"/>
      <c r="XDG249" s="314"/>
      <c r="XDH249" s="314"/>
      <c r="XDI249" s="314"/>
      <c r="XDJ249" s="314"/>
      <c r="XDK249" s="314"/>
      <c r="XDL249" s="286"/>
      <c r="XDQ249" s="314"/>
      <c r="XDR249" s="314"/>
      <c r="XDS249" s="263"/>
      <c r="XDT249" s="312"/>
      <c r="XDU249" s="263"/>
      <c r="XDV249" s="314"/>
      <c r="XDW249" s="314"/>
      <c r="XDX249" s="314"/>
      <c r="XDY249" s="315"/>
      <c r="XDZ249" s="314"/>
      <c r="XEA249" s="314"/>
      <c r="XEB249" s="314"/>
      <c r="XEC249" s="314"/>
      <c r="XED249" s="314"/>
      <c r="XEE249" s="286"/>
      <c r="XEK249" s="314"/>
      <c r="XEL249" s="314"/>
      <c r="XEM249" s="263"/>
      <c r="XEN249" s="312"/>
      <c r="XEO249" s="263"/>
      <c r="XEP249" s="314"/>
      <c r="XEQ249" s="314"/>
      <c r="XER249" s="314"/>
      <c r="XES249" s="315"/>
      <c r="XET249" s="314"/>
      <c r="XEU249" s="314"/>
      <c r="XEV249" s="314"/>
      <c r="XEW249" s="314"/>
      <c r="XEX249" s="314"/>
    </row>
    <row r="250" spans="1:53 16265:16379" ht="40.5" hidden="1" customHeight="1" x14ac:dyDescent="0.2">
      <c r="A250" s="378"/>
      <c r="B250" s="428"/>
      <c r="C250" s="356"/>
      <c r="D250" s="374"/>
      <c r="E250" s="356"/>
      <c r="F250" s="369"/>
      <c r="G250" s="275" t="s">
        <v>271</v>
      </c>
      <c r="H250" s="275" t="s">
        <v>34</v>
      </c>
      <c r="I250" s="168" t="s">
        <v>1611</v>
      </c>
      <c r="J250" s="369"/>
      <c r="K250" s="369"/>
      <c r="L250" s="429"/>
      <c r="M250" s="429"/>
      <c r="N250" s="369"/>
      <c r="O250" s="382"/>
      <c r="P250" s="369"/>
      <c r="Q250" s="382"/>
      <c r="R250" s="382"/>
      <c r="S250" s="162" t="s">
        <v>326</v>
      </c>
      <c r="T250" s="334">
        <f t="shared" si="848"/>
        <v>2</v>
      </c>
      <c r="U250" s="356"/>
      <c r="V250" s="356"/>
      <c r="W250" s="168" t="s">
        <v>1612</v>
      </c>
      <c r="X250" s="369"/>
      <c r="Y250" s="368"/>
      <c r="Z250" s="335">
        <f t="shared" si="850"/>
        <v>4</v>
      </c>
      <c r="AA250" s="275" t="s">
        <v>330</v>
      </c>
      <c r="AB250" s="275"/>
      <c r="AC250" s="368"/>
      <c r="AD250" s="356"/>
      <c r="AE250" s="336">
        <f t="shared" si="853"/>
        <v>1</v>
      </c>
      <c r="AF250" s="275" t="s">
        <v>307</v>
      </c>
      <c r="AG250" s="275" t="s">
        <v>1613</v>
      </c>
      <c r="AH250" s="368"/>
      <c r="AI250" s="356"/>
      <c r="AJ250" s="336">
        <f t="shared" si="856"/>
        <v>1</v>
      </c>
      <c r="AK250" s="275" t="s">
        <v>304</v>
      </c>
      <c r="AL250" s="275" t="s">
        <v>311</v>
      </c>
      <c r="AM250" s="368"/>
      <c r="AN250" s="356"/>
      <c r="AO250" s="336">
        <f t="shared" si="863"/>
        <v>1</v>
      </c>
      <c r="AP250" s="275" t="s">
        <v>592</v>
      </c>
      <c r="AQ250" s="356"/>
      <c r="AR250" s="356"/>
      <c r="AS250" s="358"/>
      <c r="AT250" s="360"/>
      <c r="AU250" s="433"/>
      <c r="AV250" s="374"/>
      <c r="AW250" s="275" t="s">
        <v>91</v>
      </c>
      <c r="AX250" s="168" t="s">
        <v>1614</v>
      </c>
      <c r="AY250" s="159">
        <v>45291</v>
      </c>
      <c r="AZ250" s="159"/>
      <c r="BA250" s="344"/>
      <c r="XAO250" s="314"/>
      <c r="XAP250" s="314"/>
      <c r="XAQ250" s="263"/>
      <c r="XAR250" s="312"/>
      <c r="XAS250" s="263"/>
      <c r="XAT250" s="314"/>
      <c r="XAU250" s="314"/>
      <c r="XAV250" s="314"/>
      <c r="XAW250" s="315"/>
      <c r="XAX250" s="314"/>
      <c r="XAY250" s="314"/>
      <c r="XAZ250" s="314"/>
      <c r="XBA250" s="314"/>
      <c r="XBB250" s="314"/>
      <c r="XBC250" s="314"/>
      <c r="XBD250" s="281"/>
      <c r="XBE250" s="316"/>
      <c r="XBF250" s="317"/>
      <c r="XBG250" s="314"/>
      <c r="XBH250" s="314"/>
      <c r="XBI250" s="314"/>
      <c r="XBJ250" s="314"/>
      <c r="XBK250" s="263"/>
      <c r="XBL250" s="312"/>
      <c r="XBM250" s="263"/>
      <c r="XBN250" s="314"/>
      <c r="XBO250" s="314"/>
      <c r="XBP250" s="314"/>
      <c r="XBQ250" s="315"/>
      <c r="XBR250" s="314"/>
      <c r="XBS250" s="314"/>
      <c r="XBT250" s="314"/>
      <c r="XBU250" s="314"/>
      <c r="XBV250" s="314"/>
      <c r="XBW250" s="281"/>
      <c r="XBX250" s="317"/>
      <c r="XBY250" s="314"/>
      <c r="XBZ250" s="314"/>
      <c r="XCA250" s="318"/>
      <c r="XCB250" s="312"/>
      <c r="XCC250" s="314"/>
      <c r="XCD250" s="314"/>
      <c r="XCE250" s="263"/>
      <c r="XCF250" s="312"/>
      <c r="XCG250" s="263"/>
      <c r="XCH250" s="314"/>
      <c r="XCI250" s="314"/>
      <c r="XCJ250" s="314"/>
      <c r="XCK250" s="315"/>
      <c r="XCL250" s="314"/>
      <c r="XCM250" s="314"/>
      <c r="XCN250" s="314"/>
      <c r="XCO250" s="314"/>
      <c r="XCP250" s="314"/>
      <c r="XCQ250" s="317"/>
      <c r="XCR250" s="314"/>
      <c r="XCS250" s="318"/>
      <c r="XCT250" s="286"/>
      <c r="XCW250" s="314"/>
      <c r="XCX250" s="314"/>
      <c r="XCY250" s="263"/>
      <c r="XCZ250" s="312"/>
      <c r="XDA250" s="263"/>
      <c r="XDB250" s="314"/>
      <c r="XDC250" s="314"/>
      <c r="XDD250" s="314"/>
      <c r="XDE250" s="315"/>
      <c r="XDF250" s="314"/>
      <c r="XDG250" s="314"/>
      <c r="XDH250" s="314"/>
      <c r="XDI250" s="314"/>
      <c r="XDJ250" s="314"/>
      <c r="XDK250" s="314"/>
      <c r="XDL250" s="286"/>
      <c r="XDQ250" s="314"/>
      <c r="XDR250" s="314"/>
      <c r="XDS250" s="263"/>
      <c r="XDT250" s="312"/>
      <c r="XDU250" s="263"/>
      <c r="XDV250" s="314"/>
      <c r="XDW250" s="314"/>
      <c r="XDX250" s="314"/>
      <c r="XDY250" s="315"/>
      <c r="XDZ250" s="314"/>
      <c r="XEA250" s="314"/>
      <c r="XEB250" s="314"/>
      <c r="XEC250" s="314"/>
      <c r="XED250" s="314"/>
      <c r="XEE250" s="286"/>
      <c r="XEK250" s="314"/>
      <c r="XEL250" s="314"/>
      <c r="XEM250" s="263"/>
      <c r="XEN250" s="312"/>
      <c r="XEO250" s="263"/>
      <c r="XEP250" s="314"/>
      <c r="XEQ250" s="314"/>
      <c r="XER250" s="314"/>
      <c r="XES250" s="315"/>
      <c r="XET250" s="314"/>
      <c r="XEU250" s="314"/>
      <c r="XEV250" s="314"/>
      <c r="XEW250" s="314"/>
      <c r="XEX250" s="314"/>
    </row>
    <row r="251" spans="1:53 16265:16379" ht="40.5" hidden="1" customHeight="1" x14ac:dyDescent="0.2">
      <c r="A251" s="378">
        <v>81</v>
      </c>
      <c r="B251" s="428" t="s">
        <v>460</v>
      </c>
      <c r="C251" s="356" t="str">
        <f>+VLOOKUP(B251,$A$770:$B$812,2,0)</f>
        <v>JUAN CARLOS SEPÚLVEDA</v>
      </c>
      <c r="D251" s="374" t="s">
        <v>171</v>
      </c>
      <c r="E251" s="356"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69" t="s">
        <v>276</v>
      </c>
      <c r="G251" s="275" t="s">
        <v>271</v>
      </c>
      <c r="H251" s="275" t="s">
        <v>38</v>
      </c>
      <c r="I251" s="168" t="s">
        <v>1615</v>
      </c>
      <c r="J251" s="369" t="s">
        <v>106</v>
      </c>
      <c r="K251" s="369" t="s">
        <v>1616</v>
      </c>
      <c r="L251" s="429" t="s">
        <v>1617</v>
      </c>
      <c r="M251" s="429" t="s">
        <v>1573</v>
      </c>
      <c r="N251" s="369" t="s">
        <v>128</v>
      </c>
      <c r="O251" s="382">
        <f t="shared" ref="O251" si="1051">IF(N251="ALTA",5,IF(N251="MEDIO ALTA",4,IF(N251="MEDIA",3,IF(N251="MEDIO BAJA",2,IF(N251="BAJA",1,0)))))</f>
        <v>1</v>
      </c>
      <c r="P251" s="369" t="s">
        <v>141</v>
      </c>
      <c r="Q251" s="382">
        <f t="shared" ref="Q251" si="1052">IF(P251="ALTO",5,IF(P251="MEDIO ALTO",4,IF(P251="MEDIO",3,IF(P251="MEDIO BAJO",2,IF(P251="BAJO",1,0)))))</f>
        <v>3</v>
      </c>
      <c r="R251" s="382">
        <f>Q251*O251</f>
        <v>3</v>
      </c>
      <c r="S251" s="162" t="s">
        <v>326</v>
      </c>
      <c r="T251" s="334">
        <f t="shared" si="848"/>
        <v>2</v>
      </c>
      <c r="U251" s="356">
        <f t="shared" si="836"/>
        <v>2</v>
      </c>
      <c r="V251" s="356">
        <f t="shared" si="889"/>
        <v>1.2</v>
      </c>
      <c r="W251" s="168" t="s">
        <v>1618</v>
      </c>
      <c r="X251" s="369">
        <f t="shared" ref="X251" si="1053">IF(S251="No_existen",5*$X$10,Y251*$X$10)</f>
        <v>0.2</v>
      </c>
      <c r="Y251" s="368">
        <f t="shared" ref="Y251" si="1054">ROUND(AVERAGEIF(Z251:Z253,"&gt;0"),0)</f>
        <v>4</v>
      </c>
      <c r="Z251" s="335">
        <f t="shared" si="850"/>
        <v>4</v>
      </c>
      <c r="AA251" s="275" t="s">
        <v>330</v>
      </c>
      <c r="AB251" s="275"/>
      <c r="AC251" s="368">
        <f t="shared" ref="AC251" si="1055">IF(S251="No_existen",5*$AC$10,AD251*$AC$10)</f>
        <v>0.15</v>
      </c>
      <c r="AD251" s="356">
        <f t="shared" ref="AD251" si="1056">ROUND(AVERAGEIF(AE251:AE253,"&gt;0"),0)</f>
        <v>1</v>
      </c>
      <c r="AE251" s="336">
        <f t="shared" si="853"/>
        <v>1</v>
      </c>
      <c r="AF251" s="275" t="s">
        <v>307</v>
      </c>
      <c r="AG251" s="275" t="s">
        <v>1613</v>
      </c>
      <c r="AH251" s="368">
        <f t="shared" ref="AH251" si="1057">IF(S251="No_existen",5*$AH$10,AI251*$AH$10)</f>
        <v>0.1</v>
      </c>
      <c r="AI251" s="356">
        <f t="shared" ref="AI251" si="1058">ROUND(AVERAGEIF(AJ251:AJ253,"&gt;0"),0)</f>
        <v>1</v>
      </c>
      <c r="AJ251" s="336">
        <f t="shared" si="856"/>
        <v>1</v>
      </c>
      <c r="AK251" s="275" t="s">
        <v>304</v>
      </c>
      <c r="AL251" s="275" t="s">
        <v>311</v>
      </c>
      <c r="AM251" s="368">
        <f t="shared" ref="AM251" si="1059">IF(S251="No_existen",5*$AM$10,AN251*$AM$10)</f>
        <v>0.1</v>
      </c>
      <c r="AN251" s="356">
        <f t="shared" ref="AN251" si="1060">ROUND(AVERAGEIF(AO251:AO253,"&gt;0"),0)</f>
        <v>1</v>
      </c>
      <c r="AO251" s="336">
        <f t="shared" si="863"/>
        <v>1</v>
      </c>
      <c r="AP251" s="275" t="s">
        <v>592</v>
      </c>
      <c r="AQ251" s="356">
        <f t="shared" ref="AQ251" si="1061">ROUND(AVERAGE(U251,Y251,AD251,AI251,AN251),0)</f>
        <v>2</v>
      </c>
      <c r="AR251" s="356" t="str">
        <f t="shared" ref="AR251" si="1062">IF(AQ251&lt;1.5,"FUERTE",IF(AND(AQ251&gt;=1.5,AQ251&lt;2.5),"ACEPTABLE",IF(AQ251&gt;=5,"INEXISTENTE","DÉBIL")))</f>
        <v>ACEPTABLE</v>
      </c>
      <c r="AS251" s="358">
        <f t="shared" ref="AS251" si="1063">IF(R251=0,0,ROUND((R251*AQ251),0))</f>
        <v>6</v>
      </c>
      <c r="AT251" s="360" t="str">
        <f t="shared" ref="AT251" si="1064">IF(AS251&gt;=36,"GRAVE", IF(AS251&lt;=10, "LEVE", "MODERADO"))</f>
        <v>LEVE</v>
      </c>
      <c r="AU251" s="433" t="s">
        <v>1619</v>
      </c>
      <c r="AV251" s="385">
        <v>0</v>
      </c>
      <c r="AW251" s="275" t="s">
        <v>90</v>
      </c>
      <c r="AX251" s="275"/>
      <c r="AY251" s="159"/>
      <c r="AZ251" s="159"/>
      <c r="BA251" s="344"/>
      <c r="XAO251" s="314"/>
      <c r="XAP251" s="314"/>
      <c r="XAQ251" s="263"/>
      <c r="XAR251" s="312"/>
      <c r="XAS251" s="263"/>
      <c r="XAT251" s="314"/>
      <c r="XAU251" s="314"/>
      <c r="XAV251" s="314"/>
      <c r="XAW251" s="315"/>
      <c r="XAX251" s="314"/>
      <c r="XAY251" s="314"/>
      <c r="XAZ251" s="314"/>
      <c r="XBA251" s="314"/>
      <c r="XBB251" s="314"/>
      <c r="XBC251" s="314"/>
      <c r="XBD251" s="281"/>
      <c r="XBE251" s="316"/>
      <c r="XBF251" s="317"/>
      <c r="XBG251" s="314"/>
      <c r="XBH251" s="314"/>
      <c r="XBI251" s="314"/>
      <c r="XBJ251" s="314"/>
      <c r="XBK251" s="263"/>
      <c r="XBL251" s="312"/>
      <c r="XBM251" s="263"/>
      <c r="XBN251" s="314"/>
      <c r="XBO251" s="314"/>
      <c r="XBP251" s="314"/>
      <c r="XBQ251" s="315"/>
      <c r="XBR251" s="314"/>
      <c r="XBS251" s="314"/>
      <c r="XBT251" s="314"/>
      <c r="XBU251" s="314"/>
      <c r="XBV251" s="314"/>
      <c r="XBW251" s="281"/>
      <c r="XBX251" s="317"/>
      <c r="XBY251" s="314"/>
      <c r="XBZ251" s="314"/>
      <c r="XCA251" s="318"/>
      <c r="XCB251" s="312"/>
      <c r="XCC251" s="314"/>
      <c r="XCD251" s="314"/>
      <c r="XCE251" s="263"/>
      <c r="XCF251" s="312"/>
      <c r="XCG251" s="263"/>
      <c r="XCH251" s="314"/>
      <c r="XCI251" s="314"/>
      <c r="XCJ251" s="314"/>
      <c r="XCK251" s="315"/>
      <c r="XCL251" s="314"/>
      <c r="XCM251" s="314"/>
      <c r="XCN251" s="314"/>
      <c r="XCO251" s="314"/>
      <c r="XCP251" s="314"/>
      <c r="XCQ251" s="317"/>
      <c r="XCR251" s="314"/>
      <c r="XCS251" s="318"/>
      <c r="XCT251" s="286"/>
      <c r="XCW251" s="314"/>
      <c r="XCX251" s="314"/>
      <c r="XCY251" s="263"/>
      <c r="XCZ251" s="312"/>
      <c r="XDA251" s="263"/>
      <c r="XDB251" s="314"/>
      <c r="XDC251" s="314"/>
      <c r="XDD251" s="314"/>
      <c r="XDE251" s="315"/>
      <c r="XDF251" s="314"/>
      <c r="XDG251" s="314"/>
      <c r="XDH251" s="314"/>
      <c r="XDI251" s="314"/>
      <c r="XDJ251" s="314"/>
      <c r="XDK251" s="314"/>
      <c r="XDL251" s="286"/>
      <c r="XDQ251" s="314"/>
      <c r="XDR251" s="314"/>
      <c r="XDS251" s="263"/>
      <c r="XDT251" s="312"/>
      <c r="XDU251" s="263"/>
      <c r="XDV251" s="314"/>
      <c r="XDW251" s="314"/>
      <c r="XDX251" s="314"/>
      <c r="XDY251" s="315"/>
      <c r="XDZ251" s="314"/>
      <c r="XEA251" s="314"/>
      <c r="XEB251" s="314"/>
      <c r="XEC251" s="314"/>
      <c r="XED251" s="314"/>
      <c r="XEE251" s="286"/>
      <c r="XEK251" s="314"/>
      <c r="XEL251" s="314"/>
      <c r="XEM251" s="263"/>
      <c r="XEN251" s="312"/>
      <c r="XEO251" s="263"/>
      <c r="XEP251" s="314"/>
      <c r="XEQ251" s="314"/>
      <c r="XER251" s="314"/>
      <c r="XES251" s="315"/>
      <c r="XET251" s="314"/>
      <c r="XEU251" s="314"/>
      <c r="XEV251" s="314"/>
      <c r="XEW251" s="314"/>
      <c r="XEX251" s="314"/>
    </row>
    <row r="252" spans="1:53 16265:16379" ht="40.5" hidden="1" customHeight="1" x14ac:dyDescent="0.2">
      <c r="A252" s="378"/>
      <c r="B252" s="428"/>
      <c r="C252" s="356"/>
      <c r="D252" s="374"/>
      <c r="E252" s="356"/>
      <c r="F252" s="369"/>
      <c r="G252" s="275" t="s">
        <v>271</v>
      </c>
      <c r="H252" s="275" t="s">
        <v>38</v>
      </c>
      <c r="I252" s="168" t="s">
        <v>1620</v>
      </c>
      <c r="J252" s="369"/>
      <c r="K252" s="369"/>
      <c r="L252" s="429"/>
      <c r="M252" s="429"/>
      <c r="N252" s="369"/>
      <c r="O252" s="382"/>
      <c r="P252" s="369"/>
      <c r="Q252" s="382"/>
      <c r="R252" s="382"/>
      <c r="S252" s="162" t="s">
        <v>326</v>
      </c>
      <c r="T252" s="334">
        <f t="shared" si="848"/>
        <v>2</v>
      </c>
      <c r="U252" s="356"/>
      <c r="V252" s="356"/>
      <c r="W252" s="168" t="s">
        <v>1621</v>
      </c>
      <c r="X252" s="369"/>
      <c r="Y252" s="368"/>
      <c r="Z252" s="335">
        <f t="shared" si="850"/>
        <v>4</v>
      </c>
      <c r="AA252" s="275" t="s">
        <v>330</v>
      </c>
      <c r="AB252" s="275"/>
      <c r="AC252" s="368"/>
      <c r="AD252" s="356"/>
      <c r="AE252" s="336">
        <f t="shared" si="853"/>
        <v>1</v>
      </c>
      <c r="AF252" s="275" t="s">
        <v>307</v>
      </c>
      <c r="AG252" s="275" t="s">
        <v>1613</v>
      </c>
      <c r="AH252" s="368"/>
      <c r="AI252" s="356"/>
      <c r="AJ252" s="336">
        <f t="shared" si="856"/>
        <v>1</v>
      </c>
      <c r="AK252" s="275" t="s">
        <v>304</v>
      </c>
      <c r="AL252" s="275" t="s">
        <v>311</v>
      </c>
      <c r="AM252" s="368"/>
      <c r="AN252" s="356"/>
      <c r="AO252" s="336">
        <f t="shared" si="863"/>
        <v>1</v>
      </c>
      <c r="AP252" s="275" t="s">
        <v>592</v>
      </c>
      <c r="AQ252" s="356"/>
      <c r="AR252" s="356"/>
      <c r="AS252" s="358"/>
      <c r="AT252" s="360"/>
      <c r="AU252" s="433"/>
      <c r="AV252" s="374"/>
      <c r="AW252" s="275" t="s">
        <v>90</v>
      </c>
      <c r="AX252" s="275"/>
      <c r="AY252" s="159"/>
      <c r="AZ252" s="159"/>
      <c r="BA252" s="344"/>
      <c r="XAO252" s="314"/>
      <c r="XAP252" s="314"/>
      <c r="XAQ252" s="263"/>
      <c r="XAR252" s="312"/>
      <c r="XAS252" s="263"/>
      <c r="XAT252" s="314"/>
      <c r="XAU252" s="314"/>
      <c r="XAV252" s="314"/>
      <c r="XAW252" s="315"/>
      <c r="XAX252" s="314"/>
      <c r="XAY252" s="314"/>
      <c r="XAZ252" s="314"/>
      <c r="XBA252" s="314"/>
      <c r="XBB252" s="314"/>
      <c r="XBC252" s="314"/>
      <c r="XBD252" s="281"/>
      <c r="XBE252" s="316"/>
      <c r="XBF252" s="317"/>
      <c r="XBG252" s="314"/>
      <c r="XBH252" s="314"/>
      <c r="XBI252" s="314"/>
      <c r="XBJ252" s="314"/>
      <c r="XBK252" s="263"/>
      <c r="XBL252" s="312"/>
      <c r="XBM252" s="263"/>
      <c r="XBN252" s="314"/>
      <c r="XBO252" s="314"/>
      <c r="XBP252" s="314"/>
      <c r="XBQ252" s="315"/>
      <c r="XBR252" s="314"/>
      <c r="XBS252" s="314"/>
      <c r="XBT252" s="314"/>
      <c r="XBU252" s="314"/>
      <c r="XBV252" s="314"/>
      <c r="XBW252" s="281"/>
      <c r="XBX252" s="317"/>
      <c r="XBY252" s="314"/>
      <c r="XBZ252" s="314"/>
      <c r="XCA252" s="318"/>
      <c r="XCB252" s="312"/>
      <c r="XCC252" s="314"/>
      <c r="XCD252" s="314"/>
      <c r="XCE252" s="263"/>
      <c r="XCF252" s="312"/>
      <c r="XCG252" s="263"/>
      <c r="XCH252" s="314"/>
      <c r="XCI252" s="314"/>
      <c r="XCJ252" s="314"/>
      <c r="XCK252" s="315"/>
      <c r="XCL252" s="314"/>
      <c r="XCM252" s="314"/>
      <c r="XCN252" s="314"/>
      <c r="XCO252" s="314"/>
      <c r="XCP252" s="314"/>
      <c r="XCQ252" s="317"/>
      <c r="XCR252" s="314"/>
      <c r="XCS252" s="318"/>
      <c r="XCT252" s="286"/>
      <c r="XCW252" s="314"/>
      <c r="XCX252" s="314"/>
      <c r="XCY252" s="263"/>
      <c r="XCZ252" s="312"/>
      <c r="XDA252" s="263"/>
      <c r="XDB252" s="314"/>
      <c r="XDC252" s="314"/>
      <c r="XDD252" s="314"/>
      <c r="XDE252" s="315"/>
      <c r="XDF252" s="314"/>
      <c r="XDG252" s="314"/>
      <c r="XDH252" s="314"/>
      <c r="XDI252" s="314"/>
      <c r="XDJ252" s="314"/>
      <c r="XDK252" s="314"/>
      <c r="XDL252" s="286"/>
      <c r="XDQ252" s="314"/>
      <c r="XDR252" s="314"/>
      <c r="XDS252" s="263"/>
      <c r="XDT252" s="312"/>
      <c r="XDU252" s="263"/>
      <c r="XDV252" s="314"/>
      <c r="XDW252" s="314"/>
      <c r="XDX252" s="314"/>
      <c r="XDY252" s="315"/>
      <c r="XDZ252" s="314"/>
      <c r="XEA252" s="314"/>
      <c r="XEB252" s="314"/>
      <c r="XEC252" s="314"/>
      <c r="XED252" s="314"/>
      <c r="XEE252" s="286"/>
      <c r="XEK252" s="314"/>
      <c r="XEL252" s="314"/>
      <c r="XEM252" s="263"/>
      <c r="XEN252" s="312"/>
      <c r="XEO252" s="263"/>
      <c r="XEP252" s="314"/>
      <c r="XEQ252" s="314"/>
      <c r="XER252" s="314"/>
      <c r="XES252" s="315"/>
      <c r="XET252" s="314"/>
      <c r="XEU252" s="314"/>
      <c r="XEV252" s="314"/>
      <c r="XEW252" s="314"/>
      <c r="XEX252" s="314"/>
    </row>
    <row r="253" spans="1:53 16265:16379" ht="40.5" hidden="1" customHeight="1" x14ac:dyDescent="0.2">
      <c r="A253" s="378"/>
      <c r="B253" s="428"/>
      <c r="C253" s="356"/>
      <c r="D253" s="374"/>
      <c r="E253" s="356"/>
      <c r="F253" s="369"/>
      <c r="G253" s="275"/>
      <c r="H253" s="275"/>
      <c r="I253" s="168"/>
      <c r="J253" s="369"/>
      <c r="K253" s="369"/>
      <c r="L253" s="429"/>
      <c r="M253" s="429"/>
      <c r="N253" s="369"/>
      <c r="O253" s="382"/>
      <c r="P253" s="369"/>
      <c r="Q253" s="382"/>
      <c r="R253" s="382"/>
      <c r="S253" s="162"/>
      <c r="T253" s="334">
        <f t="shared" si="848"/>
        <v>0</v>
      </c>
      <c r="U253" s="356"/>
      <c r="V253" s="356"/>
      <c r="W253" s="275"/>
      <c r="X253" s="369"/>
      <c r="Y253" s="368"/>
      <c r="Z253" s="335">
        <f t="shared" si="850"/>
        <v>0</v>
      </c>
      <c r="AA253" s="275"/>
      <c r="AB253" s="275"/>
      <c r="AC253" s="368"/>
      <c r="AD253" s="356"/>
      <c r="AE253" s="336">
        <f t="shared" si="853"/>
        <v>0</v>
      </c>
      <c r="AF253" s="275"/>
      <c r="AG253" s="275"/>
      <c r="AH253" s="368"/>
      <c r="AI253" s="356"/>
      <c r="AJ253" s="336">
        <f t="shared" si="856"/>
        <v>0</v>
      </c>
      <c r="AK253" s="275"/>
      <c r="AL253" s="275"/>
      <c r="AM253" s="368"/>
      <c r="AN253" s="356"/>
      <c r="AO253" s="336">
        <f t="shared" si="863"/>
        <v>0</v>
      </c>
      <c r="AP253" s="275"/>
      <c r="AQ253" s="356"/>
      <c r="AR253" s="356"/>
      <c r="AS253" s="358"/>
      <c r="AT253" s="360"/>
      <c r="AU253" s="433"/>
      <c r="AV253" s="374"/>
      <c r="AW253" s="275" t="s">
        <v>90</v>
      </c>
      <c r="AX253" s="275"/>
      <c r="AY253" s="159"/>
      <c r="AZ253" s="159"/>
      <c r="BA253" s="344"/>
      <c r="XAO253" s="314"/>
      <c r="XAP253" s="314"/>
      <c r="XAQ253" s="263"/>
      <c r="XAR253" s="312"/>
      <c r="XAS253" s="263"/>
      <c r="XAT253" s="314"/>
      <c r="XAU253" s="314"/>
      <c r="XAV253" s="314"/>
      <c r="XAW253" s="315"/>
      <c r="XAX253" s="314"/>
      <c r="XAY253" s="314"/>
      <c r="XAZ253" s="314"/>
      <c r="XBA253" s="314"/>
      <c r="XBB253" s="314"/>
      <c r="XBC253" s="314"/>
      <c r="XBD253" s="281"/>
      <c r="XBE253" s="316"/>
      <c r="XBF253" s="317"/>
      <c r="XBG253" s="314"/>
      <c r="XBH253" s="314"/>
      <c r="XBI253" s="314"/>
      <c r="XBJ253" s="314"/>
      <c r="XBK253" s="263"/>
      <c r="XBL253" s="312"/>
      <c r="XBM253" s="263"/>
      <c r="XBN253" s="314"/>
      <c r="XBO253" s="314"/>
      <c r="XBP253" s="314"/>
      <c r="XBQ253" s="315"/>
      <c r="XBR253" s="314"/>
      <c r="XBS253" s="314"/>
      <c r="XBT253" s="314"/>
      <c r="XBU253" s="314"/>
      <c r="XBV253" s="314"/>
      <c r="XBW253" s="281"/>
      <c r="XBX253" s="317"/>
      <c r="XBY253" s="314"/>
      <c r="XBZ253" s="314"/>
      <c r="XCA253" s="318"/>
      <c r="XCB253" s="312"/>
      <c r="XCC253" s="314"/>
      <c r="XCD253" s="314"/>
      <c r="XCE253" s="263"/>
      <c r="XCF253" s="312"/>
      <c r="XCG253" s="263"/>
      <c r="XCH253" s="314"/>
      <c r="XCI253" s="314"/>
      <c r="XCJ253" s="314"/>
      <c r="XCK253" s="315"/>
      <c r="XCL253" s="314"/>
      <c r="XCM253" s="314"/>
      <c r="XCN253" s="314"/>
      <c r="XCO253" s="314"/>
      <c r="XCP253" s="314"/>
      <c r="XCQ253" s="317"/>
      <c r="XCR253" s="314"/>
      <c r="XCS253" s="318"/>
      <c r="XCT253" s="286"/>
      <c r="XCW253" s="314"/>
      <c r="XCX253" s="314"/>
      <c r="XCY253" s="263"/>
      <c r="XCZ253" s="312"/>
      <c r="XDA253" s="263"/>
      <c r="XDB253" s="314"/>
      <c r="XDC253" s="314"/>
      <c r="XDD253" s="314"/>
      <c r="XDE253" s="315"/>
      <c r="XDF253" s="314"/>
      <c r="XDG253" s="314"/>
      <c r="XDH253" s="314"/>
      <c r="XDI253" s="314"/>
      <c r="XDJ253" s="314"/>
      <c r="XDK253" s="314"/>
      <c r="XDL253" s="286"/>
      <c r="XDQ253" s="314"/>
      <c r="XDR253" s="314"/>
      <c r="XDS253" s="263"/>
      <c r="XDT253" s="312"/>
      <c r="XDU253" s="263"/>
      <c r="XDV253" s="314"/>
      <c r="XDW253" s="314"/>
      <c r="XDX253" s="314"/>
      <c r="XDY253" s="315"/>
      <c r="XDZ253" s="314"/>
      <c r="XEA253" s="314"/>
      <c r="XEB253" s="314"/>
      <c r="XEC253" s="314"/>
      <c r="XED253" s="314"/>
      <c r="XEE253" s="286"/>
      <c r="XEK253" s="314"/>
      <c r="XEL253" s="314"/>
      <c r="XEM253" s="263"/>
      <c r="XEN253" s="312"/>
      <c r="XEO253" s="263"/>
      <c r="XEP253" s="314"/>
      <c r="XEQ253" s="314"/>
      <c r="XER253" s="314"/>
      <c r="XES253" s="315"/>
      <c r="XET253" s="314"/>
      <c r="XEU253" s="314"/>
      <c r="XEV253" s="314"/>
      <c r="XEW253" s="314"/>
      <c r="XEX253" s="314"/>
    </row>
    <row r="254" spans="1:53 16265:16379" ht="40.5" hidden="1" customHeight="1" x14ac:dyDescent="0.2">
      <c r="A254" s="378">
        <v>82</v>
      </c>
      <c r="B254" s="428" t="s">
        <v>460</v>
      </c>
      <c r="C254" s="356" t="str">
        <f>+VLOOKUP(B254,$A$770:$B$812,2,0)</f>
        <v>JUAN CARLOS SEPÚLVEDA</v>
      </c>
      <c r="D254" s="374" t="s">
        <v>171</v>
      </c>
      <c r="E254" s="356"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69" t="s">
        <v>276</v>
      </c>
      <c r="G254" s="275" t="s">
        <v>271</v>
      </c>
      <c r="H254" s="275" t="s">
        <v>35</v>
      </c>
      <c r="I254" s="168" t="s">
        <v>1622</v>
      </c>
      <c r="J254" s="369" t="s">
        <v>1623</v>
      </c>
      <c r="K254" s="369" t="s">
        <v>1624</v>
      </c>
      <c r="L254" s="429" t="s">
        <v>1625</v>
      </c>
      <c r="M254" s="369" t="s">
        <v>1626</v>
      </c>
      <c r="N254" s="369" t="s">
        <v>128</v>
      </c>
      <c r="O254" s="382">
        <f t="shared" ref="O254" si="1065">IF(N254="ALTA",5,IF(N254="MEDIO ALTA",4,IF(N254="MEDIA",3,IF(N254="MEDIO BAJA",2,IF(N254="BAJA",1,0)))))</f>
        <v>1</v>
      </c>
      <c r="P254" s="369" t="s">
        <v>140</v>
      </c>
      <c r="Q254" s="382">
        <f t="shared" ref="Q254" si="1066">IF(P254="ALTO",5,IF(P254="MEDIO ALTO",4,IF(P254="MEDIO",3,IF(P254="MEDIO BAJO",2,IF(P254="BAJO",1,0)))))</f>
        <v>5</v>
      </c>
      <c r="R254" s="382">
        <f t="shared" si="1012"/>
        <v>5</v>
      </c>
      <c r="S254" s="162" t="s">
        <v>327</v>
      </c>
      <c r="T254" s="334">
        <f t="shared" si="848"/>
        <v>1</v>
      </c>
      <c r="U254" s="356">
        <f t="shared" si="836"/>
        <v>1</v>
      </c>
      <c r="V254" s="356">
        <f t="shared" si="889"/>
        <v>0.6</v>
      </c>
      <c r="W254" s="168" t="s">
        <v>1627</v>
      </c>
      <c r="X254" s="369">
        <f>IF(S254="No_existen",5*$X$10,Y254*$X$10)</f>
        <v>0.2</v>
      </c>
      <c r="Y254" s="368">
        <f t="shared" ref="Y254" si="1067">ROUND(AVERAGEIF(Z254:Z256,"&gt;0"),0)</f>
        <v>4</v>
      </c>
      <c r="Z254" s="335">
        <f t="shared" si="850"/>
        <v>4</v>
      </c>
      <c r="AA254" s="275" t="s">
        <v>330</v>
      </c>
      <c r="AB254" s="275"/>
      <c r="AC254" s="368">
        <f t="shared" ref="AC254" si="1068">IF(S254="No_existen",5*$AC$10,AD254*$AC$10)</f>
        <v>0.15</v>
      </c>
      <c r="AD254" s="356">
        <f t="shared" ref="AD254" si="1069">ROUND(AVERAGEIF(AE254:AE256,"&gt;0"),0)</f>
        <v>1</v>
      </c>
      <c r="AE254" s="336">
        <f t="shared" si="853"/>
        <v>1</v>
      </c>
      <c r="AF254" s="275" t="s">
        <v>307</v>
      </c>
      <c r="AG254" s="275" t="s">
        <v>1592</v>
      </c>
      <c r="AH254" s="368">
        <f t="shared" ref="AH254" si="1070">IF(S254="No_existen",5*$AH$10,AI254*$AH$10)</f>
        <v>0.1</v>
      </c>
      <c r="AI254" s="356">
        <f t="shared" ref="AI254" si="1071">ROUND(AVERAGEIF(AJ254:AJ256,"&gt;0"),0)</f>
        <v>1</v>
      </c>
      <c r="AJ254" s="336">
        <f t="shared" si="856"/>
        <v>1</v>
      </c>
      <c r="AK254" s="275" t="s">
        <v>304</v>
      </c>
      <c r="AL254" s="275" t="s">
        <v>318</v>
      </c>
      <c r="AM254" s="368">
        <f t="shared" ref="AM254" si="1072">IF(S254="No_existen",5*$AM$10,AN254*$AM$10)</f>
        <v>0.1</v>
      </c>
      <c r="AN254" s="356">
        <f t="shared" ref="AN254" si="1073">ROUND(AVERAGEIF(AO254:AO256,"&gt;0"),0)</f>
        <v>1</v>
      </c>
      <c r="AO254" s="336">
        <f t="shared" si="863"/>
        <v>1</v>
      </c>
      <c r="AP254" s="275" t="s">
        <v>592</v>
      </c>
      <c r="AQ254" s="356">
        <f t="shared" ref="AQ254" si="1074">ROUND(AVERAGE(U254,Y254,AD254,AI254,AN254),0)</f>
        <v>2</v>
      </c>
      <c r="AR254" s="356" t="str">
        <f t="shared" ref="AR254" si="1075">IF(AQ254&lt;1.5,"FUERTE",IF(AND(AQ254&gt;=1.5,AQ254&lt;2.5),"ACEPTABLE",IF(AQ254&gt;=5,"INEXISTENTE","DÉBIL")))</f>
        <v>ACEPTABLE</v>
      </c>
      <c r="AS254" s="358">
        <f t="shared" ref="AS254" si="1076">IF(R254=0,0,ROUND((R254*AQ254),0))</f>
        <v>10</v>
      </c>
      <c r="AT254" s="360" t="str">
        <f t="shared" ref="AT254" si="1077">IF(AS254&gt;=36,"GRAVE", IF(AS254&lt;=10, "LEVE", "MODERADO"))</f>
        <v>LEVE</v>
      </c>
      <c r="AU254" s="433" t="s">
        <v>1628</v>
      </c>
      <c r="AV254" s="385">
        <v>0</v>
      </c>
      <c r="AW254" s="275" t="s">
        <v>90</v>
      </c>
      <c r="AX254" s="275"/>
      <c r="AY254" s="159"/>
      <c r="AZ254" s="159"/>
      <c r="BA254" s="344"/>
      <c r="XAO254" s="314"/>
      <c r="XAP254" s="314"/>
      <c r="XAQ254" s="263"/>
      <c r="XAR254" s="312"/>
      <c r="XAS254" s="263"/>
      <c r="XAT254" s="314"/>
      <c r="XAU254" s="314"/>
      <c r="XAV254" s="314"/>
      <c r="XAW254" s="315"/>
      <c r="XAX254" s="314"/>
      <c r="XAY254" s="314"/>
      <c r="XAZ254" s="314"/>
      <c r="XBA254" s="314"/>
      <c r="XBB254" s="314"/>
      <c r="XBC254" s="314"/>
      <c r="XBD254" s="281"/>
      <c r="XBE254" s="316"/>
      <c r="XBF254" s="317"/>
      <c r="XBG254" s="314"/>
      <c r="XBH254" s="314"/>
      <c r="XBI254" s="314"/>
      <c r="XBJ254" s="314"/>
      <c r="XBK254" s="263"/>
      <c r="XBL254" s="312"/>
      <c r="XBM254" s="263"/>
      <c r="XBN254" s="314"/>
      <c r="XBO254" s="314"/>
      <c r="XBP254" s="314"/>
      <c r="XBQ254" s="315"/>
      <c r="XBR254" s="314"/>
      <c r="XBS254" s="314"/>
      <c r="XBT254" s="314"/>
      <c r="XBU254" s="314"/>
      <c r="XBV254" s="314"/>
      <c r="XBW254" s="281"/>
      <c r="XBX254" s="317"/>
      <c r="XBY254" s="314"/>
      <c r="XBZ254" s="314"/>
      <c r="XCA254" s="318"/>
      <c r="XCB254" s="312"/>
      <c r="XCC254" s="314"/>
      <c r="XCD254" s="314"/>
      <c r="XCE254" s="263"/>
      <c r="XCF254" s="312"/>
      <c r="XCG254" s="263"/>
      <c r="XCH254" s="314"/>
      <c r="XCI254" s="314"/>
      <c r="XCJ254" s="314"/>
      <c r="XCK254" s="315"/>
      <c r="XCL254" s="314"/>
      <c r="XCM254" s="314"/>
      <c r="XCN254" s="314"/>
      <c r="XCO254" s="314"/>
      <c r="XCP254" s="314"/>
      <c r="XCQ254" s="317"/>
      <c r="XCR254" s="314"/>
      <c r="XCS254" s="318"/>
      <c r="XCT254" s="286"/>
      <c r="XCW254" s="314"/>
      <c r="XCX254" s="314"/>
      <c r="XCY254" s="263"/>
      <c r="XCZ254" s="312"/>
      <c r="XDA254" s="263"/>
      <c r="XDB254" s="314"/>
      <c r="XDC254" s="314"/>
      <c r="XDD254" s="314"/>
      <c r="XDE254" s="315"/>
      <c r="XDF254" s="314"/>
      <c r="XDG254" s="314"/>
      <c r="XDH254" s="314"/>
      <c r="XDI254" s="314"/>
      <c r="XDJ254" s="314"/>
      <c r="XDK254" s="314"/>
      <c r="XDL254" s="286"/>
      <c r="XDQ254" s="314"/>
      <c r="XDR254" s="314"/>
      <c r="XDS254" s="263"/>
      <c r="XDT254" s="312"/>
      <c r="XDU254" s="263"/>
      <c r="XDV254" s="314"/>
      <c r="XDW254" s="314"/>
      <c r="XDX254" s="314"/>
      <c r="XDY254" s="315"/>
      <c r="XDZ254" s="314"/>
      <c r="XEA254" s="314"/>
      <c r="XEB254" s="314"/>
      <c r="XEC254" s="314"/>
      <c r="XED254" s="314"/>
      <c r="XEE254" s="286"/>
      <c r="XEK254" s="314"/>
      <c r="XEL254" s="314"/>
      <c r="XEM254" s="263"/>
      <c r="XEN254" s="312"/>
      <c r="XEO254" s="263"/>
      <c r="XEP254" s="314"/>
      <c r="XEQ254" s="314"/>
      <c r="XER254" s="314"/>
      <c r="XES254" s="315"/>
      <c r="XET254" s="314"/>
      <c r="XEU254" s="314"/>
      <c r="XEV254" s="314"/>
      <c r="XEW254" s="314"/>
      <c r="XEX254" s="314"/>
    </row>
    <row r="255" spans="1:53 16265:16379" ht="40.5" hidden="1" customHeight="1" x14ac:dyDescent="0.2">
      <c r="A255" s="378"/>
      <c r="B255" s="428"/>
      <c r="C255" s="356"/>
      <c r="D255" s="374"/>
      <c r="E255" s="356"/>
      <c r="F255" s="369"/>
      <c r="G255" s="275"/>
      <c r="H255" s="275"/>
      <c r="I255" s="168"/>
      <c r="J255" s="369"/>
      <c r="K255" s="369"/>
      <c r="L255" s="429"/>
      <c r="M255" s="369"/>
      <c r="N255" s="369"/>
      <c r="O255" s="382"/>
      <c r="P255" s="369"/>
      <c r="Q255" s="382"/>
      <c r="R255" s="382"/>
      <c r="S255" s="162"/>
      <c r="T255" s="334">
        <f t="shared" si="848"/>
        <v>0</v>
      </c>
      <c r="U255" s="356"/>
      <c r="V255" s="356"/>
      <c r="W255" s="275"/>
      <c r="X255" s="369"/>
      <c r="Y255" s="368"/>
      <c r="Z255" s="335">
        <f t="shared" si="850"/>
        <v>0</v>
      </c>
      <c r="AA255" s="275"/>
      <c r="AB255" s="275"/>
      <c r="AC255" s="368"/>
      <c r="AD255" s="356"/>
      <c r="AE255" s="336">
        <f t="shared" si="853"/>
        <v>0</v>
      </c>
      <c r="AF255" s="275"/>
      <c r="AG255" s="275"/>
      <c r="AH255" s="368"/>
      <c r="AI255" s="356"/>
      <c r="AJ255" s="336">
        <f t="shared" si="856"/>
        <v>0</v>
      </c>
      <c r="AK255" s="275"/>
      <c r="AL255" s="275"/>
      <c r="AM255" s="368"/>
      <c r="AN255" s="356"/>
      <c r="AO255" s="336">
        <f t="shared" si="863"/>
        <v>0</v>
      </c>
      <c r="AP255" s="275"/>
      <c r="AQ255" s="356"/>
      <c r="AR255" s="356"/>
      <c r="AS255" s="358"/>
      <c r="AT255" s="360"/>
      <c r="AU255" s="433"/>
      <c r="AV255" s="374"/>
      <c r="AW255" s="275" t="s">
        <v>90</v>
      </c>
      <c r="AX255" s="275"/>
      <c r="AY255" s="159"/>
      <c r="AZ255" s="159"/>
      <c r="BA255" s="344"/>
      <c r="XAO255" s="314"/>
      <c r="XAP255" s="314"/>
      <c r="XAQ255" s="263"/>
      <c r="XAR255" s="312"/>
      <c r="XAS255" s="263"/>
      <c r="XAT255" s="314"/>
      <c r="XAU255" s="314"/>
      <c r="XAV255" s="314"/>
      <c r="XAW255" s="315"/>
      <c r="XAX255" s="314"/>
      <c r="XAY255" s="314"/>
      <c r="XAZ255" s="314"/>
      <c r="XBA255" s="314"/>
      <c r="XBB255" s="314"/>
      <c r="XBC255" s="314"/>
      <c r="XBD255" s="281"/>
      <c r="XBE255" s="316"/>
      <c r="XBF255" s="317"/>
      <c r="XBG255" s="314"/>
      <c r="XBH255" s="314"/>
      <c r="XBI255" s="314"/>
      <c r="XBJ255" s="314"/>
      <c r="XBK255" s="263"/>
      <c r="XBL255" s="312"/>
      <c r="XBM255" s="263"/>
      <c r="XBN255" s="314"/>
      <c r="XBO255" s="314"/>
      <c r="XBP255" s="314"/>
      <c r="XBQ255" s="315"/>
      <c r="XBR255" s="314"/>
      <c r="XBS255" s="314"/>
      <c r="XBT255" s="314"/>
      <c r="XBU255" s="314"/>
      <c r="XBV255" s="314"/>
      <c r="XBW255" s="281"/>
      <c r="XBX255" s="317"/>
      <c r="XBY255" s="314"/>
      <c r="XBZ255" s="314"/>
      <c r="XCA255" s="318"/>
      <c r="XCB255" s="312"/>
      <c r="XCC255" s="314"/>
      <c r="XCD255" s="314"/>
      <c r="XCE255" s="263"/>
      <c r="XCF255" s="312"/>
      <c r="XCG255" s="263"/>
      <c r="XCH255" s="314"/>
      <c r="XCI255" s="314"/>
      <c r="XCJ255" s="314"/>
      <c r="XCK255" s="315"/>
      <c r="XCL255" s="314"/>
      <c r="XCM255" s="314"/>
      <c r="XCN255" s="314"/>
      <c r="XCO255" s="314"/>
      <c r="XCP255" s="314"/>
      <c r="XCQ255" s="317"/>
      <c r="XCR255" s="314"/>
      <c r="XCS255" s="318"/>
      <c r="XCT255" s="286"/>
      <c r="XCW255" s="314"/>
      <c r="XCX255" s="314"/>
      <c r="XCY255" s="263"/>
      <c r="XCZ255" s="312"/>
      <c r="XDA255" s="263"/>
      <c r="XDB255" s="314"/>
      <c r="XDC255" s="314"/>
      <c r="XDD255" s="314"/>
      <c r="XDE255" s="315"/>
      <c r="XDF255" s="314"/>
      <c r="XDG255" s="314"/>
      <c r="XDH255" s="314"/>
      <c r="XDI255" s="314"/>
      <c r="XDJ255" s="314"/>
      <c r="XDK255" s="314"/>
      <c r="XDL255" s="286"/>
      <c r="XDQ255" s="314"/>
      <c r="XDR255" s="314"/>
      <c r="XDS255" s="263"/>
      <c r="XDT255" s="312"/>
      <c r="XDU255" s="263"/>
      <c r="XDV255" s="314"/>
      <c r="XDW255" s="314"/>
      <c r="XDX255" s="314"/>
      <c r="XDY255" s="315"/>
      <c r="XDZ255" s="314"/>
      <c r="XEA255" s="314"/>
      <c r="XEB255" s="314"/>
      <c r="XEC255" s="314"/>
      <c r="XED255" s="314"/>
      <c r="XEE255" s="286"/>
      <c r="XEK255" s="314"/>
      <c r="XEL255" s="314"/>
      <c r="XEM255" s="263"/>
      <c r="XEN255" s="312"/>
      <c r="XEO255" s="263"/>
      <c r="XEP255" s="314"/>
      <c r="XEQ255" s="314"/>
      <c r="XER255" s="314"/>
      <c r="XES255" s="315"/>
      <c r="XET255" s="314"/>
      <c r="XEU255" s="314"/>
      <c r="XEV255" s="314"/>
      <c r="XEW255" s="314"/>
      <c r="XEX255" s="314"/>
    </row>
    <row r="256" spans="1:53 16265:16379" ht="40.5" hidden="1" customHeight="1" x14ac:dyDescent="0.2">
      <c r="A256" s="378"/>
      <c r="B256" s="428"/>
      <c r="C256" s="356"/>
      <c r="D256" s="374"/>
      <c r="E256" s="356"/>
      <c r="F256" s="369"/>
      <c r="G256" s="275"/>
      <c r="H256" s="275"/>
      <c r="I256" s="168"/>
      <c r="J256" s="369"/>
      <c r="K256" s="369"/>
      <c r="L256" s="429"/>
      <c r="M256" s="369"/>
      <c r="N256" s="369"/>
      <c r="O256" s="382"/>
      <c r="P256" s="369"/>
      <c r="Q256" s="382"/>
      <c r="R256" s="382"/>
      <c r="S256" s="162"/>
      <c r="T256" s="334">
        <f t="shared" si="848"/>
        <v>0</v>
      </c>
      <c r="U256" s="356"/>
      <c r="V256" s="356"/>
      <c r="W256" s="275"/>
      <c r="X256" s="369"/>
      <c r="Y256" s="368"/>
      <c r="Z256" s="335">
        <f t="shared" si="850"/>
        <v>0</v>
      </c>
      <c r="AA256" s="275"/>
      <c r="AB256" s="275"/>
      <c r="AC256" s="368"/>
      <c r="AD256" s="356"/>
      <c r="AE256" s="336">
        <f t="shared" si="853"/>
        <v>0</v>
      </c>
      <c r="AF256" s="275"/>
      <c r="AG256" s="275"/>
      <c r="AH256" s="368"/>
      <c r="AI256" s="356"/>
      <c r="AJ256" s="336">
        <f t="shared" si="856"/>
        <v>0</v>
      </c>
      <c r="AK256" s="275"/>
      <c r="AL256" s="275"/>
      <c r="AM256" s="368"/>
      <c r="AN256" s="356"/>
      <c r="AO256" s="336">
        <f t="shared" si="863"/>
        <v>0</v>
      </c>
      <c r="AP256" s="275"/>
      <c r="AQ256" s="356"/>
      <c r="AR256" s="356"/>
      <c r="AS256" s="358"/>
      <c r="AT256" s="360"/>
      <c r="AU256" s="433"/>
      <c r="AV256" s="374"/>
      <c r="AW256" s="275" t="s">
        <v>90</v>
      </c>
      <c r="AX256" s="275"/>
      <c r="AY256" s="159"/>
      <c r="AZ256" s="159"/>
      <c r="BA256" s="344"/>
      <c r="XAO256" s="314"/>
      <c r="XAP256" s="314"/>
      <c r="XAQ256" s="263"/>
      <c r="XAR256" s="312"/>
      <c r="XAS256" s="263"/>
      <c r="XAT256" s="314"/>
      <c r="XAU256" s="314"/>
      <c r="XAV256" s="314"/>
      <c r="XAW256" s="315"/>
      <c r="XAX256" s="314"/>
      <c r="XAY256" s="314"/>
      <c r="XAZ256" s="314"/>
      <c r="XBA256" s="314"/>
      <c r="XBB256" s="314"/>
      <c r="XBC256" s="314"/>
      <c r="XBD256" s="281"/>
      <c r="XBE256" s="316"/>
      <c r="XBF256" s="317"/>
      <c r="XBG256" s="314"/>
      <c r="XBH256" s="314"/>
      <c r="XBI256" s="314"/>
      <c r="XBJ256" s="314"/>
      <c r="XBK256" s="263"/>
      <c r="XBL256" s="312"/>
      <c r="XBM256" s="263"/>
      <c r="XBN256" s="314"/>
      <c r="XBO256" s="314"/>
      <c r="XBP256" s="314"/>
      <c r="XBQ256" s="315"/>
      <c r="XBR256" s="314"/>
      <c r="XBS256" s="314"/>
      <c r="XBT256" s="314"/>
      <c r="XBU256" s="314"/>
      <c r="XBV256" s="314"/>
      <c r="XBW256" s="281"/>
      <c r="XBX256" s="317"/>
      <c r="XBY256" s="314"/>
      <c r="XBZ256" s="314"/>
      <c r="XCA256" s="318"/>
      <c r="XCB256" s="312"/>
      <c r="XCC256" s="314"/>
      <c r="XCD256" s="314"/>
      <c r="XCE256" s="263"/>
      <c r="XCF256" s="312"/>
      <c r="XCG256" s="263"/>
      <c r="XCH256" s="314"/>
      <c r="XCI256" s="314"/>
      <c r="XCJ256" s="314"/>
      <c r="XCK256" s="315"/>
      <c r="XCL256" s="314"/>
      <c r="XCM256" s="314"/>
      <c r="XCN256" s="314"/>
      <c r="XCO256" s="314"/>
      <c r="XCP256" s="314"/>
      <c r="XCQ256" s="317"/>
      <c r="XCR256" s="314"/>
      <c r="XCS256" s="318"/>
      <c r="XCT256" s="286"/>
      <c r="XCW256" s="314"/>
      <c r="XCX256" s="314"/>
      <c r="XCY256" s="263"/>
      <c r="XCZ256" s="312"/>
      <c r="XDA256" s="263"/>
      <c r="XDB256" s="314"/>
      <c r="XDC256" s="314"/>
      <c r="XDD256" s="314"/>
      <c r="XDE256" s="315"/>
      <c r="XDF256" s="314"/>
      <c r="XDG256" s="314"/>
      <c r="XDH256" s="314"/>
      <c r="XDI256" s="314"/>
      <c r="XDJ256" s="314"/>
      <c r="XDK256" s="314"/>
      <c r="XDL256" s="286"/>
      <c r="XDQ256" s="314"/>
      <c r="XDR256" s="314"/>
      <c r="XDS256" s="263"/>
      <c r="XDT256" s="312"/>
      <c r="XDU256" s="263"/>
      <c r="XDV256" s="314"/>
      <c r="XDW256" s="314"/>
      <c r="XDX256" s="314"/>
      <c r="XDY256" s="315"/>
      <c r="XDZ256" s="314"/>
      <c r="XEA256" s="314"/>
      <c r="XEB256" s="314"/>
      <c r="XEC256" s="314"/>
      <c r="XED256" s="314"/>
      <c r="XEE256" s="286"/>
      <c r="XEK256" s="314"/>
      <c r="XEL256" s="314"/>
      <c r="XEM256" s="263"/>
      <c r="XEN256" s="312"/>
      <c r="XEO256" s="263"/>
      <c r="XEP256" s="314"/>
      <c r="XEQ256" s="314"/>
      <c r="XER256" s="314"/>
      <c r="XES256" s="315"/>
      <c r="XET256" s="314"/>
      <c r="XEU256" s="314"/>
      <c r="XEV256" s="314"/>
      <c r="XEW256" s="314"/>
      <c r="XEX256" s="314"/>
    </row>
    <row r="257" spans="1:53 16265:16378" ht="40.5" hidden="1" customHeight="1" x14ac:dyDescent="0.2">
      <c r="A257" s="378">
        <v>83</v>
      </c>
      <c r="B257" s="428" t="s">
        <v>460</v>
      </c>
      <c r="C257" s="356" t="str">
        <f>+VLOOKUP(B257,$A$770:$B$812,2,0)</f>
        <v>JUAN CARLOS SEPÚLVEDA</v>
      </c>
      <c r="D257" s="374" t="s">
        <v>171</v>
      </c>
      <c r="E257" s="356"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69" t="s">
        <v>276</v>
      </c>
      <c r="G257" s="275" t="s">
        <v>271</v>
      </c>
      <c r="H257" s="275" t="s">
        <v>37</v>
      </c>
      <c r="I257" s="168" t="s">
        <v>1472</v>
      </c>
      <c r="J257" s="369" t="s">
        <v>106</v>
      </c>
      <c r="K257" s="369" t="s">
        <v>1473</v>
      </c>
      <c r="L257" s="429" t="s">
        <v>1474</v>
      </c>
      <c r="M257" s="369" t="s">
        <v>1475</v>
      </c>
      <c r="N257" s="369" t="s">
        <v>128</v>
      </c>
      <c r="O257" s="382">
        <f t="shared" ref="O257" si="1078">IF(N257="ALTA",5,IF(N257="MEDIO ALTA",4,IF(N257="MEDIA",3,IF(N257="MEDIO BAJA",2,IF(N257="BAJA",1,0)))))</f>
        <v>1</v>
      </c>
      <c r="P257" s="369" t="s">
        <v>140</v>
      </c>
      <c r="Q257" s="382">
        <f t="shared" ref="Q257" si="1079">IF(P257="ALTO",5,IF(P257="MEDIO ALTO",4,IF(P257="MEDIO",3,IF(P257="MEDIO BAJO",2,IF(P257="BAJO",1,0)))))</f>
        <v>5</v>
      </c>
      <c r="R257" s="382">
        <f t="shared" si="1012"/>
        <v>5</v>
      </c>
      <c r="S257" s="162" t="s">
        <v>327</v>
      </c>
      <c r="T257" s="334">
        <f t="shared" si="848"/>
        <v>1</v>
      </c>
      <c r="U257" s="356">
        <f t="shared" si="836"/>
        <v>1</v>
      </c>
      <c r="V257" s="356">
        <f t="shared" si="889"/>
        <v>0.6</v>
      </c>
      <c r="W257" s="168" t="s">
        <v>1629</v>
      </c>
      <c r="X257" s="369">
        <f t="shared" ref="X257" si="1080">IF(S257="No_existen",5*$X$10,Y257*$X$10)</f>
        <v>0.2</v>
      </c>
      <c r="Y257" s="368">
        <f t="shared" ref="Y257" si="1081">ROUND(AVERAGEIF(Z257:Z259,"&gt;0"),0)</f>
        <v>4</v>
      </c>
      <c r="Z257" s="335">
        <f t="shared" si="850"/>
        <v>4</v>
      </c>
      <c r="AA257" s="275" t="s">
        <v>330</v>
      </c>
      <c r="AB257" s="275"/>
      <c r="AC257" s="368">
        <f t="shared" ref="AC257" si="1082">IF(S257="No_existen",5*$AC$10,AD257*$AC$10)</f>
        <v>0.15</v>
      </c>
      <c r="AD257" s="356">
        <f t="shared" ref="AD257" si="1083">ROUND(AVERAGEIF(AE257:AE259,"&gt;0"),0)</f>
        <v>1</v>
      </c>
      <c r="AE257" s="336">
        <f t="shared" si="853"/>
        <v>1</v>
      </c>
      <c r="AF257" s="275" t="s">
        <v>307</v>
      </c>
      <c r="AG257" s="275" t="s">
        <v>1592</v>
      </c>
      <c r="AH257" s="368">
        <f t="shared" ref="AH257" si="1084">IF(S257="No_existen",5*$AH$10,AI257*$AH$10)</f>
        <v>0.1</v>
      </c>
      <c r="AI257" s="356">
        <f t="shared" ref="AI257" si="1085">ROUND(AVERAGEIF(AJ257:AJ259,"&gt;0"),0)</f>
        <v>1</v>
      </c>
      <c r="AJ257" s="336">
        <f t="shared" si="856"/>
        <v>1</v>
      </c>
      <c r="AK257" s="275" t="s">
        <v>304</v>
      </c>
      <c r="AL257" s="275" t="s">
        <v>311</v>
      </c>
      <c r="AM257" s="368">
        <f t="shared" ref="AM257" si="1086">IF(S257="No_existen",5*$AM$10,AN257*$AM$10)</f>
        <v>0.1</v>
      </c>
      <c r="AN257" s="356">
        <f t="shared" ref="AN257" si="1087">ROUND(AVERAGEIF(AO257:AO259,"&gt;0"),0)</f>
        <v>1</v>
      </c>
      <c r="AO257" s="336">
        <f t="shared" si="863"/>
        <v>1</v>
      </c>
      <c r="AP257" s="275" t="s">
        <v>592</v>
      </c>
      <c r="AQ257" s="356">
        <f t="shared" ref="AQ257" si="1088">ROUND(AVERAGE(U257,Y257,AD257,AI257,AN257),0)</f>
        <v>2</v>
      </c>
      <c r="AR257" s="356" t="str">
        <f t="shared" ref="AR257" si="1089">IF(AQ257&lt;1.5,"FUERTE",IF(AND(AQ257&gt;=1.5,AQ257&lt;2.5),"ACEPTABLE",IF(AQ257&gt;=5,"INEXISTENTE","DÉBIL")))</f>
        <v>ACEPTABLE</v>
      </c>
      <c r="AS257" s="358">
        <f t="shared" ref="AS257" si="1090">IF(R257=0,0,ROUND((R257*AQ257),0))</f>
        <v>10</v>
      </c>
      <c r="AT257" s="360" t="str">
        <f t="shared" ref="AT257" si="1091">IF(AS257&gt;=36,"GRAVE", IF(AS257&lt;=10, "LEVE", "MODERADO"))</f>
        <v>LEVE</v>
      </c>
      <c r="AU257" s="433" t="s">
        <v>1630</v>
      </c>
      <c r="AV257" s="385">
        <v>1</v>
      </c>
      <c r="AW257" s="275" t="s">
        <v>90</v>
      </c>
      <c r="AX257" s="275"/>
      <c r="AY257" s="159"/>
      <c r="AZ257" s="159"/>
      <c r="BA257" s="344"/>
      <c r="XAO257" s="314"/>
      <c r="XAP257" s="314"/>
      <c r="XAQ257" s="263"/>
      <c r="XAR257" s="312"/>
      <c r="XAS257" s="263"/>
      <c r="XAT257" s="314"/>
      <c r="XAU257" s="314"/>
      <c r="XAV257" s="314"/>
      <c r="XAW257" s="315"/>
      <c r="XAX257" s="314"/>
      <c r="XAY257" s="314"/>
      <c r="XAZ257" s="314"/>
      <c r="XBA257" s="314"/>
      <c r="XBB257" s="314"/>
      <c r="XBC257" s="314"/>
      <c r="XBD257" s="281"/>
      <c r="XBE257" s="316"/>
      <c r="XBF257" s="317"/>
      <c r="XBG257" s="314"/>
      <c r="XBH257" s="314"/>
      <c r="XBI257" s="314"/>
      <c r="XBJ257" s="314"/>
      <c r="XBK257" s="263"/>
      <c r="XBL257" s="312"/>
      <c r="XBM257" s="263"/>
      <c r="XBN257" s="314"/>
      <c r="XBO257" s="314"/>
      <c r="XBP257" s="314"/>
      <c r="XBQ257" s="315"/>
      <c r="XBR257" s="314"/>
      <c r="XBS257" s="314"/>
      <c r="XBT257" s="314"/>
      <c r="XBU257" s="314"/>
      <c r="XBV257" s="314"/>
      <c r="XBW257" s="281"/>
      <c r="XBX257" s="317"/>
      <c r="XBY257" s="314"/>
      <c r="XBZ257" s="314"/>
      <c r="XCA257" s="318"/>
      <c r="XCB257" s="312"/>
      <c r="XCC257" s="314"/>
      <c r="XCD257" s="314"/>
      <c r="XCE257" s="263"/>
      <c r="XCF257" s="312"/>
      <c r="XCG257" s="263"/>
      <c r="XCH257" s="314"/>
      <c r="XCI257" s="314"/>
      <c r="XCJ257" s="314"/>
      <c r="XCK257" s="315"/>
      <c r="XCL257" s="314"/>
      <c r="XCM257" s="314"/>
      <c r="XCN257" s="314"/>
      <c r="XCO257" s="314"/>
      <c r="XCP257" s="314"/>
      <c r="XCQ257" s="317"/>
      <c r="XCR257" s="314"/>
      <c r="XCS257" s="318"/>
      <c r="XCT257" s="286"/>
      <c r="XCW257" s="314"/>
      <c r="XCX257" s="314"/>
      <c r="XCY257" s="263"/>
      <c r="XCZ257" s="312"/>
      <c r="XDA257" s="263"/>
      <c r="XDB257" s="314"/>
      <c r="XDC257" s="314"/>
      <c r="XDD257" s="314"/>
      <c r="XDE257" s="315"/>
      <c r="XDF257" s="314"/>
      <c r="XDG257" s="314"/>
      <c r="XDH257" s="314"/>
      <c r="XDI257" s="314"/>
      <c r="XDJ257" s="314"/>
      <c r="XDK257" s="314"/>
      <c r="XDL257" s="286"/>
      <c r="XDQ257" s="314"/>
      <c r="XDR257" s="314"/>
      <c r="XDS257" s="263"/>
      <c r="XDT257" s="312"/>
      <c r="XDU257" s="263"/>
      <c r="XDV257" s="314"/>
      <c r="XDW257" s="314"/>
      <c r="XDX257" s="314"/>
      <c r="XDY257" s="315"/>
      <c r="XDZ257" s="314"/>
      <c r="XEA257" s="314"/>
      <c r="XEB257" s="314"/>
      <c r="XEC257" s="314"/>
      <c r="XED257" s="314"/>
      <c r="XEE257" s="286"/>
      <c r="XEK257" s="314"/>
      <c r="XEL257" s="314"/>
      <c r="XEM257" s="263"/>
      <c r="XEN257" s="312"/>
      <c r="XEO257" s="263"/>
      <c r="XEP257" s="314"/>
      <c r="XEQ257" s="314"/>
      <c r="XER257" s="314"/>
      <c r="XES257" s="315"/>
      <c r="XET257" s="314"/>
      <c r="XEU257" s="314"/>
      <c r="XEV257" s="314"/>
      <c r="XEW257" s="314"/>
      <c r="XEX257" s="314"/>
    </row>
    <row r="258" spans="1:53 16265:16378" ht="40.5" hidden="1" customHeight="1" x14ac:dyDescent="0.2">
      <c r="A258" s="378"/>
      <c r="B258" s="428"/>
      <c r="C258" s="356"/>
      <c r="D258" s="374"/>
      <c r="E258" s="356"/>
      <c r="F258" s="369"/>
      <c r="G258" s="275"/>
      <c r="H258" s="275"/>
      <c r="I258" s="275"/>
      <c r="J258" s="369"/>
      <c r="K258" s="369"/>
      <c r="L258" s="429"/>
      <c r="M258" s="369"/>
      <c r="N258" s="369"/>
      <c r="O258" s="382"/>
      <c r="P258" s="369"/>
      <c r="Q258" s="382"/>
      <c r="R258" s="382"/>
      <c r="S258" s="162"/>
      <c r="T258" s="334">
        <f t="shared" si="848"/>
        <v>0</v>
      </c>
      <c r="U258" s="356"/>
      <c r="V258" s="356"/>
      <c r="W258" s="275"/>
      <c r="X258" s="369"/>
      <c r="Y258" s="368"/>
      <c r="Z258" s="335">
        <f t="shared" si="850"/>
        <v>0</v>
      </c>
      <c r="AA258" s="275"/>
      <c r="AB258" s="275"/>
      <c r="AC258" s="368"/>
      <c r="AD258" s="356"/>
      <c r="AE258" s="336">
        <f t="shared" si="853"/>
        <v>0</v>
      </c>
      <c r="AF258" s="275"/>
      <c r="AG258" s="275"/>
      <c r="AH258" s="368"/>
      <c r="AI258" s="356"/>
      <c r="AJ258" s="336">
        <f t="shared" si="856"/>
        <v>0</v>
      </c>
      <c r="AK258" s="275"/>
      <c r="AL258" s="275"/>
      <c r="AM258" s="368"/>
      <c r="AN258" s="356"/>
      <c r="AO258" s="336">
        <f t="shared" si="863"/>
        <v>0</v>
      </c>
      <c r="AP258" s="275"/>
      <c r="AQ258" s="356"/>
      <c r="AR258" s="356"/>
      <c r="AS258" s="358"/>
      <c r="AT258" s="360"/>
      <c r="AU258" s="433"/>
      <c r="AV258" s="374"/>
      <c r="AW258" s="275" t="s">
        <v>90</v>
      </c>
      <c r="AX258" s="275"/>
      <c r="AY258" s="159"/>
      <c r="AZ258" s="159"/>
      <c r="BA258" s="344"/>
      <c r="XAO258" s="314"/>
      <c r="XAP258" s="314"/>
      <c r="XAQ258" s="263"/>
      <c r="XAR258" s="312"/>
      <c r="XAS258" s="263"/>
      <c r="XAT258" s="314"/>
      <c r="XAU258" s="314"/>
      <c r="XAV258" s="314"/>
      <c r="XAW258" s="315"/>
      <c r="XAX258" s="314"/>
      <c r="XAY258" s="314"/>
      <c r="XAZ258" s="314"/>
      <c r="XBA258" s="314"/>
      <c r="XBB258" s="314"/>
      <c r="XBC258" s="314"/>
      <c r="XBD258" s="281"/>
      <c r="XBE258" s="316"/>
      <c r="XBF258" s="317"/>
      <c r="XBG258" s="314"/>
      <c r="XBH258" s="314"/>
      <c r="XBI258" s="314"/>
      <c r="XBJ258" s="314"/>
      <c r="XBK258" s="263"/>
      <c r="XBL258" s="312"/>
      <c r="XBM258" s="263"/>
      <c r="XBN258" s="314"/>
      <c r="XBO258" s="314"/>
      <c r="XBP258" s="314"/>
      <c r="XBQ258" s="315"/>
      <c r="XBR258" s="314"/>
      <c r="XBS258" s="314"/>
      <c r="XBT258" s="314"/>
      <c r="XBU258" s="314"/>
      <c r="XBV258" s="314"/>
      <c r="XBW258" s="281"/>
      <c r="XBX258" s="317"/>
      <c r="XBY258" s="314"/>
      <c r="XBZ258" s="314"/>
      <c r="XCA258" s="318"/>
      <c r="XCB258" s="312"/>
      <c r="XCC258" s="314"/>
      <c r="XCD258" s="314"/>
      <c r="XCE258" s="263"/>
      <c r="XCF258" s="312"/>
      <c r="XCG258" s="263"/>
      <c r="XCH258" s="314"/>
      <c r="XCI258" s="314"/>
      <c r="XCJ258" s="314"/>
      <c r="XCK258" s="315"/>
      <c r="XCL258" s="314"/>
      <c r="XCM258" s="314"/>
      <c r="XCN258" s="314"/>
      <c r="XCO258" s="314"/>
      <c r="XCP258" s="314"/>
      <c r="XCQ258" s="317"/>
      <c r="XCR258" s="314"/>
      <c r="XCS258" s="318"/>
      <c r="XCT258" s="286"/>
      <c r="XCW258" s="314"/>
      <c r="XCX258" s="314"/>
      <c r="XCY258" s="263"/>
      <c r="XCZ258" s="312"/>
      <c r="XDA258" s="263"/>
      <c r="XDB258" s="314"/>
      <c r="XDC258" s="314"/>
      <c r="XDD258" s="314"/>
      <c r="XDE258" s="315"/>
      <c r="XDF258" s="314"/>
      <c r="XDG258" s="314"/>
      <c r="XDH258" s="314"/>
      <c r="XDI258" s="314"/>
      <c r="XDJ258" s="314"/>
      <c r="XDK258" s="314"/>
      <c r="XDL258" s="286"/>
      <c r="XDQ258" s="314"/>
      <c r="XDR258" s="314"/>
      <c r="XDS258" s="263"/>
      <c r="XDT258" s="312"/>
      <c r="XDU258" s="263"/>
      <c r="XDV258" s="314"/>
      <c r="XDW258" s="314"/>
      <c r="XDX258" s="314"/>
      <c r="XDY258" s="315"/>
      <c r="XDZ258" s="314"/>
      <c r="XEA258" s="314"/>
      <c r="XEB258" s="314"/>
      <c r="XEC258" s="314"/>
      <c r="XED258" s="314"/>
      <c r="XEE258" s="286"/>
      <c r="XEK258" s="314"/>
      <c r="XEL258" s="314"/>
      <c r="XEM258" s="263"/>
      <c r="XEN258" s="312"/>
      <c r="XEO258" s="263"/>
      <c r="XEP258" s="314"/>
      <c r="XEQ258" s="314"/>
      <c r="XER258" s="314"/>
      <c r="XES258" s="315"/>
      <c r="XET258" s="314"/>
      <c r="XEU258" s="314"/>
      <c r="XEV258" s="314"/>
      <c r="XEW258" s="314"/>
      <c r="XEX258" s="314"/>
    </row>
    <row r="259" spans="1:53 16265:16378" ht="40.5" hidden="1" customHeight="1" x14ac:dyDescent="0.2">
      <c r="A259" s="378"/>
      <c r="B259" s="428"/>
      <c r="C259" s="356"/>
      <c r="D259" s="374"/>
      <c r="E259" s="356"/>
      <c r="F259" s="369"/>
      <c r="G259" s="275"/>
      <c r="H259" s="275"/>
      <c r="I259" s="275"/>
      <c r="J259" s="369"/>
      <c r="K259" s="369"/>
      <c r="L259" s="429"/>
      <c r="M259" s="369"/>
      <c r="N259" s="369"/>
      <c r="O259" s="382"/>
      <c r="P259" s="369"/>
      <c r="Q259" s="382"/>
      <c r="R259" s="382"/>
      <c r="S259" s="162"/>
      <c r="T259" s="334">
        <f t="shared" si="848"/>
        <v>0</v>
      </c>
      <c r="U259" s="356"/>
      <c r="V259" s="356"/>
      <c r="W259" s="275"/>
      <c r="X259" s="369"/>
      <c r="Y259" s="368"/>
      <c r="Z259" s="335">
        <f t="shared" si="850"/>
        <v>0</v>
      </c>
      <c r="AA259" s="275"/>
      <c r="AB259" s="275"/>
      <c r="AC259" s="368"/>
      <c r="AD259" s="356"/>
      <c r="AE259" s="336">
        <f t="shared" si="853"/>
        <v>0</v>
      </c>
      <c r="AF259" s="275"/>
      <c r="AG259" s="275"/>
      <c r="AH259" s="368"/>
      <c r="AI259" s="356"/>
      <c r="AJ259" s="336">
        <f t="shared" si="856"/>
        <v>0</v>
      </c>
      <c r="AK259" s="275"/>
      <c r="AL259" s="275"/>
      <c r="AM259" s="368"/>
      <c r="AN259" s="356"/>
      <c r="AO259" s="336">
        <f t="shared" si="863"/>
        <v>0</v>
      </c>
      <c r="AP259" s="275"/>
      <c r="AQ259" s="356"/>
      <c r="AR259" s="356"/>
      <c r="AS259" s="358"/>
      <c r="AT259" s="360"/>
      <c r="AU259" s="433"/>
      <c r="AV259" s="374"/>
      <c r="AW259" s="275" t="s">
        <v>90</v>
      </c>
      <c r="AX259" s="275"/>
      <c r="AY259" s="159"/>
      <c r="AZ259" s="159"/>
      <c r="BA259" s="344"/>
      <c r="XAO259" s="314"/>
      <c r="XAP259" s="314"/>
      <c r="XAQ259" s="263"/>
      <c r="XAR259" s="312"/>
      <c r="XAS259" s="263"/>
      <c r="XAT259" s="314"/>
      <c r="XAU259" s="314"/>
      <c r="XAV259" s="314"/>
      <c r="XAW259" s="315"/>
      <c r="XAX259" s="314"/>
      <c r="XAY259" s="314"/>
      <c r="XAZ259" s="314"/>
      <c r="XBA259" s="314"/>
      <c r="XBB259" s="314"/>
      <c r="XBC259" s="314"/>
      <c r="XBD259" s="281"/>
      <c r="XBE259" s="316"/>
      <c r="XBF259" s="317"/>
      <c r="XBG259" s="314"/>
      <c r="XBH259" s="314"/>
      <c r="XBI259" s="314"/>
      <c r="XBJ259" s="314"/>
      <c r="XBK259" s="263"/>
      <c r="XBL259" s="312"/>
      <c r="XBM259" s="263"/>
      <c r="XBN259" s="314"/>
      <c r="XBO259" s="314"/>
      <c r="XBP259" s="314"/>
      <c r="XBQ259" s="315"/>
      <c r="XBR259" s="314"/>
      <c r="XBS259" s="314"/>
      <c r="XBT259" s="314"/>
      <c r="XBU259" s="314"/>
      <c r="XBV259" s="314"/>
      <c r="XBW259" s="281"/>
      <c r="XBX259" s="317"/>
      <c r="XBY259" s="314"/>
      <c r="XBZ259" s="314"/>
      <c r="XCA259" s="318"/>
      <c r="XCB259" s="312"/>
      <c r="XCC259" s="314"/>
      <c r="XCD259" s="314"/>
      <c r="XCE259" s="263"/>
      <c r="XCF259" s="312"/>
      <c r="XCG259" s="263"/>
      <c r="XCH259" s="314"/>
      <c r="XCI259" s="314"/>
      <c r="XCJ259" s="314"/>
      <c r="XCK259" s="315"/>
      <c r="XCL259" s="314"/>
      <c r="XCM259" s="314"/>
      <c r="XCN259" s="314"/>
      <c r="XCO259" s="314"/>
      <c r="XCP259" s="314"/>
      <c r="XCQ259" s="317"/>
      <c r="XCR259" s="314"/>
      <c r="XCS259" s="318"/>
      <c r="XCT259" s="286"/>
      <c r="XCW259" s="314"/>
      <c r="XCX259" s="314"/>
      <c r="XCY259" s="263"/>
      <c r="XCZ259" s="312"/>
      <c r="XDA259" s="263"/>
      <c r="XDB259" s="314"/>
      <c r="XDC259" s="314"/>
      <c r="XDD259" s="314"/>
      <c r="XDE259" s="315"/>
      <c r="XDF259" s="314"/>
      <c r="XDG259" s="314"/>
      <c r="XDH259" s="314"/>
      <c r="XDI259" s="314"/>
      <c r="XDJ259" s="314"/>
      <c r="XDK259" s="314"/>
      <c r="XDL259" s="286"/>
      <c r="XDQ259" s="314"/>
      <c r="XDR259" s="314"/>
      <c r="XDS259" s="263"/>
      <c r="XDT259" s="312"/>
      <c r="XDU259" s="263"/>
      <c r="XDV259" s="314"/>
      <c r="XDW259" s="314"/>
      <c r="XDX259" s="314"/>
      <c r="XDY259" s="315"/>
      <c r="XDZ259" s="314"/>
      <c r="XEA259" s="314"/>
      <c r="XEB259" s="314"/>
      <c r="XEC259" s="314"/>
      <c r="XED259" s="314"/>
      <c r="XEE259" s="286"/>
      <c r="XEK259" s="314"/>
      <c r="XEL259" s="314"/>
      <c r="XEM259" s="263"/>
      <c r="XEN259" s="312"/>
      <c r="XEO259" s="263"/>
      <c r="XEP259" s="314"/>
      <c r="XEQ259" s="314"/>
      <c r="XER259" s="314"/>
      <c r="XES259" s="315"/>
      <c r="XET259" s="314"/>
      <c r="XEU259" s="314"/>
      <c r="XEV259" s="314"/>
      <c r="XEW259" s="314"/>
      <c r="XEX259" s="314"/>
    </row>
    <row r="260" spans="1:53 16265:16378" ht="40.5" hidden="1" customHeight="1" x14ac:dyDescent="0.2">
      <c r="A260" s="378">
        <v>84</v>
      </c>
      <c r="B260" s="428" t="s">
        <v>460</v>
      </c>
      <c r="C260" s="356" t="str">
        <f>+VLOOKUP(B260,$A$770:$B$812,2,0)</f>
        <v>JUAN CARLOS SEPÚLVEDA</v>
      </c>
      <c r="D260" s="374" t="s">
        <v>171</v>
      </c>
      <c r="E260" s="356"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69" t="s">
        <v>276</v>
      </c>
      <c r="G260" s="275" t="s">
        <v>271</v>
      </c>
      <c r="H260" s="275" t="s">
        <v>38</v>
      </c>
      <c r="I260" s="162" t="s">
        <v>1478</v>
      </c>
      <c r="J260" s="369" t="s">
        <v>106</v>
      </c>
      <c r="K260" s="369" t="s">
        <v>1631</v>
      </c>
      <c r="L260" s="429" t="s">
        <v>1480</v>
      </c>
      <c r="M260" s="369" t="s">
        <v>1481</v>
      </c>
      <c r="N260" s="369" t="s">
        <v>128</v>
      </c>
      <c r="O260" s="382">
        <f t="shared" ref="O260" si="1092">IF(N260="ALTA",5,IF(N260="MEDIO ALTA",4,IF(N260="MEDIA",3,IF(N260="MEDIO BAJA",2,IF(N260="BAJA",1,0)))))</f>
        <v>1</v>
      </c>
      <c r="P260" s="369" t="s">
        <v>141</v>
      </c>
      <c r="Q260" s="382">
        <f t="shared" ref="Q260" si="1093">IF(P260="ALTO",5,IF(P260="MEDIO ALTO",4,IF(P260="MEDIO",3,IF(P260="MEDIO BAJO",2,IF(P260="BAJO",1,0)))))</f>
        <v>3</v>
      </c>
      <c r="R260" s="382">
        <f t="shared" si="1012"/>
        <v>3</v>
      </c>
      <c r="S260" s="162" t="s">
        <v>327</v>
      </c>
      <c r="T260" s="334">
        <f t="shared" si="848"/>
        <v>1</v>
      </c>
      <c r="U260" s="356">
        <f t="shared" si="836"/>
        <v>1</v>
      </c>
      <c r="V260" s="356">
        <f t="shared" si="889"/>
        <v>0.6</v>
      </c>
      <c r="W260" s="168" t="s">
        <v>1632</v>
      </c>
      <c r="X260" s="369">
        <f>IF(S260="No_existen",5*$X$10,Y260*$X$10)</f>
        <v>0.2</v>
      </c>
      <c r="Y260" s="368">
        <f t="shared" ref="Y260" si="1094">ROUND(AVERAGEIF(Z260:Z262,"&gt;0"),0)</f>
        <v>4</v>
      </c>
      <c r="Z260" s="335">
        <f t="shared" si="850"/>
        <v>4</v>
      </c>
      <c r="AA260" s="275" t="s">
        <v>330</v>
      </c>
      <c r="AB260" s="275"/>
      <c r="AC260" s="368">
        <f t="shared" ref="AC260" si="1095">IF(S260="No_existen",5*$AC$10,AD260*$AC$10)</f>
        <v>0.15</v>
      </c>
      <c r="AD260" s="356">
        <f t="shared" ref="AD260" si="1096">ROUND(AVERAGEIF(AE260:AE262,"&gt;0"),0)</f>
        <v>1</v>
      </c>
      <c r="AE260" s="336">
        <f t="shared" si="853"/>
        <v>1</v>
      </c>
      <c r="AF260" s="275" t="s">
        <v>307</v>
      </c>
      <c r="AG260" s="275" t="s">
        <v>1592</v>
      </c>
      <c r="AH260" s="368">
        <f t="shared" ref="AH260" si="1097">IF(S260="No_existen",5*$AH$10,AI260*$AH$10)</f>
        <v>0.1</v>
      </c>
      <c r="AI260" s="356">
        <f t="shared" ref="AI260" si="1098">ROUND(AVERAGEIF(AJ260:AJ262,"&gt;0"),0)</f>
        <v>1</v>
      </c>
      <c r="AJ260" s="336">
        <f t="shared" si="856"/>
        <v>1</v>
      </c>
      <c r="AK260" s="275" t="s">
        <v>304</v>
      </c>
      <c r="AL260" s="275" t="s">
        <v>318</v>
      </c>
      <c r="AM260" s="368">
        <f t="shared" ref="AM260" si="1099">IF(S260="No_existen",5*$AM$10,AN260*$AM$10)</f>
        <v>0.1</v>
      </c>
      <c r="AN260" s="356">
        <f t="shared" ref="AN260" si="1100">ROUND(AVERAGEIF(AO260:AO262,"&gt;0"),0)</f>
        <v>1</v>
      </c>
      <c r="AO260" s="336">
        <f t="shared" si="863"/>
        <v>1</v>
      </c>
      <c r="AP260" s="275" t="s">
        <v>592</v>
      </c>
      <c r="AQ260" s="356">
        <f t="shared" ref="AQ260" si="1101">ROUND(AVERAGE(U260,Y260,AD260,AI260,AN260),0)</f>
        <v>2</v>
      </c>
      <c r="AR260" s="356" t="str">
        <f t="shared" ref="AR260" si="1102">IF(AQ260&lt;1.5,"FUERTE",IF(AND(AQ260&gt;=1.5,AQ260&lt;2.5),"ACEPTABLE",IF(AQ260&gt;=5,"INEXISTENTE","DÉBIL")))</f>
        <v>ACEPTABLE</v>
      </c>
      <c r="AS260" s="358">
        <f t="shared" ref="AS260" si="1103">IF(R260=0,0,ROUND((R260*AQ260),0))</f>
        <v>6</v>
      </c>
      <c r="AT260" s="360" t="str">
        <f t="shared" ref="AT260" si="1104">IF(AS260&gt;=36,"GRAVE", IF(AS260&lt;=10, "LEVE", "MODERADO"))</f>
        <v>LEVE</v>
      </c>
      <c r="AU260" s="374" t="s">
        <v>1633</v>
      </c>
      <c r="AV260" s="385">
        <v>0</v>
      </c>
      <c r="AW260" s="275" t="s">
        <v>90</v>
      </c>
      <c r="AX260" s="275"/>
      <c r="AY260" s="159"/>
      <c r="AZ260" s="159"/>
      <c r="BA260" s="344"/>
      <c r="XAO260" s="314"/>
      <c r="XAP260" s="314"/>
      <c r="XAQ260" s="263"/>
      <c r="XAR260" s="312"/>
      <c r="XAS260" s="263"/>
      <c r="XAT260" s="314"/>
      <c r="XAU260" s="314"/>
      <c r="XAV260" s="314"/>
      <c r="XAW260" s="315"/>
      <c r="XAX260" s="314"/>
      <c r="XAY260" s="314"/>
      <c r="XAZ260" s="314"/>
      <c r="XBA260" s="314"/>
      <c r="XBB260" s="314"/>
      <c r="XBC260" s="314"/>
      <c r="XBD260" s="281"/>
      <c r="XBE260" s="316"/>
      <c r="XBF260" s="317"/>
      <c r="XBG260" s="314"/>
      <c r="XBH260" s="314"/>
      <c r="XBI260" s="314"/>
      <c r="XBJ260" s="314"/>
      <c r="XBK260" s="263"/>
      <c r="XBL260" s="312"/>
      <c r="XBM260" s="263"/>
      <c r="XBN260" s="314"/>
      <c r="XBO260" s="314"/>
      <c r="XBP260" s="314"/>
      <c r="XBQ260" s="315"/>
      <c r="XBR260" s="314"/>
      <c r="XBS260" s="314"/>
      <c r="XBT260" s="314"/>
      <c r="XBU260" s="314"/>
      <c r="XBV260" s="314"/>
      <c r="XBW260" s="281"/>
      <c r="XBX260" s="317"/>
      <c r="XBY260" s="314"/>
      <c r="XBZ260" s="314"/>
      <c r="XCA260" s="318"/>
      <c r="XCB260" s="312"/>
      <c r="XCC260" s="314"/>
      <c r="XCD260" s="314"/>
      <c r="XCE260" s="263"/>
      <c r="XCF260" s="312"/>
      <c r="XCG260" s="263"/>
      <c r="XCH260" s="314"/>
      <c r="XCI260" s="314"/>
      <c r="XCJ260" s="314"/>
      <c r="XCK260" s="315"/>
      <c r="XCL260" s="314"/>
      <c r="XCM260" s="314"/>
      <c r="XCN260" s="314"/>
      <c r="XCO260" s="314"/>
      <c r="XCP260" s="314"/>
      <c r="XCQ260" s="317"/>
      <c r="XCR260" s="314"/>
      <c r="XCS260" s="318"/>
      <c r="XCT260" s="286"/>
      <c r="XCW260" s="314"/>
      <c r="XCX260" s="314"/>
      <c r="XCY260" s="263"/>
      <c r="XCZ260" s="312"/>
      <c r="XDA260" s="263"/>
      <c r="XDB260" s="314"/>
      <c r="XDC260" s="314"/>
      <c r="XDD260" s="314"/>
      <c r="XDE260" s="315"/>
      <c r="XDF260" s="314"/>
      <c r="XDG260" s="314"/>
      <c r="XDH260" s="314"/>
      <c r="XDI260" s="314"/>
      <c r="XDJ260" s="314"/>
      <c r="XDK260" s="314"/>
      <c r="XDL260" s="286"/>
      <c r="XDQ260" s="314"/>
      <c r="XDR260" s="314"/>
      <c r="XDS260" s="263"/>
      <c r="XDT260" s="312"/>
      <c r="XDU260" s="263"/>
      <c r="XDV260" s="314"/>
      <c r="XDW260" s="314"/>
      <c r="XDX260" s="314"/>
      <c r="XDY260" s="315"/>
      <c r="XDZ260" s="314"/>
      <c r="XEA260" s="314"/>
      <c r="XEB260" s="314"/>
      <c r="XEC260" s="314"/>
      <c r="XED260" s="314"/>
      <c r="XEE260" s="286"/>
      <c r="XEK260" s="314"/>
      <c r="XEL260" s="314"/>
      <c r="XEM260" s="263"/>
      <c r="XEN260" s="312"/>
      <c r="XEO260" s="263"/>
      <c r="XEP260" s="314"/>
      <c r="XEQ260" s="314"/>
      <c r="XER260" s="314"/>
      <c r="XES260" s="315"/>
      <c r="XET260" s="314"/>
      <c r="XEU260" s="314"/>
      <c r="XEV260" s="314"/>
      <c r="XEW260" s="314"/>
      <c r="XEX260" s="314"/>
    </row>
    <row r="261" spans="1:53 16265:16378" ht="40.5" hidden="1" customHeight="1" x14ac:dyDescent="0.2">
      <c r="A261" s="378"/>
      <c r="B261" s="428"/>
      <c r="C261" s="356"/>
      <c r="D261" s="374"/>
      <c r="E261" s="356"/>
      <c r="F261" s="369"/>
      <c r="G261" s="275"/>
      <c r="H261" s="275"/>
      <c r="I261" s="275"/>
      <c r="J261" s="369"/>
      <c r="K261" s="369"/>
      <c r="L261" s="429"/>
      <c r="M261" s="369"/>
      <c r="N261" s="369"/>
      <c r="O261" s="382"/>
      <c r="P261" s="369"/>
      <c r="Q261" s="382"/>
      <c r="R261" s="382"/>
      <c r="S261" s="162"/>
      <c r="T261" s="334">
        <f t="shared" si="848"/>
        <v>0</v>
      </c>
      <c r="U261" s="356"/>
      <c r="V261" s="356"/>
      <c r="W261" s="275"/>
      <c r="X261" s="369"/>
      <c r="Y261" s="368"/>
      <c r="Z261" s="335">
        <f t="shared" si="850"/>
        <v>0</v>
      </c>
      <c r="AA261" s="275"/>
      <c r="AB261" s="275"/>
      <c r="AC261" s="368"/>
      <c r="AD261" s="356"/>
      <c r="AE261" s="336">
        <f t="shared" si="853"/>
        <v>0</v>
      </c>
      <c r="AF261" s="275"/>
      <c r="AG261" s="275"/>
      <c r="AH261" s="368"/>
      <c r="AI261" s="356"/>
      <c r="AJ261" s="336">
        <f t="shared" si="856"/>
        <v>0</v>
      </c>
      <c r="AK261" s="275"/>
      <c r="AL261" s="275"/>
      <c r="AM261" s="368"/>
      <c r="AN261" s="356"/>
      <c r="AO261" s="336">
        <f t="shared" si="863"/>
        <v>0</v>
      </c>
      <c r="AP261" s="275"/>
      <c r="AQ261" s="356"/>
      <c r="AR261" s="356"/>
      <c r="AS261" s="358"/>
      <c r="AT261" s="360"/>
      <c r="AU261" s="374"/>
      <c r="AV261" s="374"/>
      <c r="AW261" s="275" t="s">
        <v>90</v>
      </c>
      <c r="AX261" s="275"/>
      <c r="AY261" s="159"/>
      <c r="AZ261" s="159"/>
      <c r="BA261" s="344"/>
      <c r="XAO261" s="314"/>
      <c r="XAP261" s="314"/>
      <c r="XAQ261" s="263"/>
      <c r="XAR261" s="312"/>
      <c r="XAS261" s="263"/>
      <c r="XAT261" s="314"/>
      <c r="XAU261" s="314"/>
      <c r="XAV261" s="314"/>
      <c r="XAW261" s="315"/>
      <c r="XAX261" s="314"/>
      <c r="XAY261" s="314"/>
      <c r="XAZ261" s="314"/>
      <c r="XBA261" s="314"/>
      <c r="XBB261" s="314"/>
      <c r="XBC261" s="314"/>
      <c r="XBD261" s="281"/>
      <c r="XBE261" s="316"/>
      <c r="XBF261" s="317"/>
      <c r="XBG261" s="314"/>
      <c r="XBH261" s="314"/>
      <c r="XBI261" s="314"/>
      <c r="XBJ261" s="314"/>
      <c r="XBK261" s="263"/>
      <c r="XBL261" s="312"/>
      <c r="XBM261" s="263"/>
      <c r="XBN261" s="314"/>
      <c r="XBO261" s="314"/>
      <c r="XBP261" s="314"/>
      <c r="XBQ261" s="315"/>
      <c r="XBR261" s="314"/>
      <c r="XBS261" s="314"/>
      <c r="XBT261" s="314"/>
      <c r="XBU261" s="314"/>
      <c r="XBV261" s="314"/>
      <c r="XBW261" s="281"/>
      <c r="XBX261" s="317"/>
      <c r="XBY261" s="314"/>
      <c r="XBZ261" s="314"/>
      <c r="XCA261" s="318"/>
      <c r="XCB261" s="312"/>
      <c r="XCC261" s="314"/>
      <c r="XCD261" s="314"/>
      <c r="XCE261" s="263"/>
      <c r="XCF261" s="312"/>
      <c r="XCG261" s="263"/>
      <c r="XCH261" s="314"/>
      <c r="XCI261" s="314"/>
      <c r="XCJ261" s="314"/>
      <c r="XCK261" s="315"/>
      <c r="XCL261" s="314"/>
      <c r="XCM261" s="314"/>
      <c r="XCN261" s="314"/>
      <c r="XCO261" s="314"/>
      <c r="XCP261" s="314"/>
      <c r="XCQ261" s="317"/>
      <c r="XCR261" s="314"/>
      <c r="XCS261" s="318"/>
      <c r="XCT261" s="286"/>
      <c r="XCW261" s="314"/>
      <c r="XCX261" s="314"/>
      <c r="XCY261" s="263"/>
      <c r="XCZ261" s="312"/>
      <c r="XDA261" s="263"/>
      <c r="XDB261" s="314"/>
      <c r="XDC261" s="314"/>
      <c r="XDD261" s="314"/>
      <c r="XDE261" s="315"/>
      <c r="XDF261" s="314"/>
      <c r="XDG261" s="314"/>
      <c r="XDH261" s="314"/>
      <c r="XDI261" s="314"/>
      <c r="XDJ261" s="314"/>
      <c r="XDK261" s="314"/>
      <c r="XDL261" s="286"/>
      <c r="XDQ261" s="314"/>
      <c r="XDR261" s="314"/>
      <c r="XDS261" s="263"/>
      <c r="XDT261" s="312"/>
      <c r="XDU261" s="263"/>
      <c r="XDV261" s="314"/>
      <c r="XDW261" s="314"/>
      <c r="XDX261" s="314"/>
      <c r="XDY261" s="315"/>
      <c r="XDZ261" s="314"/>
      <c r="XEA261" s="314"/>
      <c r="XEB261" s="314"/>
      <c r="XEC261" s="314"/>
      <c r="XED261" s="314"/>
      <c r="XEE261" s="286"/>
      <c r="XEK261" s="314"/>
      <c r="XEL261" s="314"/>
      <c r="XEM261" s="263"/>
      <c r="XEN261" s="312"/>
      <c r="XEO261" s="263"/>
      <c r="XEP261" s="314"/>
      <c r="XEQ261" s="314"/>
      <c r="XER261" s="314"/>
      <c r="XES261" s="315"/>
      <c r="XET261" s="314"/>
      <c r="XEU261" s="314"/>
      <c r="XEV261" s="314"/>
      <c r="XEW261" s="314"/>
      <c r="XEX261" s="314"/>
    </row>
    <row r="262" spans="1:53 16265:16378" ht="40.5" hidden="1" customHeight="1" x14ac:dyDescent="0.2">
      <c r="A262" s="378"/>
      <c r="B262" s="428"/>
      <c r="C262" s="356"/>
      <c r="D262" s="374"/>
      <c r="E262" s="356"/>
      <c r="F262" s="369"/>
      <c r="G262" s="275"/>
      <c r="H262" s="275"/>
      <c r="I262" s="275"/>
      <c r="J262" s="369"/>
      <c r="K262" s="369"/>
      <c r="L262" s="429"/>
      <c r="M262" s="369"/>
      <c r="N262" s="369"/>
      <c r="O262" s="382"/>
      <c r="P262" s="369"/>
      <c r="Q262" s="382"/>
      <c r="R262" s="382"/>
      <c r="S262" s="162"/>
      <c r="T262" s="334">
        <f t="shared" si="848"/>
        <v>0</v>
      </c>
      <c r="U262" s="356"/>
      <c r="V262" s="356"/>
      <c r="W262" s="275"/>
      <c r="X262" s="369"/>
      <c r="Y262" s="368"/>
      <c r="Z262" s="335">
        <f t="shared" si="850"/>
        <v>0</v>
      </c>
      <c r="AA262" s="275"/>
      <c r="AB262" s="275"/>
      <c r="AC262" s="368"/>
      <c r="AD262" s="356"/>
      <c r="AE262" s="336">
        <f t="shared" si="853"/>
        <v>0</v>
      </c>
      <c r="AF262" s="275"/>
      <c r="AG262" s="275"/>
      <c r="AH262" s="368"/>
      <c r="AI262" s="356"/>
      <c r="AJ262" s="336">
        <f t="shared" si="856"/>
        <v>0</v>
      </c>
      <c r="AK262" s="275"/>
      <c r="AL262" s="275"/>
      <c r="AM262" s="368"/>
      <c r="AN262" s="356"/>
      <c r="AO262" s="336">
        <f t="shared" si="863"/>
        <v>0</v>
      </c>
      <c r="AP262" s="275"/>
      <c r="AQ262" s="356"/>
      <c r="AR262" s="356"/>
      <c r="AS262" s="358"/>
      <c r="AT262" s="360"/>
      <c r="AU262" s="374"/>
      <c r="AV262" s="374"/>
      <c r="AW262" s="275" t="s">
        <v>90</v>
      </c>
      <c r="AX262" s="275"/>
      <c r="AY262" s="159"/>
      <c r="AZ262" s="159"/>
      <c r="BA262" s="344"/>
      <c r="XAO262" s="314"/>
      <c r="XAP262" s="314"/>
      <c r="XAQ262" s="263"/>
      <c r="XAR262" s="312"/>
      <c r="XAS262" s="263"/>
      <c r="XAT262" s="314"/>
      <c r="XAU262" s="314"/>
      <c r="XAV262" s="314"/>
      <c r="XAW262" s="315"/>
      <c r="XAX262" s="314"/>
      <c r="XAY262" s="314"/>
      <c r="XAZ262" s="314"/>
      <c r="XBA262" s="314"/>
      <c r="XBB262" s="314"/>
      <c r="XBC262" s="314"/>
      <c r="XBD262" s="281"/>
      <c r="XBE262" s="316"/>
      <c r="XBF262" s="317"/>
      <c r="XBG262" s="314"/>
      <c r="XBH262" s="314"/>
      <c r="XBI262" s="314"/>
      <c r="XBJ262" s="314"/>
      <c r="XBK262" s="263"/>
      <c r="XBL262" s="312"/>
      <c r="XBM262" s="263"/>
      <c r="XBN262" s="314"/>
      <c r="XBO262" s="314"/>
      <c r="XBP262" s="314"/>
      <c r="XBQ262" s="315"/>
      <c r="XBR262" s="314"/>
      <c r="XBS262" s="314"/>
      <c r="XBT262" s="314"/>
      <c r="XBU262" s="314"/>
      <c r="XBV262" s="314"/>
      <c r="XBW262" s="281"/>
      <c r="XBX262" s="317"/>
      <c r="XBY262" s="314"/>
      <c r="XBZ262" s="314"/>
      <c r="XCA262" s="318"/>
      <c r="XCB262" s="312"/>
      <c r="XCC262" s="314"/>
      <c r="XCD262" s="314"/>
      <c r="XCE262" s="263"/>
      <c r="XCF262" s="312"/>
      <c r="XCG262" s="263"/>
      <c r="XCH262" s="314"/>
      <c r="XCI262" s="314"/>
      <c r="XCJ262" s="314"/>
      <c r="XCK262" s="315"/>
      <c r="XCL262" s="314"/>
      <c r="XCM262" s="314"/>
      <c r="XCN262" s="314"/>
      <c r="XCO262" s="314"/>
      <c r="XCP262" s="314"/>
      <c r="XCQ262" s="317"/>
      <c r="XCR262" s="314"/>
      <c r="XCS262" s="318"/>
      <c r="XCT262" s="286"/>
      <c r="XCW262" s="314"/>
      <c r="XCX262" s="314"/>
      <c r="XCY262" s="263"/>
      <c r="XCZ262" s="312"/>
      <c r="XDA262" s="263"/>
      <c r="XDB262" s="314"/>
      <c r="XDC262" s="314"/>
      <c r="XDD262" s="314"/>
      <c r="XDE262" s="315"/>
      <c r="XDF262" s="314"/>
      <c r="XDG262" s="314"/>
      <c r="XDH262" s="314"/>
      <c r="XDI262" s="314"/>
      <c r="XDJ262" s="314"/>
      <c r="XDK262" s="314"/>
      <c r="XDL262" s="286"/>
      <c r="XDQ262" s="314"/>
      <c r="XDR262" s="314"/>
      <c r="XDS262" s="263"/>
      <c r="XDT262" s="312"/>
      <c r="XDU262" s="263"/>
      <c r="XDV262" s="314"/>
      <c r="XDW262" s="314"/>
      <c r="XDX262" s="314"/>
      <c r="XDY262" s="315"/>
      <c r="XDZ262" s="314"/>
      <c r="XEA262" s="314"/>
      <c r="XEB262" s="314"/>
      <c r="XEC262" s="314"/>
      <c r="XED262" s="314"/>
      <c r="XEE262" s="286"/>
      <c r="XEK262" s="314"/>
      <c r="XEL262" s="314"/>
      <c r="XEM262" s="263"/>
      <c r="XEN262" s="312"/>
      <c r="XEO262" s="263"/>
      <c r="XEP262" s="314"/>
      <c r="XEQ262" s="314"/>
      <c r="XER262" s="314"/>
      <c r="XES262" s="315"/>
      <c r="XET262" s="314"/>
      <c r="XEU262" s="314"/>
      <c r="XEV262" s="314"/>
      <c r="XEW262" s="314"/>
      <c r="XEX262" s="314"/>
    </row>
    <row r="263" spans="1:53 16265:16378" ht="40.5" hidden="1" customHeight="1" x14ac:dyDescent="0.2">
      <c r="A263" s="378">
        <v>85</v>
      </c>
      <c r="B263" s="428" t="s">
        <v>460</v>
      </c>
      <c r="C263" s="356" t="str">
        <f>+VLOOKUP(B263,$A$770:$B$812,2,0)</f>
        <v>JUAN CARLOS SEPÚLVEDA</v>
      </c>
      <c r="D263" s="374" t="s">
        <v>171</v>
      </c>
      <c r="E263" s="356"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69" t="s">
        <v>276</v>
      </c>
      <c r="G263" s="275" t="s">
        <v>272</v>
      </c>
      <c r="H263" s="275" t="s">
        <v>233</v>
      </c>
      <c r="I263" s="275" t="s">
        <v>1634</v>
      </c>
      <c r="J263" s="369" t="s">
        <v>106</v>
      </c>
      <c r="K263" s="369" t="s">
        <v>1635</v>
      </c>
      <c r="L263" s="429" t="s">
        <v>1636</v>
      </c>
      <c r="M263" s="369" t="s">
        <v>1637</v>
      </c>
      <c r="N263" s="369" t="s">
        <v>105</v>
      </c>
      <c r="O263" s="382">
        <f t="shared" ref="O263" si="1105">IF(N263="ALTA",5,IF(N263="MEDIO ALTA",4,IF(N263="MEDIA",3,IF(N263="MEDIO BAJA",2,IF(N263="BAJA",1,0)))))</f>
        <v>3</v>
      </c>
      <c r="P263" s="369" t="s">
        <v>141</v>
      </c>
      <c r="Q263" s="382">
        <f t="shared" ref="Q263" si="1106">IF(P263="ALTO",5,IF(P263="MEDIO ALTO",4,IF(P263="MEDIO",3,IF(P263="MEDIO BAJO",2,IF(P263="BAJO",1,0)))))</f>
        <v>3</v>
      </c>
      <c r="R263" s="382">
        <f t="shared" si="1012"/>
        <v>9</v>
      </c>
      <c r="S263" s="162" t="s">
        <v>327</v>
      </c>
      <c r="T263" s="334">
        <f t="shared" si="848"/>
        <v>1</v>
      </c>
      <c r="U263" s="356">
        <f t="shared" si="836"/>
        <v>1</v>
      </c>
      <c r="V263" s="356">
        <f t="shared" si="889"/>
        <v>0.6</v>
      </c>
      <c r="W263" s="168" t="s">
        <v>1638</v>
      </c>
      <c r="X263" s="369">
        <f t="shared" ref="X263" si="1107">IF(S263="No_existen",5*$X$10,Y263*$X$10)</f>
        <v>0.2</v>
      </c>
      <c r="Y263" s="368">
        <f t="shared" ref="Y263" si="1108">ROUND(AVERAGEIF(Z263:Z265,"&gt;0"),0)</f>
        <v>4</v>
      </c>
      <c r="Z263" s="335">
        <f t="shared" si="850"/>
        <v>4</v>
      </c>
      <c r="AA263" s="275" t="s">
        <v>330</v>
      </c>
      <c r="AB263" s="275"/>
      <c r="AC263" s="368">
        <f t="shared" ref="AC263" si="1109">IF(S263="No_existen",5*$AC$10,AD263*$AC$10)</f>
        <v>0.15</v>
      </c>
      <c r="AD263" s="356">
        <f t="shared" ref="AD263" si="1110">ROUND(AVERAGEIF(AE263:AE265,"&gt;0"),0)</f>
        <v>1</v>
      </c>
      <c r="AE263" s="336">
        <f t="shared" si="853"/>
        <v>1</v>
      </c>
      <c r="AF263" s="275" t="s">
        <v>307</v>
      </c>
      <c r="AG263" s="275" t="s">
        <v>1592</v>
      </c>
      <c r="AH263" s="368">
        <f t="shared" ref="AH263" si="1111">IF(S263="No_existen",5*$AH$10,AI263*$AH$10)</f>
        <v>0.1</v>
      </c>
      <c r="AI263" s="356">
        <f t="shared" ref="AI263" si="1112">ROUND(AVERAGEIF(AJ263:AJ265,"&gt;0"),0)</f>
        <v>1</v>
      </c>
      <c r="AJ263" s="336">
        <f t="shared" si="856"/>
        <v>1</v>
      </c>
      <c r="AK263" s="275" t="s">
        <v>304</v>
      </c>
      <c r="AL263" s="275" t="s">
        <v>311</v>
      </c>
      <c r="AM263" s="368">
        <f t="shared" ref="AM263" si="1113">IF(S263="No_existen",5*$AM$10,AN263*$AM$10)</f>
        <v>0.1</v>
      </c>
      <c r="AN263" s="356">
        <f t="shared" ref="AN263" si="1114">ROUND(AVERAGEIF(AO263:AO265,"&gt;0"),0)</f>
        <v>1</v>
      </c>
      <c r="AO263" s="336">
        <f t="shared" si="863"/>
        <v>1</v>
      </c>
      <c r="AP263" s="275" t="s">
        <v>592</v>
      </c>
      <c r="AQ263" s="356">
        <f t="shared" ref="AQ263" si="1115">ROUND(AVERAGE(U263,Y263,AD263,AI263,AN263),0)</f>
        <v>2</v>
      </c>
      <c r="AR263" s="356" t="str">
        <f t="shared" ref="AR263" si="1116">IF(AQ263&lt;1.5,"FUERTE",IF(AND(AQ263&gt;=1.5,AQ263&lt;2.5),"ACEPTABLE",IF(AQ263&gt;=5,"INEXISTENTE","DÉBIL")))</f>
        <v>ACEPTABLE</v>
      </c>
      <c r="AS263" s="358">
        <f t="shared" ref="AS263" si="1117">IF(R263=0,0,ROUND((R263*AQ263),0))</f>
        <v>18</v>
      </c>
      <c r="AT263" s="360" t="str">
        <f t="shared" ref="AT263" si="1118">IF(AS263&gt;=36,"GRAVE", IF(AS263&lt;=10, "LEVE", "MODERADO"))</f>
        <v>MODERADO</v>
      </c>
      <c r="AU263" s="374" t="s">
        <v>1639</v>
      </c>
      <c r="AV263" s="385">
        <v>1</v>
      </c>
      <c r="AW263" s="275" t="s">
        <v>91</v>
      </c>
      <c r="AX263" s="275" t="s">
        <v>1640</v>
      </c>
      <c r="AY263" s="159">
        <v>45058</v>
      </c>
      <c r="AZ263" s="159"/>
      <c r="BA263" s="344"/>
      <c r="XAO263" s="314"/>
      <c r="XAP263" s="314"/>
      <c r="XAQ263" s="263"/>
      <c r="XAR263" s="312"/>
      <c r="XAS263" s="263"/>
      <c r="XAT263" s="314"/>
      <c r="XAU263" s="314"/>
      <c r="XAV263" s="314"/>
      <c r="XAW263" s="315"/>
      <c r="XAX263" s="314"/>
      <c r="XAY263" s="314"/>
      <c r="XAZ263" s="314"/>
      <c r="XBA263" s="314"/>
      <c r="XBB263" s="314"/>
      <c r="XBC263" s="314"/>
      <c r="XBD263" s="281"/>
      <c r="XBE263" s="316"/>
      <c r="XBF263" s="317"/>
      <c r="XBG263" s="314"/>
      <c r="XBH263" s="314"/>
      <c r="XBI263" s="314"/>
      <c r="XBJ263" s="314"/>
      <c r="XBK263" s="263"/>
      <c r="XBL263" s="312"/>
      <c r="XBM263" s="263"/>
      <c r="XBN263" s="314"/>
      <c r="XBO263" s="314"/>
      <c r="XBP263" s="314"/>
      <c r="XBQ263" s="315"/>
      <c r="XBR263" s="314"/>
      <c r="XBS263" s="314"/>
      <c r="XBT263" s="314"/>
      <c r="XBU263" s="314"/>
      <c r="XBV263" s="314"/>
      <c r="XBW263" s="281"/>
      <c r="XBX263" s="317"/>
      <c r="XBY263" s="314"/>
      <c r="XBZ263" s="314"/>
      <c r="XCA263" s="318"/>
      <c r="XCB263" s="312"/>
      <c r="XCC263" s="314"/>
      <c r="XCD263" s="314"/>
      <c r="XCE263" s="263"/>
      <c r="XCF263" s="312"/>
      <c r="XCG263" s="263"/>
      <c r="XCH263" s="314"/>
      <c r="XCI263" s="314"/>
      <c r="XCJ263" s="314"/>
      <c r="XCK263" s="315"/>
      <c r="XCL263" s="314"/>
      <c r="XCM263" s="314"/>
      <c r="XCN263" s="314"/>
      <c r="XCO263" s="314"/>
      <c r="XCP263" s="314"/>
      <c r="XCQ263" s="317"/>
      <c r="XCR263" s="314"/>
      <c r="XCS263" s="318"/>
      <c r="XCT263" s="286"/>
      <c r="XCW263" s="314"/>
      <c r="XCX263" s="314"/>
      <c r="XCY263" s="263"/>
      <c r="XCZ263" s="312"/>
      <c r="XDA263" s="263"/>
      <c r="XDB263" s="314"/>
      <c r="XDC263" s="314"/>
      <c r="XDD263" s="314"/>
      <c r="XDE263" s="315"/>
      <c r="XDF263" s="314"/>
      <c r="XDG263" s="314"/>
      <c r="XDH263" s="314"/>
      <c r="XDI263" s="314"/>
      <c r="XDJ263" s="314"/>
      <c r="XDK263" s="314"/>
      <c r="XDL263" s="286"/>
      <c r="XDQ263" s="314"/>
      <c r="XDR263" s="314"/>
      <c r="XDS263" s="263"/>
      <c r="XDT263" s="312"/>
      <c r="XDU263" s="263"/>
      <c r="XDV263" s="314"/>
      <c r="XDW263" s="314"/>
      <c r="XDX263" s="314"/>
      <c r="XDY263" s="315"/>
      <c r="XDZ263" s="314"/>
      <c r="XEA263" s="314"/>
      <c r="XEB263" s="314"/>
      <c r="XEC263" s="314"/>
      <c r="XED263" s="314"/>
      <c r="XEE263" s="286"/>
      <c r="XEK263" s="314"/>
      <c r="XEL263" s="314"/>
      <c r="XEM263" s="263"/>
      <c r="XEN263" s="312"/>
      <c r="XEO263" s="263"/>
      <c r="XEP263" s="314"/>
      <c r="XEQ263" s="314"/>
      <c r="XER263" s="314"/>
      <c r="XES263" s="315"/>
      <c r="XET263" s="314"/>
      <c r="XEU263" s="314"/>
      <c r="XEV263" s="314"/>
      <c r="XEW263" s="314"/>
      <c r="XEX263" s="314"/>
    </row>
    <row r="264" spans="1:53 16265:16378" ht="40.5" hidden="1" customHeight="1" x14ac:dyDescent="0.2">
      <c r="A264" s="378"/>
      <c r="B264" s="428"/>
      <c r="C264" s="356"/>
      <c r="D264" s="374"/>
      <c r="E264" s="356"/>
      <c r="F264" s="369"/>
      <c r="G264" s="275"/>
      <c r="H264" s="275"/>
      <c r="I264" s="275"/>
      <c r="J264" s="369"/>
      <c r="K264" s="369"/>
      <c r="L264" s="429"/>
      <c r="M264" s="369"/>
      <c r="N264" s="369"/>
      <c r="O264" s="382"/>
      <c r="P264" s="369"/>
      <c r="Q264" s="382"/>
      <c r="R264" s="382"/>
      <c r="S264" s="162"/>
      <c r="T264" s="334">
        <f t="shared" si="848"/>
        <v>0</v>
      </c>
      <c r="U264" s="356"/>
      <c r="V264" s="356"/>
      <c r="W264" s="275"/>
      <c r="X264" s="369"/>
      <c r="Y264" s="368"/>
      <c r="Z264" s="335">
        <f t="shared" si="850"/>
        <v>0</v>
      </c>
      <c r="AA264" s="275"/>
      <c r="AB264" s="275"/>
      <c r="AC264" s="368"/>
      <c r="AD264" s="356"/>
      <c r="AE264" s="336">
        <f t="shared" si="853"/>
        <v>0</v>
      </c>
      <c r="AF264" s="275"/>
      <c r="AG264" s="275"/>
      <c r="AH264" s="368"/>
      <c r="AI264" s="356"/>
      <c r="AJ264" s="336">
        <f t="shared" si="856"/>
        <v>0</v>
      </c>
      <c r="AK264" s="275"/>
      <c r="AL264" s="275"/>
      <c r="AM264" s="368"/>
      <c r="AN264" s="356"/>
      <c r="AO264" s="336">
        <f t="shared" si="863"/>
        <v>0</v>
      </c>
      <c r="AP264" s="275"/>
      <c r="AQ264" s="356"/>
      <c r="AR264" s="356"/>
      <c r="AS264" s="358"/>
      <c r="AT264" s="360"/>
      <c r="AU264" s="374"/>
      <c r="AV264" s="374"/>
      <c r="AW264" s="275"/>
      <c r="AX264" s="275"/>
      <c r="AY264" s="159"/>
      <c r="AZ264" s="159"/>
      <c r="BA264" s="344"/>
      <c r="XAO264" s="314"/>
      <c r="XAP264" s="314"/>
      <c r="XAQ264" s="263"/>
      <c r="XAR264" s="312"/>
      <c r="XAS264" s="263"/>
      <c r="XAT264" s="314"/>
      <c r="XAU264" s="314"/>
      <c r="XAV264" s="314"/>
      <c r="XAW264" s="315"/>
      <c r="XAX264" s="314"/>
      <c r="XAY264" s="314"/>
      <c r="XAZ264" s="314"/>
      <c r="XBA264" s="314"/>
      <c r="XBB264" s="314"/>
      <c r="XBC264" s="314"/>
      <c r="XBD264" s="281"/>
      <c r="XBE264" s="316"/>
      <c r="XBF264" s="317"/>
      <c r="XBG264" s="314"/>
      <c r="XBH264" s="314"/>
      <c r="XBI264" s="314"/>
      <c r="XBJ264" s="314"/>
      <c r="XBK264" s="263"/>
      <c r="XBL264" s="312"/>
      <c r="XBM264" s="263"/>
      <c r="XBN264" s="314"/>
      <c r="XBO264" s="314"/>
      <c r="XBP264" s="314"/>
      <c r="XBQ264" s="315"/>
      <c r="XBR264" s="314"/>
      <c r="XBS264" s="314"/>
      <c r="XBT264" s="314"/>
      <c r="XBU264" s="314"/>
      <c r="XBV264" s="314"/>
      <c r="XBW264" s="281"/>
      <c r="XBX264" s="317"/>
      <c r="XBY264" s="314"/>
      <c r="XBZ264" s="314"/>
      <c r="XCA264" s="318"/>
      <c r="XCB264" s="312"/>
      <c r="XCC264" s="314"/>
      <c r="XCD264" s="314"/>
      <c r="XCE264" s="263"/>
      <c r="XCF264" s="312"/>
      <c r="XCG264" s="263"/>
      <c r="XCH264" s="314"/>
      <c r="XCI264" s="314"/>
      <c r="XCJ264" s="314"/>
      <c r="XCK264" s="315"/>
      <c r="XCL264" s="314"/>
      <c r="XCM264" s="314"/>
      <c r="XCN264" s="314"/>
      <c r="XCO264" s="314"/>
      <c r="XCP264" s="314"/>
      <c r="XCQ264" s="317"/>
      <c r="XCR264" s="314"/>
      <c r="XCS264" s="318"/>
      <c r="XCT264" s="286"/>
      <c r="XCW264" s="314"/>
      <c r="XCX264" s="314"/>
      <c r="XCY264" s="263"/>
      <c r="XCZ264" s="312"/>
      <c r="XDA264" s="263"/>
      <c r="XDB264" s="314"/>
      <c r="XDC264" s="314"/>
      <c r="XDD264" s="314"/>
      <c r="XDE264" s="315"/>
      <c r="XDF264" s="314"/>
      <c r="XDG264" s="314"/>
      <c r="XDH264" s="314"/>
      <c r="XDI264" s="314"/>
      <c r="XDJ264" s="314"/>
      <c r="XDK264" s="314"/>
      <c r="XDL264" s="286"/>
      <c r="XDQ264" s="314"/>
      <c r="XDR264" s="314"/>
      <c r="XDS264" s="263"/>
      <c r="XDT264" s="312"/>
      <c r="XDU264" s="263"/>
      <c r="XDV264" s="314"/>
      <c r="XDW264" s="314"/>
      <c r="XDX264" s="314"/>
      <c r="XDY264" s="315"/>
      <c r="XDZ264" s="314"/>
      <c r="XEA264" s="314"/>
      <c r="XEB264" s="314"/>
      <c r="XEC264" s="314"/>
      <c r="XED264" s="314"/>
      <c r="XEE264" s="286"/>
      <c r="XEK264" s="314"/>
      <c r="XEL264" s="314"/>
      <c r="XEM264" s="263"/>
      <c r="XEN264" s="312"/>
      <c r="XEO264" s="263"/>
      <c r="XEP264" s="314"/>
      <c r="XEQ264" s="314"/>
      <c r="XER264" s="314"/>
      <c r="XES264" s="315"/>
      <c r="XET264" s="314"/>
      <c r="XEU264" s="314"/>
      <c r="XEV264" s="314"/>
      <c r="XEW264" s="314"/>
      <c r="XEX264" s="314"/>
    </row>
    <row r="265" spans="1:53 16265:16378" ht="40.5" hidden="1" customHeight="1" x14ac:dyDescent="0.2">
      <c r="A265" s="378"/>
      <c r="B265" s="428"/>
      <c r="C265" s="356"/>
      <c r="D265" s="374"/>
      <c r="E265" s="356"/>
      <c r="F265" s="369"/>
      <c r="G265" s="275"/>
      <c r="H265" s="275"/>
      <c r="I265" s="275"/>
      <c r="J265" s="369"/>
      <c r="K265" s="369"/>
      <c r="L265" s="429"/>
      <c r="M265" s="369"/>
      <c r="N265" s="369"/>
      <c r="O265" s="382"/>
      <c r="P265" s="369"/>
      <c r="Q265" s="382"/>
      <c r="R265" s="382"/>
      <c r="S265" s="162"/>
      <c r="T265" s="334">
        <f t="shared" si="848"/>
        <v>0</v>
      </c>
      <c r="U265" s="356"/>
      <c r="V265" s="356"/>
      <c r="W265" s="275"/>
      <c r="X265" s="369"/>
      <c r="Y265" s="368"/>
      <c r="Z265" s="335">
        <f t="shared" si="850"/>
        <v>0</v>
      </c>
      <c r="AA265" s="275"/>
      <c r="AB265" s="275"/>
      <c r="AC265" s="368"/>
      <c r="AD265" s="356"/>
      <c r="AE265" s="336">
        <f t="shared" si="853"/>
        <v>0</v>
      </c>
      <c r="AF265" s="275"/>
      <c r="AG265" s="275"/>
      <c r="AH265" s="368"/>
      <c r="AI265" s="356"/>
      <c r="AJ265" s="336">
        <f t="shared" si="856"/>
        <v>0</v>
      </c>
      <c r="AK265" s="275"/>
      <c r="AL265" s="275"/>
      <c r="AM265" s="368"/>
      <c r="AN265" s="356"/>
      <c r="AO265" s="336">
        <f t="shared" si="863"/>
        <v>0</v>
      </c>
      <c r="AP265" s="275"/>
      <c r="AQ265" s="356"/>
      <c r="AR265" s="356"/>
      <c r="AS265" s="358"/>
      <c r="AT265" s="360"/>
      <c r="AU265" s="374"/>
      <c r="AV265" s="374"/>
      <c r="AW265" s="275"/>
      <c r="AX265" s="275"/>
      <c r="AY265" s="159"/>
      <c r="AZ265" s="159"/>
      <c r="BA265" s="344"/>
      <c r="XAO265" s="314"/>
      <c r="XAP265" s="314"/>
      <c r="XAQ265" s="263"/>
      <c r="XAR265" s="312"/>
      <c r="XAS265" s="263"/>
      <c r="XAT265" s="314"/>
      <c r="XAU265" s="314"/>
      <c r="XAV265" s="314"/>
      <c r="XAW265" s="315"/>
      <c r="XAX265" s="314"/>
      <c r="XAY265" s="314"/>
      <c r="XAZ265" s="314"/>
      <c r="XBA265" s="314"/>
      <c r="XBB265" s="314"/>
      <c r="XBC265" s="314"/>
      <c r="XBD265" s="281"/>
      <c r="XBE265" s="316"/>
      <c r="XBF265" s="317"/>
      <c r="XBG265" s="314"/>
      <c r="XBH265" s="314"/>
      <c r="XBI265" s="314"/>
      <c r="XBJ265" s="314"/>
      <c r="XBK265" s="263"/>
      <c r="XBL265" s="312"/>
      <c r="XBM265" s="263"/>
      <c r="XBN265" s="314"/>
      <c r="XBO265" s="314"/>
      <c r="XBP265" s="314"/>
      <c r="XBQ265" s="315"/>
      <c r="XBR265" s="314"/>
      <c r="XBS265" s="314"/>
      <c r="XBT265" s="314"/>
      <c r="XBU265" s="314"/>
      <c r="XBV265" s="314"/>
      <c r="XBW265" s="281"/>
      <c r="XBX265" s="317"/>
      <c r="XBY265" s="314"/>
      <c r="XBZ265" s="314"/>
      <c r="XCA265" s="318"/>
      <c r="XCB265" s="312"/>
      <c r="XCC265" s="314"/>
      <c r="XCD265" s="314"/>
      <c r="XCE265" s="263"/>
      <c r="XCF265" s="312"/>
      <c r="XCG265" s="263"/>
      <c r="XCH265" s="314"/>
      <c r="XCI265" s="314"/>
      <c r="XCJ265" s="314"/>
      <c r="XCK265" s="315"/>
      <c r="XCL265" s="314"/>
      <c r="XCM265" s="314"/>
      <c r="XCN265" s="314"/>
      <c r="XCO265" s="314"/>
      <c r="XCP265" s="314"/>
      <c r="XCQ265" s="317"/>
      <c r="XCR265" s="314"/>
      <c r="XCS265" s="318"/>
      <c r="XCT265" s="286"/>
      <c r="XCW265" s="314"/>
      <c r="XCX265" s="314"/>
      <c r="XCY265" s="263"/>
      <c r="XCZ265" s="312"/>
      <c r="XDA265" s="263"/>
      <c r="XDB265" s="314"/>
      <c r="XDC265" s="314"/>
      <c r="XDD265" s="314"/>
      <c r="XDE265" s="315"/>
      <c r="XDF265" s="314"/>
      <c r="XDG265" s="314"/>
      <c r="XDH265" s="314"/>
      <c r="XDI265" s="314"/>
      <c r="XDJ265" s="314"/>
      <c r="XDK265" s="314"/>
      <c r="XDL265" s="286"/>
      <c r="XDQ265" s="314"/>
      <c r="XDR265" s="314"/>
      <c r="XDS265" s="263"/>
      <c r="XDT265" s="312"/>
      <c r="XDU265" s="263"/>
      <c r="XDV265" s="314"/>
      <c r="XDW265" s="314"/>
      <c r="XDX265" s="314"/>
      <c r="XDY265" s="315"/>
      <c r="XDZ265" s="314"/>
      <c r="XEA265" s="314"/>
      <c r="XEB265" s="314"/>
      <c r="XEC265" s="314"/>
      <c r="XED265" s="314"/>
      <c r="XEE265" s="286"/>
      <c r="XEK265" s="314"/>
      <c r="XEL265" s="314"/>
      <c r="XEM265" s="263"/>
      <c r="XEN265" s="312"/>
      <c r="XEO265" s="263"/>
      <c r="XEP265" s="314"/>
      <c r="XEQ265" s="314"/>
      <c r="XER265" s="314"/>
      <c r="XES265" s="315"/>
      <c r="XET265" s="314"/>
      <c r="XEU265" s="314"/>
      <c r="XEV265" s="314"/>
      <c r="XEW265" s="314"/>
      <c r="XEX265" s="314"/>
    </row>
    <row r="266" spans="1:53 16265:16378" ht="40.5" hidden="1" customHeight="1" x14ac:dyDescent="0.2">
      <c r="A266" s="378">
        <v>86</v>
      </c>
      <c r="B266" s="428" t="s">
        <v>460</v>
      </c>
      <c r="C266" s="356" t="str">
        <f>+VLOOKUP(B266,$A$770:$B$812,2,0)</f>
        <v>JUAN CARLOS SEPÚLVEDA</v>
      </c>
      <c r="D266" s="374" t="s">
        <v>171</v>
      </c>
      <c r="E266" s="356"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69" t="s">
        <v>276</v>
      </c>
      <c r="G266" s="275" t="s">
        <v>271</v>
      </c>
      <c r="H266" s="275" t="s">
        <v>38</v>
      </c>
      <c r="I266" s="275" t="s">
        <v>1641</v>
      </c>
      <c r="J266" s="369" t="s">
        <v>106</v>
      </c>
      <c r="K266" s="369" t="s">
        <v>1642</v>
      </c>
      <c r="L266" s="369" t="s">
        <v>1643</v>
      </c>
      <c r="M266" s="369" t="s">
        <v>1644</v>
      </c>
      <c r="N266" s="369" t="s">
        <v>128</v>
      </c>
      <c r="O266" s="382">
        <f t="shared" ref="O266" si="1119">IF(N266="ALTA",5,IF(N266="MEDIO ALTA",4,IF(N266="MEDIA",3,IF(N266="MEDIO BAJA",2,IF(N266="BAJA",1,0)))))</f>
        <v>1</v>
      </c>
      <c r="P266" s="369" t="s">
        <v>145</v>
      </c>
      <c r="Q266" s="382">
        <f t="shared" ref="Q266" si="1120">IF(P266="ALTO",5,IF(P266="MEDIO ALTO",4,IF(P266="MEDIO",3,IF(P266="MEDIO BAJO",2,IF(P266="BAJO",1,0)))))</f>
        <v>2</v>
      </c>
      <c r="R266" s="382">
        <f t="shared" si="1012"/>
        <v>2</v>
      </c>
      <c r="S266" s="162" t="s">
        <v>327</v>
      </c>
      <c r="T266" s="334">
        <f t="shared" si="848"/>
        <v>1</v>
      </c>
      <c r="U266" s="356">
        <f t="shared" ref="U266:U329" si="1121">ROUND(AVERAGEIF(T266:T268,"&gt;0"),0)</f>
        <v>1</v>
      </c>
      <c r="V266" s="356">
        <f t="shared" si="889"/>
        <v>0.6</v>
      </c>
      <c r="W266" s="275" t="s">
        <v>1645</v>
      </c>
      <c r="X266" s="369">
        <f t="shared" ref="X266" si="1122">IF(S266="No_existen",5*$X$10,Y266*$X$10)</f>
        <v>0.2</v>
      </c>
      <c r="Y266" s="368">
        <f t="shared" ref="Y266" si="1123">ROUND(AVERAGEIF(Z266:Z268,"&gt;0"),0)</f>
        <v>4</v>
      </c>
      <c r="Z266" s="335">
        <f t="shared" si="850"/>
        <v>4</v>
      </c>
      <c r="AA266" s="275" t="s">
        <v>330</v>
      </c>
      <c r="AB266" s="275"/>
      <c r="AC266" s="368">
        <f t="shared" ref="AC266" si="1124">IF(S266="No_existen",5*$AC$10,AD266*$AC$10)</f>
        <v>0.15</v>
      </c>
      <c r="AD266" s="356">
        <f t="shared" ref="AD266" si="1125">ROUND(AVERAGEIF(AE266:AE268,"&gt;0"),0)</f>
        <v>1</v>
      </c>
      <c r="AE266" s="336">
        <f t="shared" si="853"/>
        <v>1</v>
      </c>
      <c r="AF266" s="275" t="s">
        <v>307</v>
      </c>
      <c r="AG266" s="275" t="s">
        <v>1564</v>
      </c>
      <c r="AH266" s="368">
        <f t="shared" ref="AH266" si="1126">IF(S266="No_existen",5*$AH$10,AI266*$AH$10)</f>
        <v>0.1</v>
      </c>
      <c r="AI266" s="356">
        <f t="shared" ref="AI266" si="1127">ROUND(AVERAGEIF(AJ266:AJ268,"&gt;0"),0)</f>
        <v>1</v>
      </c>
      <c r="AJ266" s="336">
        <f t="shared" si="856"/>
        <v>1</v>
      </c>
      <c r="AK266" s="275" t="s">
        <v>304</v>
      </c>
      <c r="AL266" s="275" t="s">
        <v>1579</v>
      </c>
      <c r="AM266" s="368">
        <f t="shared" ref="AM266" si="1128">IF(S266="No_existen",5*$AM$10,AN266*$AM$10)</f>
        <v>0.4</v>
      </c>
      <c r="AN266" s="356">
        <f t="shared" ref="AN266" si="1129">ROUND(AVERAGEIF(AO266:AO268,"&gt;0"),0)</f>
        <v>4</v>
      </c>
      <c r="AO266" s="336">
        <f t="shared" si="863"/>
        <v>4</v>
      </c>
      <c r="AP266" s="275" t="s">
        <v>593</v>
      </c>
      <c r="AQ266" s="356">
        <f t="shared" ref="AQ266" si="1130">ROUND(AVERAGE(U266,Y266,AD266,AI266,AN266),0)</f>
        <v>2</v>
      </c>
      <c r="AR266" s="356" t="str">
        <f t="shared" ref="AR266" si="1131">IF(AQ266&lt;1.5,"FUERTE",IF(AND(AQ266&gt;=1.5,AQ266&lt;2.5),"ACEPTABLE",IF(AQ266&gt;=5,"INEXISTENTE","DÉBIL")))</f>
        <v>ACEPTABLE</v>
      </c>
      <c r="AS266" s="358">
        <f t="shared" ref="AS266" si="1132">IF(R266=0,0,ROUND((R266*AQ266),0))</f>
        <v>4</v>
      </c>
      <c r="AT266" s="360" t="str">
        <f t="shared" ref="AT266" si="1133">IF(AS266&gt;=36,"GRAVE", IF(AS266&lt;=10, "LEVE", "MODERADO"))</f>
        <v>LEVE</v>
      </c>
      <c r="AU266" s="374" t="s">
        <v>1646</v>
      </c>
      <c r="AV266" s="385">
        <v>0.9</v>
      </c>
      <c r="AW266" s="275" t="s">
        <v>90</v>
      </c>
      <c r="AX266" s="275"/>
      <c r="AY266" s="159"/>
      <c r="AZ266" s="159"/>
      <c r="BA266" s="344"/>
      <c r="XAO266" s="314"/>
      <c r="XAP266" s="314"/>
      <c r="XAQ266" s="263"/>
      <c r="XAR266" s="312"/>
      <c r="XAS266" s="263"/>
      <c r="XAT266" s="314"/>
      <c r="XAU266" s="314"/>
      <c r="XAV266" s="314"/>
      <c r="XAW266" s="315"/>
      <c r="XAX266" s="314"/>
      <c r="XAY266" s="314"/>
      <c r="XAZ266" s="314"/>
      <c r="XBA266" s="314"/>
      <c r="XBB266" s="314"/>
      <c r="XBC266" s="314"/>
      <c r="XBD266" s="281"/>
      <c r="XBE266" s="316"/>
      <c r="XBF266" s="317"/>
      <c r="XBG266" s="314"/>
      <c r="XBH266" s="314"/>
      <c r="XBI266" s="314"/>
      <c r="XBJ266" s="314"/>
      <c r="XBK266" s="263"/>
      <c r="XBL266" s="312"/>
      <c r="XBM266" s="263"/>
      <c r="XBN266" s="314"/>
      <c r="XBO266" s="314"/>
      <c r="XBP266" s="314"/>
      <c r="XBQ266" s="315"/>
      <c r="XBR266" s="314"/>
      <c r="XBS266" s="314"/>
      <c r="XBT266" s="314"/>
      <c r="XBU266" s="314"/>
      <c r="XBV266" s="314"/>
      <c r="XBW266" s="281"/>
      <c r="XBX266" s="317"/>
      <c r="XBY266" s="314"/>
      <c r="XBZ266" s="314"/>
      <c r="XCA266" s="318"/>
      <c r="XCB266" s="312"/>
      <c r="XCC266" s="314"/>
      <c r="XCD266" s="314"/>
      <c r="XCE266" s="263"/>
      <c r="XCF266" s="312"/>
      <c r="XCG266" s="263"/>
      <c r="XCH266" s="314"/>
      <c r="XCI266" s="314"/>
      <c r="XCJ266" s="314"/>
      <c r="XCK266" s="315"/>
      <c r="XCL266" s="314"/>
      <c r="XCM266" s="314"/>
      <c r="XCN266" s="314"/>
      <c r="XCO266" s="314"/>
      <c r="XCP266" s="314"/>
      <c r="XCQ266" s="317"/>
      <c r="XCR266" s="314"/>
      <c r="XCS266" s="318"/>
      <c r="XCT266" s="286"/>
      <c r="XCW266" s="314"/>
      <c r="XCX266" s="314"/>
      <c r="XCY266" s="263"/>
      <c r="XCZ266" s="312"/>
      <c r="XDA266" s="263"/>
      <c r="XDB266" s="314"/>
      <c r="XDC266" s="314"/>
      <c r="XDD266" s="314"/>
      <c r="XDE266" s="315"/>
      <c r="XDF266" s="314"/>
      <c r="XDG266" s="314"/>
      <c r="XDH266" s="314"/>
      <c r="XDI266" s="314"/>
      <c r="XDJ266" s="314"/>
      <c r="XDK266" s="314"/>
      <c r="XDL266" s="286"/>
      <c r="XDQ266" s="314"/>
      <c r="XDR266" s="314"/>
      <c r="XDS266" s="263"/>
      <c r="XDT266" s="312"/>
      <c r="XDU266" s="263"/>
      <c r="XDV266" s="314"/>
      <c r="XDW266" s="314"/>
      <c r="XDX266" s="314"/>
      <c r="XDY266" s="315"/>
      <c r="XDZ266" s="314"/>
      <c r="XEA266" s="314"/>
      <c r="XEB266" s="314"/>
      <c r="XEC266" s="314"/>
      <c r="XED266" s="314"/>
      <c r="XEE266" s="286"/>
      <c r="XEK266" s="314"/>
      <c r="XEL266" s="314"/>
      <c r="XEM266" s="263"/>
      <c r="XEN266" s="312"/>
      <c r="XEO266" s="263"/>
      <c r="XEP266" s="314"/>
      <c r="XEQ266" s="314"/>
      <c r="XER266" s="314"/>
      <c r="XES266" s="315"/>
      <c r="XET266" s="314"/>
      <c r="XEU266" s="314"/>
      <c r="XEV266" s="314"/>
      <c r="XEW266" s="314"/>
      <c r="XEX266" s="314"/>
    </row>
    <row r="267" spans="1:53 16265:16378" ht="40.5" hidden="1" customHeight="1" x14ac:dyDescent="0.2">
      <c r="A267" s="378"/>
      <c r="B267" s="428"/>
      <c r="C267" s="356"/>
      <c r="D267" s="374"/>
      <c r="E267" s="356"/>
      <c r="F267" s="369"/>
      <c r="G267" s="275" t="s">
        <v>271</v>
      </c>
      <c r="H267" s="275" t="s">
        <v>34</v>
      </c>
      <c r="I267" s="275" t="s">
        <v>1647</v>
      </c>
      <c r="J267" s="369"/>
      <c r="K267" s="369"/>
      <c r="L267" s="369"/>
      <c r="M267" s="369"/>
      <c r="N267" s="369"/>
      <c r="O267" s="382"/>
      <c r="P267" s="369"/>
      <c r="Q267" s="382"/>
      <c r="R267" s="382"/>
      <c r="S267" s="162" t="s">
        <v>327</v>
      </c>
      <c r="T267" s="334">
        <f t="shared" ref="T267:T330" si="1134">IF(S267=$S$826,1,IF(S267=$S$822,5,IF(S267=$S$823,4,IF(S267=$S$824,3,IF(S267=$S$825,2,0)))))</f>
        <v>1</v>
      </c>
      <c r="U267" s="356"/>
      <c r="V267" s="356"/>
      <c r="W267" s="275" t="s">
        <v>1648</v>
      </c>
      <c r="X267" s="369"/>
      <c r="Y267" s="368"/>
      <c r="Z267" s="335">
        <f t="shared" ref="Z267:Z330" si="1135">IF(AA267=$AA$824,1,IF(AA267=$AA$823,2,IF(AA267=$AA$822,4,IF(S267="No_existen",5,0))))</f>
        <v>4</v>
      </c>
      <c r="AA267" s="275" t="s">
        <v>330</v>
      </c>
      <c r="AB267" s="275"/>
      <c r="AC267" s="368"/>
      <c r="AD267" s="356"/>
      <c r="AE267" s="336">
        <f t="shared" ref="AE267:AE330" si="1136">IF(AF267=$AG$823,1,IF(AF267=$AG$822,4,IF(S267="No_existen",5,0)))</f>
        <v>1</v>
      </c>
      <c r="AF267" s="275" t="s">
        <v>307</v>
      </c>
      <c r="AG267" s="275" t="s">
        <v>1564</v>
      </c>
      <c r="AH267" s="368"/>
      <c r="AI267" s="356"/>
      <c r="AJ267" s="336">
        <f t="shared" ref="AJ267:AJ330" si="1137">IF(AK267=$AK$822,1,IF(AK267=$AK$823,4,IF(S267="No_existen",5,0)))</f>
        <v>1</v>
      </c>
      <c r="AK267" s="275" t="s">
        <v>304</v>
      </c>
      <c r="AL267" s="275" t="s">
        <v>1579</v>
      </c>
      <c r="AM267" s="368"/>
      <c r="AN267" s="356"/>
      <c r="AO267" s="336">
        <f t="shared" si="863"/>
        <v>4</v>
      </c>
      <c r="AP267" s="275" t="s">
        <v>593</v>
      </c>
      <c r="AQ267" s="356"/>
      <c r="AR267" s="356"/>
      <c r="AS267" s="358"/>
      <c r="AT267" s="360"/>
      <c r="AU267" s="374"/>
      <c r="AV267" s="374"/>
      <c r="AW267" s="275" t="s">
        <v>90</v>
      </c>
      <c r="AX267" s="275"/>
      <c r="AY267" s="159"/>
      <c r="AZ267" s="159"/>
      <c r="BA267" s="344"/>
      <c r="XAO267" s="314"/>
      <c r="XAP267" s="314"/>
      <c r="XAQ267" s="263"/>
      <c r="XAR267" s="312"/>
      <c r="XAS267" s="263"/>
      <c r="XAT267" s="314"/>
      <c r="XAU267" s="314"/>
      <c r="XAV267" s="314"/>
      <c r="XAW267" s="315"/>
      <c r="XAX267" s="314"/>
      <c r="XAY267" s="314"/>
      <c r="XAZ267" s="314"/>
      <c r="XBA267" s="314"/>
      <c r="XBB267" s="314"/>
      <c r="XBC267" s="314"/>
      <c r="XBD267" s="281"/>
      <c r="XBE267" s="316"/>
      <c r="XBF267" s="317"/>
      <c r="XBG267" s="314"/>
      <c r="XBH267" s="314"/>
      <c r="XBI267" s="314"/>
      <c r="XBJ267" s="314"/>
      <c r="XBK267" s="263"/>
      <c r="XBL267" s="312"/>
      <c r="XBM267" s="263"/>
      <c r="XBN267" s="314"/>
      <c r="XBO267" s="314"/>
      <c r="XBP267" s="314"/>
      <c r="XBQ267" s="315"/>
      <c r="XBR267" s="314"/>
      <c r="XBS267" s="314"/>
      <c r="XBT267" s="314"/>
      <c r="XBU267" s="314"/>
      <c r="XBV267" s="314"/>
      <c r="XBW267" s="281"/>
      <c r="XBX267" s="317"/>
      <c r="XBY267" s="314"/>
      <c r="XBZ267" s="314"/>
      <c r="XCA267" s="318"/>
      <c r="XCB267" s="312"/>
      <c r="XCC267" s="314"/>
      <c r="XCD267" s="314"/>
      <c r="XCE267" s="263"/>
      <c r="XCF267" s="312"/>
      <c r="XCG267" s="263"/>
      <c r="XCH267" s="314"/>
      <c r="XCI267" s="314"/>
      <c r="XCJ267" s="314"/>
      <c r="XCK267" s="315"/>
      <c r="XCL267" s="314"/>
      <c r="XCM267" s="314"/>
      <c r="XCN267" s="314"/>
      <c r="XCO267" s="314"/>
      <c r="XCP267" s="314"/>
      <c r="XCQ267" s="317"/>
      <c r="XCR267" s="314"/>
      <c r="XCS267" s="318"/>
      <c r="XCT267" s="286"/>
      <c r="XCW267" s="314"/>
      <c r="XCX267" s="314"/>
      <c r="XCY267" s="263"/>
      <c r="XCZ267" s="312"/>
      <c r="XDA267" s="263"/>
      <c r="XDB267" s="314"/>
      <c r="XDC267" s="314"/>
      <c r="XDD267" s="314"/>
      <c r="XDE267" s="315"/>
      <c r="XDF267" s="314"/>
      <c r="XDG267" s="314"/>
      <c r="XDH267" s="314"/>
      <c r="XDI267" s="314"/>
      <c r="XDJ267" s="314"/>
      <c r="XDK267" s="314"/>
      <c r="XDL267" s="286"/>
      <c r="XDQ267" s="314"/>
      <c r="XDR267" s="314"/>
      <c r="XDS267" s="263"/>
      <c r="XDT267" s="312"/>
      <c r="XDU267" s="263"/>
      <c r="XDV267" s="314"/>
      <c r="XDW267" s="314"/>
      <c r="XDX267" s="314"/>
      <c r="XDY267" s="315"/>
      <c r="XDZ267" s="314"/>
      <c r="XEA267" s="314"/>
      <c r="XEB267" s="314"/>
      <c r="XEC267" s="314"/>
      <c r="XED267" s="314"/>
      <c r="XEE267" s="286"/>
      <c r="XEK267" s="314"/>
      <c r="XEL267" s="314"/>
      <c r="XEM267" s="263"/>
      <c r="XEN267" s="312"/>
      <c r="XEO267" s="263"/>
      <c r="XEP267" s="314"/>
      <c r="XEQ267" s="314"/>
      <c r="XER267" s="314"/>
      <c r="XES267" s="315"/>
      <c r="XET267" s="314"/>
      <c r="XEU267" s="314"/>
      <c r="XEV267" s="314"/>
      <c r="XEW267" s="314"/>
      <c r="XEX267" s="314"/>
    </row>
    <row r="268" spans="1:53 16265:16378" ht="40.5" hidden="1" customHeight="1" x14ac:dyDescent="0.2">
      <c r="A268" s="378"/>
      <c r="B268" s="428"/>
      <c r="C268" s="356"/>
      <c r="D268" s="374"/>
      <c r="E268" s="356"/>
      <c r="F268" s="369"/>
      <c r="G268" s="275"/>
      <c r="H268" s="275"/>
      <c r="I268" s="275"/>
      <c r="J268" s="369"/>
      <c r="K268" s="369"/>
      <c r="L268" s="369"/>
      <c r="M268" s="369"/>
      <c r="N268" s="369"/>
      <c r="O268" s="382"/>
      <c r="P268" s="369"/>
      <c r="Q268" s="382"/>
      <c r="R268" s="382"/>
      <c r="S268" s="162"/>
      <c r="T268" s="334">
        <f t="shared" si="1134"/>
        <v>0</v>
      </c>
      <c r="U268" s="356"/>
      <c r="V268" s="356"/>
      <c r="W268" s="275"/>
      <c r="X268" s="369"/>
      <c r="Y268" s="368"/>
      <c r="Z268" s="335">
        <f t="shared" si="1135"/>
        <v>0</v>
      </c>
      <c r="AA268" s="275"/>
      <c r="AB268" s="275"/>
      <c r="AC268" s="368"/>
      <c r="AD268" s="356"/>
      <c r="AE268" s="336">
        <f t="shared" si="1136"/>
        <v>0</v>
      </c>
      <c r="AF268" s="275"/>
      <c r="AG268" s="275"/>
      <c r="AH268" s="368"/>
      <c r="AI268" s="356"/>
      <c r="AJ268" s="336">
        <f t="shared" si="1137"/>
        <v>0</v>
      </c>
      <c r="AK268" s="275"/>
      <c r="AL268" s="275"/>
      <c r="AM268" s="368"/>
      <c r="AN268" s="356"/>
      <c r="AO268" s="336">
        <f t="shared" ref="AO268:AO331" si="1138">IF(AP268="Preventivo",1,IF(AP268="Detectivo",4, IF(S268="No_existen",5,0)))</f>
        <v>0</v>
      </c>
      <c r="AP268" s="275"/>
      <c r="AQ268" s="356"/>
      <c r="AR268" s="356"/>
      <c r="AS268" s="358"/>
      <c r="AT268" s="360"/>
      <c r="AU268" s="374"/>
      <c r="AV268" s="374"/>
      <c r="AW268" s="275" t="s">
        <v>90</v>
      </c>
      <c r="AX268" s="275"/>
      <c r="AY268" s="159"/>
      <c r="AZ268" s="159"/>
      <c r="BA268" s="344"/>
      <c r="XAO268" s="314"/>
      <c r="XAP268" s="314"/>
      <c r="XAQ268" s="263"/>
      <c r="XAR268" s="312"/>
      <c r="XAS268" s="263"/>
      <c r="XAT268" s="314"/>
      <c r="XAU268" s="314"/>
      <c r="XAV268" s="314"/>
      <c r="XAW268" s="315"/>
      <c r="XAX268" s="314"/>
      <c r="XAY268" s="314"/>
      <c r="XAZ268" s="314"/>
      <c r="XBA268" s="314"/>
      <c r="XBB268" s="314"/>
      <c r="XBC268" s="314"/>
      <c r="XBD268" s="281"/>
      <c r="XBE268" s="316"/>
      <c r="XBF268" s="317"/>
      <c r="XBG268" s="314"/>
      <c r="XBH268" s="314"/>
      <c r="XBI268" s="314"/>
      <c r="XBJ268" s="314"/>
      <c r="XBK268" s="263"/>
      <c r="XBL268" s="312"/>
      <c r="XBM268" s="263"/>
      <c r="XBN268" s="314"/>
      <c r="XBO268" s="314"/>
      <c r="XBP268" s="314"/>
      <c r="XBQ268" s="315"/>
      <c r="XBR268" s="314"/>
      <c r="XBS268" s="314"/>
      <c r="XBT268" s="314"/>
      <c r="XBU268" s="314"/>
      <c r="XBV268" s="314"/>
      <c r="XBW268" s="281"/>
      <c r="XBX268" s="317"/>
      <c r="XBY268" s="314"/>
      <c r="XBZ268" s="314"/>
      <c r="XCA268" s="318"/>
      <c r="XCB268" s="312"/>
      <c r="XCC268" s="314"/>
      <c r="XCD268" s="314"/>
      <c r="XCE268" s="263"/>
      <c r="XCF268" s="312"/>
      <c r="XCG268" s="263"/>
      <c r="XCH268" s="314"/>
      <c r="XCI268" s="314"/>
      <c r="XCJ268" s="314"/>
      <c r="XCK268" s="315"/>
      <c r="XCL268" s="314"/>
      <c r="XCM268" s="314"/>
      <c r="XCN268" s="314"/>
      <c r="XCO268" s="314"/>
      <c r="XCP268" s="314"/>
      <c r="XCQ268" s="317"/>
      <c r="XCR268" s="314"/>
      <c r="XCS268" s="318"/>
      <c r="XCT268" s="286"/>
      <c r="XCW268" s="314"/>
      <c r="XCX268" s="314"/>
      <c r="XCY268" s="263"/>
      <c r="XCZ268" s="312"/>
      <c r="XDA268" s="263"/>
      <c r="XDB268" s="314"/>
      <c r="XDC268" s="314"/>
      <c r="XDD268" s="314"/>
      <c r="XDE268" s="315"/>
      <c r="XDF268" s="314"/>
      <c r="XDG268" s="314"/>
      <c r="XDH268" s="314"/>
      <c r="XDI268" s="314"/>
      <c r="XDJ268" s="314"/>
      <c r="XDK268" s="314"/>
      <c r="XDL268" s="286"/>
      <c r="XDQ268" s="314"/>
      <c r="XDR268" s="314"/>
      <c r="XDS268" s="263"/>
      <c r="XDT268" s="312"/>
      <c r="XDU268" s="263"/>
      <c r="XDV268" s="314"/>
      <c r="XDW268" s="314"/>
      <c r="XDX268" s="314"/>
      <c r="XDY268" s="315"/>
      <c r="XDZ268" s="314"/>
      <c r="XEA268" s="314"/>
      <c r="XEB268" s="314"/>
      <c r="XEC268" s="314"/>
      <c r="XED268" s="314"/>
      <c r="XEE268" s="286"/>
      <c r="XEK268" s="314"/>
      <c r="XEL268" s="314"/>
      <c r="XEM268" s="263"/>
      <c r="XEN268" s="312"/>
      <c r="XEO268" s="263"/>
      <c r="XEP268" s="314"/>
      <c r="XEQ268" s="314"/>
      <c r="XER268" s="314"/>
      <c r="XES268" s="315"/>
      <c r="XET268" s="314"/>
      <c r="XEU268" s="314"/>
      <c r="XEV268" s="314"/>
      <c r="XEW268" s="314"/>
      <c r="XEX268" s="314"/>
    </row>
    <row r="269" spans="1:53 16265:16378" ht="40.5" hidden="1" customHeight="1" x14ac:dyDescent="0.2">
      <c r="A269" s="378">
        <v>87</v>
      </c>
      <c r="B269" s="364" t="s">
        <v>259</v>
      </c>
      <c r="C269" s="356" t="str">
        <f>+VLOOKUP(B269,$A$770:$B$812,2,0)</f>
        <v>JOSE LUIS TRISTANCHO REYES</v>
      </c>
      <c r="D269" s="374" t="s">
        <v>171</v>
      </c>
      <c r="E269" s="356"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69" t="s">
        <v>276</v>
      </c>
      <c r="G269" s="275" t="s">
        <v>271</v>
      </c>
      <c r="H269" s="275" t="s">
        <v>37</v>
      </c>
      <c r="I269" s="275" t="s">
        <v>1692</v>
      </c>
      <c r="J269" s="369" t="s">
        <v>143</v>
      </c>
      <c r="K269" s="364" t="s">
        <v>1454</v>
      </c>
      <c r="L269" s="364" t="s">
        <v>1693</v>
      </c>
      <c r="M269" s="364" t="s">
        <v>1694</v>
      </c>
      <c r="N269" s="369" t="s">
        <v>128</v>
      </c>
      <c r="O269" s="382">
        <f>IF(N269="ALTA",5,IF(N269="MEDIO ALTA",4,IF(N269="MEDIA",3,IF(N269="MEDIO BAJA",2,IF(N269="BAJA",1,0)))))</f>
        <v>1</v>
      </c>
      <c r="P269" s="369" t="s">
        <v>141</v>
      </c>
      <c r="Q269" s="382">
        <f>IF(P269="ALTO",5,IF(P269="MEDIO ALTO",4,IF(P269="MEDIO",3,IF(P269="MEDIO BAJO",2,IF(P269="BAJO",1,0)))))</f>
        <v>3</v>
      </c>
      <c r="R269" s="382">
        <f>Q269*O269</f>
        <v>3</v>
      </c>
      <c r="S269" s="162" t="s">
        <v>327</v>
      </c>
      <c r="T269" s="334">
        <f t="shared" si="1134"/>
        <v>1</v>
      </c>
      <c r="U269" s="356">
        <f t="shared" si="1121"/>
        <v>1</v>
      </c>
      <c r="V269" s="356">
        <f t="shared" si="889"/>
        <v>0.6</v>
      </c>
      <c r="W269" s="275" t="s">
        <v>1695</v>
      </c>
      <c r="X269" s="369">
        <f>IF(S269="No_existen",5*$X$10,Y269*$X$10)</f>
        <v>0.2</v>
      </c>
      <c r="Y269" s="368">
        <f t="shared" ref="Y269" si="1139">ROUND(AVERAGEIF(Z269:Z271,"&gt;0"),0)</f>
        <v>4</v>
      </c>
      <c r="Z269" s="335">
        <f t="shared" si="1135"/>
        <v>4</v>
      </c>
      <c r="AA269" s="275" t="s">
        <v>330</v>
      </c>
      <c r="AB269" s="275"/>
      <c r="AC269" s="368">
        <f t="shared" ref="AC269" si="1140">IF(S269="No_existen",5*$AC$10,AD269*$AC$10)</f>
        <v>0.15</v>
      </c>
      <c r="AD269" s="356">
        <f t="shared" ref="AD269" si="1141">ROUND(AVERAGEIF(AE269:AE271,"&gt;0"),0)</f>
        <v>1</v>
      </c>
      <c r="AE269" s="336">
        <f t="shared" si="1136"/>
        <v>1</v>
      </c>
      <c r="AF269" s="275" t="s">
        <v>307</v>
      </c>
      <c r="AG269" s="275" t="s">
        <v>1696</v>
      </c>
      <c r="AH269" s="368">
        <f t="shared" ref="AH269" si="1142">IF(S269="No_existen",5*$AH$10,AI269*$AH$10)</f>
        <v>0.1</v>
      </c>
      <c r="AI269" s="356">
        <f t="shared" ref="AI269" si="1143">ROUND(AVERAGEIF(AJ269:AJ271,"&gt;0"),0)</f>
        <v>1</v>
      </c>
      <c r="AJ269" s="336">
        <f t="shared" si="1137"/>
        <v>1</v>
      </c>
      <c r="AK269" s="275" t="s">
        <v>304</v>
      </c>
      <c r="AL269" s="275" t="s">
        <v>319</v>
      </c>
      <c r="AM269" s="368">
        <f t="shared" ref="AM269" si="1144">IF(S269="No_existen",5*$AM$10,AN269*$AM$10)</f>
        <v>0.1</v>
      </c>
      <c r="AN269" s="356">
        <f t="shared" ref="AN269" si="1145">ROUND(AVERAGEIF(AO269:AO271,"&gt;0"),0)</f>
        <v>1</v>
      </c>
      <c r="AO269" s="336">
        <f t="shared" si="1138"/>
        <v>1</v>
      </c>
      <c r="AP269" s="275" t="s">
        <v>592</v>
      </c>
      <c r="AQ269" s="356">
        <f t="shared" ref="AQ269" si="1146">ROUND(AVERAGE(U269,Y269,AD269,AI269,AN269),0)</f>
        <v>2</v>
      </c>
      <c r="AR269" s="356" t="str">
        <f t="shared" ref="AR269" si="1147">IF(AQ269&lt;1.5,"FUERTE",IF(AND(AQ269&gt;=1.5,AQ269&lt;2.5),"ACEPTABLE",IF(AQ269&gt;=5,"INEXISTENTE","DÉBIL")))</f>
        <v>ACEPTABLE</v>
      </c>
      <c r="AS269" s="358">
        <f t="shared" ref="AS269" si="1148">IF(R269=0,0,ROUND((R269*AQ269),0))</f>
        <v>6</v>
      </c>
      <c r="AT269" s="360" t="str">
        <f t="shared" ref="AT269" si="1149">IF(AS269&gt;=36,"GRAVE", IF(AS269&lt;=10, "LEVE", "MODERADO"))</f>
        <v>LEVE</v>
      </c>
      <c r="AU269" s="364" t="s">
        <v>1697</v>
      </c>
      <c r="AV269" s="365">
        <v>0</v>
      </c>
      <c r="AW269" s="275" t="s">
        <v>90</v>
      </c>
      <c r="AX269" s="275"/>
      <c r="AY269" s="159"/>
      <c r="AZ269" s="159"/>
      <c r="BA269" s="344"/>
      <c r="XAO269" s="314"/>
      <c r="XAP269" s="314"/>
      <c r="XAQ269" s="263"/>
      <c r="XAR269" s="312"/>
      <c r="XAS269" s="263"/>
      <c r="XAT269" s="314"/>
      <c r="XAU269" s="314"/>
      <c r="XAV269" s="314"/>
      <c r="XAW269" s="315"/>
      <c r="XAX269" s="314"/>
      <c r="XAY269" s="314"/>
      <c r="XAZ269" s="314"/>
      <c r="XBA269" s="314"/>
      <c r="XBB269" s="314"/>
      <c r="XBC269" s="314"/>
      <c r="XBD269" s="281"/>
      <c r="XBE269" s="316"/>
      <c r="XBF269" s="317"/>
      <c r="XBG269" s="314"/>
      <c r="XBH269" s="314"/>
      <c r="XBI269" s="314"/>
      <c r="XBJ269" s="314"/>
      <c r="XBK269" s="263"/>
      <c r="XBL269" s="312"/>
      <c r="XBM269" s="263"/>
      <c r="XBN269" s="314"/>
      <c r="XBO269" s="314"/>
      <c r="XBP269" s="314"/>
      <c r="XBQ269" s="315"/>
      <c r="XBR269" s="314"/>
      <c r="XBS269" s="314"/>
      <c r="XBT269" s="314"/>
      <c r="XBU269" s="314"/>
      <c r="XBV269" s="314"/>
      <c r="XBW269" s="281"/>
      <c r="XBX269" s="317"/>
      <c r="XBY269" s="314"/>
      <c r="XBZ269" s="314"/>
      <c r="XCA269" s="318"/>
      <c r="XCB269" s="312"/>
      <c r="XCC269" s="314"/>
      <c r="XCD269" s="314"/>
      <c r="XCE269" s="263"/>
      <c r="XCF269" s="312"/>
      <c r="XCG269" s="263"/>
      <c r="XCH269" s="314"/>
      <c r="XCI269" s="314"/>
      <c r="XCJ269" s="314"/>
      <c r="XCK269" s="315"/>
      <c r="XCL269" s="314"/>
      <c r="XCM269" s="314"/>
      <c r="XCN269" s="314"/>
      <c r="XCO269" s="314"/>
      <c r="XCP269" s="314"/>
      <c r="XCQ269" s="317"/>
      <c r="XCR269" s="314"/>
      <c r="XCS269" s="318"/>
      <c r="XCT269" s="286"/>
      <c r="XCW269" s="314"/>
      <c r="XCX269" s="314"/>
      <c r="XCY269" s="263"/>
      <c r="XCZ269" s="312"/>
      <c r="XDA269" s="263"/>
      <c r="XDB269" s="314"/>
      <c r="XDC269" s="314"/>
      <c r="XDD269" s="314"/>
      <c r="XDE269" s="315"/>
      <c r="XDF269" s="314"/>
      <c r="XDG269" s="314"/>
      <c r="XDH269" s="314"/>
      <c r="XDI269" s="314"/>
      <c r="XDJ269" s="314"/>
      <c r="XDK269" s="314"/>
      <c r="XDL269" s="286"/>
      <c r="XDQ269" s="314"/>
      <c r="XDR269" s="314"/>
      <c r="XDS269" s="263"/>
      <c r="XDT269" s="312"/>
      <c r="XDU269" s="263"/>
      <c r="XDV269" s="314"/>
      <c r="XDW269" s="314"/>
      <c r="XDX269" s="314"/>
      <c r="XDY269" s="315"/>
      <c r="XDZ269" s="314"/>
      <c r="XEA269" s="314"/>
      <c r="XEB269" s="314"/>
      <c r="XEC269" s="314"/>
      <c r="XED269" s="314"/>
      <c r="XEE269" s="286"/>
      <c r="XEK269" s="314"/>
      <c r="XEL269" s="314"/>
      <c r="XEM269" s="263"/>
      <c r="XEN269" s="312"/>
      <c r="XEO269" s="263"/>
      <c r="XEP269" s="314"/>
      <c r="XEQ269" s="314"/>
      <c r="XER269" s="314"/>
      <c r="XES269" s="315"/>
      <c r="XET269" s="314"/>
      <c r="XEU269" s="314"/>
      <c r="XEV269" s="314"/>
      <c r="XEW269" s="314"/>
      <c r="XEX269" s="314"/>
    </row>
    <row r="270" spans="1:53 16265:16378" ht="40.5" hidden="1" customHeight="1" x14ac:dyDescent="0.2">
      <c r="A270" s="378"/>
      <c r="B270" s="364"/>
      <c r="C270" s="356"/>
      <c r="D270" s="374"/>
      <c r="E270" s="356"/>
      <c r="F270" s="369"/>
      <c r="G270" s="275" t="s">
        <v>271</v>
      </c>
      <c r="H270" s="275" t="s">
        <v>37</v>
      </c>
      <c r="I270" s="275" t="s">
        <v>1698</v>
      </c>
      <c r="J270" s="369"/>
      <c r="K270" s="364"/>
      <c r="L270" s="364"/>
      <c r="M270" s="364"/>
      <c r="N270" s="369"/>
      <c r="O270" s="382"/>
      <c r="P270" s="369"/>
      <c r="Q270" s="382"/>
      <c r="R270" s="382"/>
      <c r="S270" s="162"/>
      <c r="T270" s="334">
        <f t="shared" si="1134"/>
        <v>0</v>
      </c>
      <c r="U270" s="356"/>
      <c r="V270" s="356"/>
      <c r="W270" s="275"/>
      <c r="X270" s="369"/>
      <c r="Y270" s="368"/>
      <c r="Z270" s="335">
        <f t="shared" si="1135"/>
        <v>0</v>
      </c>
      <c r="AA270" s="275"/>
      <c r="AB270" s="275"/>
      <c r="AC270" s="368"/>
      <c r="AD270" s="356"/>
      <c r="AE270" s="336">
        <f t="shared" si="1136"/>
        <v>0</v>
      </c>
      <c r="AF270" s="275"/>
      <c r="AG270" s="275"/>
      <c r="AH270" s="368"/>
      <c r="AI270" s="356"/>
      <c r="AJ270" s="336">
        <f t="shared" si="1137"/>
        <v>0</v>
      </c>
      <c r="AK270" s="275"/>
      <c r="AL270" s="275"/>
      <c r="AM270" s="368"/>
      <c r="AN270" s="356"/>
      <c r="AO270" s="336">
        <f t="shared" si="1138"/>
        <v>0</v>
      </c>
      <c r="AP270" s="275"/>
      <c r="AQ270" s="356"/>
      <c r="AR270" s="356"/>
      <c r="AS270" s="358"/>
      <c r="AT270" s="360"/>
      <c r="AU270" s="364"/>
      <c r="AV270" s="364"/>
      <c r="AW270" s="275" t="s">
        <v>90</v>
      </c>
      <c r="AX270" s="275"/>
      <c r="AY270" s="159"/>
      <c r="AZ270" s="159"/>
      <c r="BA270" s="344"/>
      <c r="XAO270" s="314"/>
      <c r="XAP270" s="314"/>
      <c r="XAQ270" s="263"/>
      <c r="XAR270" s="312"/>
      <c r="XAS270" s="263"/>
      <c r="XAT270" s="314"/>
      <c r="XAU270" s="314"/>
      <c r="XAV270" s="314"/>
      <c r="XAW270" s="315"/>
      <c r="XAX270" s="314"/>
      <c r="XAY270" s="314"/>
      <c r="XAZ270" s="314"/>
      <c r="XBA270" s="314"/>
      <c r="XBB270" s="314"/>
      <c r="XBC270" s="314"/>
      <c r="XBD270" s="281"/>
      <c r="XBE270" s="316"/>
      <c r="XBF270" s="317"/>
      <c r="XBG270" s="314"/>
      <c r="XBH270" s="314"/>
      <c r="XBI270" s="314"/>
      <c r="XBJ270" s="314"/>
      <c r="XBK270" s="263"/>
      <c r="XBL270" s="312"/>
      <c r="XBM270" s="263"/>
      <c r="XBN270" s="314"/>
      <c r="XBO270" s="314"/>
      <c r="XBP270" s="314"/>
      <c r="XBQ270" s="315"/>
      <c r="XBR270" s="314"/>
      <c r="XBS270" s="314"/>
      <c r="XBT270" s="314"/>
      <c r="XBU270" s="314"/>
      <c r="XBV270" s="314"/>
      <c r="XBW270" s="281"/>
      <c r="XBX270" s="317"/>
      <c r="XBY270" s="314"/>
      <c r="XBZ270" s="314"/>
      <c r="XCA270" s="318"/>
      <c r="XCB270" s="312"/>
      <c r="XCC270" s="314"/>
      <c r="XCD270" s="314"/>
      <c r="XCE270" s="263"/>
      <c r="XCF270" s="312"/>
      <c r="XCG270" s="263"/>
      <c r="XCH270" s="314"/>
      <c r="XCI270" s="314"/>
      <c r="XCJ270" s="314"/>
      <c r="XCK270" s="315"/>
      <c r="XCL270" s="314"/>
      <c r="XCM270" s="314"/>
      <c r="XCN270" s="314"/>
      <c r="XCO270" s="314"/>
      <c r="XCP270" s="314"/>
      <c r="XCQ270" s="317"/>
      <c r="XCR270" s="314"/>
      <c r="XCS270" s="318"/>
      <c r="XCT270" s="286"/>
      <c r="XCW270" s="314"/>
      <c r="XCX270" s="314"/>
      <c r="XCY270" s="263"/>
      <c r="XCZ270" s="312"/>
      <c r="XDA270" s="263"/>
      <c r="XDB270" s="314"/>
      <c r="XDC270" s="314"/>
      <c r="XDD270" s="314"/>
      <c r="XDE270" s="315"/>
      <c r="XDF270" s="314"/>
      <c r="XDG270" s="314"/>
      <c r="XDH270" s="314"/>
      <c r="XDI270" s="314"/>
      <c r="XDJ270" s="314"/>
      <c r="XDK270" s="314"/>
      <c r="XDL270" s="286"/>
      <c r="XDQ270" s="314"/>
      <c r="XDR270" s="314"/>
      <c r="XDS270" s="263"/>
      <c r="XDT270" s="312"/>
      <c r="XDU270" s="263"/>
      <c r="XDV270" s="314"/>
      <c r="XDW270" s="314"/>
      <c r="XDX270" s="314"/>
      <c r="XDY270" s="315"/>
      <c r="XDZ270" s="314"/>
      <c r="XEA270" s="314"/>
      <c r="XEB270" s="314"/>
      <c r="XEC270" s="314"/>
      <c r="XED270" s="314"/>
      <c r="XEE270" s="286"/>
      <c r="XEK270" s="314"/>
      <c r="XEL270" s="314"/>
      <c r="XEM270" s="263"/>
      <c r="XEN270" s="312"/>
      <c r="XEO270" s="263"/>
      <c r="XEP270" s="314"/>
      <c r="XEQ270" s="314"/>
      <c r="XER270" s="314"/>
      <c r="XES270" s="315"/>
      <c r="XET270" s="314"/>
      <c r="XEU270" s="314"/>
      <c r="XEV270" s="314"/>
      <c r="XEW270" s="314"/>
      <c r="XEX270" s="314"/>
    </row>
    <row r="271" spans="1:53 16265:16378" ht="40.5" hidden="1" customHeight="1" x14ac:dyDescent="0.2">
      <c r="A271" s="378"/>
      <c r="B271" s="364"/>
      <c r="C271" s="356"/>
      <c r="D271" s="374"/>
      <c r="E271" s="356"/>
      <c r="F271" s="369"/>
      <c r="G271" s="275"/>
      <c r="H271" s="275"/>
      <c r="I271" s="162"/>
      <c r="J271" s="369"/>
      <c r="K271" s="364"/>
      <c r="L271" s="364"/>
      <c r="M271" s="364"/>
      <c r="N271" s="369"/>
      <c r="O271" s="382"/>
      <c r="P271" s="369"/>
      <c r="Q271" s="382"/>
      <c r="R271" s="382"/>
      <c r="S271" s="162"/>
      <c r="T271" s="334">
        <f t="shared" si="1134"/>
        <v>0</v>
      </c>
      <c r="U271" s="356"/>
      <c r="V271" s="356"/>
      <c r="W271" s="275"/>
      <c r="X271" s="369"/>
      <c r="Y271" s="368"/>
      <c r="Z271" s="335">
        <f t="shared" si="1135"/>
        <v>0</v>
      </c>
      <c r="AA271" s="275"/>
      <c r="AB271" s="275"/>
      <c r="AC271" s="368"/>
      <c r="AD271" s="356"/>
      <c r="AE271" s="336">
        <f t="shared" si="1136"/>
        <v>0</v>
      </c>
      <c r="AF271" s="275"/>
      <c r="AG271" s="275"/>
      <c r="AH271" s="368"/>
      <c r="AI271" s="356"/>
      <c r="AJ271" s="336">
        <f t="shared" si="1137"/>
        <v>0</v>
      </c>
      <c r="AK271" s="275"/>
      <c r="AL271" s="275"/>
      <c r="AM271" s="368"/>
      <c r="AN271" s="356"/>
      <c r="AO271" s="336">
        <f t="shared" si="1138"/>
        <v>0</v>
      </c>
      <c r="AP271" s="275"/>
      <c r="AQ271" s="356"/>
      <c r="AR271" s="356"/>
      <c r="AS271" s="358"/>
      <c r="AT271" s="360"/>
      <c r="AU271" s="364"/>
      <c r="AV271" s="364"/>
      <c r="AW271" s="275" t="s">
        <v>90</v>
      </c>
      <c r="AX271" s="275"/>
      <c r="AY271" s="159"/>
      <c r="AZ271" s="159"/>
      <c r="BA271" s="344"/>
      <c r="XAO271" s="314"/>
      <c r="XAP271" s="314"/>
      <c r="XAQ271" s="263"/>
      <c r="XAR271" s="312"/>
      <c r="XAS271" s="263"/>
      <c r="XAT271" s="314"/>
      <c r="XAU271" s="314"/>
      <c r="XAV271" s="314"/>
      <c r="XAW271" s="315"/>
      <c r="XAX271" s="314"/>
      <c r="XAY271" s="314"/>
      <c r="XAZ271" s="314"/>
      <c r="XBA271" s="314"/>
      <c r="XBB271" s="314"/>
      <c r="XBC271" s="314"/>
      <c r="XBD271" s="281"/>
      <c r="XBE271" s="316"/>
      <c r="XBF271" s="317"/>
      <c r="XBG271" s="314"/>
      <c r="XBH271" s="314"/>
      <c r="XBI271" s="314"/>
      <c r="XBJ271" s="314"/>
      <c r="XBK271" s="263"/>
      <c r="XBL271" s="312"/>
      <c r="XBM271" s="263"/>
      <c r="XBN271" s="314"/>
      <c r="XBO271" s="314"/>
      <c r="XBP271" s="314"/>
      <c r="XBQ271" s="315"/>
      <c r="XBR271" s="314"/>
      <c r="XBS271" s="314"/>
      <c r="XBT271" s="314"/>
      <c r="XBU271" s="314"/>
      <c r="XBV271" s="314"/>
      <c r="XBW271" s="281"/>
      <c r="XBX271" s="317"/>
      <c r="XBY271" s="314"/>
      <c r="XBZ271" s="314"/>
      <c r="XCA271" s="318"/>
      <c r="XCB271" s="312"/>
      <c r="XCC271" s="314"/>
      <c r="XCD271" s="314"/>
      <c r="XCE271" s="263"/>
      <c r="XCF271" s="312"/>
      <c r="XCG271" s="263"/>
      <c r="XCH271" s="314"/>
      <c r="XCI271" s="314"/>
      <c r="XCJ271" s="314"/>
      <c r="XCK271" s="315"/>
      <c r="XCL271" s="314"/>
      <c r="XCM271" s="314"/>
      <c r="XCN271" s="314"/>
      <c r="XCO271" s="314"/>
      <c r="XCP271" s="314"/>
      <c r="XCQ271" s="317"/>
      <c r="XCR271" s="314"/>
      <c r="XCS271" s="318"/>
      <c r="XCT271" s="286"/>
      <c r="XCW271" s="314"/>
      <c r="XCX271" s="314"/>
      <c r="XCY271" s="263"/>
      <c r="XCZ271" s="312"/>
      <c r="XDA271" s="263"/>
      <c r="XDB271" s="314"/>
      <c r="XDC271" s="314"/>
      <c r="XDD271" s="314"/>
      <c r="XDE271" s="315"/>
      <c r="XDF271" s="314"/>
      <c r="XDG271" s="314"/>
      <c r="XDH271" s="314"/>
      <c r="XDI271" s="314"/>
      <c r="XDJ271" s="314"/>
      <c r="XDK271" s="314"/>
      <c r="XDL271" s="286"/>
      <c r="XDQ271" s="314"/>
      <c r="XDR271" s="314"/>
      <c r="XDS271" s="263"/>
      <c r="XDT271" s="312"/>
      <c r="XDU271" s="263"/>
      <c r="XDV271" s="314"/>
      <c r="XDW271" s="314"/>
      <c r="XDX271" s="314"/>
      <c r="XDY271" s="315"/>
      <c r="XDZ271" s="314"/>
      <c r="XEA271" s="314"/>
      <c r="XEB271" s="314"/>
      <c r="XEC271" s="314"/>
      <c r="XED271" s="314"/>
      <c r="XEE271" s="286"/>
      <c r="XEK271" s="314"/>
      <c r="XEL271" s="314"/>
      <c r="XEM271" s="263"/>
      <c r="XEN271" s="312"/>
      <c r="XEO271" s="263"/>
      <c r="XEP271" s="314"/>
      <c r="XEQ271" s="314"/>
      <c r="XER271" s="314"/>
      <c r="XES271" s="315"/>
      <c r="XET271" s="314"/>
      <c r="XEU271" s="314"/>
      <c r="XEV271" s="314"/>
      <c r="XEW271" s="314"/>
      <c r="XEX271" s="314"/>
    </row>
    <row r="272" spans="1:53 16265:16378" ht="40.5" hidden="1" customHeight="1" x14ac:dyDescent="0.2">
      <c r="A272" s="378">
        <v>88</v>
      </c>
      <c r="B272" s="364" t="s">
        <v>259</v>
      </c>
      <c r="C272" s="356" t="str">
        <f>+VLOOKUP(B272,$A$770:$B$812,2,0)</f>
        <v>JOSE LUIS TRISTANCHO REYES</v>
      </c>
      <c r="D272" s="374" t="s">
        <v>171</v>
      </c>
      <c r="E272" s="356"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69" t="s">
        <v>276</v>
      </c>
      <c r="G272" s="275" t="s">
        <v>271</v>
      </c>
      <c r="H272" s="275" t="s">
        <v>38</v>
      </c>
      <c r="I272" s="162" t="s">
        <v>1465</v>
      </c>
      <c r="J272" s="369" t="s">
        <v>106</v>
      </c>
      <c r="K272" s="369" t="s">
        <v>1699</v>
      </c>
      <c r="L272" s="369" t="s">
        <v>1700</v>
      </c>
      <c r="M272" s="369" t="s">
        <v>1701</v>
      </c>
      <c r="N272" s="369" t="s">
        <v>128</v>
      </c>
      <c r="O272" s="382">
        <f>IF(N272="ALTA",5,IF(N272="MEDIO ALTA",4,IF(N272="MEDIA",3,IF(N272="MEDIO BAJA",2,IF(N272="BAJA",1,0)))))</f>
        <v>1</v>
      </c>
      <c r="P272" s="369" t="s">
        <v>142</v>
      </c>
      <c r="Q272" s="382">
        <f>IF(P272="ALTO",5,IF(P272="MEDIO ALTO",4,IF(P272="MEDIO",3,IF(P272="MEDIO BAJO",2,IF(P272="BAJO",1,0)))))</f>
        <v>1</v>
      </c>
      <c r="R272" s="382">
        <f>Q272*O272</f>
        <v>1</v>
      </c>
      <c r="S272" s="162" t="s">
        <v>327</v>
      </c>
      <c r="T272" s="334">
        <f t="shared" si="1134"/>
        <v>1</v>
      </c>
      <c r="U272" s="356">
        <f t="shared" si="1121"/>
        <v>1</v>
      </c>
      <c r="V272" s="356">
        <f t="shared" si="889"/>
        <v>0.6</v>
      </c>
      <c r="W272" s="275" t="s">
        <v>1702</v>
      </c>
      <c r="X272" s="369">
        <f>IF(S272="No_existen",5*$X$10,Y272*$X$10)</f>
        <v>0.2</v>
      </c>
      <c r="Y272" s="368">
        <f t="shared" ref="Y272" si="1150">ROUND(AVERAGEIF(Z272:Z274,"&gt;0"),0)</f>
        <v>4</v>
      </c>
      <c r="Z272" s="335">
        <f t="shared" si="1135"/>
        <v>4</v>
      </c>
      <c r="AA272" s="275" t="s">
        <v>330</v>
      </c>
      <c r="AB272" s="275"/>
      <c r="AC272" s="368">
        <f t="shared" ref="AC272" si="1151">IF(S272="No_existen",5*$AC$10,AD272*$AC$10)</f>
        <v>0.6</v>
      </c>
      <c r="AD272" s="356">
        <f t="shared" ref="AD272" si="1152">ROUND(AVERAGEIF(AE272:AE274,"&gt;0"),0)</f>
        <v>4</v>
      </c>
      <c r="AE272" s="336">
        <f t="shared" si="1136"/>
        <v>4</v>
      </c>
      <c r="AF272" s="275" t="s">
        <v>306</v>
      </c>
      <c r="AG272" s="275"/>
      <c r="AH272" s="368">
        <f t="shared" ref="AH272" si="1153">IF(S272="No_existen",5*$AH$10,AI272*$AH$10)</f>
        <v>0.1</v>
      </c>
      <c r="AI272" s="356">
        <f t="shared" ref="AI272" si="1154">ROUND(AVERAGEIF(AJ272:AJ274,"&gt;0"),0)</f>
        <v>1</v>
      </c>
      <c r="AJ272" s="336">
        <f t="shared" si="1137"/>
        <v>1</v>
      </c>
      <c r="AK272" s="275" t="s">
        <v>304</v>
      </c>
      <c r="AL272" s="275" t="s">
        <v>319</v>
      </c>
      <c r="AM272" s="368">
        <f t="shared" ref="AM272" si="1155">IF(S272="No_existen",5*$AM$10,AN272*$AM$10)</f>
        <v>0.1</v>
      </c>
      <c r="AN272" s="356">
        <f t="shared" ref="AN272" si="1156">ROUND(AVERAGEIF(AO272:AO274,"&gt;0"),0)</f>
        <v>1</v>
      </c>
      <c r="AO272" s="336">
        <f t="shared" si="1138"/>
        <v>1</v>
      </c>
      <c r="AP272" s="275" t="s">
        <v>592</v>
      </c>
      <c r="AQ272" s="356">
        <f t="shared" ref="AQ272" si="1157">ROUND(AVERAGE(U272,Y272,AD272,AI272,AN272),0)</f>
        <v>2</v>
      </c>
      <c r="AR272" s="356" t="str">
        <f t="shared" ref="AR272" si="1158">IF(AQ272&lt;1.5,"FUERTE",IF(AND(AQ272&gt;=1.5,AQ272&lt;2.5),"ACEPTABLE",IF(AQ272&gt;=5,"INEXISTENTE","DÉBIL")))</f>
        <v>ACEPTABLE</v>
      </c>
      <c r="AS272" s="358">
        <f t="shared" ref="AS272" si="1159">IF(R272=0,0,ROUND((R272*AQ272),0))</f>
        <v>2</v>
      </c>
      <c r="AT272" s="360" t="str">
        <f t="shared" ref="AT272" si="1160">IF(AS272&gt;=36,"GRAVE", IF(AS272&lt;=10, "LEVE", "MODERADO"))</f>
        <v>LEVE</v>
      </c>
      <c r="AU272" s="367" t="s">
        <v>1703</v>
      </c>
      <c r="AV272" s="384">
        <v>0</v>
      </c>
      <c r="AW272" s="275" t="s">
        <v>90</v>
      </c>
      <c r="AX272" s="275"/>
      <c r="AY272" s="159"/>
      <c r="AZ272" s="159"/>
      <c r="BA272" s="344"/>
      <c r="XAO272" s="314"/>
      <c r="XAP272" s="314"/>
      <c r="XAQ272" s="263"/>
      <c r="XAR272" s="312"/>
      <c r="XAS272" s="263"/>
      <c r="XAT272" s="314"/>
      <c r="XAU272" s="314"/>
      <c r="XAV272" s="314"/>
      <c r="XAW272" s="315"/>
      <c r="XAX272" s="314"/>
      <c r="XAY272" s="314"/>
      <c r="XAZ272" s="314"/>
      <c r="XBA272" s="314"/>
      <c r="XBB272" s="314"/>
      <c r="XBC272" s="314"/>
      <c r="XBD272" s="281"/>
      <c r="XBE272" s="316"/>
      <c r="XBF272" s="317"/>
      <c r="XBG272" s="314"/>
      <c r="XBH272" s="314"/>
      <c r="XBI272" s="314"/>
      <c r="XBJ272" s="314"/>
      <c r="XBK272" s="263"/>
      <c r="XBL272" s="312"/>
      <c r="XBM272" s="263"/>
      <c r="XBN272" s="314"/>
      <c r="XBO272" s="314"/>
      <c r="XBP272" s="314"/>
      <c r="XBQ272" s="315"/>
      <c r="XBR272" s="314"/>
      <c r="XBS272" s="314"/>
      <c r="XBT272" s="314"/>
      <c r="XBU272" s="314"/>
      <c r="XBV272" s="314"/>
      <c r="XBW272" s="281"/>
      <c r="XBX272" s="317"/>
      <c r="XBY272" s="314"/>
      <c r="XBZ272" s="314"/>
      <c r="XCA272" s="318"/>
      <c r="XCB272" s="312"/>
      <c r="XCC272" s="314"/>
      <c r="XCD272" s="314"/>
      <c r="XCE272" s="263"/>
      <c r="XCF272" s="312"/>
      <c r="XCG272" s="263"/>
      <c r="XCH272" s="314"/>
      <c r="XCI272" s="314"/>
      <c r="XCJ272" s="314"/>
      <c r="XCK272" s="315"/>
      <c r="XCL272" s="314"/>
      <c r="XCM272" s="314"/>
      <c r="XCN272" s="314"/>
      <c r="XCO272" s="314"/>
      <c r="XCP272" s="314"/>
      <c r="XCQ272" s="317"/>
      <c r="XCR272" s="314"/>
      <c r="XCS272" s="318"/>
      <c r="XCT272" s="286"/>
      <c r="XCW272" s="314"/>
      <c r="XCX272" s="314"/>
      <c r="XCY272" s="263"/>
      <c r="XCZ272" s="312"/>
      <c r="XDA272" s="263"/>
      <c r="XDB272" s="314"/>
      <c r="XDC272" s="314"/>
      <c r="XDD272" s="314"/>
      <c r="XDE272" s="315"/>
      <c r="XDF272" s="314"/>
      <c r="XDG272" s="314"/>
      <c r="XDH272" s="314"/>
      <c r="XDI272" s="314"/>
      <c r="XDJ272" s="314"/>
      <c r="XDK272" s="314"/>
      <c r="XDL272" s="286"/>
      <c r="XDQ272" s="314"/>
      <c r="XDR272" s="314"/>
      <c r="XDS272" s="263"/>
      <c r="XDT272" s="312"/>
      <c r="XDU272" s="263"/>
      <c r="XDV272" s="314"/>
      <c r="XDW272" s="314"/>
      <c r="XDX272" s="314"/>
      <c r="XDY272" s="315"/>
      <c r="XDZ272" s="314"/>
      <c r="XEA272" s="314"/>
      <c r="XEB272" s="314"/>
      <c r="XEC272" s="314"/>
      <c r="XED272" s="314"/>
      <c r="XEE272" s="286"/>
      <c r="XEK272" s="314"/>
      <c r="XEL272" s="314"/>
      <c r="XEM272" s="263"/>
      <c r="XEN272" s="312"/>
      <c r="XEO272" s="263"/>
      <c r="XEP272" s="314"/>
      <c r="XEQ272" s="314"/>
      <c r="XER272" s="314"/>
      <c r="XES272" s="315"/>
      <c r="XET272" s="314"/>
      <c r="XEU272" s="314"/>
      <c r="XEV272" s="314"/>
      <c r="XEW272" s="314"/>
      <c r="XEX272" s="314"/>
    </row>
    <row r="273" spans="1:53 16265:16378" ht="40.5" hidden="1" customHeight="1" x14ac:dyDescent="0.2">
      <c r="A273" s="378"/>
      <c r="B273" s="364"/>
      <c r="C273" s="356"/>
      <c r="D273" s="374"/>
      <c r="E273" s="356"/>
      <c r="F273" s="369"/>
      <c r="G273" s="275"/>
      <c r="H273" s="275"/>
      <c r="I273" s="162"/>
      <c r="J273" s="369"/>
      <c r="K273" s="369"/>
      <c r="L273" s="369"/>
      <c r="M273" s="369"/>
      <c r="N273" s="369"/>
      <c r="O273" s="382"/>
      <c r="P273" s="369"/>
      <c r="Q273" s="382"/>
      <c r="R273" s="382"/>
      <c r="S273" s="162"/>
      <c r="T273" s="334">
        <f t="shared" si="1134"/>
        <v>0</v>
      </c>
      <c r="U273" s="356"/>
      <c r="V273" s="356"/>
      <c r="W273" s="275"/>
      <c r="X273" s="369"/>
      <c r="Y273" s="368"/>
      <c r="Z273" s="335">
        <f t="shared" si="1135"/>
        <v>0</v>
      </c>
      <c r="AA273" s="275"/>
      <c r="AB273" s="275"/>
      <c r="AC273" s="368"/>
      <c r="AD273" s="356"/>
      <c r="AE273" s="336">
        <f t="shared" si="1136"/>
        <v>0</v>
      </c>
      <c r="AF273" s="275"/>
      <c r="AG273" s="275"/>
      <c r="AH273" s="368"/>
      <c r="AI273" s="356"/>
      <c r="AJ273" s="336">
        <f t="shared" si="1137"/>
        <v>0</v>
      </c>
      <c r="AK273" s="275"/>
      <c r="AL273" s="275"/>
      <c r="AM273" s="368"/>
      <c r="AN273" s="356"/>
      <c r="AO273" s="336">
        <f t="shared" si="1138"/>
        <v>0</v>
      </c>
      <c r="AP273" s="275"/>
      <c r="AQ273" s="356"/>
      <c r="AR273" s="356"/>
      <c r="AS273" s="358"/>
      <c r="AT273" s="360"/>
      <c r="AU273" s="367"/>
      <c r="AV273" s="384"/>
      <c r="AW273" s="275" t="s">
        <v>90</v>
      </c>
      <c r="AX273" s="275"/>
      <c r="AY273" s="159"/>
      <c r="AZ273" s="159"/>
      <c r="BA273" s="344"/>
      <c r="XAO273" s="314"/>
      <c r="XAP273" s="314"/>
      <c r="XAQ273" s="263"/>
      <c r="XAR273" s="312"/>
      <c r="XAS273" s="263"/>
      <c r="XAT273" s="314"/>
      <c r="XAU273" s="314"/>
      <c r="XAV273" s="314"/>
      <c r="XAW273" s="315"/>
      <c r="XAX273" s="314"/>
      <c r="XAY273" s="314"/>
      <c r="XAZ273" s="314"/>
      <c r="XBA273" s="314"/>
      <c r="XBB273" s="314"/>
      <c r="XBC273" s="314"/>
      <c r="XBD273" s="281"/>
      <c r="XBE273" s="316"/>
      <c r="XBF273" s="317"/>
      <c r="XBG273" s="314"/>
      <c r="XBH273" s="314"/>
      <c r="XBI273" s="314"/>
      <c r="XBJ273" s="314"/>
      <c r="XBK273" s="263"/>
      <c r="XBL273" s="312"/>
      <c r="XBM273" s="263"/>
      <c r="XBN273" s="314"/>
      <c r="XBO273" s="314"/>
      <c r="XBP273" s="314"/>
      <c r="XBQ273" s="315"/>
      <c r="XBR273" s="314"/>
      <c r="XBS273" s="314"/>
      <c r="XBT273" s="314"/>
      <c r="XBU273" s="314"/>
      <c r="XBV273" s="314"/>
      <c r="XBW273" s="281"/>
      <c r="XBX273" s="317"/>
      <c r="XBY273" s="314"/>
      <c r="XBZ273" s="314"/>
      <c r="XCA273" s="318"/>
      <c r="XCB273" s="312"/>
      <c r="XCC273" s="314"/>
      <c r="XCD273" s="314"/>
      <c r="XCE273" s="263"/>
      <c r="XCF273" s="312"/>
      <c r="XCG273" s="263"/>
      <c r="XCH273" s="314"/>
      <c r="XCI273" s="314"/>
      <c r="XCJ273" s="314"/>
      <c r="XCK273" s="315"/>
      <c r="XCL273" s="314"/>
      <c r="XCM273" s="314"/>
      <c r="XCN273" s="314"/>
      <c r="XCO273" s="314"/>
      <c r="XCP273" s="314"/>
      <c r="XCQ273" s="317"/>
      <c r="XCR273" s="314"/>
      <c r="XCS273" s="318"/>
      <c r="XCT273" s="286"/>
      <c r="XCW273" s="314"/>
      <c r="XCX273" s="314"/>
      <c r="XCY273" s="263"/>
      <c r="XCZ273" s="312"/>
      <c r="XDA273" s="263"/>
      <c r="XDB273" s="314"/>
      <c r="XDC273" s="314"/>
      <c r="XDD273" s="314"/>
      <c r="XDE273" s="315"/>
      <c r="XDF273" s="314"/>
      <c r="XDG273" s="314"/>
      <c r="XDH273" s="314"/>
      <c r="XDI273" s="314"/>
      <c r="XDJ273" s="314"/>
      <c r="XDK273" s="314"/>
      <c r="XDL273" s="286"/>
      <c r="XDQ273" s="314"/>
      <c r="XDR273" s="314"/>
      <c r="XDS273" s="263"/>
      <c r="XDT273" s="312"/>
      <c r="XDU273" s="263"/>
      <c r="XDV273" s="314"/>
      <c r="XDW273" s="314"/>
      <c r="XDX273" s="314"/>
      <c r="XDY273" s="315"/>
      <c r="XDZ273" s="314"/>
      <c r="XEA273" s="314"/>
      <c r="XEB273" s="314"/>
      <c r="XEC273" s="314"/>
      <c r="XED273" s="314"/>
      <c r="XEE273" s="286"/>
      <c r="XEK273" s="314"/>
      <c r="XEL273" s="314"/>
      <c r="XEM273" s="263"/>
      <c r="XEN273" s="312"/>
      <c r="XEO273" s="263"/>
      <c r="XEP273" s="314"/>
      <c r="XEQ273" s="314"/>
      <c r="XER273" s="314"/>
      <c r="XES273" s="315"/>
      <c r="XET273" s="314"/>
      <c r="XEU273" s="314"/>
      <c r="XEV273" s="314"/>
      <c r="XEW273" s="314"/>
      <c r="XEX273" s="314"/>
    </row>
    <row r="274" spans="1:53 16265:16378" ht="40.5" hidden="1" customHeight="1" x14ac:dyDescent="0.2">
      <c r="A274" s="378"/>
      <c r="B274" s="364"/>
      <c r="C274" s="356"/>
      <c r="D274" s="374"/>
      <c r="E274" s="356"/>
      <c r="F274" s="369"/>
      <c r="G274" s="275"/>
      <c r="H274" s="275"/>
      <c r="I274" s="162"/>
      <c r="J274" s="369"/>
      <c r="K274" s="369"/>
      <c r="L274" s="369"/>
      <c r="M274" s="369"/>
      <c r="N274" s="369"/>
      <c r="O274" s="382"/>
      <c r="P274" s="369"/>
      <c r="Q274" s="382"/>
      <c r="R274" s="382"/>
      <c r="S274" s="162"/>
      <c r="T274" s="334">
        <f t="shared" si="1134"/>
        <v>0</v>
      </c>
      <c r="U274" s="356"/>
      <c r="V274" s="356"/>
      <c r="W274" s="275"/>
      <c r="X274" s="369"/>
      <c r="Y274" s="368"/>
      <c r="Z274" s="335">
        <f t="shared" si="1135"/>
        <v>0</v>
      </c>
      <c r="AA274" s="275"/>
      <c r="AB274" s="275"/>
      <c r="AC274" s="368"/>
      <c r="AD274" s="356"/>
      <c r="AE274" s="336">
        <f t="shared" si="1136"/>
        <v>0</v>
      </c>
      <c r="AF274" s="275"/>
      <c r="AG274" s="275"/>
      <c r="AH274" s="368"/>
      <c r="AI274" s="356"/>
      <c r="AJ274" s="336">
        <f t="shared" si="1137"/>
        <v>0</v>
      </c>
      <c r="AK274" s="275"/>
      <c r="AL274" s="275"/>
      <c r="AM274" s="368"/>
      <c r="AN274" s="356"/>
      <c r="AO274" s="336">
        <f t="shared" si="1138"/>
        <v>0</v>
      </c>
      <c r="AP274" s="275"/>
      <c r="AQ274" s="356"/>
      <c r="AR274" s="356"/>
      <c r="AS274" s="358"/>
      <c r="AT274" s="360"/>
      <c r="AU274" s="367"/>
      <c r="AV274" s="384"/>
      <c r="AW274" s="275" t="s">
        <v>90</v>
      </c>
      <c r="AX274" s="275"/>
      <c r="AY274" s="159"/>
      <c r="AZ274" s="159"/>
      <c r="BA274" s="344"/>
      <c r="XAO274" s="314"/>
      <c r="XAP274" s="314"/>
      <c r="XAQ274" s="263"/>
      <c r="XAR274" s="312"/>
      <c r="XAS274" s="263"/>
      <c r="XAT274" s="314"/>
      <c r="XAU274" s="314"/>
      <c r="XAV274" s="314"/>
      <c r="XAW274" s="315"/>
      <c r="XAX274" s="314"/>
      <c r="XAY274" s="314"/>
      <c r="XAZ274" s="314"/>
      <c r="XBA274" s="314"/>
      <c r="XBB274" s="314"/>
      <c r="XBC274" s="314"/>
      <c r="XBD274" s="281"/>
      <c r="XBE274" s="316"/>
      <c r="XBF274" s="317"/>
      <c r="XBG274" s="314"/>
      <c r="XBH274" s="314"/>
      <c r="XBI274" s="314"/>
      <c r="XBJ274" s="314"/>
      <c r="XBK274" s="263"/>
      <c r="XBL274" s="312"/>
      <c r="XBM274" s="263"/>
      <c r="XBN274" s="314"/>
      <c r="XBO274" s="314"/>
      <c r="XBP274" s="314"/>
      <c r="XBQ274" s="315"/>
      <c r="XBR274" s="314"/>
      <c r="XBS274" s="314"/>
      <c r="XBT274" s="314"/>
      <c r="XBU274" s="314"/>
      <c r="XBV274" s="314"/>
      <c r="XBW274" s="281"/>
      <c r="XBX274" s="317"/>
      <c r="XBY274" s="314"/>
      <c r="XBZ274" s="314"/>
      <c r="XCA274" s="318"/>
      <c r="XCB274" s="312"/>
      <c r="XCC274" s="314"/>
      <c r="XCD274" s="314"/>
      <c r="XCE274" s="263"/>
      <c r="XCF274" s="312"/>
      <c r="XCG274" s="263"/>
      <c r="XCH274" s="314"/>
      <c r="XCI274" s="314"/>
      <c r="XCJ274" s="314"/>
      <c r="XCK274" s="315"/>
      <c r="XCL274" s="314"/>
      <c r="XCM274" s="314"/>
      <c r="XCN274" s="314"/>
      <c r="XCO274" s="314"/>
      <c r="XCP274" s="314"/>
      <c r="XCQ274" s="317"/>
      <c r="XCR274" s="314"/>
      <c r="XCS274" s="318"/>
      <c r="XCT274" s="286"/>
      <c r="XCW274" s="314"/>
      <c r="XCX274" s="314"/>
      <c r="XCY274" s="263"/>
      <c r="XCZ274" s="312"/>
      <c r="XDA274" s="263"/>
      <c r="XDB274" s="314"/>
      <c r="XDC274" s="314"/>
      <c r="XDD274" s="314"/>
      <c r="XDE274" s="315"/>
      <c r="XDF274" s="314"/>
      <c r="XDG274" s="314"/>
      <c r="XDH274" s="314"/>
      <c r="XDI274" s="314"/>
      <c r="XDJ274" s="314"/>
      <c r="XDK274" s="314"/>
      <c r="XDL274" s="286"/>
      <c r="XDQ274" s="314"/>
      <c r="XDR274" s="314"/>
      <c r="XDS274" s="263"/>
      <c r="XDT274" s="312"/>
      <c r="XDU274" s="263"/>
      <c r="XDV274" s="314"/>
      <c r="XDW274" s="314"/>
      <c r="XDX274" s="314"/>
      <c r="XDY274" s="315"/>
      <c r="XDZ274" s="314"/>
      <c r="XEA274" s="314"/>
      <c r="XEB274" s="314"/>
      <c r="XEC274" s="314"/>
      <c r="XED274" s="314"/>
      <c r="XEE274" s="286"/>
      <c r="XEK274" s="314"/>
      <c r="XEL274" s="314"/>
      <c r="XEM274" s="263"/>
      <c r="XEN274" s="312"/>
      <c r="XEO274" s="263"/>
      <c r="XEP274" s="314"/>
      <c r="XEQ274" s="314"/>
      <c r="XER274" s="314"/>
      <c r="XES274" s="315"/>
      <c r="XET274" s="314"/>
      <c r="XEU274" s="314"/>
      <c r="XEV274" s="314"/>
      <c r="XEW274" s="314"/>
      <c r="XEX274" s="314"/>
    </row>
    <row r="275" spans="1:53 16265:16378" ht="40.5" hidden="1" customHeight="1" x14ac:dyDescent="0.2">
      <c r="A275" s="378">
        <v>89</v>
      </c>
      <c r="B275" s="364" t="s">
        <v>259</v>
      </c>
      <c r="C275" s="356" t="str">
        <f>+VLOOKUP(B275,$A$770:$B$812,2,0)</f>
        <v>JOSE LUIS TRISTANCHO REYES</v>
      </c>
      <c r="D275" s="374" t="s">
        <v>171</v>
      </c>
      <c r="E275" s="356"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69" t="s">
        <v>276</v>
      </c>
      <c r="G275" s="275" t="s">
        <v>271</v>
      </c>
      <c r="H275" s="275" t="s">
        <v>37</v>
      </c>
      <c r="I275" s="162" t="s">
        <v>1704</v>
      </c>
      <c r="J275" s="369" t="s">
        <v>106</v>
      </c>
      <c r="K275" s="369" t="s">
        <v>1705</v>
      </c>
      <c r="L275" s="369" t="s">
        <v>1706</v>
      </c>
      <c r="M275" s="369" t="s">
        <v>1701</v>
      </c>
      <c r="N275" s="369" t="s">
        <v>151</v>
      </c>
      <c r="O275" s="382">
        <f t="shared" ref="O275" si="1161">IF(N275="ALTA",5,IF(N275="MEDIO ALTA",4,IF(N275="MEDIA",3,IF(N275="MEDIO BAJA",2,IF(N275="BAJA",1,0)))))</f>
        <v>2</v>
      </c>
      <c r="P275" s="369" t="s">
        <v>144</v>
      </c>
      <c r="Q275" s="382">
        <f t="shared" ref="Q275:Q281" si="1162">IF(P275="ALTO",5,IF(P275="MEDIO ALTO",4,IF(P275="MEDIO",3,IF(P275="MEDIO BAJO",2,IF(P275="BAJO",1,0)))))</f>
        <v>4</v>
      </c>
      <c r="R275" s="382">
        <f>Q275*O275</f>
        <v>8</v>
      </c>
      <c r="S275" s="162" t="s">
        <v>327</v>
      </c>
      <c r="T275" s="334">
        <f t="shared" si="1134"/>
        <v>1</v>
      </c>
      <c r="U275" s="356">
        <f t="shared" si="1121"/>
        <v>1</v>
      </c>
      <c r="V275" s="356">
        <f t="shared" si="889"/>
        <v>0.6</v>
      </c>
      <c r="W275" s="275" t="s">
        <v>1707</v>
      </c>
      <c r="X275" s="369">
        <f>IF(S275="No_existen",5*$X$10,Y275*$X$10)</f>
        <v>0.2</v>
      </c>
      <c r="Y275" s="368">
        <f t="shared" ref="Y275" si="1163">ROUND(AVERAGEIF(Z275:Z277,"&gt;0"),0)</f>
        <v>4</v>
      </c>
      <c r="Z275" s="335">
        <f t="shared" si="1135"/>
        <v>4</v>
      </c>
      <c r="AA275" s="275" t="s">
        <v>330</v>
      </c>
      <c r="AB275" s="275"/>
      <c r="AC275" s="368">
        <f t="shared" ref="AC275" si="1164">IF(S275="No_existen",5*$AC$10,AD275*$AC$10)</f>
        <v>0.6</v>
      </c>
      <c r="AD275" s="356">
        <f t="shared" ref="AD275" si="1165">ROUND(AVERAGEIF(AE275:AE277,"&gt;0"),0)</f>
        <v>4</v>
      </c>
      <c r="AE275" s="336">
        <f t="shared" si="1136"/>
        <v>4</v>
      </c>
      <c r="AF275" s="275" t="s">
        <v>306</v>
      </c>
      <c r="AG275" s="275"/>
      <c r="AH275" s="368">
        <f t="shared" ref="AH275" si="1166">IF(S275="No_existen",5*$AH$10,AI275*$AH$10)</f>
        <v>0.1</v>
      </c>
      <c r="AI275" s="356">
        <f t="shared" ref="AI275" si="1167">ROUND(AVERAGEIF(AJ275:AJ277,"&gt;0"),0)</f>
        <v>1</v>
      </c>
      <c r="AJ275" s="336">
        <f t="shared" si="1137"/>
        <v>1</v>
      </c>
      <c r="AK275" s="275" t="s">
        <v>304</v>
      </c>
      <c r="AL275" s="275" t="s">
        <v>311</v>
      </c>
      <c r="AM275" s="368">
        <f t="shared" ref="AM275" si="1168">IF(S275="No_existen",5*$AM$10,AN275*$AM$10)</f>
        <v>0.1</v>
      </c>
      <c r="AN275" s="356">
        <f t="shared" ref="AN275" si="1169">ROUND(AVERAGEIF(AO275:AO277,"&gt;0"),0)</f>
        <v>1</v>
      </c>
      <c r="AO275" s="336">
        <f t="shared" si="1138"/>
        <v>1</v>
      </c>
      <c r="AP275" s="275" t="s">
        <v>592</v>
      </c>
      <c r="AQ275" s="356">
        <f t="shared" ref="AQ275" si="1170">ROUND(AVERAGE(U275,Y275,AD275,AI275,AN275),0)</f>
        <v>2</v>
      </c>
      <c r="AR275" s="356" t="str">
        <f t="shared" ref="AR275" si="1171">IF(AQ275&lt;1.5,"FUERTE",IF(AND(AQ275&gt;=1.5,AQ275&lt;2.5),"ACEPTABLE",IF(AQ275&gt;=5,"INEXISTENTE","DÉBIL")))</f>
        <v>ACEPTABLE</v>
      </c>
      <c r="AS275" s="358">
        <f t="shared" ref="AS275" si="1172">IF(R275=0,0,ROUND((R275*AQ275),0))</f>
        <v>16</v>
      </c>
      <c r="AT275" s="360" t="str">
        <f t="shared" ref="AT275" si="1173">IF(AS275&gt;=36,"GRAVE", IF(AS275&lt;=10, "LEVE", "MODERADO"))</f>
        <v>MODERADO</v>
      </c>
      <c r="AU275" s="367" t="s">
        <v>1708</v>
      </c>
      <c r="AV275" s="366">
        <v>1</v>
      </c>
      <c r="AW275" s="275" t="s">
        <v>91</v>
      </c>
      <c r="AX275" s="275" t="s">
        <v>1709</v>
      </c>
      <c r="AY275" s="159">
        <v>45291</v>
      </c>
      <c r="AZ275" s="159"/>
      <c r="BA275" s="344"/>
      <c r="XAO275" s="314"/>
      <c r="XAP275" s="314"/>
      <c r="XAQ275" s="263"/>
      <c r="XAR275" s="312"/>
      <c r="XAS275" s="263"/>
      <c r="XAT275" s="314"/>
      <c r="XAU275" s="314"/>
      <c r="XAV275" s="314"/>
      <c r="XAW275" s="315"/>
      <c r="XAX275" s="314"/>
      <c r="XAY275" s="314"/>
      <c r="XAZ275" s="314"/>
      <c r="XBA275" s="314"/>
      <c r="XBB275" s="314"/>
      <c r="XBC275" s="314"/>
      <c r="XBD275" s="281"/>
      <c r="XBE275" s="316"/>
      <c r="XBF275" s="317"/>
      <c r="XBG275" s="314"/>
      <c r="XBH275" s="314"/>
      <c r="XBI275" s="314"/>
      <c r="XBJ275" s="314"/>
      <c r="XBK275" s="263"/>
      <c r="XBL275" s="312"/>
      <c r="XBM275" s="263"/>
      <c r="XBN275" s="314"/>
      <c r="XBO275" s="314"/>
      <c r="XBP275" s="314"/>
      <c r="XBQ275" s="315"/>
      <c r="XBR275" s="314"/>
      <c r="XBS275" s="314"/>
      <c r="XBT275" s="314"/>
      <c r="XBU275" s="314"/>
      <c r="XBV275" s="314"/>
      <c r="XBW275" s="281"/>
      <c r="XBX275" s="317"/>
      <c r="XBY275" s="314"/>
      <c r="XBZ275" s="314"/>
      <c r="XCA275" s="318"/>
      <c r="XCB275" s="312"/>
      <c r="XCC275" s="314"/>
      <c r="XCD275" s="314"/>
      <c r="XCE275" s="263"/>
      <c r="XCF275" s="312"/>
      <c r="XCG275" s="263"/>
      <c r="XCH275" s="314"/>
      <c r="XCI275" s="314"/>
      <c r="XCJ275" s="314"/>
      <c r="XCK275" s="315"/>
      <c r="XCL275" s="314"/>
      <c r="XCM275" s="314"/>
      <c r="XCN275" s="314"/>
      <c r="XCO275" s="314"/>
      <c r="XCP275" s="314"/>
      <c r="XCQ275" s="317"/>
      <c r="XCR275" s="314"/>
      <c r="XCS275" s="318"/>
      <c r="XCT275" s="286"/>
      <c r="XCW275" s="314"/>
      <c r="XCX275" s="314"/>
      <c r="XCY275" s="263"/>
      <c r="XCZ275" s="312"/>
      <c r="XDA275" s="263"/>
      <c r="XDB275" s="314"/>
      <c r="XDC275" s="314"/>
      <c r="XDD275" s="314"/>
      <c r="XDE275" s="315"/>
      <c r="XDF275" s="314"/>
      <c r="XDG275" s="314"/>
      <c r="XDH275" s="314"/>
      <c r="XDI275" s="314"/>
      <c r="XDJ275" s="314"/>
      <c r="XDK275" s="314"/>
      <c r="XDL275" s="286"/>
      <c r="XDQ275" s="314"/>
      <c r="XDR275" s="314"/>
      <c r="XDS275" s="263"/>
      <c r="XDT275" s="312"/>
      <c r="XDU275" s="263"/>
      <c r="XDV275" s="314"/>
      <c r="XDW275" s="314"/>
      <c r="XDX275" s="314"/>
      <c r="XDY275" s="315"/>
      <c r="XDZ275" s="314"/>
      <c r="XEA275" s="314"/>
      <c r="XEB275" s="314"/>
      <c r="XEC275" s="314"/>
      <c r="XED275" s="314"/>
      <c r="XEE275" s="286"/>
      <c r="XEK275" s="314"/>
      <c r="XEL275" s="314"/>
      <c r="XEM275" s="263"/>
      <c r="XEN275" s="312"/>
      <c r="XEO275" s="263"/>
      <c r="XEP275" s="314"/>
      <c r="XEQ275" s="314"/>
      <c r="XER275" s="314"/>
      <c r="XES275" s="315"/>
      <c r="XET275" s="314"/>
      <c r="XEU275" s="314"/>
      <c r="XEV275" s="314"/>
      <c r="XEW275" s="314"/>
      <c r="XEX275" s="314"/>
    </row>
    <row r="276" spans="1:53 16265:16378" ht="40.5" hidden="1" customHeight="1" x14ac:dyDescent="0.2">
      <c r="A276" s="378"/>
      <c r="B276" s="364"/>
      <c r="C276" s="356"/>
      <c r="D276" s="374"/>
      <c r="E276" s="356"/>
      <c r="F276" s="369"/>
      <c r="G276" s="275"/>
      <c r="H276" s="275"/>
      <c r="I276" s="162"/>
      <c r="J276" s="369"/>
      <c r="K276" s="369"/>
      <c r="L276" s="369"/>
      <c r="M276" s="369"/>
      <c r="N276" s="369"/>
      <c r="O276" s="382"/>
      <c r="P276" s="369"/>
      <c r="Q276" s="382"/>
      <c r="R276" s="382"/>
      <c r="S276" s="162"/>
      <c r="T276" s="334">
        <f t="shared" si="1134"/>
        <v>0</v>
      </c>
      <c r="U276" s="356"/>
      <c r="V276" s="356"/>
      <c r="W276" s="275"/>
      <c r="X276" s="369"/>
      <c r="Y276" s="368"/>
      <c r="Z276" s="335">
        <f t="shared" si="1135"/>
        <v>0</v>
      </c>
      <c r="AA276" s="275"/>
      <c r="AB276" s="275"/>
      <c r="AC276" s="368"/>
      <c r="AD276" s="356"/>
      <c r="AE276" s="336">
        <f t="shared" si="1136"/>
        <v>0</v>
      </c>
      <c r="AF276" s="275"/>
      <c r="AG276" s="275"/>
      <c r="AH276" s="368"/>
      <c r="AI276" s="356"/>
      <c r="AJ276" s="336">
        <f t="shared" si="1137"/>
        <v>0</v>
      </c>
      <c r="AK276" s="275"/>
      <c r="AL276" s="275"/>
      <c r="AM276" s="368"/>
      <c r="AN276" s="356"/>
      <c r="AO276" s="336">
        <f t="shared" si="1138"/>
        <v>0</v>
      </c>
      <c r="AP276" s="275"/>
      <c r="AQ276" s="356"/>
      <c r="AR276" s="356"/>
      <c r="AS276" s="358"/>
      <c r="AT276" s="360"/>
      <c r="AU276" s="367"/>
      <c r="AV276" s="367"/>
      <c r="AW276" s="275"/>
      <c r="AX276" s="275"/>
      <c r="AY276" s="159"/>
      <c r="AZ276" s="159"/>
      <c r="BA276" s="344"/>
      <c r="XAO276" s="314"/>
      <c r="XAP276" s="314"/>
      <c r="XAQ276" s="263"/>
      <c r="XAR276" s="312"/>
      <c r="XAS276" s="263"/>
      <c r="XAT276" s="314"/>
      <c r="XAU276" s="314"/>
      <c r="XAV276" s="314"/>
      <c r="XAW276" s="315"/>
      <c r="XAX276" s="314"/>
      <c r="XAY276" s="314"/>
      <c r="XAZ276" s="314"/>
      <c r="XBA276" s="314"/>
      <c r="XBB276" s="314"/>
      <c r="XBC276" s="314"/>
      <c r="XBD276" s="281"/>
      <c r="XBE276" s="316"/>
      <c r="XBF276" s="317"/>
      <c r="XBG276" s="314"/>
      <c r="XBH276" s="314"/>
      <c r="XBI276" s="314"/>
      <c r="XBJ276" s="314"/>
      <c r="XBK276" s="263"/>
      <c r="XBL276" s="312"/>
      <c r="XBM276" s="263"/>
      <c r="XBN276" s="314"/>
      <c r="XBO276" s="314"/>
      <c r="XBP276" s="314"/>
      <c r="XBQ276" s="315"/>
      <c r="XBR276" s="314"/>
      <c r="XBS276" s="314"/>
      <c r="XBT276" s="314"/>
      <c r="XBU276" s="314"/>
      <c r="XBV276" s="314"/>
      <c r="XBW276" s="281"/>
      <c r="XBX276" s="317"/>
      <c r="XBY276" s="314"/>
      <c r="XBZ276" s="314"/>
      <c r="XCA276" s="318"/>
      <c r="XCB276" s="312"/>
      <c r="XCC276" s="314"/>
      <c r="XCD276" s="314"/>
      <c r="XCE276" s="263"/>
      <c r="XCF276" s="312"/>
      <c r="XCG276" s="263"/>
      <c r="XCH276" s="314"/>
      <c r="XCI276" s="314"/>
      <c r="XCJ276" s="314"/>
      <c r="XCK276" s="315"/>
      <c r="XCL276" s="314"/>
      <c r="XCM276" s="314"/>
      <c r="XCN276" s="314"/>
      <c r="XCO276" s="314"/>
      <c r="XCP276" s="314"/>
      <c r="XCQ276" s="317"/>
      <c r="XCR276" s="314"/>
      <c r="XCS276" s="318"/>
      <c r="XCT276" s="286"/>
      <c r="XCW276" s="314"/>
      <c r="XCX276" s="314"/>
      <c r="XCY276" s="263"/>
      <c r="XCZ276" s="312"/>
      <c r="XDA276" s="263"/>
      <c r="XDB276" s="314"/>
      <c r="XDC276" s="314"/>
      <c r="XDD276" s="314"/>
      <c r="XDE276" s="315"/>
      <c r="XDF276" s="314"/>
      <c r="XDG276" s="314"/>
      <c r="XDH276" s="314"/>
      <c r="XDI276" s="314"/>
      <c r="XDJ276" s="314"/>
      <c r="XDK276" s="314"/>
      <c r="XDL276" s="286"/>
      <c r="XDQ276" s="314"/>
      <c r="XDR276" s="314"/>
      <c r="XDS276" s="263"/>
      <c r="XDT276" s="312"/>
      <c r="XDU276" s="263"/>
      <c r="XDV276" s="314"/>
      <c r="XDW276" s="314"/>
      <c r="XDX276" s="314"/>
      <c r="XDY276" s="315"/>
      <c r="XDZ276" s="314"/>
      <c r="XEA276" s="314"/>
      <c r="XEB276" s="314"/>
      <c r="XEC276" s="314"/>
      <c r="XED276" s="314"/>
      <c r="XEE276" s="286"/>
      <c r="XEK276" s="314"/>
      <c r="XEL276" s="314"/>
      <c r="XEM276" s="263"/>
      <c r="XEN276" s="312"/>
      <c r="XEO276" s="263"/>
      <c r="XEP276" s="314"/>
      <c r="XEQ276" s="314"/>
      <c r="XER276" s="314"/>
      <c r="XES276" s="315"/>
      <c r="XET276" s="314"/>
      <c r="XEU276" s="314"/>
      <c r="XEV276" s="314"/>
      <c r="XEW276" s="314"/>
      <c r="XEX276" s="314"/>
    </row>
    <row r="277" spans="1:53 16265:16378" ht="40.5" hidden="1" customHeight="1" x14ac:dyDescent="0.2">
      <c r="A277" s="378"/>
      <c r="B277" s="364"/>
      <c r="C277" s="356"/>
      <c r="D277" s="374"/>
      <c r="E277" s="356"/>
      <c r="F277" s="369"/>
      <c r="G277" s="275"/>
      <c r="H277" s="275"/>
      <c r="I277" s="162"/>
      <c r="J277" s="369"/>
      <c r="K277" s="369"/>
      <c r="L277" s="369"/>
      <c r="M277" s="369"/>
      <c r="N277" s="369"/>
      <c r="O277" s="382"/>
      <c r="P277" s="369"/>
      <c r="Q277" s="382"/>
      <c r="R277" s="382"/>
      <c r="S277" s="162"/>
      <c r="T277" s="334">
        <f t="shared" si="1134"/>
        <v>0</v>
      </c>
      <c r="U277" s="356"/>
      <c r="V277" s="356"/>
      <c r="W277" s="275"/>
      <c r="X277" s="369"/>
      <c r="Y277" s="368"/>
      <c r="Z277" s="335">
        <f t="shared" si="1135"/>
        <v>0</v>
      </c>
      <c r="AA277" s="275"/>
      <c r="AB277" s="275"/>
      <c r="AC277" s="368"/>
      <c r="AD277" s="356"/>
      <c r="AE277" s="336">
        <f t="shared" si="1136"/>
        <v>0</v>
      </c>
      <c r="AF277" s="275"/>
      <c r="AG277" s="275"/>
      <c r="AH277" s="368"/>
      <c r="AI277" s="356"/>
      <c r="AJ277" s="336">
        <f t="shared" si="1137"/>
        <v>0</v>
      </c>
      <c r="AK277" s="275"/>
      <c r="AL277" s="275"/>
      <c r="AM277" s="368"/>
      <c r="AN277" s="356"/>
      <c r="AO277" s="336">
        <f t="shared" si="1138"/>
        <v>0</v>
      </c>
      <c r="AP277" s="275"/>
      <c r="AQ277" s="356"/>
      <c r="AR277" s="356"/>
      <c r="AS277" s="358"/>
      <c r="AT277" s="360"/>
      <c r="AU277" s="367"/>
      <c r="AV277" s="367"/>
      <c r="AW277" s="275"/>
      <c r="AX277" s="275"/>
      <c r="AY277" s="159"/>
      <c r="AZ277" s="159"/>
      <c r="BA277" s="344"/>
      <c r="XAO277" s="314"/>
      <c r="XAP277" s="314"/>
      <c r="XAQ277" s="263"/>
      <c r="XAR277" s="312"/>
      <c r="XAS277" s="263"/>
      <c r="XAT277" s="314"/>
      <c r="XAU277" s="314"/>
      <c r="XAV277" s="314"/>
      <c r="XAW277" s="315"/>
      <c r="XAX277" s="314"/>
      <c r="XAY277" s="314"/>
      <c r="XAZ277" s="314"/>
      <c r="XBA277" s="314"/>
      <c r="XBB277" s="314"/>
      <c r="XBC277" s="314"/>
      <c r="XBD277" s="281"/>
      <c r="XBE277" s="316"/>
      <c r="XBF277" s="317"/>
      <c r="XBG277" s="314"/>
      <c r="XBH277" s="314"/>
      <c r="XBI277" s="314"/>
      <c r="XBJ277" s="314"/>
      <c r="XBK277" s="263"/>
      <c r="XBL277" s="312"/>
      <c r="XBM277" s="263"/>
      <c r="XBN277" s="314"/>
      <c r="XBO277" s="314"/>
      <c r="XBP277" s="314"/>
      <c r="XBQ277" s="315"/>
      <c r="XBR277" s="314"/>
      <c r="XBS277" s="314"/>
      <c r="XBT277" s="314"/>
      <c r="XBU277" s="314"/>
      <c r="XBV277" s="314"/>
      <c r="XBW277" s="281"/>
      <c r="XBX277" s="317"/>
      <c r="XBY277" s="314"/>
      <c r="XBZ277" s="314"/>
      <c r="XCA277" s="318"/>
      <c r="XCB277" s="312"/>
      <c r="XCC277" s="314"/>
      <c r="XCD277" s="314"/>
      <c r="XCE277" s="263"/>
      <c r="XCF277" s="312"/>
      <c r="XCG277" s="263"/>
      <c r="XCH277" s="314"/>
      <c r="XCI277" s="314"/>
      <c r="XCJ277" s="314"/>
      <c r="XCK277" s="315"/>
      <c r="XCL277" s="314"/>
      <c r="XCM277" s="314"/>
      <c r="XCN277" s="314"/>
      <c r="XCO277" s="314"/>
      <c r="XCP277" s="314"/>
      <c r="XCQ277" s="317"/>
      <c r="XCR277" s="314"/>
      <c r="XCS277" s="318"/>
      <c r="XCT277" s="286"/>
      <c r="XCW277" s="314"/>
      <c r="XCX277" s="314"/>
      <c r="XCY277" s="263"/>
      <c r="XCZ277" s="312"/>
      <c r="XDA277" s="263"/>
      <c r="XDB277" s="314"/>
      <c r="XDC277" s="314"/>
      <c r="XDD277" s="314"/>
      <c r="XDE277" s="315"/>
      <c r="XDF277" s="314"/>
      <c r="XDG277" s="314"/>
      <c r="XDH277" s="314"/>
      <c r="XDI277" s="314"/>
      <c r="XDJ277" s="314"/>
      <c r="XDK277" s="314"/>
      <c r="XDL277" s="286"/>
      <c r="XDQ277" s="314"/>
      <c r="XDR277" s="314"/>
      <c r="XDS277" s="263"/>
      <c r="XDT277" s="312"/>
      <c r="XDU277" s="263"/>
      <c r="XDV277" s="314"/>
      <c r="XDW277" s="314"/>
      <c r="XDX277" s="314"/>
      <c r="XDY277" s="315"/>
      <c r="XDZ277" s="314"/>
      <c r="XEA277" s="314"/>
      <c r="XEB277" s="314"/>
      <c r="XEC277" s="314"/>
      <c r="XED277" s="314"/>
      <c r="XEE277" s="286"/>
      <c r="XEK277" s="314"/>
      <c r="XEL277" s="314"/>
      <c r="XEM277" s="263"/>
      <c r="XEN277" s="312"/>
      <c r="XEO277" s="263"/>
      <c r="XEP277" s="314"/>
      <c r="XEQ277" s="314"/>
      <c r="XER277" s="314"/>
      <c r="XES277" s="315"/>
      <c r="XET277" s="314"/>
      <c r="XEU277" s="314"/>
      <c r="XEV277" s="314"/>
      <c r="XEW277" s="314"/>
      <c r="XEX277" s="314"/>
    </row>
    <row r="278" spans="1:53 16265:16378" ht="40.5" hidden="1" customHeight="1" x14ac:dyDescent="0.2">
      <c r="A278" s="378">
        <v>90</v>
      </c>
      <c r="B278" s="364" t="s">
        <v>259</v>
      </c>
      <c r="C278" s="356" t="str">
        <f>+VLOOKUP(B278,$A$770:$B$812,2,0)</f>
        <v>JOSE LUIS TRISTANCHO REYES</v>
      </c>
      <c r="D278" s="374" t="s">
        <v>171</v>
      </c>
      <c r="E278" s="356"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69" t="s">
        <v>276</v>
      </c>
      <c r="G278" s="275" t="s">
        <v>271</v>
      </c>
      <c r="H278" s="275" t="s">
        <v>37</v>
      </c>
      <c r="I278" s="163" t="s">
        <v>1710</v>
      </c>
      <c r="J278" s="369" t="s">
        <v>106</v>
      </c>
      <c r="K278" s="364" t="s">
        <v>1711</v>
      </c>
      <c r="L278" s="364" t="s">
        <v>1712</v>
      </c>
      <c r="M278" s="364" t="s">
        <v>1701</v>
      </c>
      <c r="N278" s="369" t="s">
        <v>128</v>
      </c>
      <c r="O278" s="382">
        <f t="shared" ref="O278" si="1174">IF(N278="ALTA",5,IF(N278="MEDIO ALTA",4,IF(N278="MEDIA",3,IF(N278="MEDIO BAJA",2,IF(N278="BAJA",1,0)))))</f>
        <v>1</v>
      </c>
      <c r="P278" s="369" t="s">
        <v>144</v>
      </c>
      <c r="Q278" s="382">
        <f t="shared" si="1162"/>
        <v>4</v>
      </c>
      <c r="R278" s="382">
        <f>Q278*O278</f>
        <v>4</v>
      </c>
      <c r="S278" s="162" t="s">
        <v>327</v>
      </c>
      <c r="T278" s="334">
        <f t="shared" si="1134"/>
        <v>1</v>
      </c>
      <c r="U278" s="356">
        <f t="shared" si="1121"/>
        <v>1</v>
      </c>
      <c r="V278" s="356">
        <f t="shared" ref="V278:V341" si="1175">U278*0.6</f>
        <v>0.6</v>
      </c>
      <c r="W278" s="275" t="s">
        <v>1713</v>
      </c>
      <c r="X278" s="369">
        <f>IF(S278="No_existen",5*$X$10,Y278*$X$10)</f>
        <v>0.2</v>
      </c>
      <c r="Y278" s="368">
        <f t="shared" ref="Y278" si="1176">ROUND(AVERAGEIF(Z278:Z280,"&gt;0"),0)</f>
        <v>4</v>
      </c>
      <c r="Z278" s="335">
        <f t="shared" si="1135"/>
        <v>4</v>
      </c>
      <c r="AA278" s="275" t="s">
        <v>330</v>
      </c>
      <c r="AB278" s="275"/>
      <c r="AC278" s="368">
        <f t="shared" ref="AC278" si="1177">IF(S278="No_existen",5*$AC$10,AD278*$AC$10)</f>
        <v>0.6</v>
      </c>
      <c r="AD278" s="356">
        <f t="shared" ref="AD278" si="1178">ROUND(AVERAGEIF(AE278:AE280,"&gt;0"),0)</f>
        <v>4</v>
      </c>
      <c r="AE278" s="336">
        <f t="shared" si="1136"/>
        <v>4</v>
      </c>
      <c r="AF278" s="275" t="s">
        <v>306</v>
      </c>
      <c r="AG278" s="275"/>
      <c r="AH278" s="368">
        <f t="shared" ref="AH278" si="1179">IF(S278="No_existen",5*$AH$10,AI278*$AH$10)</f>
        <v>0.1</v>
      </c>
      <c r="AI278" s="356">
        <f t="shared" ref="AI278" si="1180">ROUND(AVERAGEIF(AJ278:AJ280,"&gt;0"),0)</f>
        <v>1</v>
      </c>
      <c r="AJ278" s="336">
        <f t="shared" si="1137"/>
        <v>1</v>
      </c>
      <c r="AK278" s="275" t="s">
        <v>304</v>
      </c>
      <c r="AL278" s="275" t="s">
        <v>319</v>
      </c>
      <c r="AM278" s="368">
        <f t="shared" ref="AM278" si="1181">IF(S278="No_existen",5*$AM$10,AN278*$AM$10)</f>
        <v>0.1</v>
      </c>
      <c r="AN278" s="356">
        <f t="shared" ref="AN278" si="1182">ROUND(AVERAGEIF(AO278:AO280,"&gt;0"),0)</f>
        <v>1</v>
      </c>
      <c r="AO278" s="336">
        <f t="shared" si="1138"/>
        <v>1</v>
      </c>
      <c r="AP278" s="275" t="s">
        <v>592</v>
      </c>
      <c r="AQ278" s="356">
        <f t="shared" ref="AQ278" si="1183">ROUND(AVERAGE(U278,Y278,AD278,AI278,AN278),0)</f>
        <v>2</v>
      </c>
      <c r="AR278" s="356" t="str">
        <f t="shared" ref="AR278" si="1184">IF(AQ278&lt;1.5,"FUERTE",IF(AND(AQ278&gt;=1.5,AQ278&lt;2.5),"ACEPTABLE",IF(AQ278&gt;=5,"INEXISTENTE","DÉBIL")))</f>
        <v>ACEPTABLE</v>
      </c>
      <c r="AS278" s="358">
        <f t="shared" ref="AS278" si="1185">IF(R278=0,0,ROUND((R278*AQ278),0))</f>
        <v>8</v>
      </c>
      <c r="AT278" s="360" t="str">
        <f t="shared" ref="AT278" si="1186">IF(AS278&gt;=36,"GRAVE", IF(AS278&lt;=10, "LEVE", "MODERADO"))</f>
        <v>LEVE</v>
      </c>
      <c r="AU278" s="367" t="s">
        <v>1714</v>
      </c>
      <c r="AV278" s="366">
        <v>0</v>
      </c>
      <c r="AW278" s="275" t="s">
        <v>90</v>
      </c>
      <c r="AX278" s="275"/>
      <c r="AY278" s="159"/>
      <c r="AZ278" s="159"/>
      <c r="BA278" s="344"/>
      <c r="XAO278" s="314"/>
      <c r="XAP278" s="314"/>
      <c r="XAQ278" s="263"/>
      <c r="XAR278" s="312"/>
      <c r="XAS278" s="263"/>
      <c r="XAT278" s="314"/>
      <c r="XAU278" s="314"/>
      <c r="XAV278" s="314"/>
      <c r="XAW278" s="315"/>
      <c r="XAX278" s="314"/>
      <c r="XAY278" s="314"/>
      <c r="XAZ278" s="314"/>
      <c r="XBA278" s="314"/>
      <c r="XBB278" s="314"/>
      <c r="XBC278" s="314"/>
      <c r="XBD278" s="281"/>
      <c r="XBE278" s="316"/>
      <c r="XBF278" s="317"/>
      <c r="XBG278" s="314"/>
      <c r="XBH278" s="314"/>
      <c r="XBI278" s="314"/>
      <c r="XBJ278" s="314"/>
      <c r="XBK278" s="263"/>
      <c r="XBL278" s="312"/>
      <c r="XBM278" s="263"/>
      <c r="XBN278" s="314"/>
      <c r="XBO278" s="314"/>
      <c r="XBP278" s="314"/>
      <c r="XBQ278" s="315"/>
      <c r="XBR278" s="314"/>
      <c r="XBS278" s="314"/>
      <c r="XBT278" s="314"/>
      <c r="XBU278" s="314"/>
      <c r="XBV278" s="314"/>
      <c r="XBW278" s="281"/>
      <c r="XBX278" s="317"/>
      <c r="XBY278" s="314"/>
      <c r="XBZ278" s="314"/>
      <c r="XCA278" s="318"/>
      <c r="XCB278" s="312"/>
      <c r="XCC278" s="314"/>
      <c r="XCD278" s="314"/>
      <c r="XCE278" s="263"/>
      <c r="XCF278" s="312"/>
      <c r="XCG278" s="263"/>
      <c r="XCH278" s="314"/>
      <c r="XCI278" s="314"/>
      <c r="XCJ278" s="314"/>
      <c r="XCK278" s="315"/>
      <c r="XCL278" s="314"/>
      <c r="XCM278" s="314"/>
      <c r="XCN278" s="314"/>
      <c r="XCO278" s="314"/>
      <c r="XCP278" s="314"/>
      <c r="XCQ278" s="317"/>
      <c r="XCR278" s="314"/>
      <c r="XCS278" s="318"/>
      <c r="XCT278" s="286"/>
      <c r="XCW278" s="314"/>
      <c r="XCX278" s="314"/>
      <c r="XCY278" s="263"/>
      <c r="XCZ278" s="312"/>
      <c r="XDA278" s="263"/>
      <c r="XDB278" s="314"/>
      <c r="XDC278" s="314"/>
      <c r="XDD278" s="314"/>
      <c r="XDE278" s="315"/>
      <c r="XDF278" s="314"/>
      <c r="XDG278" s="314"/>
      <c r="XDH278" s="314"/>
      <c r="XDI278" s="314"/>
      <c r="XDJ278" s="314"/>
      <c r="XDK278" s="314"/>
      <c r="XDL278" s="286"/>
      <c r="XDQ278" s="314"/>
      <c r="XDR278" s="314"/>
      <c r="XDS278" s="263"/>
      <c r="XDT278" s="312"/>
      <c r="XDU278" s="263"/>
      <c r="XDV278" s="314"/>
      <c r="XDW278" s="314"/>
      <c r="XDX278" s="314"/>
      <c r="XDY278" s="315"/>
      <c r="XDZ278" s="314"/>
      <c r="XEA278" s="314"/>
      <c r="XEB278" s="314"/>
      <c r="XEC278" s="314"/>
      <c r="XED278" s="314"/>
      <c r="XEE278" s="286"/>
      <c r="XEK278" s="314"/>
      <c r="XEL278" s="314"/>
      <c r="XEM278" s="263"/>
      <c r="XEN278" s="312"/>
      <c r="XEO278" s="263"/>
      <c r="XEP278" s="314"/>
      <c r="XEQ278" s="314"/>
      <c r="XER278" s="314"/>
      <c r="XES278" s="315"/>
      <c r="XET278" s="314"/>
      <c r="XEU278" s="314"/>
      <c r="XEV278" s="314"/>
      <c r="XEW278" s="314"/>
      <c r="XEX278" s="314"/>
    </row>
    <row r="279" spans="1:53 16265:16378" ht="40.5" hidden="1" customHeight="1" x14ac:dyDescent="0.2">
      <c r="A279" s="378"/>
      <c r="B279" s="364"/>
      <c r="C279" s="356"/>
      <c r="D279" s="374"/>
      <c r="E279" s="356"/>
      <c r="F279" s="369"/>
      <c r="G279" s="275"/>
      <c r="H279" s="275"/>
      <c r="I279" s="163"/>
      <c r="J279" s="369"/>
      <c r="K279" s="364"/>
      <c r="L279" s="364"/>
      <c r="M279" s="364"/>
      <c r="N279" s="369"/>
      <c r="O279" s="382"/>
      <c r="P279" s="369"/>
      <c r="Q279" s="382"/>
      <c r="R279" s="382"/>
      <c r="S279" s="162"/>
      <c r="T279" s="334">
        <f t="shared" si="1134"/>
        <v>0</v>
      </c>
      <c r="U279" s="356"/>
      <c r="V279" s="356"/>
      <c r="W279" s="275"/>
      <c r="X279" s="369"/>
      <c r="Y279" s="368"/>
      <c r="Z279" s="335">
        <f t="shared" si="1135"/>
        <v>0</v>
      </c>
      <c r="AA279" s="275"/>
      <c r="AB279" s="275"/>
      <c r="AC279" s="368"/>
      <c r="AD279" s="356"/>
      <c r="AE279" s="336">
        <f t="shared" si="1136"/>
        <v>0</v>
      </c>
      <c r="AF279" s="275"/>
      <c r="AG279" s="275"/>
      <c r="AH279" s="368"/>
      <c r="AI279" s="356"/>
      <c r="AJ279" s="336">
        <f t="shared" si="1137"/>
        <v>0</v>
      </c>
      <c r="AK279" s="275"/>
      <c r="AL279" s="275"/>
      <c r="AM279" s="368"/>
      <c r="AN279" s="356"/>
      <c r="AO279" s="336">
        <f t="shared" si="1138"/>
        <v>0</v>
      </c>
      <c r="AP279" s="275"/>
      <c r="AQ279" s="356"/>
      <c r="AR279" s="356"/>
      <c r="AS279" s="358"/>
      <c r="AT279" s="360"/>
      <c r="AU279" s="367"/>
      <c r="AV279" s="367"/>
      <c r="AW279" s="275" t="s">
        <v>90</v>
      </c>
      <c r="AX279" s="275"/>
      <c r="AY279" s="159"/>
      <c r="AZ279" s="159"/>
      <c r="BA279" s="344"/>
      <c r="XAO279" s="314"/>
      <c r="XAP279" s="314"/>
      <c r="XAQ279" s="263"/>
      <c r="XAR279" s="312"/>
      <c r="XAS279" s="263"/>
      <c r="XAT279" s="314"/>
      <c r="XAU279" s="314"/>
      <c r="XAV279" s="314"/>
      <c r="XAW279" s="315"/>
      <c r="XAX279" s="314"/>
      <c r="XAY279" s="314"/>
      <c r="XAZ279" s="314"/>
      <c r="XBA279" s="314"/>
      <c r="XBB279" s="314"/>
      <c r="XBC279" s="314"/>
      <c r="XBD279" s="281"/>
      <c r="XBE279" s="316"/>
      <c r="XBF279" s="317"/>
      <c r="XBG279" s="314"/>
      <c r="XBH279" s="314"/>
      <c r="XBI279" s="314"/>
      <c r="XBJ279" s="314"/>
      <c r="XBK279" s="263"/>
      <c r="XBL279" s="312"/>
      <c r="XBM279" s="263"/>
      <c r="XBN279" s="314"/>
      <c r="XBO279" s="314"/>
      <c r="XBP279" s="314"/>
      <c r="XBQ279" s="315"/>
      <c r="XBR279" s="314"/>
      <c r="XBS279" s="314"/>
      <c r="XBT279" s="314"/>
      <c r="XBU279" s="314"/>
      <c r="XBV279" s="314"/>
      <c r="XBW279" s="281"/>
      <c r="XBX279" s="317"/>
      <c r="XBY279" s="314"/>
      <c r="XBZ279" s="314"/>
      <c r="XCA279" s="318"/>
      <c r="XCB279" s="312"/>
      <c r="XCC279" s="314"/>
      <c r="XCD279" s="314"/>
      <c r="XCE279" s="263"/>
      <c r="XCF279" s="312"/>
      <c r="XCG279" s="263"/>
      <c r="XCH279" s="314"/>
      <c r="XCI279" s="314"/>
      <c r="XCJ279" s="314"/>
      <c r="XCK279" s="315"/>
      <c r="XCL279" s="314"/>
      <c r="XCM279" s="314"/>
      <c r="XCN279" s="314"/>
      <c r="XCO279" s="314"/>
      <c r="XCP279" s="314"/>
      <c r="XCQ279" s="317"/>
      <c r="XCR279" s="314"/>
      <c r="XCS279" s="318"/>
      <c r="XCT279" s="286"/>
      <c r="XCW279" s="314"/>
      <c r="XCX279" s="314"/>
      <c r="XCY279" s="263"/>
      <c r="XCZ279" s="312"/>
      <c r="XDA279" s="263"/>
      <c r="XDB279" s="314"/>
      <c r="XDC279" s="314"/>
      <c r="XDD279" s="314"/>
      <c r="XDE279" s="315"/>
      <c r="XDF279" s="314"/>
      <c r="XDG279" s="314"/>
      <c r="XDH279" s="314"/>
      <c r="XDI279" s="314"/>
      <c r="XDJ279" s="314"/>
      <c r="XDK279" s="314"/>
      <c r="XDL279" s="286"/>
      <c r="XDQ279" s="314"/>
      <c r="XDR279" s="314"/>
      <c r="XDS279" s="263"/>
      <c r="XDT279" s="312"/>
      <c r="XDU279" s="263"/>
      <c r="XDV279" s="314"/>
      <c r="XDW279" s="314"/>
      <c r="XDX279" s="314"/>
      <c r="XDY279" s="315"/>
      <c r="XDZ279" s="314"/>
      <c r="XEA279" s="314"/>
      <c r="XEB279" s="314"/>
      <c r="XEC279" s="314"/>
      <c r="XED279" s="314"/>
      <c r="XEE279" s="286"/>
      <c r="XEK279" s="314"/>
      <c r="XEL279" s="314"/>
      <c r="XEM279" s="263"/>
      <c r="XEN279" s="312"/>
      <c r="XEO279" s="263"/>
      <c r="XEP279" s="314"/>
      <c r="XEQ279" s="314"/>
      <c r="XER279" s="314"/>
      <c r="XES279" s="315"/>
      <c r="XET279" s="314"/>
      <c r="XEU279" s="314"/>
      <c r="XEV279" s="314"/>
      <c r="XEW279" s="314"/>
      <c r="XEX279" s="314"/>
    </row>
    <row r="280" spans="1:53 16265:16378" ht="40.5" hidden="1" customHeight="1" x14ac:dyDescent="0.2">
      <c r="A280" s="378"/>
      <c r="B280" s="364"/>
      <c r="C280" s="356"/>
      <c r="D280" s="374"/>
      <c r="E280" s="356"/>
      <c r="F280" s="369"/>
      <c r="G280" s="275"/>
      <c r="H280" s="275"/>
      <c r="I280" s="275"/>
      <c r="J280" s="369"/>
      <c r="K280" s="364"/>
      <c r="L280" s="364"/>
      <c r="M280" s="364"/>
      <c r="N280" s="369"/>
      <c r="O280" s="382"/>
      <c r="P280" s="369"/>
      <c r="Q280" s="382"/>
      <c r="R280" s="382"/>
      <c r="S280" s="162"/>
      <c r="T280" s="334">
        <f t="shared" si="1134"/>
        <v>0</v>
      </c>
      <c r="U280" s="356"/>
      <c r="V280" s="356"/>
      <c r="W280" s="275"/>
      <c r="X280" s="369"/>
      <c r="Y280" s="368"/>
      <c r="Z280" s="335">
        <f t="shared" si="1135"/>
        <v>0</v>
      </c>
      <c r="AA280" s="275"/>
      <c r="AB280" s="275"/>
      <c r="AC280" s="368"/>
      <c r="AD280" s="356"/>
      <c r="AE280" s="336">
        <f t="shared" si="1136"/>
        <v>0</v>
      </c>
      <c r="AF280" s="275"/>
      <c r="AG280" s="275"/>
      <c r="AH280" s="368"/>
      <c r="AI280" s="356"/>
      <c r="AJ280" s="336">
        <f t="shared" si="1137"/>
        <v>0</v>
      </c>
      <c r="AK280" s="275"/>
      <c r="AL280" s="275"/>
      <c r="AM280" s="368"/>
      <c r="AN280" s="356"/>
      <c r="AO280" s="336">
        <f t="shared" si="1138"/>
        <v>0</v>
      </c>
      <c r="AP280" s="275"/>
      <c r="AQ280" s="356"/>
      <c r="AR280" s="356"/>
      <c r="AS280" s="358"/>
      <c r="AT280" s="360"/>
      <c r="AU280" s="367"/>
      <c r="AV280" s="367"/>
      <c r="AW280" s="275" t="s">
        <v>90</v>
      </c>
      <c r="AX280" s="275"/>
      <c r="AY280" s="159"/>
      <c r="AZ280" s="159"/>
      <c r="BA280" s="344"/>
      <c r="XAO280" s="314"/>
      <c r="XAP280" s="314"/>
      <c r="XAQ280" s="263"/>
      <c r="XAR280" s="312"/>
      <c r="XAS280" s="263"/>
      <c r="XAT280" s="314"/>
      <c r="XAU280" s="314"/>
      <c r="XAV280" s="314"/>
      <c r="XAW280" s="315"/>
      <c r="XAX280" s="314"/>
      <c r="XAY280" s="314"/>
      <c r="XAZ280" s="314"/>
      <c r="XBA280" s="314"/>
      <c r="XBB280" s="314"/>
      <c r="XBC280" s="314"/>
      <c r="XBD280" s="281"/>
      <c r="XBE280" s="316"/>
      <c r="XBF280" s="317"/>
      <c r="XBG280" s="314"/>
      <c r="XBH280" s="314"/>
      <c r="XBI280" s="314"/>
      <c r="XBJ280" s="314"/>
      <c r="XBK280" s="263"/>
      <c r="XBL280" s="312"/>
      <c r="XBM280" s="263"/>
      <c r="XBN280" s="314"/>
      <c r="XBO280" s="314"/>
      <c r="XBP280" s="314"/>
      <c r="XBQ280" s="315"/>
      <c r="XBR280" s="314"/>
      <c r="XBS280" s="314"/>
      <c r="XBT280" s="314"/>
      <c r="XBU280" s="314"/>
      <c r="XBV280" s="314"/>
      <c r="XBW280" s="281"/>
      <c r="XBX280" s="317"/>
      <c r="XBY280" s="314"/>
      <c r="XBZ280" s="314"/>
      <c r="XCA280" s="318"/>
      <c r="XCB280" s="312"/>
      <c r="XCC280" s="314"/>
      <c r="XCD280" s="314"/>
      <c r="XCE280" s="263"/>
      <c r="XCF280" s="312"/>
      <c r="XCG280" s="263"/>
      <c r="XCH280" s="314"/>
      <c r="XCI280" s="314"/>
      <c r="XCJ280" s="314"/>
      <c r="XCK280" s="315"/>
      <c r="XCL280" s="314"/>
      <c r="XCM280" s="314"/>
      <c r="XCN280" s="314"/>
      <c r="XCO280" s="314"/>
      <c r="XCP280" s="314"/>
      <c r="XCQ280" s="317"/>
      <c r="XCR280" s="314"/>
      <c r="XCS280" s="318"/>
      <c r="XCT280" s="286"/>
      <c r="XCW280" s="314"/>
      <c r="XCX280" s="314"/>
      <c r="XCY280" s="263"/>
      <c r="XCZ280" s="312"/>
      <c r="XDA280" s="263"/>
      <c r="XDB280" s="314"/>
      <c r="XDC280" s="314"/>
      <c r="XDD280" s="314"/>
      <c r="XDE280" s="315"/>
      <c r="XDF280" s="314"/>
      <c r="XDG280" s="314"/>
      <c r="XDH280" s="314"/>
      <c r="XDI280" s="314"/>
      <c r="XDJ280" s="314"/>
      <c r="XDK280" s="314"/>
      <c r="XDL280" s="286"/>
      <c r="XDQ280" s="314"/>
      <c r="XDR280" s="314"/>
      <c r="XDS280" s="263"/>
      <c r="XDT280" s="312"/>
      <c r="XDU280" s="263"/>
      <c r="XDV280" s="314"/>
      <c r="XDW280" s="314"/>
      <c r="XDX280" s="314"/>
      <c r="XDY280" s="315"/>
      <c r="XDZ280" s="314"/>
      <c r="XEA280" s="314"/>
      <c r="XEB280" s="314"/>
      <c r="XEC280" s="314"/>
      <c r="XED280" s="314"/>
      <c r="XEE280" s="286"/>
      <c r="XEK280" s="314"/>
      <c r="XEL280" s="314"/>
      <c r="XEM280" s="263"/>
      <c r="XEN280" s="312"/>
      <c r="XEO280" s="263"/>
      <c r="XEP280" s="314"/>
      <c r="XEQ280" s="314"/>
      <c r="XER280" s="314"/>
      <c r="XES280" s="315"/>
      <c r="XET280" s="314"/>
      <c r="XEU280" s="314"/>
      <c r="XEV280" s="314"/>
      <c r="XEW280" s="314"/>
      <c r="XEX280" s="314"/>
    </row>
    <row r="281" spans="1:53 16265:16378" ht="40.5" hidden="1" customHeight="1" x14ac:dyDescent="0.2">
      <c r="A281" s="378">
        <v>91</v>
      </c>
      <c r="B281" s="364" t="s">
        <v>259</v>
      </c>
      <c r="C281" s="356" t="str">
        <f>+VLOOKUP(B281,$A$770:$B$812,2,0)</f>
        <v>JOSE LUIS TRISTANCHO REYES</v>
      </c>
      <c r="D281" s="374" t="s">
        <v>171</v>
      </c>
      <c r="E281" s="356"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69" t="s">
        <v>276</v>
      </c>
      <c r="G281" s="275" t="s">
        <v>271</v>
      </c>
      <c r="H281" s="275" t="s">
        <v>37</v>
      </c>
      <c r="I281" s="275" t="s">
        <v>1715</v>
      </c>
      <c r="J281" s="369" t="s">
        <v>106</v>
      </c>
      <c r="K281" s="369" t="s">
        <v>1716</v>
      </c>
      <c r="L281" s="369" t="s">
        <v>1717</v>
      </c>
      <c r="M281" s="369" t="s">
        <v>1701</v>
      </c>
      <c r="N281" s="369" t="s">
        <v>151</v>
      </c>
      <c r="O281" s="382">
        <f t="shared" ref="O281" si="1187">IF(N281="ALTA",5,IF(N281="MEDIO ALTA",4,IF(N281="MEDIA",3,IF(N281="MEDIO BAJA",2,IF(N281="BAJA",1,0)))))</f>
        <v>2</v>
      </c>
      <c r="P281" s="369" t="s">
        <v>144</v>
      </c>
      <c r="Q281" s="382">
        <f t="shared" si="1162"/>
        <v>4</v>
      </c>
      <c r="R281" s="382">
        <f>Q281*O281</f>
        <v>8</v>
      </c>
      <c r="S281" s="162" t="s">
        <v>327</v>
      </c>
      <c r="T281" s="334">
        <f t="shared" si="1134"/>
        <v>1</v>
      </c>
      <c r="U281" s="356">
        <f t="shared" si="1121"/>
        <v>1</v>
      </c>
      <c r="V281" s="356">
        <f t="shared" si="1175"/>
        <v>0.6</v>
      </c>
      <c r="W281" s="275" t="s">
        <v>1718</v>
      </c>
      <c r="X281" s="369">
        <f>IF(S281="No_existen",5*$X$10,Y281*$X$10)</f>
        <v>0.2</v>
      </c>
      <c r="Y281" s="368">
        <f t="shared" ref="Y281" si="1188">ROUND(AVERAGEIF(Z281:Z283,"&gt;0"),0)</f>
        <v>4</v>
      </c>
      <c r="Z281" s="335">
        <f t="shared" si="1135"/>
        <v>4</v>
      </c>
      <c r="AA281" s="275" t="s">
        <v>330</v>
      </c>
      <c r="AB281" s="275"/>
      <c r="AC281" s="368">
        <f t="shared" ref="AC281" si="1189">IF(S281="No_existen",5*$AC$10,AD281*$AC$10)</f>
        <v>0.6</v>
      </c>
      <c r="AD281" s="356">
        <f t="shared" ref="AD281" si="1190">ROUND(AVERAGEIF(AE281:AE283,"&gt;0"),0)</f>
        <v>4</v>
      </c>
      <c r="AE281" s="336">
        <f t="shared" si="1136"/>
        <v>4</v>
      </c>
      <c r="AF281" s="275" t="s">
        <v>306</v>
      </c>
      <c r="AG281" s="275"/>
      <c r="AH281" s="368">
        <f t="shared" ref="AH281" si="1191">IF(S281="No_existen",5*$AH$10,AI281*$AH$10)</f>
        <v>0.1</v>
      </c>
      <c r="AI281" s="356">
        <f t="shared" ref="AI281" si="1192">ROUND(AVERAGEIF(AJ281:AJ283,"&gt;0"),0)</f>
        <v>1</v>
      </c>
      <c r="AJ281" s="336">
        <f t="shared" si="1137"/>
        <v>1</v>
      </c>
      <c r="AK281" s="275" t="s">
        <v>304</v>
      </c>
      <c r="AL281" s="275" t="s">
        <v>311</v>
      </c>
      <c r="AM281" s="368">
        <f t="shared" ref="AM281" si="1193">IF(S281="No_existen",5*$AM$10,AN281*$AM$10)</f>
        <v>0.1</v>
      </c>
      <c r="AN281" s="356">
        <f t="shared" ref="AN281" si="1194">ROUND(AVERAGEIF(AO281:AO283,"&gt;0"),0)</f>
        <v>1</v>
      </c>
      <c r="AO281" s="336">
        <f t="shared" si="1138"/>
        <v>1</v>
      </c>
      <c r="AP281" s="275" t="s">
        <v>592</v>
      </c>
      <c r="AQ281" s="356">
        <f t="shared" ref="AQ281" si="1195">ROUND(AVERAGE(U281,Y281,AD281,AI281,AN281),0)</f>
        <v>2</v>
      </c>
      <c r="AR281" s="356" t="str">
        <f t="shared" ref="AR281" si="1196">IF(AQ281&lt;1.5,"FUERTE",IF(AND(AQ281&gt;=1.5,AQ281&lt;2.5),"ACEPTABLE",IF(AQ281&gt;=5,"INEXISTENTE","DÉBIL")))</f>
        <v>ACEPTABLE</v>
      </c>
      <c r="AS281" s="358">
        <f t="shared" ref="AS281" si="1197">IF(R281=0,0,ROUND((R281*AQ281),0))</f>
        <v>16</v>
      </c>
      <c r="AT281" s="360" t="str">
        <f t="shared" ref="AT281" si="1198">IF(AS281&gt;=36,"GRAVE", IF(AS281&lt;=10, "LEVE", "MODERADO"))</f>
        <v>MODERADO</v>
      </c>
      <c r="AU281" s="374" t="s">
        <v>1719</v>
      </c>
      <c r="AV281" s="385">
        <v>1</v>
      </c>
      <c r="AW281" s="275" t="s">
        <v>91</v>
      </c>
      <c r="AX281" s="275" t="s">
        <v>1720</v>
      </c>
      <c r="AY281" s="159">
        <v>45291</v>
      </c>
      <c r="AZ281" s="159"/>
      <c r="BA281" s="344"/>
      <c r="XAO281" s="314"/>
      <c r="XAP281" s="314"/>
      <c r="XAQ281" s="263"/>
      <c r="XAR281" s="312"/>
      <c r="XAS281" s="263"/>
      <c r="XAT281" s="314"/>
      <c r="XAU281" s="314"/>
      <c r="XAV281" s="314"/>
      <c r="XAW281" s="315"/>
      <c r="XAX281" s="314"/>
      <c r="XAY281" s="314"/>
      <c r="XAZ281" s="314"/>
      <c r="XBA281" s="314"/>
      <c r="XBB281" s="314"/>
      <c r="XBC281" s="314"/>
      <c r="XBD281" s="281"/>
      <c r="XBE281" s="316"/>
      <c r="XBF281" s="317"/>
      <c r="XBG281" s="314"/>
      <c r="XBH281" s="314"/>
      <c r="XBI281" s="314"/>
      <c r="XBJ281" s="314"/>
      <c r="XBK281" s="263"/>
      <c r="XBL281" s="312"/>
      <c r="XBM281" s="263"/>
      <c r="XBN281" s="314"/>
      <c r="XBO281" s="314"/>
      <c r="XBP281" s="314"/>
      <c r="XBQ281" s="315"/>
      <c r="XBR281" s="314"/>
      <c r="XBS281" s="314"/>
      <c r="XBT281" s="314"/>
      <c r="XBU281" s="314"/>
      <c r="XBV281" s="314"/>
      <c r="XBW281" s="281"/>
      <c r="XBX281" s="317"/>
      <c r="XBY281" s="314"/>
      <c r="XBZ281" s="314"/>
      <c r="XCA281" s="318"/>
      <c r="XCB281" s="312"/>
      <c r="XCC281" s="314"/>
      <c r="XCD281" s="314"/>
      <c r="XCE281" s="263"/>
      <c r="XCF281" s="312"/>
      <c r="XCG281" s="263"/>
      <c r="XCH281" s="314"/>
      <c r="XCI281" s="314"/>
      <c r="XCJ281" s="314"/>
      <c r="XCK281" s="315"/>
      <c r="XCL281" s="314"/>
      <c r="XCM281" s="314"/>
      <c r="XCN281" s="314"/>
      <c r="XCO281" s="314"/>
      <c r="XCP281" s="314"/>
      <c r="XCQ281" s="317"/>
      <c r="XCR281" s="314"/>
      <c r="XCS281" s="318"/>
      <c r="XCT281" s="286"/>
      <c r="XCW281" s="314"/>
      <c r="XCX281" s="314"/>
      <c r="XCY281" s="263"/>
      <c r="XCZ281" s="312"/>
      <c r="XDA281" s="263"/>
      <c r="XDB281" s="314"/>
      <c r="XDC281" s="314"/>
      <c r="XDD281" s="314"/>
      <c r="XDE281" s="315"/>
      <c r="XDF281" s="314"/>
      <c r="XDG281" s="314"/>
      <c r="XDH281" s="314"/>
      <c r="XDI281" s="314"/>
      <c r="XDJ281" s="314"/>
      <c r="XDK281" s="314"/>
      <c r="XDL281" s="286"/>
      <c r="XDQ281" s="314"/>
      <c r="XDR281" s="314"/>
      <c r="XDS281" s="263"/>
      <c r="XDT281" s="312"/>
      <c r="XDU281" s="263"/>
      <c r="XDV281" s="314"/>
      <c r="XDW281" s="314"/>
      <c r="XDX281" s="314"/>
      <c r="XDY281" s="315"/>
      <c r="XDZ281" s="314"/>
      <c r="XEA281" s="314"/>
      <c r="XEB281" s="314"/>
      <c r="XEC281" s="314"/>
      <c r="XED281" s="314"/>
      <c r="XEE281" s="286"/>
      <c r="XEK281" s="314"/>
      <c r="XEL281" s="314"/>
      <c r="XEM281" s="263"/>
      <c r="XEN281" s="312"/>
      <c r="XEO281" s="263"/>
      <c r="XEP281" s="314"/>
      <c r="XEQ281" s="314"/>
      <c r="XER281" s="314"/>
      <c r="XES281" s="315"/>
      <c r="XET281" s="314"/>
      <c r="XEU281" s="314"/>
      <c r="XEV281" s="314"/>
      <c r="XEW281" s="314"/>
      <c r="XEX281" s="314"/>
    </row>
    <row r="282" spans="1:53 16265:16378" ht="40.5" hidden="1" customHeight="1" x14ac:dyDescent="0.2">
      <c r="A282" s="378"/>
      <c r="B282" s="364"/>
      <c r="C282" s="356"/>
      <c r="D282" s="374"/>
      <c r="E282" s="356"/>
      <c r="F282" s="369"/>
      <c r="G282" s="275"/>
      <c r="H282" s="275"/>
      <c r="I282" s="275"/>
      <c r="J282" s="369"/>
      <c r="K282" s="369"/>
      <c r="L282" s="369"/>
      <c r="M282" s="369"/>
      <c r="N282" s="369"/>
      <c r="O282" s="382"/>
      <c r="P282" s="369"/>
      <c r="Q282" s="382"/>
      <c r="R282" s="382"/>
      <c r="S282" s="162"/>
      <c r="T282" s="334">
        <f t="shared" si="1134"/>
        <v>0</v>
      </c>
      <c r="U282" s="356"/>
      <c r="V282" s="356"/>
      <c r="W282" s="275"/>
      <c r="X282" s="369"/>
      <c r="Y282" s="368"/>
      <c r="Z282" s="335">
        <f t="shared" si="1135"/>
        <v>0</v>
      </c>
      <c r="AA282" s="275"/>
      <c r="AB282" s="275"/>
      <c r="AC282" s="368"/>
      <c r="AD282" s="356"/>
      <c r="AE282" s="336">
        <f t="shared" si="1136"/>
        <v>0</v>
      </c>
      <c r="AF282" s="275"/>
      <c r="AG282" s="275"/>
      <c r="AH282" s="368"/>
      <c r="AI282" s="356"/>
      <c r="AJ282" s="336">
        <f t="shared" si="1137"/>
        <v>0</v>
      </c>
      <c r="AK282" s="275"/>
      <c r="AL282" s="275"/>
      <c r="AM282" s="368"/>
      <c r="AN282" s="356"/>
      <c r="AO282" s="336">
        <f t="shared" si="1138"/>
        <v>0</v>
      </c>
      <c r="AP282" s="275"/>
      <c r="AQ282" s="356"/>
      <c r="AR282" s="356"/>
      <c r="AS282" s="358"/>
      <c r="AT282" s="360"/>
      <c r="AU282" s="374"/>
      <c r="AV282" s="374"/>
      <c r="AW282" s="275"/>
      <c r="AX282" s="275"/>
      <c r="AY282" s="159"/>
      <c r="AZ282" s="159"/>
      <c r="BA282" s="344"/>
      <c r="XAO282" s="314"/>
      <c r="XAP282" s="314"/>
      <c r="XAQ282" s="263"/>
      <c r="XAR282" s="312"/>
      <c r="XAS282" s="263"/>
      <c r="XAT282" s="314"/>
      <c r="XAU282" s="314"/>
      <c r="XAV282" s="314"/>
      <c r="XAW282" s="315"/>
      <c r="XAX282" s="314"/>
      <c r="XAY282" s="314"/>
      <c r="XAZ282" s="314"/>
      <c r="XBA282" s="314"/>
      <c r="XBB282" s="314"/>
      <c r="XBC282" s="314"/>
      <c r="XBD282" s="281"/>
      <c r="XBE282" s="316"/>
      <c r="XBF282" s="317"/>
      <c r="XBG282" s="314"/>
      <c r="XBH282" s="314"/>
      <c r="XBI282" s="314"/>
      <c r="XBJ282" s="314"/>
      <c r="XBK282" s="263"/>
      <c r="XBL282" s="312"/>
      <c r="XBM282" s="263"/>
      <c r="XBN282" s="314"/>
      <c r="XBO282" s="314"/>
      <c r="XBP282" s="314"/>
      <c r="XBQ282" s="315"/>
      <c r="XBR282" s="314"/>
      <c r="XBS282" s="314"/>
      <c r="XBT282" s="314"/>
      <c r="XBU282" s="314"/>
      <c r="XBV282" s="314"/>
      <c r="XBW282" s="281"/>
      <c r="XBX282" s="317"/>
      <c r="XBY282" s="314"/>
      <c r="XBZ282" s="314"/>
      <c r="XCA282" s="318"/>
      <c r="XCB282" s="312"/>
      <c r="XCC282" s="314"/>
      <c r="XCD282" s="314"/>
      <c r="XCE282" s="263"/>
      <c r="XCF282" s="312"/>
      <c r="XCG282" s="263"/>
      <c r="XCH282" s="314"/>
      <c r="XCI282" s="314"/>
      <c r="XCJ282" s="314"/>
      <c r="XCK282" s="315"/>
      <c r="XCL282" s="314"/>
      <c r="XCM282" s="314"/>
      <c r="XCN282" s="314"/>
      <c r="XCO282" s="314"/>
      <c r="XCP282" s="314"/>
      <c r="XCQ282" s="317"/>
      <c r="XCR282" s="314"/>
      <c r="XCS282" s="318"/>
      <c r="XCT282" s="286"/>
      <c r="XCW282" s="314"/>
      <c r="XCX282" s="314"/>
      <c r="XCY282" s="263"/>
      <c r="XCZ282" s="312"/>
      <c r="XDA282" s="263"/>
      <c r="XDB282" s="314"/>
      <c r="XDC282" s="314"/>
      <c r="XDD282" s="314"/>
      <c r="XDE282" s="315"/>
      <c r="XDF282" s="314"/>
      <c r="XDG282" s="314"/>
      <c r="XDH282" s="314"/>
      <c r="XDI282" s="314"/>
      <c r="XDJ282" s="314"/>
      <c r="XDK282" s="314"/>
      <c r="XDL282" s="286"/>
      <c r="XDQ282" s="314"/>
      <c r="XDR282" s="314"/>
      <c r="XDS282" s="263"/>
      <c r="XDT282" s="312"/>
      <c r="XDU282" s="263"/>
      <c r="XDV282" s="314"/>
      <c r="XDW282" s="314"/>
      <c r="XDX282" s="314"/>
      <c r="XDY282" s="315"/>
      <c r="XDZ282" s="314"/>
      <c r="XEA282" s="314"/>
      <c r="XEB282" s="314"/>
      <c r="XEC282" s="314"/>
      <c r="XED282" s="314"/>
      <c r="XEE282" s="286"/>
      <c r="XEK282" s="314"/>
      <c r="XEL282" s="314"/>
      <c r="XEM282" s="263"/>
      <c r="XEN282" s="312"/>
      <c r="XEO282" s="263"/>
      <c r="XEP282" s="314"/>
      <c r="XEQ282" s="314"/>
      <c r="XER282" s="314"/>
      <c r="XES282" s="315"/>
      <c r="XET282" s="314"/>
      <c r="XEU282" s="314"/>
      <c r="XEV282" s="314"/>
      <c r="XEW282" s="314"/>
      <c r="XEX282" s="314"/>
    </row>
    <row r="283" spans="1:53 16265:16378" ht="40.5" hidden="1" customHeight="1" x14ac:dyDescent="0.2">
      <c r="A283" s="378"/>
      <c r="B283" s="364"/>
      <c r="C283" s="356"/>
      <c r="D283" s="374"/>
      <c r="E283" s="356"/>
      <c r="F283" s="369"/>
      <c r="G283" s="275"/>
      <c r="H283" s="275"/>
      <c r="I283" s="275"/>
      <c r="J283" s="369"/>
      <c r="K283" s="369"/>
      <c r="L283" s="369"/>
      <c r="M283" s="369"/>
      <c r="N283" s="369"/>
      <c r="O283" s="382"/>
      <c r="P283" s="369"/>
      <c r="Q283" s="382"/>
      <c r="R283" s="382"/>
      <c r="S283" s="162"/>
      <c r="T283" s="334">
        <f t="shared" si="1134"/>
        <v>0</v>
      </c>
      <c r="U283" s="356"/>
      <c r="V283" s="356"/>
      <c r="W283" s="275"/>
      <c r="X283" s="369"/>
      <c r="Y283" s="368"/>
      <c r="Z283" s="335">
        <f t="shared" si="1135"/>
        <v>0</v>
      </c>
      <c r="AA283" s="275"/>
      <c r="AB283" s="275"/>
      <c r="AC283" s="368"/>
      <c r="AD283" s="356"/>
      <c r="AE283" s="336">
        <f t="shared" si="1136"/>
        <v>0</v>
      </c>
      <c r="AF283" s="275"/>
      <c r="AG283" s="275"/>
      <c r="AH283" s="368"/>
      <c r="AI283" s="356"/>
      <c r="AJ283" s="336">
        <f t="shared" si="1137"/>
        <v>0</v>
      </c>
      <c r="AK283" s="275"/>
      <c r="AL283" s="275"/>
      <c r="AM283" s="368"/>
      <c r="AN283" s="356"/>
      <c r="AO283" s="336">
        <f t="shared" si="1138"/>
        <v>0</v>
      </c>
      <c r="AP283" s="275"/>
      <c r="AQ283" s="356"/>
      <c r="AR283" s="356"/>
      <c r="AS283" s="358"/>
      <c r="AT283" s="360"/>
      <c r="AU283" s="374"/>
      <c r="AV283" s="374"/>
      <c r="AW283" s="275"/>
      <c r="AX283" s="275"/>
      <c r="AY283" s="159"/>
      <c r="AZ283" s="159"/>
      <c r="BA283" s="344"/>
      <c r="XAO283" s="314"/>
      <c r="XAP283" s="314"/>
      <c r="XAQ283" s="263"/>
      <c r="XAR283" s="312"/>
      <c r="XAS283" s="263"/>
      <c r="XAT283" s="314"/>
      <c r="XAU283" s="314"/>
      <c r="XAV283" s="314"/>
      <c r="XAW283" s="315"/>
      <c r="XAX283" s="314"/>
      <c r="XAY283" s="314"/>
      <c r="XAZ283" s="314"/>
      <c r="XBA283" s="314"/>
      <c r="XBB283" s="314"/>
      <c r="XBC283" s="314"/>
      <c r="XBD283" s="281"/>
      <c r="XBE283" s="316"/>
      <c r="XBF283" s="317"/>
      <c r="XBG283" s="314"/>
      <c r="XBH283" s="314"/>
      <c r="XBI283" s="314"/>
      <c r="XBJ283" s="314"/>
      <c r="XBK283" s="263"/>
      <c r="XBL283" s="312"/>
      <c r="XBM283" s="263"/>
      <c r="XBN283" s="314"/>
      <c r="XBO283" s="314"/>
      <c r="XBP283" s="314"/>
      <c r="XBQ283" s="315"/>
      <c r="XBR283" s="314"/>
      <c r="XBS283" s="314"/>
      <c r="XBT283" s="314"/>
      <c r="XBU283" s="314"/>
      <c r="XBV283" s="314"/>
      <c r="XBW283" s="281"/>
      <c r="XBX283" s="317"/>
      <c r="XBY283" s="314"/>
      <c r="XBZ283" s="314"/>
      <c r="XCA283" s="318"/>
      <c r="XCB283" s="312"/>
      <c r="XCC283" s="314"/>
      <c r="XCD283" s="314"/>
      <c r="XCE283" s="263"/>
      <c r="XCF283" s="312"/>
      <c r="XCG283" s="263"/>
      <c r="XCH283" s="314"/>
      <c r="XCI283" s="314"/>
      <c r="XCJ283" s="314"/>
      <c r="XCK283" s="315"/>
      <c r="XCL283" s="314"/>
      <c r="XCM283" s="314"/>
      <c r="XCN283" s="314"/>
      <c r="XCO283" s="314"/>
      <c r="XCP283" s="314"/>
      <c r="XCQ283" s="317"/>
      <c r="XCR283" s="314"/>
      <c r="XCS283" s="318"/>
      <c r="XCT283" s="286"/>
      <c r="XCW283" s="314"/>
      <c r="XCX283" s="314"/>
      <c r="XCY283" s="263"/>
      <c r="XCZ283" s="312"/>
      <c r="XDA283" s="263"/>
      <c r="XDB283" s="314"/>
      <c r="XDC283" s="314"/>
      <c r="XDD283" s="314"/>
      <c r="XDE283" s="315"/>
      <c r="XDF283" s="314"/>
      <c r="XDG283" s="314"/>
      <c r="XDH283" s="314"/>
      <c r="XDI283" s="314"/>
      <c r="XDJ283" s="314"/>
      <c r="XDK283" s="314"/>
      <c r="XDL283" s="286"/>
      <c r="XDQ283" s="314"/>
      <c r="XDR283" s="314"/>
      <c r="XDS283" s="263"/>
      <c r="XDT283" s="312"/>
      <c r="XDU283" s="263"/>
      <c r="XDV283" s="314"/>
      <c r="XDW283" s="314"/>
      <c r="XDX283" s="314"/>
      <c r="XDY283" s="315"/>
      <c r="XDZ283" s="314"/>
      <c r="XEA283" s="314"/>
      <c r="XEB283" s="314"/>
      <c r="XEC283" s="314"/>
      <c r="XED283" s="314"/>
      <c r="XEE283" s="286"/>
      <c r="XEK283" s="314"/>
      <c r="XEL283" s="314"/>
      <c r="XEM283" s="263"/>
      <c r="XEN283" s="312"/>
      <c r="XEO283" s="263"/>
      <c r="XEP283" s="314"/>
      <c r="XEQ283" s="314"/>
      <c r="XER283" s="314"/>
      <c r="XES283" s="315"/>
      <c r="XET283" s="314"/>
      <c r="XEU283" s="314"/>
      <c r="XEV283" s="314"/>
      <c r="XEW283" s="314"/>
      <c r="XEX283" s="314"/>
    </row>
    <row r="284" spans="1:53 16265:16378" ht="40.5" hidden="1" customHeight="1" x14ac:dyDescent="0.2">
      <c r="A284" s="378">
        <v>92</v>
      </c>
      <c r="B284" s="364" t="s">
        <v>259</v>
      </c>
      <c r="C284" s="356" t="str">
        <f>+VLOOKUP(B284,$A$770:$B$812,2,0)</f>
        <v>JOSE LUIS TRISTANCHO REYES</v>
      </c>
      <c r="D284" s="374" t="s">
        <v>171</v>
      </c>
      <c r="E284" s="356"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69" t="s">
        <v>276</v>
      </c>
      <c r="G284" s="275" t="s">
        <v>271</v>
      </c>
      <c r="H284" s="275" t="s">
        <v>37</v>
      </c>
      <c r="I284" s="275" t="s">
        <v>1721</v>
      </c>
      <c r="J284" s="369" t="s">
        <v>106</v>
      </c>
      <c r="K284" s="369" t="s">
        <v>1722</v>
      </c>
      <c r="L284" s="369" t="s">
        <v>1723</v>
      </c>
      <c r="M284" s="369" t="s">
        <v>1724</v>
      </c>
      <c r="N284" s="369" t="s">
        <v>151</v>
      </c>
      <c r="O284" s="382">
        <f t="shared" ref="O284" si="1199">IF(N284="ALTA",5,IF(N284="MEDIO ALTA",4,IF(N284="MEDIA",3,IF(N284="MEDIO BAJA",2,IF(N284="BAJA",1,0)))))</f>
        <v>2</v>
      </c>
      <c r="P284" s="369" t="s">
        <v>142</v>
      </c>
      <c r="Q284" s="382">
        <f t="shared" ref="Q284" si="1200">IF(P284="ALTO",5,IF(P284="MEDIO ALTO",4,IF(P284="MEDIO",3,IF(P284="MEDIO BAJO",2,IF(P284="BAJO",1,0)))))</f>
        <v>1</v>
      </c>
      <c r="R284" s="382">
        <f t="shared" ref="R284:R290" si="1201">Q284*O284</f>
        <v>2</v>
      </c>
      <c r="S284" s="162" t="s">
        <v>327</v>
      </c>
      <c r="T284" s="334">
        <f t="shared" si="1134"/>
        <v>1</v>
      </c>
      <c r="U284" s="356">
        <f t="shared" si="1121"/>
        <v>1</v>
      </c>
      <c r="V284" s="356">
        <f t="shared" si="1175"/>
        <v>0.6</v>
      </c>
      <c r="W284" s="275" t="s">
        <v>1725</v>
      </c>
      <c r="X284" s="369">
        <f>IF(S284="No_existen",5*$X$10,Y284*$X$10)</f>
        <v>0.2</v>
      </c>
      <c r="Y284" s="368">
        <f t="shared" ref="Y284" si="1202">ROUND(AVERAGEIF(Z284:Z286,"&gt;0"),0)</f>
        <v>4</v>
      </c>
      <c r="Z284" s="335">
        <f t="shared" si="1135"/>
        <v>4</v>
      </c>
      <c r="AA284" s="275" t="s">
        <v>330</v>
      </c>
      <c r="AB284" s="275"/>
      <c r="AC284" s="368">
        <f t="shared" ref="AC284" si="1203">IF(S284="No_existen",5*$AC$10,AD284*$AC$10)</f>
        <v>0.6</v>
      </c>
      <c r="AD284" s="356">
        <f t="shared" ref="AD284" si="1204">ROUND(AVERAGEIF(AE284:AE286,"&gt;0"),0)</f>
        <v>4</v>
      </c>
      <c r="AE284" s="336">
        <f t="shared" si="1136"/>
        <v>4</v>
      </c>
      <c r="AF284" s="275" t="s">
        <v>306</v>
      </c>
      <c r="AG284" s="275"/>
      <c r="AH284" s="368">
        <f t="shared" ref="AH284" si="1205">IF(S284="No_existen",5*$AH$10,AI284*$AH$10)</f>
        <v>0.1</v>
      </c>
      <c r="AI284" s="356">
        <f t="shared" ref="AI284" si="1206">ROUND(AVERAGEIF(AJ284:AJ286,"&gt;0"),0)</f>
        <v>1</v>
      </c>
      <c r="AJ284" s="336">
        <f t="shared" si="1137"/>
        <v>1</v>
      </c>
      <c r="AK284" s="275" t="s">
        <v>304</v>
      </c>
      <c r="AL284" s="275" t="s">
        <v>311</v>
      </c>
      <c r="AM284" s="368">
        <f t="shared" ref="AM284" si="1207">IF(S284="No_existen",5*$AM$10,AN284*$AM$10)</f>
        <v>0.1</v>
      </c>
      <c r="AN284" s="356">
        <f t="shared" ref="AN284" si="1208">ROUND(AVERAGEIF(AO284:AO286,"&gt;0"),0)</f>
        <v>1</v>
      </c>
      <c r="AO284" s="336">
        <f t="shared" si="1138"/>
        <v>1</v>
      </c>
      <c r="AP284" s="275" t="s">
        <v>592</v>
      </c>
      <c r="AQ284" s="356">
        <f t="shared" ref="AQ284" si="1209">ROUND(AVERAGE(U284,Y284,AD284,AI284,AN284),0)</f>
        <v>2</v>
      </c>
      <c r="AR284" s="356" t="str">
        <f t="shared" ref="AR284" si="1210">IF(AQ284&lt;1.5,"FUERTE",IF(AND(AQ284&gt;=1.5,AQ284&lt;2.5),"ACEPTABLE",IF(AQ284&gt;=5,"INEXISTENTE","DÉBIL")))</f>
        <v>ACEPTABLE</v>
      </c>
      <c r="AS284" s="358">
        <f t="shared" ref="AS284" si="1211">IF(R284=0,0,ROUND((R284*AQ284),0))</f>
        <v>4</v>
      </c>
      <c r="AT284" s="360" t="str">
        <f t="shared" ref="AT284" si="1212">IF(AS284&gt;=36,"GRAVE", IF(AS284&lt;=10, "LEVE", "MODERADO"))</f>
        <v>LEVE</v>
      </c>
      <c r="AU284" s="374" t="s">
        <v>1726</v>
      </c>
      <c r="AV284" s="385">
        <v>0</v>
      </c>
      <c r="AW284" s="275" t="s">
        <v>90</v>
      </c>
      <c r="AX284" s="275"/>
      <c r="AY284" s="159"/>
      <c r="AZ284" s="159"/>
      <c r="BA284" s="344"/>
      <c r="XAO284" s="314"/>
      <c r="XAP284" s="314"/>
      <c r="XAQ284" s="263"/>
      <c r="XAR284" s="312"/>
      <c r="XAS284" s="263"/>
      <c r="XAT284" s="314"/>
      <c r="XAU284" s="314"/>
      <c r="XAV284" s="314"/>
      <c r="XAW284" s="315"/>
      <c r="XAX284" s="314"/>
      <c r="XAY284" s="314"/>
      <c r="XAZ284" s="314"/>
      <c r="XBA284" s="314"/>
      <c r="XBB284" s="314"/>
      <c r="XBC284" s="314"/>
      <c r="XBD284" s="281"/>
      <c r="XBE284" s="316"/>
      <c r="XBF284" s="317"/>
      <c r="XBG284" s="314"/>
      <c r="XBH284" s="314"/>
      <c r="XBI284" s="314"/>
      <c r="XBJ284" s="314"/>
      <c r="XBK284" s="263"/>
      <c r="XBL284" s="312"/>
      <c r="XBM284" s="263"/>
      <c r="XBN284" s="314"/>
      <c r="XBO284" s="314"/>
      <c r="XBP284" s="314"/>
      <c r="XBQ284" s="315"/>
      <c r="XBR284" s="314"/>
      <c r="XBS284" s="314"/>
      <c r="XBT284" s="314"/>
      <c r="XBU284" s="314"/>
      <c r="XBV284" s="314"/>
      <c r="XBW284" s="281"/>
      <c r="XBX284" s="317"/>
      <c r="XBY284" s="314"/>
      <c r="XBZ284" s="314"/>
      <c r="XCA284" s="318"/>
      <c r="XCB284" s="312"/>
      <c r="XCC284" s="314"/>
      <c r="XCD284" s="314"/>
      <c r="XCE284" s="263"/>
      <c r="XCF284" s="312"/>
      <c r="XCG284" s="263"/>
      <c r="XCH284" s="314"/>
      <c r="XCI284" s="314"/>
      <c r="XCJ284" s="314"/>
      <c r="XCK284" s="315"/>
      <c r="XCL284" s="314"/>
      <c r="XCM284" s="314"/>
      <c r="XCN284" s="314"/>
      <c r="XCO284" s="314"/>
      <c r="XCP284" s="314"/>
      <c r="XCQ284" s="317"/>
      <c r="XCR284" s="314"/>
      <c r="XCS284" s="318"/>
      <c r="XCT284" s="286"/>
      <c r="XCW284" s="314"/>
      <c r="XCX284" s="314"/>
      <c r="XCY284" s="263"/>
      <c r="XCZ284" s="312"/>
      <c r="XDA284" s="263"/>
      <c r="XDB284" s="314"/>
      <c r="XDC284" s="314"/>
      <c r="XDD284" s="314"/>
      <c r="XDE284" s="315"/>
      <c r="XDF284" s="314"/>
      <c r="XDG284" s="314"/>
      <c r="XDH284" s="314"/>
      <c r="XDI284" s="314"/>
      <c r="XDJ284" s="314"/>
      <c r="XDK284" s="314"/>
      <c r="XDL284" s="286"/>
      <c r="XDQ284" s="314"/>
      <c r="XDR284" s="314"/>
      <c r="XDS284" s="263"/>
      <c r="XDT284" s="312"/>
      <c r="XDU284" s="263"/>
      <c r="XDV284" s="314"/>
      <c r="XDW284" s="314"/>
      <c r="XDX284" s="314"/>
      <c r="XDY284" s="315"/>
      <c r="XDZ284" s="314"/>
      <c r="XEA284" s="314"/>
      <c r="XEB284" s="314"/>
      <c r="XEC284" s="314"/>
      <c r="XED284" s="314"/>
      <c r="XEE284" s="286"/>
      <c r="XEK284" s="314"/>
      <c r="XEL284" s="314"/>
      <c r="XEM284" s="263"/>
      <c r="XEN284" s="312"/>
      <c r="XEO284" s="263"/>
      <c r="XEP284" s="314"/>
      <c r="XEQ284" s="314"/>
      <c r="XER284" s="314"/>
      <c r="XES284" s="315"/>
      <c r="XET284" s="314"/>
      <c r="XEU284" s="314"/>
      <c r="XEV284" s="314"/>
      <c r="XEW284" s="314"/>
      <c r="XEX284" s="314"/>
    </row>
    <row r="285" spans="1:53 16265:16378" ht="40.5" hidden="1" customHeight="1" x14ac:dyDescent="0.2">
      <c r="A285" s="378"/>
      <c r="B285" s="364"/>
      <c r="C285" s="356"/>
      <c r="D285" s="374"/>
      <c r="E285" s="356"/>
      <c r="F285" s="369"/>
      <c r="G285" s="275"/>
      <c r="H285" s="275"/>
      <c r="I285" s="275"/>
      <c r="J285" s="369"/>
      <c r="K285" s="369"/>
      <c r="L285" s="369"/>
      <c r="M285" s="369"/>
      <c r="N285" s="369"/>
      <c r="O285" s="382"/>
      <c r="P285" s="369"/>
      <c r="Q285" s="382"/>
      <c r="R285" s="382"/>
      <c r="S285" s="162"/>
      <c r="T285" s="334">
        <f t="shared" si="1134"/>
        <v>0</v>
      </c>
      <c r="U285" s="356"/>
      <c r="V285" s="356"/>
      <c r="W285" s="275"/>
      <c r="X285" s="369"/>
      <c r="Y285" s="368"/>
      <c r="Z285" s="335">
        <f t="shared" si="1135"/>
        <v>0</v>
      </c>
      <c r="AA285" s="275"/>
      <c r="AB285" s="275"/>
      <c r="AC285" s="368"/>
      <c r="AD285" s="356"/>
      <c r="AE285" s="336">
        <f t="shared" si="1136"/>
        <v>0</v>
      </c>
      <c r="AF285" s="275"/>
      <c r="AG285" s="275"/>
      <c r="AH285" s="368"/>
      <c r="AI285" s="356"/>
      <c r="AJ285" s="336">
        <f t="shared" si="1137"/>
        <v>0</v>
      </c>
      <c r="AK285" s="275"/>
      <c r="AL285" s="275"/>
      <c r="AM285" s="368"/>
      <c r="AN285" s="356"/>
      <c r="AO285" s="336">
        <f t="shared" si="1138"/>
        <v>0</v>
      </c>
      <c r="AP285" s="275"/>
      <c r="AQ285" s="356"/>
      <c r="AR285" s="356"/>
      <c r="AS285" s="358"/>
      <c r="AT285" s="360"/>
      <c r="AU285" s="374"/>
      <c r="AV285" s="374"/>
      <c r="AW285" s="275" t="s">
        <v>90</v>
      </c>
      <c r="AX285" s="275"/>
      <c r="AY285" s="159"/>
      <c r="AZ285" s="159"/>
      <c r="BA285" s="344"/>
      <c r="XAO285" s="314"/>
      <c r="XAP285" s="314"/>
      <c r="XAQ285" s="263"/>
      <c r="XAR285" s="312"/>
      <c r="XAS285" s="263"/>
      <c r="XAT285" s="314"/>
      <c r="XAU285" s="314"/>
      <c r="XAV285" s="314"/>
      <c r="XAW285" s="315"/>
      <c r="XAX285" s="314"/>
      <c r="XAY285" s="314"/>
      <c r="XAZ285" s="314"/>
      <c r="XBA285" s="314"/>
      <c r="XBB285" s="314"/>
      <c r="XBC285" s="314"/>
      <c r="XBD285" s="281"/>
      <c r="XBE285" s="316"/>
      <c r="XBF285" s="317"/>
      <c r="XBG285" s="314"/>
      <c r="XBH285" s="314"/>
      <c r="XBI285" s="314"/>
      <c r="XBJ285" s="314"/>
      <c r="XBK285" s="263"/>
      <c r="XBL285" s="312"/>
      <c r="XBM285" s="263"/>
      <c r="XBN285" s="314"/>
      <c r="XBO285" s="314"/>
      <c r="XBP285" s="314"/>
      <c r="XBQ285" s="315"/>
      <c r="XBR285" s="314"/>
      <c r="XBS285" s="314"/>
      <c r="XBT285" s="314"/>
      <c r="XBU285" s="314"/>
      <c r="XBV285" s="314"/>
      <c r="XBW285" s="281"/>
      <c r="XBX285" s="317"/>
      <c r="XBY285" s="314"/>
      <c r="XBZ285" s="314"/>
      <c r="XCA285" s="318"/>
      <c r="XCB285" s="312"/>
      <c r="XCC285" s="314"/>
      <c r="XCD285" s="314"/>
      <c r="XCE285" s="263"/>
      <c r="XCF285" s="312"/>
      <c r="XCG285" s="263"/>
      <c r="XCH285" s="314"/>
      <c r="XCI285" s="314"/>
      <c r="XCJ285" s="314"/>
      <c r="XCK285" s="315"/>
      <c r="XCL285" s="314"/>
      <c r="XCM285" s="314"/>
      <c r="XCN285" s="314"/>
      <c r="XCO285" s="314"/>
      <c r="XCP285" s="314"/>
      <c r="XCQ285" s="317"/>
      <c r="XCR285" s="314"/>
      <c r="XCS285" s="318"/>
      <c r="XCT285" s="286"/>
      <c r="XCW285" s="314"/>
      <c r="XCX285" s="314"/>
      <c r="XCY285" s="263"/>
      <c r="XCZ285" s="312"/>
      <c r="XDA285" s="263"/>
      <c r="XDB285" s="314"/>
      <c r="XDC285" s="314"/>
      <c r="XDD285" s="314"/>
      <c r="XDE285" s="315"/>
      <c r="XDF285" s="314"/>
      <c r="XDG285" s="314"/>
      <c r="XDH285" s="314"/>
      <c r="XDI285" s="314"/>
      <c r="XDJ285" s="314"/>
      <c r="XDK285" s="314"/>
      <c r="XDL285" s="286"/>
      <c r="XDQ285" s="314"/>
      <c r="XDR285" s="314"/>
      <c r="XDS285" s="263"/>
      <c r="XDT285" s="312"/>
      <c r="XDU285" s="263"/>
      <c r="XDV285" s="314"/>
      <c r="XDW285" s="314"/>
      <c r="XDX285" s="314"/>
      <c r="XDY285" s="315"/>
      <c r="XDZ285" s="314"/>
      <c r="XEA285" s="314"/>
      <c r="XEB285" s="314"/>
      <c r="XEC285" s="314"/>
      <c r="XED285" s="314"/>
      <c r="XEE285" s="286"/>
      <c r="XEK285" s="314"/>
      <c r="XEL285" s="314"/>
      <c r="XEM285" s="263"/>
      <c r="XEN285" s="312"/>
      <c r="XEO285" s="263"/>
      <c r="XEP285" s="314"/>
      <c r="XEQ285" s="314"/>
      <c r="XER285" s="314"/>
      <c r="XES285" s="315"/>
      <c r="XET285" s="314"/>
      <c r="XEU285" s="314"/>
      <c r="XEV285" s="314"/>
      <c r="XEW285" s="314"/>
      <c r="XEX285" s="314"/>
    </row>
    <row r="286" spans="1:53 16265:16378" ht="40.5" hidden="1" customHeight="1" x14ac:dyDescent="0.2">
      <c r="A286" s="378"/>
      <c r="B286" s="364"/>
      <c r="C286" s="356"/>
      <c r="D286" s="374"/>
      <c r="E286" s="356"/>
      <c r="F286" s="369"/>
      <c r="G286" s="275"/>
      <c r="H286" s="275"/>
      <c r="I286" s="275"/>
      <c r="J286" s="369"/>
      <c r="K286" s="369"/>
      <c r="L286" s="369"/>
      <c r="M286" s="369"/>
      <c r="N286" s="369"/>
      <c r="O286" s="382"/>
      <c r="P286" s="369"/>
      <c r="Q286" s="382"/>
      <c r="R286" s="382"/>
      <c r="S286" s="162"/>
      <c r="T286" s="334">
        <f t="shared" si="1134"/>
        <v>0</v>
      </c>
      <c r="U286" s="356"/>
      <c r="V286" s="356"/>
      <c r="W286" s="275"/>
      <c r="X286" s="369"/>
      <c r="Y286" s="368"/>
      <c r="Z286" s="335">
        <f t="shared" si="1135"/>
        <v>0</v>
      </c>
      <c r="AA286" s="275"/>
      <c r="AB286" s="275"/>
      <c r="AC286" s="368"/>
      <c r="AD286" s="356"/>
      <c r="AE286" s="336">
        <f t="shared" si="1136"/>
        <v>0</v>
      </c>
      <c r="AF286" s="275"/>
      <c r="AG286" s="275"/>
      <c r="AH286" s="368"/>
      <c r="AI286" s="356"/>
      <c r="AJ286" s="336">
        <f t="shared" si="1137"/>
        <v>0</v>
      </c>
      <c r="AK286" s="275"/>
      <c r="AL286" s="275"/>
      <c r="AM286" s="368"/>
      <c r="AN286" s="356"/>
      <c r="AO286" s="336">
        <f t="shared" si="1138"/>
        <v>0</v>
      </c>
      <c r="AP286" s="275"/>
      <c r="AQ286" s="356"/>
      <c r="AR286" s="356"/>
      <c r="AS286" s="358"/>
      <c r="AT286" s="360"/>
      <c r="AU286" s="374"/>
      <c r="AV286" s="374"/>
      <c r="AW286" s="275" t="s">
        <v>90</v>
      </c>
      <c r="AX286" s="275"/>
      <c r="AY286" s="159"/>
      <c r="AZ286" s="159"/>
      <c r="BA286" s="344"/>
      <c r="XAO286" s="314"/>
      <c r="XAP286" s="314"/>
      <c r="XAQ286" s="263"/>
      <c r="XAR286" s="312"/>
      <c r="XAS286" s="263"/>
      <c r="XAT286" s="314"/>
      <c r="XAU286" s="314"/>
      <c r="XAV286" s="314"/>
      <c r="XAW286" s="315"/>
      <c r="XAX286" s="314"/>
      <c r="XAY286" s="314"/>
      <c r="XAZ286" s="314"/>
      <c r="XBA286" s="314"/>
      <c r="XBB286" s="314"/>
      <c r="XBC286" s="314"/>
      <c r="XBD286" s="281"/>
      <c r="XBE286" s="316"/>
      <c r="XBF286" s="317"/>
      <c r="XBG286" s="314"/>
      <c r="XBH286" s="314"/>
      <c r="XBI286" s="314"/>
      <c r="XBJ286" s="314"/>
      <c r="XBK286" s="263"/>
      <c r="XBL286" s="312"/>
      <c r="XBM286" s="263"/>
      <c r="XBN286" s="314"/>
      <c r="XBO286" s="314"/>
      <c r="XBP286" s="314"/>
      <c r="XBQ286" s="315"/>
      <c r="XBR286" s="314"/>
      <c r="XBS286" s="314"/>
      <c r="XBT286" s="314"/>
      <c r="XBU286" s="314"/>
      <c r="XBV286" s="314"/>
      <c r="XBW286" s="281"/>
      <c r="XBX286" s="317"/>
      <c r="XBY286" s="314"/>
      <c r="XBZ286" s="314"/>
      <c r="XCA286" s="318"/>
      <c r="XCB286" s="312"/>
      <c r="XCC286" s="314"/>
      <c r="XCD286" s="314"/>
      <c r="XCE286" s="263"/>
      <c r="XCF286" s="312"/>
      <c r="XCG286" s="263"/>
      <c r="XCH286" s="314"/>
      <c r="XCI286" s="314"/>
      <c r="XCJ286" s="314"/>
      <c r="XCK286" s="315"/>
      <c r="XCL286" s="314"/>
      <c r="XCM286" s="314"/>
      <c r="XCN286" s="314"/>
      <c r="XCO286" s="314"/>
      <c r="XCP286" s="314"/>
      <c r="XCQ286" s="317"/>
      <c r="XCR286" s="314"/>
      <c r="XCS286" s="318"/>
      <c r="XCT286" s="286"/>
      <c r="XCW286" s="314"/>
      <c r="XCX286" s="314"/>
      <c r="XCY286" s="263"/>
      <c r="XCZ286" s="312"/>
      <c r="XDA286" s="263"/>
      <c r="XDB286" s="314"/>
      <c r="XDC286" s="314"/>
      <c r="XDD286" s="314"/>
      <c r="XDE286" s="315"/>
      <c r="XDF286" s="314"/>
      <c r="XDG286" s="314"/>
      <c r="XDH286" s="314"/>
      <c r="XDI286" s="314"/>
      <c r="XDJ286" s="314"/>
      <c r="XDK286" s="314"/>
      <c r="XDL286" s="286"/>
      <c r="XDQ286" s="314"/>
      <c r="XDR286" s="314"/>
      <c r="XDS286" s="263"/>
      <c r="XDT286" s="312"/>
      <c r="XDU286" s="263"/>
      <c r="XDV286" s="314"/>
      <c r="XDW286" s="314"/>
      <c r="XDX286" s="314"/>
      <c r="XDY286" s="315"/>
      <c r="XDZ286" s="314"/>
      <c r="XEA286" s="314"/>
      <c r="XEB286" s="314"/>
      <c r="XEC286" s="314"/>
      <c r="XED286" s="314"/>
      <c r="XEE286" s="286"/>
      <c r="XEK286" s="314"/>
      <c r="XEL286" s="314"/>
      <c r="XEM286" s="263"/>
      <c r="XEN286" s="312"/>
      <c r="XEO286" s="263"/>
      <c r="XEP286" s="314"/>
      <c r="XEQ286" s="314"/>
      <c r="XER286" s="314"/>
      <c r="XES286" s="315"/>
      <c r="XET286" s="314"/>
      <c r="XEU286" s="314"/>
      <c r="XEV286" s="314"/>
      <c r="XEW286" s="314"/>
      <c r="XEX286" s="314"/>
    </row>
    <row r="287" spans="1:53 16265:16378" ht="40.5" hidden="1" customHeight="1" x14ac:dyDescent="0.2">
      <c r="A287" s="378">
        <v>93</v>
      </c>
      <c r="B287" s="364" t="s">
        <v>259</v>
      </c>
      <c r="C287" s="356" t="str">
        <f>+VLOOKUP(B287,$A$770:$B$812,2,0)</f>
        <v>JOSE LUIS TRISTANCHO REYES</v>
      </c>
      <c r="D287" s="374" t="s">
        <v>171</v>
      </c>
      <c r="E287" s="356"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69" t="s">
        <v>276</v>
      </c>
      <c r="G287" s="275" t="s">
        <v>271</v>
      </c>
      <c r="H287" s="275" t="s">
        <v>37</v>
      </c>
      <c r="I287" s="275" t="s">
        <v>1727</v>
      </c>
      <c r="J287" s="369" t="s">
        <v>112</v>
      </c>
      <c r="K287" s="369" t="s">
        <v>1728</v>
      </c>
      <c r="L287" s="369" t="s">
        <v>1729</v>
      </c>
      <c r="M287" s="369" t="s">
        <v>1730</v>
      </c>
      <c r="N287" s="369" t="s">
        <v>128</v>
      </c>
      <c r="O287" s="382">
        <f t="shared" ref="O287" si="1213">IF(N287="ALTA",5,IF(N287="MEDIO ALTA",4,IF(N287="MEDIA",3,IF(N287="MEDIO BAJA",2,IF(N287="BAJA",1,0)))))</f>
        <v>1</v>
      </c>
      <c r="P287" s="369" t="s">
        <v>140</v>
      </c>
      <c r="Q287" s="382">
        <f t="shared" ref="Q287" si="1214">IF(P287="ALTO",5,IF(P287="MEDIO ALTO",4,IF(P287="MEDIO",3,IF(P287="MEDIO BAJO",2,IF(P287="BAJO",1,0)))))</f>
        <v>5</v>
      </c>
      <c r="R287" s="382">
        <f>Q287*O287</f>
        <v>5</v>
      </c>
      <c r="S287" s="162" t="s">
        <v>327</v>
      </c>
      <c r="T287" s="334">
        <f t="shared" si="1134"/>
        <v>1</v>
      </c>
      <c r="U287" s="356">
        <f t="shared" si="1121"/>
        <v>1</v>
      </c>
      <c r="V287" s="356">
        <f t="shared" si="1175"/>
        <v>0.6</v>
      </c>
      <c r="W287" s="275" t="s">
        <v>1731</v>
      </c>
      <c r="X287" s="369">
        <f>IF(S287="No_existen",5*$X$10,Y287*$X$10)</f>
        <v>0.2</v>
      </c>
      <c r="Y287" s="368">
        <f t="shared" ref="Y287" si="1215">ROUND(AVERAGEIF(Z287:Z289,"&gt;0"),0)</f>
        <v>4</v>
      </c>
      <c r="Z287" s="335">
        <f t="shared" si="1135"/>
        <v>4</v>
      </c>
      <c r="AA287" s="275" t="s">
        <v>330</v>
      </c>
      <c r="AB287" s="275"/>
      <c r="AC287" s="368">
        <f t="shared" ref="AC287" si="1216">IF(S287="No_existen",5*$AC$10,AD287*$AC$10)</f>
        <v>0.6</v>
      </c>
      <c r="AD287" s="356">
        <f t="shared" ref="AD287" si="1217">ROUND(AVERAGEIF(AE287:AE289,"&gt;0"),0)</f>
        <v>4</v>
      </c>
      <c r="AE287" s="336">
        <f t="shared" si="1136"/>
        <v>4</v>
      </c>
      <c r="AF287" s="275" t="s">
        <v>306</v>
      </c>
      <c r="AG287" s="275"/>
      <c r="AH287" s="368">
        <f t="shared" ref="AH287" si="1218">IF(S287="No_existen",5*$AH$10,AI287*$AH$10)</f>
        <v>0.1</v>
      </c>
      <c r="AI287" s="356">
        <f t="shared" ref="AI287" si="1219">ROUND(AVERAGEIF(AJ287:AJ289,"&gt;0"),0)</f>
        <v>1</v>
      </c>
      <c r="AJ287" s="336">
        <f t="shared" si="1137"/>
        <v>1</v>
      </c>
      <c r="AK287" s="275" t="s">
        <v>304</v>
      </c>
      <c r="AL287" s="275" t="s">
        <v>311</v>
      </c>
      <c r="AM287" s="368">
        <f t="shared" ref="AM287" si="1220">IF(S287="No_existen",5*$AM$10,AN287*$AM$10)</f>
        <v>0.1</v>
      </c>
      <c r="AN287" s="356">
        <f t="shared" ref="AN287" si="1221">ROUND(AVERAGEIF(AO287:AO289,"&gt;0"),0)</f>
        <v>1</v>
      </c>
      <c r="AO287" s="336">
        <f t="shared" si="1138"/>
        <v>1</v>
      </c>
      <c r="AP287" s="275" t="s">
        <v>592</v>
      </c>
      <c r="AQ287" s="356">
        <f t="shared" ref="AQ287" si="1222">ROUND(AVERAGE(U287,Y287,AD287,AI287,AN287),0)</f>
        <v>2</v>
      </c>
      <c r="AR287" s="356" t="str">
        <f t="shared" ref="AR287" si="1223">IF(AQ287&lt;1.5,"FUERTE",IF(AND(AQ287&gt;=1.5,AQ287&lt;2.5),"ACEPTABLE",IF(AQ287&gt;=5,"INEXISTENTE","DÉBIL")))</f>
        <v>ACEPTABLE</v>
      </c>
      <c r="AS287" s="358">
        <f t="shared" ref="AS287" si="1224">IF(R287=0,0,ROUND((R287*AQ287),0))</f>
        <v>10</v>
      </c>
      <c r="AT287" s="360" t="str">
        <f t="shared" ref="AT287" si="1225">IF(AS287&gt;=36,"GRAVE", IF(AS287&lt;=10, "LEVE", "MODERADO"))</f>
        <v>LEVE</v>
      </c>
      <c r="AU287" s="374" t="s">
        <v>1732</v>
      </c>
      <c r="AV287" s="385">
        <v>0</v>
      </c>
      <c r="AW287" s="275" t="s">
        <v>90</v>
      </c>
      <c r="AX287" s="275"/>
      <c r="AY287" s="159"/>
      <c r="AZ287" s="159"/>
      <c r="BA287" s="344"/>
      <c r="XAO287" s="314"/>
      <c r="XAP287" s="314"/>
      <c r="XAQ287" s="263"/>
      <c r="XAR287" s="312"/>
      <c r="XAS287" s="263"/>
      <c r="XAT287" s="314"/>
      <c r="XAU287" s="314"/>
      <c r="XAV287" s="314"/>
      <c r="XAW287" s="315"/>
      <c r="XAX287" s="314"/>
      <c r="XAY287" s="314"/>
      <c r="XAZ287" s="314"/>
      <c r="XBA287" s="314"/>
      <c r="XBB287" s="314"/>
      <c r="XBC287" s="314"/>
      <c r="XBD287" s="281"/>
      <c r="XBE287" s="316"/>
      <c r="XBF287" s="317"/>
      <c r="XBG287" s="314"/>
      <c r="XBH287" s="314"/>
      <c r="XBI287" s="314"/>
      <c r="XBJ287" s="314"/>
      <c r="XBK287" s="263"/>
      <c r="XBL287" s="312"/>
      <c r="XBM287" s="263"/>
      <c r="XBN287" s="314"/>
      <c r="XBO287" s="314"/>
      <c r="XBP287" s="314"/>
      <c r="XBQ287" s="315"/>
      <c r="XBR287" s="314"/>
      <c r="XBS287" s="314"/>
      <c r="XBT287" s="314"/>
      <c r="XBU287" s="314"/>
      <c r="XBV287" s="314"/>
      <c r="XBW287" s="281"/>
      <c r="XBX287" s="317"/>
      <c r="XBY287" s="314"/>
      <c r="XBZ287" s="314"/>
      <c r="XCA287" s="318"/>
      <c r="XCB287" s="312"/>
      <c r="XCC287" s="314"/>
      <c r="XCD287" s="314"/>
      <c r="XCE287" s="263"/>
      <c r="XCF287" s="312"/>
      <c r="XCG287" s="263"/>
      <c r="XCH287" s="314"/>
      <c r="XCI287" s="314"/>
      <c r="XCJ287" s="314"/>
      <c r="XCK287" s="315"/>
      <c r="XCL287" s="314"/>
      <c r="XCM287" s="314"/>
      <c r="XCN287" s="314"/>
      <c r="XCO287" s="314"/>
      <c r="XCP287" s="314"/>
      <c r="XCQ287" s="317"/>
      <c r="XCR287" s="314"/>
      <c r="XCS287" s="318"/>
      <c r="XCT287" s="286"/>
      <c r="XCW287" s="314"/>
      <c r="XCX287" s="314"/>
      <c r="XCY287" s="263"/>
      <c r="XCZ287" s="312"/>
      <c r="XDA287" s="263"/>
      <c r="XDB287" s="314"/>
      <c r="XDC287" s="314"/>
      <c r="XDD287" s="314"/>
      <c r="XDE287" s="315"/>
      <c r="XDF287" s="314"/>
      <c r="XDG287" s="314"/>
      <c r="XDH287" s="314"/>
      <c r="XDI287" s="314"/>
      <c r="XDJ287" s="314"/>
      <c r="XDK287" s="314"/>
      <c r="XDL287" s="286"/>
      <c r="XDQ287" s="314"/>
      <c r="XDR287" s="314"/>
      <c r="XDS287" s="263"/>
      <c r="XDT287" s="312"/>
      <c r="XDU287" s="263"/>
      <c r="XDV287" s="314"/>
      <c r="XDW287" s="314"/>
      <c r="XDX287" s="314"/>
      <c r="XDY287" s="315"/>
      <c r="XDZ287" s="314"/>
      <c r="XEA287" s="314"/>
      <c r="XEB287" s="314"/>
      <c r="XEC287" s="314"/>
      <c r="XED287" s="314"/>
      <c r="XEE287" s="286"/>
      <c r="XEK287" s="314"/>
      <c r="XEL287" s="314"/>
      <c r="XEM287" s="263"/>
      <c r="XEN287" s="312"/>
      <c r="XEO287" s="263"/>
      <c r="XEP287" s="314"/>
      <c r="XEQ287" s="314"/>
      <c r="XER287" s="314"/>
      <c r="XES287" s="315"/>
      <c r="XET287" s="314"/>
      <c r="XEU287" s="314"/>
      <c r="XEV287" s="314"/>
      <c r="XEW287" s="314"/>
      <c r="XEX287" s="314"/>
    </row>
    <row r="288" spans="1:53 16265:16378" ht="40.5" hidden="1" customHeight="1" x14ac:dyDescent="0.2">
      <c r="A288" s="378"/>
      <c r="B288" s="364"/>
      <c r="C288" s="356"/>
      <c r="D288" s="374"/>
      <c r="E288" s="356"/>
      <c r="F288" s="369"/>
      <c r="G288" s="275"/>
      <c r="H288" s="275"/>
      <c r="I288" s="275"/>
      <c r="J288" s="369"/>
      <c r="K288" s="369"/>
      <c r="L288" s="369"/>
      <c r="M288" s="369"/>
      <c r="N288" s="369"/>
      <c r="O288" s="382"/>
      <c r="P288" s="369"/>
      <c r="Q288" s="382"/>
      <c r="R288" s="382"/>
      <c r="S288" s="162"/>
      <c r="T288" s="334">
        <f t="shared" si="1134"/>
        <v>0</v>
      </c>
      <c r="U288" s="356"/>
      <c r="V288" s="356"/>
      <c r="W288" s="275"/>
      <c r="X288" s="369"/>
      <c r="Y288" s="368"/>
      <c r="Z288" s="335">
        <f t="shared" si="1135"/>
        <v>0</v>
      </c>
      <c r="AA288" s="275"/>
      <c r="AB288" s="275"/>
      <c r="AC288" s="368"/>
      <c r="AD288" s="356"/>
      <c r="AE288" s="336">
        <f t="shared" si="1136"/>
        <v>0</v>
      </c>
      <c r="AF288" s="275"/>
      <c r="AG288" s="275"/>
      <c r="AH288" s="368"/>
      <c r="AI288" s="356"/>
      <c r="AJ288" s="336">
        <f t="shared" si="1137"/>
        <v>0</v>
      </c>
      <c r="AK288" s="275"/>
      <c r="AL288" s="275"/>
      <c r="AM288" s="368"/>
      <c r="AN288" s="356"/>
      <c r="AO288" s="336">
        <f t="shared" si="1138"/>
        <v>0</v>
      </c>
      <c r="AP288" s="275"/>
      <c r="AQ288" s="356"/>
      <c r="AR288" s="356"/>
      <c r="AS288" s="358"/>
      <c r="AT288" s="360"/>
      <c r="AU288" s="374"/>
      <c r="AV288" s="374"/>
      <c r="AW288" s="275" t="s">
        <v>90</v>
      </c>
      <c r="AX288" s="275"/>
      <c r="AY288" s="159"/>
      <c r="AZ288" s="159"/>
      <c r="BA288" s="344"/>
      <c r="XAO288" s="314"/>
      <c r="XAP288" s="314"/>
      <c r="XAQ288" s="263"/>
      <c r="XAR288" s="312"/>
      <c r="XAS288" s="263"/>
      <c r="XAT288" s="314"/>
      <c r="XAU288" s="314"/>
      <c r="XAV288" s="314"/>
      <c r="XAW288" s="315"/>
      <c r="XAX288" s="314"/>
      <c r="XAY288" s="314"/>
      <c r="XAZ288" s="314"/>
      <c r="XBA288" s="314"/>
      <c r="XBB288" s="314"/>
      <c r="XBC288" s="314"/>
      <c r="XBD288" s="281"/>
      <c r="XBE288" s="316"/>
      <c r="XBF288" s="317"/>
      <c r="XBG288" s="314"/>
      <c r="XBH288" s="314"/>
      <c r="XBI288" s="314"/>
      <c r="XBJ288" s="314"/>
      <c r="XBK288" s="263"/>
      <c r="XBL288" s="312"/>
      <c r="XBM288" s="263"/>
      <c r="XBN288" s="314"/>
      <c r="XBO288" s="314"/>
      <c r="XBP288" s="314"/>
      <c r="XBQ288" s="315"/>
      <c r="XBR288" s="314"/>
      <c r="XBS288" s="314"/>
      <c r="XBT288" s="314"/>
      <c r="XBU288" s="314"/>
      <c r="XBV288" s="314"/>
      <c r="XBW288" s="281"/>
      <c r="XBX288" s="317"/>
      <c r="XBY288" s="314"/>
      <c r="XBZ288" s="314"/>
      <c r="XCA288" s="318"/>
      <c r="XCB288" s="312"/>
      <c r="XCC288" s="314"/>
      <c r="XCD288" s="314"/>
      <c r="XCE288" s="263"/>
      <c r="XCF288" s="312"/>
      <c r="XCG288" s="263"/>
      <c r="XCH288" s="314"/>
      <c r="XCI288" s="314"/>
      <c r="XCJ288" s="314"/>
      <c r="XCK288" s="315"/>
      <c r="XCL288" s="314"/>
      <c r="XCM288" s="314"/>
      <c r="XCN288" s="314"/>
      <c r="XCO288" s="314"/>
      <c r="XCP288" s="314"/>
      <c r="XCQ288" s="317"/>
      <c r="XCR288" s="314"/>
      <c r="XCS288" s="318"/>
      <c r="XCT288" s="286"/>
      <c r="XCW288" s="314"/>
      <c r="XCX288" s="314"/>
      <c r="XCY288" s="263"/>
      <c r="XCZ288" s="312"/>
      <c r="XDA288" s="263"/>
      <c r="XDB288" s="314"/>
      <c r="XDC288" s="314"/>
      <c r="XDD288" s="314"/>
      <c r="XDE288" s="315"/>
      <c r="XDF288" s="314"/>
      <c r="XDG288" s="314"/>
      <c r="XDH288" s="314"/>
      <c r="XDI288" s="314"/>
      <c r="XDJ288" s="314"/>
      <c r="XDK288" s="314"/>
      <c r="XDL288" s="286"/>
      <c r="XDQ288" s="314"/>
      <c r="XDR288" s="314"/>
      <c r="XDS288" s="263"/>
      <c r="XDT288" s="312"/>
      <c r="XDU288" s="263"/>
      <c r="XDV288" s="314"/>
      <c r="XDW288" s="314"/>
      <c r="XDX288" s="314"/>
      <c r="XDY288" s="315"/>
      <c r="XDZ288" s="314"/>
      <c r="XEA288" s="314"/>
      <c r="XEB288" s="314"/>
      <c r="XEC288" s="314"/>
      <c r="XED288" s="314"/>
      <c r="XEE288" s="286"/>
      <c r="XEK288" s="314"/>
      <c r="XEL288" s="314"/>
      <c r="XEM288" s="263"/>
      <c r="XEN288" s="312"/>
      <c r="XEO288" s="263"/>
      <c r="XEP288" s="314"/>
      <c r="XEQ288" s="314"/>
      <c r="XER288" s="314"/>
      <c r="XES288" s="315"/>
      <c r="XET288" s="314"/>
      <c r="XEU288" s="314"/>
      <c r="XEV288" s="314"/>
      <c r="XEW288" s="314"/>
      <c r="XEX288" s="314"/>
    </row>
    <row r="289" spans="1:53 16265:16378" ht="40.5" hidden="1" customHeight="1" x14ac:dyDescent="0.2">
      <c r="A289" s="378"/>
      <c r="B289" s="364"/>
      <c r="C289" s="356"/>
      <c r="D289" s="374"/>
      <c r="E289" s="356"/>
      <c r="F289" s="369"/>
      <c r="G289" s="275"/>
      <c r="H289" s="275"/>
      <c r="I289" s="275"/>
      <c r="J289" s="369"/>
      <c r="K289" s="369"/>
      <c r="L289" s="369"/>
      <c r="M289" s="369"/>
      <c r="N289" s="369"/>
      <c r="O289" s="382"/>
      <c r="P289" s="369"/>
      <c r="Q289" s="382"/>
      <c r="R289" s="382"/>
      <c r="S289" s="162"/>
      <c r="T289" s="334">
        <f t="shared" si="1134"/>
        <v>0</v>
      </c>
      <c r="U289" s="356"/>
      <c r="V289" s="356"/>
      <c r="W289" s="275"/>
      <c r="X289" s="369"/>
      <c r="Y289" s="368"/>
      <c r="Z289" s="335">
        <f t="shared" si="1135"/>
        <v>0</v>
      </c>
      <c r="AA289" s="275"/>
      <c r="AB289" s="275"/>
      <c r="AC289" s="368"/>
      <c r="AD289" s="356"/>
      <c r="AE289" s="336">
        <f t="shared" si="1136"/>
        <v>0</v>
      </c>
      <c r="AF289" s="275"/>
      <c r="AG289" s="275"/>
      <c r="AH289" s="368"/>
      <c r="AI289" s="356"/>
      <c r="AJ289" s="336">
        <f t="shared" si="1137"/>
        <v>0</v>
      </c>
      <c r="AK289" s="275"/>
      <c r="AL289" s="275"/>
      <c r="AM289" s="368"/>
      <c r="AN289" s="356"/>
      <c r="AO289" s="336">
        <f t="shared" si="1138"/>
        <v>0</v>
      </c>
      <c r="AP289" s="275"/>
      <c r="AQ289" s="356"/>
      <c r="AR289" s="356"/>
      <c r="AS289" s="358"/>
      <c r="AT289" s="360"/>
      <c r="AU289" s="374"/>
      <c r="AV289" s="374"/>
      <c r="AW289" s="275" t="s">
        <v>90</v>
      </c>
      <c r="AX289" s="275"/>
      <c r="AY289" s="159"/>
      <c r="AZ289" s="159"/>
      <c r="BA289" s="344"/>
      <c r="XAO289" s="314"/>
      <c r="XAP289" s="314"/>
      <c r="XAQ289" s="263"/>
      <c r="XAR289" s="312"/>
      <c r="XAS289" s="263"/>
      <c r="XAT289" s="314"/>
      <c r="XAU289" s="314"/>
      <c r="XAV289" s="314"/>
      <c r="XAW289" s="315"/>
      <c r="XAX289" s="314"/>
      <c r="XAY289" s="314"/>
      <c r="XAZ289" s="314"/>
      <c r="XBA289" s="314"/>
      <c r="XBB289" s="314"/>
      <c r="XBC289" s="314"/>
      <c r="XBD289" s="281"/>
      <c r="XBE289" s="316"/>
      <c r="XBF289" s="317"/>
      <c r="XBG289" s="314"/>
      <c r="XBH289" s="314"/>
      <c r="XBI289" s="314"/>
      <c r="XBJ289" s="314"/>
      <c r="XBK289" s="263"/>
      <c r="XBL289" s="312"/>
      <c r="XBM289" s="263"/>
      <c r="XBN289" s="314"/>
      <c r="XBO289" s="314"/>
      <c r="XBP289" s="314"/>
      <c r="XBQ289" s="315"/>
      <c r="XBR289" s="314"/>
      <c r="XBS289" s="314"/>
      <c r="XBT289" s="314"/>
      <c r="XBU289" s="314"/>
      <c r="XBV289" s="314"/>
      <c r="XBW289" s="281"/>
      <c r="XBX289" s="317"/>
      <c r="XBY289" s="314"/>
      <c r="XBZ289" s="314"/>
      <c r="XCA289" s="318"/>
      <c r="XCB289" s="312"/>
      <c r="XCC289" s="314"/>
      <c r="XCD289" s="314"/>
      <c r="XCE289" s="263"/>
      <c r="XCF289" s="312"/>
      <c r="XCG289" s="263"/>
      <c r="XCH289" s="314"/>
      <c r="XCI289" s="314"/>
      <c r="XCJ289" s="314"/>
      <c r="XCK289" s="315"/>
      <c r="XCL289" s="314"/>
      <c r="XCM289" s="314"/>
      <c r="XCN289" s="314"/>
      <c r="XCO289" s="314"/>
      <c r="XCP289" s="314"/>
      <c r="XCQ289" s="317"/>
      <c r="XCR289" s="314"/>
      <c r="XCS289" s="318"/>
      <c r="XCT289" s="286"/>
      <c r="XCW289" s="314"/>
      <c r="XCX289" s="314"/>
      <c r="XCY289" s="263"/>
      <c r="XCZ289" s="312"/>
      <c r="XDA289" s="263"/>
      <c r="XDB289" s="314"/>
      <c r="XDC289" s="314"/>
      <c r="XDD289" s="314"/>
      <c r="XDE289" s="315"/>
      <c r="XDF289" s="314"/>
      <c r="XDG289" s="314"/>
      <c r="XDH289" s="314"/>
      <c r="XDI289" s="314"/>
      <c r="XDJ289" s="314"/>
      <c r="XDK289" s="314"/>
      <c r="XDL289" s="286"/>
      <c r="XDQ289" s="314"/>
      <c r="XDR289" s="314"/>
      <c r="XDS289" s="263"/>
      <c r="XDT289" s="312"/>
      <c r="XDU289" s="263"/>
      <c r="XDV289" s="314"/>
      <c r="XDW289" s="314"/>
      <c r="XDX289" s="314"/>
      <c r="XDY289" s="315"/>
      <c r="XDZ289" s="314"/>
      <c r="XEA289" s="314"/>
      <c r="XEB289" s="314"/>
      <c r="XEC289" s="314"/>
      <c r="XED289" s="314"/>
      <c r="XEE289" s="286"/>
      <c r="XEK289" s="314"/>
      <c r="XEL289" s="314"/>
      <c r="XEM289" s="263"/>
      <c r="XEN289" s="312"/>
      <c r="XEO289" s="263"/>
      <c r="XEP289" s="314"/>
      <c r="XEQ289" s="314"/>
      <c r="XER289" s="314"/>
      <c r="XES289" s="315"/>
      <c r="XET289" s="314"/>
      <c r="XEU289" s="314"/>
      <c r="XEV289" s="314"/>
      <c r="XEW289" s="314"/>
      <c r="XEX289" s="314"/>
    </row>
    <row r="290" spans="1:53 16265:16378" ht="40.5" hidden="1" customHeight="1" x14ac:dyDescent="0.2">
      <c r="A290" s="378">
        <v>94</v>
      </c>
      <c r="B290" s="364" t="s">
        <v>259</v>
      </c>
      <c r="C290" s="356" t="str">
        <f>+VLOOKUP(B290,$A$770:$B$812,2,0)</f>
        <v>JOSE LUIS TRISTANCHO REYES</v>
      </c>
      <c r="D290" s="374" t="s">
        <v>171</v>
      </c>
      <c r="E290" s="356"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69" t="s">
        <v>276</v>
      </c>
      <c r="G290" s="275" t="s">
        <v>271</v>
      </c>
      <c r="H290" s="275" t="s">
        <v>34</v>
      </c>
      <c r="I290" s="275" t="s">
        <v>1733</v>
      </c>
      <c r="J290" s="369" t="s">
        <v>143</v>
      </c>
      <c r="K290" s="369" t="s">
        <v>1734</v>
      </c>
      <c r="L290" s="369" t="s">
        <v>1735</v>
      </c>
      <c r="M290" s="369" t="s">
        <v>1736</v>
      </c>
      <c r="N290" s="369" t="s">
        <v>128</v>
      </c>
      <c r="O290" s="382">
        <f t="shared" ref="O290" si="1226">IF(N290="ALTA",5,IF(N290="MEDIO ALTA",4,IF(N290="MEDIA",3,IF(N290="MEDIO BAJA",2,IF(N290="BAJA",1,0)))))</f>
        <v>1</v>
      </c>
      <c r="P290" s="369" t="s">
        <v>144</v>
      </c>
      <c r="Q290" s="382">
        <f t="shared" ref="Q290" si="1227">IF(P290="ALTO",5,IF(P290="MEDIO ALTO",4,IF(P290="MEDIO",3,IF(P290="MEDIO BAJO",2,IF(P290="BAJO",1,0)))))</f>
        <v>4</v>
      </c>
      <c r="R290" s="382">
        <f t="shared" si="1201"/>
        <v>4</v>
      </c>
      <c r="S290" s="162" t="s">
        <v>327</v>
      </c>
      <c r="T290" s="334">
        <f t="shared" si="1134"/>
        <v>1</v>
      </c>
      <c r="U290" s="356">
        <f t="shared" si="1121"/>
        <v>1</v>
      </c>
      <c r="V290" s="356">
        <f t="shared" si="1175"/>
        <v>0.6</v>
      </c>
      <c r="W290" s="275" t="s">
        <v>1737</v>
      </c>
      <c r="X290" s="369">
        <f t="shared" ref="X290" si="1228">IF(S290="No_existen",5*$X$10,Y290*$X$10)</f>
        <v>0.2</v>
      </c>
      <c r="Y290" s="368">
        <f t="shared" ref="Y290" si="1229">ROUND(AVERAGEIF(Z290:Z292,"&gt;0"),0)</f>
        <v>4</v>
      </c>
      <c r="Z290" s="335">
        <f t="shared" si="1135"/>
        <v>4</v>
      </c>
      <c r="AA290" s="275" t="s">
        <v>330</v>
      </c>
      <c r="AB290" s="275"/>
      <c r="AC290" s="368">
        <f t="shared" ref="AC290" si="1230">IF(S290="No_existen",5*$AC$10,AD290*$AC$10)</f>
        <v>0.15</v>
      </c>
      <c r="AD290" s="356">
        <f t="shared" ref="AD290" si="1231">ROUND(AVERAGEIF(AE290:AE292,"&gt;0"),0)</f>
        <v>1</v>
      </c>
      <c r="AE290" s="336">
        <f t="shared" si="1136"/>
        <v>1</v>
      </c>
      <c r="AF290" s="275" t="s">
        <v>307</v>
      </c>
      <c r="AG290" s="275" t="s">
        <v>1696</v>
      </c>
      <c r="AH290" s="368">
        <f t="shared" ref="AH290" si="1232">IF(S290="No_existen",5*$AH$10,AI290*$AH$10)</f>
        <v>0.1</v>
      </c>
      <c r="AI290" s="356">
        <f t="shared" ref="AI290" si="1233">ROUND(AVERAGEIF(AJ290:AJ292,"&gt;0"),0)</f>
        <v>1</v>
      </c>
      <c r="AJ290" s="336">
        <f t="shared" si="1137"/>
        <v>1</v>
      </c>
      <c r="AK290" s="275" t="s">
        <v>304</v>
      </c>
      <c r="AL290" s="275" t="s">
        <v>319</v>
      </c>
      <c r="AM290" s="368">
        <f t="shared" ref="AM290" si="1234">IF(S290="No_existen",5*$AM$10,AN290*$AM$10)</f>
        <v>0.1</v>
      </c>
      <c r="AN290" s="356">
        <f t="shared" ref="AN290" si="1235">ROUND(AVERAGEIF(AO290:AO292,"&gt;0"),0)</f>
        <v>1</v>
      </c>
      <c r="AO290" s="336">
        <f t="shared" si="1138"/>
        <v>1</v>
      </c>
      <c r="AP290" s="275" t="s">
        <v>592</v>
      </c>
      <c r="AQ290" s="356">
        <f t="shared" ref="AQ290" si="1236">ROUND(AVERAGE(U290,Y290,AD290,AI290,AN290),0)</f>
        <v>2</v>
      </c>
      <c r="AR290" s="356" t="str">
        <f t="shared" ref="AR290" si="1237">IF(AQ290&lt;1.5,"FUERTE",IF(AND(AQ290&gt;=1.5,AQ290&lt;2.5),"ACEPTABLE",IF(AQ290&gt;=5,"INEXISTENTE","DÉBIL")))</f>
        <v>ACEPTABLE</v>
      </c>
      <c r="AS290" s="358">
        <f t="shared" ref="AS290" si="1238">IF(R290=0,0,ROUND((R290*AQ290),0))</f>
        <v>8</v>
      </c>
      <c r="AT290" s="360" t="str">
        <f t="shared" ref="AT290" si="1239">IF(AS290&gt;=36,"GRAVE", IF(AS290&lt;=10, "LEVE", "MODERADO"))</f>
        <v>LEVE</v>
      </c>
      <c r="AU290" s="374" t="s">
        <v>1738</v>
      </c>
      <c r="AV290" s="385">
        <v>0</v>
      </c>
      <c r="AW290" s="275" t="s">
        <v>90</v>
      </c>
      <c r="AX290" s="275"/>
      <c r="AY290" s="159"/>
      <c r="AZ290" s="159"/>
      <c r="BA290" s="344"/>
      <c r="XAO290" s="314"/>
      <c r="XAP290" s="314"/>
      <c r="XAQ290" s="263"/>
      <c r="XAR290" s="312"/>
      <c r="XAS290" s="263"/>
      <c r="XAT290" s="314"/>
      <c r="XAU290" s="314"/>
      <c r="XAV290" s="314"/>
      <c r="XAW290" s="315"/>
      <c r="XAX290" s="314"/>
      <c r="XAY290" s="314"/>
      <c r="XAZ290" s="314"/>
      <c r="XBA290" s="314"/>
      <c r="XBB290" s="314"/>
      <c r="XBC290" s="314"/>
      <c r="XBD290" s="281"/>
      <c r="XBE290" s="316"/>
      <c r="XBF290" s="317"/>
      <c r="XBG290" s="314"/>
      <c r="XBH290" s="314"/>
      <c r="XBI290" s="314"/>
      <c r="XBJ290" s="314"/>
      <c r="XBK290" s="263"/>
      <c r="XBL290" s="312"/>
      <c r="XBM290" s="263"/>
      <c r="XBN290" s="314"/>
      <c r="XBO290" s="314"/>
      <c r="XBP290" s="314"/>
      <c r="XBQ290" s="315"/>
      <c r="XBR290" s="314"/>
      <c r="XBS290" s="314"/>
      <c r="XBT290" s="314"/>
      <c r="XBU290" s="314"/>
      <c r="XBV290" s="314"/>
      <c r="XBW290" s="281"/>
      <c r="XBX290" s="317"/>
      <c r="XBY290" s="314"/>
      <c r="XBZ290" s="314"/>
      <c r="XCA290" s="318"/>
      <c r="XCB290" s="312"/>
      <c r="XCC290" s="314"/>
      <c r="XCD290" s="314"/>
      <c r="XCE290" s="263"/>
      <c r="XCF290" s="312"/>
      <c r="XCG290" s="263"/>
      <c r="XCH290" s="314"/>
      <c r="XCI290" s="314"/>
      <c r="XCJ290" s="314"/>
      <c r="XCK290" s="315"/>
      <c r="XCL290" s="314"/>
      <c r="XCM290" s="314"/>
      <c r="XCN290" s="314"/>
      <c r="XCO290" s="314"/>
      <c r="XCP290" s="314"/>
      <c r="XCQ290" s="317"/>
      <c r="XCR290" s="314"/>
      <c r="XCS290" s="318"/>
      <c r="XCT290" s="286"/>
      <c r="XCW290" s="314"/>
      <c r="XCX290" s="314"/>
      <c r="XCY290" s="263"/>
      <c r="XCZ290" s="312"/>
      <c r="XDA290" s="263"/>
      <c r="XDB290" s="314"/>
      <c r="XDC290" s="314"/>
      <c r="XDD290" s="314"/>
      <c r="XDE290" s="315"/>
      <c r="XDF290" s="314"/>
      <c r="XDG290" s="314"/>
      <c r="XDH290" s="314"/>
      <c r="XDI290" s="314"/>
      <c r="XDJ290" s="314"/>
      <c r="XDK290" s="314"/>
      <c r="XDL290" s="286"/>
      <c r="XDQ290" s="314"/>
      <c r="XDR290" s="314"/>
      <c r="XDS290" s="263"/>
      <c r="XDT290" s="312"/>
      <c r="XDU290" s="263"/>
      <c r="XDV290" s="314"/>
      <c r="XDW290" s="314"/>
      <c r="XDX290" s="314"/>
      <c r="XDY290" s="315"/>
      <c r="XDZ290" s="314"/>
      <c r="XEA290" s="314"/>
      <c r="XEB290" s="314"/>
      <c r="XEC290" s="314"/>
      <c r="XED290" s="314"/>
      <c r="XEE290" s="286"/>
      <c r="XEK290" s="314"/>
      <c r="XEL290" s="314"/>
      <c r="XEM290" s="263"/>
      <c r="XEN290" s="312"/>
      <c r="XEO290" s="263"/>
      <c r="XEP290" s="314"/>
      <c r="XEQ290" s="314"/>
      <c r="XER290" s="314"/>
      <c r="XES290" s="315"/>
      <c r="XET290" s="314"/>
      <c r="XEU290" s="314"/>
      <c r="XEV290" s="314"/>
      <c r="XEW290" s="314"/>
      <c r="XEX290" s="314"/>
    </row>
    <row r="291" spans="1:53 16265:16378" ht="40.5" hidden="1" customHeight="1" x14ac:dyDescent="0.2">
      <c r="A291" s="378"/>
      <c r="B291" s="364"/>
      <c r="C291" s="356"/>
      <c r="D291" s="374"/>
      <c r="E291" s="356"/>
      <c r="F291" s="369"/>
      <c r="G291" s="275"/>
      <c r="H291" s="275"/>
      <c r="I291" s="275"/>
      <c r="J291" s="369"/>
      <c r="K291" s="369"/>
      <c r="L291" s="369"/>
      <c r="M291" s="369"/>
      <c r="N291" s="369"/>
      <c r="O291" s="382"/>
      <c r="P291" s="369"/>
      <c r="Q291" s="382"/>
      <c r="R291" s="382"/>
      <c r="S291" s="162" t="s">
        <v>327</v>
      </c>
      <c r="T291" s="334">
        <f t="shared" si="1134"/>
        <v>1</v>
      </c>
      <c r="U291" s="356"/>
      <c r="V291" s="356"/>
      <c r="W291" s="275" t="s">
        <v>1739</v>
      </c>
      <c r="X291" s="369"/>
      <c r="Y291" s="368"/>
      <c r="Z291" s="335">
        <f t="shared" si="1135"/>
        <v>4</v>
      </c>
      <c r="AA291" s="275" t="s">
        <v>330</v>
      </c>
      <c r="AB291" s="275"/>
      <c r="AC291" s="368"/>
      <c r="AD291" s="356"/>
      <c r="AE291" s="336">
        <f t="shared" si="1136"/>
        <v>1</v>
      </c>
      <c r="AF291" s="275" t="s">
        <v>307</v>
      </c>
      <c r="AG291" s="275" t="s">
        <v>1696</v>
      </c>
      <c r="AH291" s="368"/>
      <c r="AI291" s="356"/>
      <c r="AJ291" s="336">
        <f t="shared" si="1137"/>
        <v>1</v>
      </c>
      <c r="AK291" s="275" t="s">
        <v>304</v>
      </c>
      <c r="AL291" s="275" t="s">
        <v>319</v>
      </c>
      <c r="AM291" s="368"/>
      <c r="AN291" s="356"/>
      <c r="AO291" s="336">
        <f t="shared" si="1138"/>
        <v>1</v>
      </c>
      <c r="AP291" s="275" t="s">
        <v>592</v>
      </c>
      <c r="AQ291" s="356"/>
      <c r="AR291" s="356"/>
      <c r="AS291" s="358"/>
      <c r="AT291" s="360"/>
      <c r="AU291" s="374"/>
      <c r="AV291" s="374"/>
      <c r="AW291" s="275" t="s">
        <v>90</v>
      </c>
      <c r="AX291" s="275"/>
      <c r="AY291" s="159"/>
      <c r="AZ291" s="159"/>
      <c r="BA291" s="344"/>
      <c r="XAO291" s="314"/>
      <c r="XAP291" s="314"/>
      <c r="XAQ291" s="263"/>
      <c r="XAR291" s="312"/>
      <c r="XAS291" s="263"/>
      <c r="XAT291" s="314"/>
      <c r="XAU291" s="314"/>
      <c r="XAV291" s="314"/>
      <c r="XAW291" s="315"/>
      <c r="XAX291" s="314"/>
      <c r="XAY291" s="314"/>
      <c r="XAZ291" s="314"/>
      <c r="XBA291" s="314"/>
      <c r="XBB291" s="314"/>
      <c r="XBC291" s="314"/>
      <c r="XBD291" s="281"/>
      <c r="XBE291" s="316"/>
      <c r="XBF291" s="317"/>
      <c r="XBG291" s="314"/>
      <c r="XBH291" s="314"/>
      <c r="XBI291" s="314"/>
      <c r="XBJ291" s="314"/>
      <c r="XBK291" s="263"/>
      <c r="XBL291" s="312"/>
      <c r="XBM291" s="263"/>
      <c r="XBN291" s="314"/>
      <c r="XBO291" s="314"/>
      <c r="XBP291" s="314"/>
      <c r="XBQ291" s="315"/>
      <c r="XBR291" s="314"/>
      <c r="XBS291" s="314"/>
      <c r="XBT291" s="314"/>
      <c r="XBU291" s="314"/>
      <c r="XBV291" s="314"/>
      <c r="XBW291" s="281"/>
      <c r="XBX291" s="317"/>
      <c r="XBY291" s="314"/>
      <c r="XBZ291" s="314"/>
      <c r="XCA291" s="318"/>
      <c r="XCB291" s="312"/>
      <c r="XCC291" s="314"/>
      <c r="XCD291" s="314"/>
      <c r="XCE291" s="263"/>
      <c r="XCF291" s="312"/>
      <c r="XCG291" s="263"/>
      <c r="XCH291" s="314"/>
      <c r="XCI291" s="314"/>
      <c r="XCJ291" s="314"/>
      <c r="XCK291" s="315"/>
      <c r="XCL291" s="314"/>
      <c r="XCM291" s="314"/>
      <c r="XCN291" s="314"/>
      <c r="XCO291" s="314"/>
      <c r="XCP291" s="314"/>
      <c r="XCQ291" s="317"/>
      <c r="XCR291" s="314"/>
      <c r="XCS291" s="318"/>
      <c r="XCT291" s="286"/>
      <c r="XCW291" s="314"/>
      <c r="XCX291" s="314"/>
      <c r="XCY291" s="263"/>
      <c r="XCZ291" s="312"/>
      <c r="XDA291" s="263"/>
      <c r="XDB291" s="314"/>
      <c r="XDC291" s="314"/>
      <c r="XDD291" s="314"/>
      <c r="XDE291" s="315"/>
      <c r="XDF291" s="314"/>
      <c r="XDG291" s="314"/>
      <c r="XDH291" s="314"/>
      <c r="XDI291" s="314"/>
      <c r="XDJ291" s="314"/>
      <c r="XDK291" s="314"/>
      <c r="XDL291" s="286"/>
      <c r="XDQ291" s="314"/>
      <c r="XDR291" s="314"/>
      <c r="XDS291" s="263"/>
      <c r="XDT291" s="312"/>
      <c r="XDU291" s="263"/>
      <c r="XDV291" s="314"/>
      <c r="XDW291" s="314"/>
      <c r="XDX291" s="314"/>
      <c r="XDY291" s="315"/>
      <c r="XDZ291" s="314"/>
      <c r="XEA291" s="314"/>
      <c r="XEB291" s="314"/>
      <c r="XEC291" s="314"/>
      <c r="XED291" s="314"/>
      <c r="XEE291" s="286"/>
      <c r="XEK291" s="314"/>
      <c r="XEL291" s="314"/>
      <c r="XEM291" s="263"/>
      <c r="XEN291" s="312"/>
      <c r="XEO291" s="263"/>
      <c r="XEP291" s="314"/>
      <c r="XEQ291" s="314"/>
      <c r="XER291" s="314"/>
      <c r="XES291" s="315"/>
      <c r="XET291" s="314"/>
      <c r="XEU291" s="314"/>
      <c r="XEV291" s="314"/>
      <c r="XEW291" s="314"/>
      <c r="XEX291" s="314"/>
    </row>
    <row r="292" spans="1:53 16265:16378" ht="40.5" hidden="1" customHeight="1" x14ac:dyDescent="0.2">
      <c r="A292" s="378"/>
      <c r="B292" s="364"/>
      <c r="C292" s="356"/>
      <c r="D292" s="374"/>
      <c r="E292" s="356"/>
      <c r="F292" s="369"/>
      <c r="G292" s="275"/>
      <c r="H292" s="275"/>
      <c r="I292" s="275"/>
      <c r="J292" s="369"/>
      <c r="K292" s="369"/>
      <c r="L292" s="369"/>
      <c r="M292" s="369"/>
      <c r="N292" s="369"/>
      <c r="O292" s="382"/>
      <c r="P292" s="369"/>
      <c r="Q292" s="382"/>
      <c r="R292" s="382"/>
      <c r="S292" s="162"/>
      <c r="T292" s="334">
        <f t="shared" si="1134"/>
        <v>0</v>
      </c>
      <c r="U292" s="356"/>
      <c r="V292" s="356"/>
      <c r="W292" s="275"/>
      <c r="X292" s="369"/>
      <c r="Y292" s="368"/>
      <c r="Z292" s="335">
        <f t="shared" si="1135"/>
        <v>0</v>
      </c>
      <c r="AA292" s="275"/>
      <c r="AB292" s="275"/>
      <c r="AC292" s="368"/>
      <c r="AD292" s="356"/>
      <c r="AE292" s="336">
        <f t="shared" si="1136"/>
        <v>0</v>
      </c>
      <c r="AF292" s="275"/>
      <c r="AG292" s="275"/>
      <c r="AH292" s="368"/>
      <c r="AI292" s="356"/>
      <c r="AJ292" s="336">
        <f t="shared" si="1137"/>
        <v>0</v>
      </c>
      <c r="AK292" s="275"/>
      <c r="AL292" s="275"/>
      <c r="AM292" s="368"/>
      <c r="AN292" s="356"/>
      <c r="AO292" s="336">
        <f t="shared" si="1138"/>
        <v>0</v>
      </c>
      <c r="AP292" s="275"/>
      <c r="AQ292" s="356"/>
      <c r="AR292" s="356"/>
      <c r="AS292" s="358"/>
      <c r="AT292" s="360"/>
      <c r="AU292" s="374"/>
      <c r="AV292" s="374"/>
      <c r="AW292" s="275" t="s">
        <v>90</v>
      </c>
      <c r="AX292" s="275"/>
      <c r="AY292" s="159"/>
      <c r="AZ292" s="159"/>
      <c r="BA292" s="344"/>
      <c r="XAO292" s="314"/>
      <c r="XAP292" s="314"/>
      <c r="XAQ292" s="263"/>
      <c r="XAR292" s="312"/>
      <c r="XAS292" s="263"/>
      <c r="XAT292" s="314"/>
      <c r="XAU292" s="314"/>
      <c r="XAV292" s="314"/>
      <c r="XAW292" s="315"/>
      <c r="XAX292" s="314"/>
      <c r="XAY292" s="314"/>
      <c r="XAZ292" s="314"/>
      <c r="XBA292" s="314"/>
      <c r="XBB292" s="314"/>
      <c r="XBC292" s="314"/>
      <c r="XBD292" s="281"/>
      <c r="XBE292" s="316"/>
      <c r="XBF292" s="317"/>
      <c r="XBG292" s="314"/>
      <c r="XBH292" s="314"/>
      <c r="XBI292" s="314"/>
      <c r="XBJ292" s="314"/>
      <c r="XBK292" s="263"/>
      <c r="XBL292" s="312"/>
      <c r="XBM292" s="263"/>
      <c r="XBN292" s="314"/>
      <c r="XBO292" s="314"/>
      <c r="XBP292" s="314"/>
      <c r="XBQ292" s="315"/>
      <c r="XBR292" s="314"/>
      <c r="XBS292" s="314"/>
      <c r="XBT292" s="314"/>
      <c r="XBU292" s="314"/>
      <c r="XBV292" s="314"/>
      <c r="XBW292" s="281"/>
      <c r="XBX292" s="317"/>
      <c r="XBY292" s="314"/>
      <c r="XBZ292" s="314"/>
      <c r="XCA292" s="318"/>
      <c r="XCB292" s="312"/>
      <c r="XCC292" s="314"/>
      <c r="XCD292" s="314"/>
      <c r="XCE292" s="263"/>
      <c r="XCF292" s="312"/>
      <c r="XCG292" s="263"/>
      <c r="XCH292" s="314"/>
      <c r="XCI292" s="314"/>
      <c r="XCJ292" s="314"/>
      <c r="XCK292" s="315"/>
      <c r="XCL292" s="314"/>
      <c r="XCM292" s="314"/>
      <c r="XCN292" s="314"/>
      <c r="XCO292" s="314"/>
      <c r="XCP292" s="314"/>
      <c r="XCQ292" s="317"/>
      <c r="XCR292" s="314"/>
      <c r="XCS292" s="318"/>
      <c r="XCT292" s="286"/>
      <c r="XCW292" s="314"/>
      <c r="XCX292" s="314"/>
      <c r="XCY292" s="263"/>
      <c r="XCZ292" s="312"/>
      <c r="XDA292" s="263"/>
      <c r="XDB292" s="314"/>
      <c r="XDC292" s="314"/>
      <c r="XDD292" s="314"/>
      <c r="XDE292" s="315"/>
      <c r="XDF292" s="314"/>
      <c r="XDG292" s="314"/>
      <c r="XDH292" s="314"/>
      <c r="XDI292" s="314"/>
      <c r="XDJ292" s="314"/>
      <c r="XDK292" s="314"/>
      <c r="XDL292" s="286"/>
      <c r="XDQ292" s="314"/>
      <c r="XDR292" s="314"/>
      <c r="XDS292" s="263"/>
      <c r="XDT292" s="312"/>
      <c r="XDU292" s="263"/>
      <c r="XDV292" s="314"/>
      <c r="XDW292" s="314"/>
      <c r="XDX292" s="314"/>
      <c r="XDY292" s="315"/>
      <c r="XDZ292" s="314"/>
      <c r="XEA292" s="314"/>
      <c r="XEB292" s="314"/>
      <c r="XEC292" s="314"/>
      <c r="XED292" s="314"/>
      <c r="XEE292" s="286"/>
      <c r="XEK292" s="314"/>
      <c r="XEL292" s="314"/>
      <c r="XEM292" s="263"/>
      <c r="XEN292" s="312"/>
      <c r="XEO292" s="263"/>
      <c r="XEP292" s="314"/>
      <c r="XEQ292" s="314"/>
      <c r="XER292" s="314"/>
      <c r="XES292" s="315"/>
      <c r="XET292" s="314"/>
      <c r="XEU292" s="314"/>
      <c r="XEV292" s="314"/>
      <c r="XEW292" s="314"/>
      <c r="XEX292" s="314"/>
    </row>
    <row r="293" spans="1:53 16265:16378" ht="40.5" hidden="1" customHeight="1" x14ac:dyDescent="0.2">
      <c r="A293" s="378">
        <v>95</v>
      </c>
      <c r="B293" s="364" t="s">
        <v>257</v>
      </c>
      <c r="C293" s="356" t="str">
        <f>+VLOOKUP(B293,$A$770:$B$812,2,0)</f>
        <v>GLORIA INÉS HINCAPIÉ</v>
      </c>
      <c r="D293" s="374" t="s">
        <v>171</v>
      </c>
      <c r="E293" s="356"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69" t="s">
        <v>276</v>
      </c>
      <c r="G293" s="275" t="s">
        <v>271</v>
      </c>
      <c r="H293" s="275" t="s">
        <v>37</v>
      </c>
      <c r="I293" s="275" t="s">
        <v>1750</v>
      </c>
      <c r="J293" s="369" t="s">
        <v>143</v>
      </c>
      <c r="K293" s="364" t="s">
        <v>1751</v>
      </c>
      <c r="L293" s="364" t="s">
        <v>1752</v>
      </c>
      <c r="M293" s="364" t="s">
        <v>1736</v>
      </c>
      <c r="N293" s="369" t="s">
        <v>128</v>
      </c>
      <c r="O293" s="382">
        <f>IF(N293="ALTA",5,IF(N293="MEDIO ALTA",4,IF(N293="MEDIA",3,IF(N293="MEDIO BAJA",2,IF(N293="BAJA",1,0)))))</f>
        <v>1</v>
      </c>
      <c r="P293" s="369" t="s">
        <v>144</v>
      </c>
      <c r="Q293" s="382">
        <f>IF(P293="ALTO",5,IF(P293="MEDIO ALTO",4,IF(P293="MEDIO",3,IF(P293="MEDIO BAJO",2,IF(P293="BAJO",1,0)))))</f>
        <v>4</v>
      </c>
      <c r="R293" s="382">
        <f>Q293*O293</f>
        <v>4</v>
      </c>
      <c r="S293" s="162" t="s">
        <v>327</v>
      </c>
      <c r="T293" s="334">
        <f t="shared" si="1134"/>
        <v>1</v>
      </c>
      <c r="U293" s="356">
        <f t="shared" si="1121"/>
        <v>1</v>
      </c>
      <c r="V293" s="356">
        <f t="shared" si="1175"/>
        <v>0.6</v>
      </c>
      <c r="W293" s="275" t="s">
        <v>1753</v>
      </c>
      <c r="X293" s="369">
        <f>IF(S293="No_existen",5*$X$10,Y293*$X$10)</f>
        <v>0.2</v>
      </c>
      <c r="Y293" s="368">
        <f t="shared" ref="Y293" si="1240">ROUND(AVERAGEIF(Z293:Z295,"&gt;0"),0)</f>
        <v>4</v>
      </c>
      <c r="Z293" s="335">
        <f t="shared" si="1135"/>
        <v>4</v>
      </c>
      <c r="AA293" s="275" t="s">
        <v>330</v>
      </c>
      <c r="AB293" s="275"/>
      <c r="AC293" s="368">
        <f t="shared" ref="AC293" si="1241">IF(S293="No_existen",5*$AC$10,AD293*$AC$10)</f>
        <v>0.3</v>
      </c>
      <c r="AD293" s="356">
        <f t="shared" ref="AD293" si="1242">ROUND(AVERAGEIF(AE293:AE295,"&gt;0"),0)</f>
        <v>2</v>
      </c>
      <c r="AE293" s="336">
        <f t="shared" si="1136"/>
        <v>1</v>
      </c>
      <c r="AF293" s="275" t="s">
        <v>307</v>
      </c>
      <c r="AG293" s="275" t="s">
        <v>1754</v>
      </c>
      <c r="AH293" s="368">
        <f t="shared" ref="AH293" si="1243">IF(S293="No_existen",5*$AH$10,AI293*$AH$10)</f>
        <v>0.1</v>
      </c>
      <c r="AI293" s="356">
        <f t="shared" ref="AI293" si="1244">ROUND(AVERAGEIF(AJ293:AJ295,"&gt;0"),0)</f>
        <v>1</v>
      </c>
      <c r="AJ293" s="336">
        <f t="shared" si="1137"/>
        <v>1</v>
      </c>
      <c r="AK293" s="275" t="s">
        <v>304</v>
      </c>
      <c r="AL293" s="275" t="s">
        <v>311</v>
      </c>
      <c r="AM293" s="368">
        <f t="shared" ref="AM293" si="1245">IF(S293="No_existen",5*$AM$10,AN293*$AM$10)</f>
        <v>0.2</v>
      </c>
      <c r="AN293" s="356">
        <f t="shared" ref="AN293" si="1246">ROUND(AVERAGEIF(AO293:AO295,"&gt;0"),0)</f>
        <v>2</v>
      </c>
      <c r="AO293" s="336">
        <f t="shared" si="1138"/>
        <v>1</v>
      </c>
      <c r="AP293" s="275" t="s">
        <v>592</v>
      </c>
      <c r="AQ293" s="356">
        <f t="shared" ref="AQ293" si="1247">ROUND(AVERAGE(U293,Y293,AD293,AI293,AN293),0)</f>
        <v>2</v>
      </c>
      <c r="AR293" s="356" t="str">
        <f t="shared" ref="AR293" si="1248">IF(AQ293&lt;1.5,"FUERTE",IF(AND(AQ293&gt;=1.5,AQ293&lt;2.5),"ACEPTABLE",IF(AQ293&gt;=5,"INEXISTENTE","DÉBIL")))</f>
        <v>ACEPTABLE</v>
      </c>
      <c r="AS293" s="358">
        <f t="shared" ref="AS293" si="1249">IF(R293=0,0,ROUND((R293*AQ293),0))</f>
        <v>8</v>
      </c>
      <c r="AT293" s="360" t="str">
        <f t="shared" ref="AT293" si="1250">IF(AS293&gt;=36,"GRAVE", IF(AS293&lt;=10, "LEVE", "MODERADO"))</f>
        <v>LEVE</v>
      </c>
      <c r="AU293" s="364" t="s">
        <v>1755</v>
      </c>
      <c r="AV293" s="365">
        <v>0</v>
      </c>
      <c r="AW293" s="275" t="s">
        <v>90</v>
      </c>
      <c r="AX293" s="275"/>
      <c r="AY293" s="159"/>
      <c r="AZ293" s="159"/>
      <c r="BA293" s="344"/>
      <c r="XAO293" s="314"/>
      <c r="XAP293" s="314"/>
      <c r="XAQ293" s="263"/>
      <c r="XAR293" s="312"/>
      <c r="XAS293" s="263"/>
      <c r="XAT293" s="314"/>
      <c r="XAU293" s="314"/>
      <c r="XAV293" s="314"/>
      <c r="XAW293" s="315"/>
      <c r="XAX293" s="314"/>
      <c r="XAY293" s="314"/>
      <c r="XAZ293" s="314"/>
      <c r="XBA293" s="314"/>
      <c r="XBB293" s="314"/>
      <c r="XBC293" s="314"/>
      <c r="XBD293" s="281"/>
      <c r="XBE293" s="316"/>
      <c r="XBF293" s="317"/>
      <c r="XBG293" s="314"/>
      <c r="XBH293" s="314"/>
      <c r="XBI293" s="314"/>
      <c r="XBJ293" s="314"/>
      <c r="XBK293" s="263"/>
      <c r="XBL293" s="312"/>
      <c r="XBM293" s="263"/>
      <c r="XBN293" s="314"/>
      <c r="XBO293" s="314"/>
      <c r="XBP293" s="314"/>
      <c r="XBQ293" s="315"/>
      <c r="XBR293" s="314"/>
      <c r="XBS293" s="314"/>
      <c r="XBT293" s="314"/>
      <c r="XBU293" s="314"/>
      <c r="XBV293" s="314"/>
      <c r="XBW293" s="281"/>
      <c r="XBX293" s="317"/>
      <c r="XBY293" s="314"/>
      <c r="XBZ293" s="314"/>
      <c r="XCA293" s="318"/>
      <c r="XCB293" s="312"/>
      <c r="XCC293" s="314"/>
      <c r="XCD293" s="314"/>
      <c r="XCE293" s="263"/>
      <c r="XCF293" s="312"/>
      <c r="XCG293" s="263"/>
      <c r="XCH293" s="314"/>
      <c r="XCI293" s="314"/>
      <c r="XCJ293" s="314"/>
      <c r="XCK293" s="315"/>
      <c r="XCL293" s="314"/>
      <c r="XCM293" s="314"/>
      <c r="XCN293" s="314"/>
      <c r="XCO293" s="314"/>
      <c r="XCP293" s="314"/>
      <c r="XCQ293" s="317"/>
      <c r="XCR293" s="314"/>
      <c r="XCS293" s="318"/>
      <c r="XCT293" s="286"/>
      <c r="XCW293" s="314"/>
      <c r="XCX293" s="314"/>
      <c r="XCY293" s="263"/>
      <c r="XCZ293" s="312"/>
      <c r="XDA293" s="263"/>
      <c r="XDB293" s="314"/>
      <c r="XDC293" s="314"/>
      <c r="XDD293" s="314"/>
      <c r="XDE293" s="315"/>
      <c r="XDF293" s="314"/>
      <c r="XDG293" s="314"/>
      <c r="XDH293" s="314"/>
      <c r="XDI293" s="314"/>
      <c r="XDJ293" s="314"/>
      <c r="XDK293" s="314"/>
      <c r="XDL293" s="286"/>
      <c r="XDQ293" s="314"/>
      <c r="XDR293" s="314"/>
      <c r="XDS293" s="263"/>
      <c r="XDT293" s="312"/>
      <c r="XDU293" s="263"/>
      <c r="XDV293" s="314"/>
      <c r="XDW293" s="314"/>
      <c r="XDX293" s="314"/>
      <c r="XDY293" s="315"/>
      <c r="XDZ293" s="314"/>
      <c r="XEA293" s="314"/>
      <c r="XEB293" s="314"/>
      <c r="XEC293" s="314"/>
      <c r="XED293" s="314"/>
      <c r="XEE293" s="286"/>
      <c r="XEK293" s="314"/>
      <c r="XEL293" s="314"/>
      <c r="XEM293" s="263"/>
      <c r="XEN293" s="312"/>
      <c r="XEO293" s="263"/>
      <c r="XEP293" s="314"/>
      <c r="XEQ293" s="314"/>
      <c r="XER293" s="314"/>
      <c r="XES293" s="315"/>
      <c r="XET293" s="314"/>
      <c r="XEU293" s="314"/>
      <c r="XEV293" s="314"/>
      <c r="XEW293" s="314"/>
      <c r="XEX293" s="314"/>
    </row>
    <row r="294" spans="1:53 16265:16378" ht="40.5" hidden="1" customHeight="1" x14ac:dyDescent="0.2">
      <c r="A294" s="378"/>
      <c r="B294" s="364"/>
      <c r="C294" s="356"/>
      <c r="D294" s="374"/>
      <c r="E294" s="356"/>
      <c r="F294" s="369"/>
      <c r="G294" s="275" t="s">
        <v>271</v>
      </c>
      <c r="H294" s="275" t="s">
        <v>37</v>
      </c>
      <c r="I294" s="275" t="s">
        <v>1460</v>
      </c>
      <c r="J294" s="369"/>
      <c r="K294" s="364"/>
      <c r="L294" s="364"/>
      <c r="M294" s="364"/>
      <c r="N294" s="369"/>
      <c r="O294" s="382"/>
      <c r="P294" s="369"/>
      <c r="Q294" s="382"/>
      <c r="R294" s="382"/>
      <c r="S294" s="162" t="s">
        <v>327</v>
      </c>
      <c r="T294" s="334">
        <f t="shared" si="1134"/>
        <v>1</v>
      </c>
      <c r="U294" s="356"/>
      <c r="V294" s="356"/>
      <c r="W294" s="275" t="s">
        <v>1756</v>
      </c>
      <c r="X294" s="369"/>
      <c r="Y294" s="368"/>
      <c r="Z294" s="335">
        <f t="shared" si="1135"/>
        <v>4</v>
      </c>
      <c r="AA294" s="275" t="s">
        <v>330</v>
      </c>
      <c r="AB294" s="275"/>
      <c r="AC294" s="368"/>
      <c r="AD294" s="356"/>
      <c r="AE294" s="336">
        <f t="shared" si="1136"/>
        <v>4</v>
      </c>
      <c r="AF294" s="275" t="s">
        <v>1757</v>
      </c>
      <c r="AG294" s="275"/>
      <c r="AH294" s="368"/>
      <c r="AI294" s="356"/>
      <c r="AJ294" s="336">
        <f t="shared" si="1137"/>
        <v>1</v>
      </c>
      <c r="AK294" s="275" t="s">
        <v>304</v>
      </c>
      <c r="AL294" s="275" t="s">
        <v>318</v>
      </c>
      <c r="AM294" s="368"/>
      <c r="AN294" s="356"/>
      <c r="AO294" s="336">
        <f t="shared" si="1138"/>
        <v>1</v>
      </c>
      <c r="AP294" s="275" t="s">
        <v>592</v>
      </c>
      <c r="AQ294" s="356"/>
      <c r="AR294" s="356"/>
      <c r="AS294" s="358"/>
      <c r="AT294" s="360"/>
      <c r="AU294" s="364"/>
      <c r="AV294" s="364"/>
      <c r="AW294" s="275" t="s">
        <v>90</v>
      </c>
      <c r="AX294" s="275"/>
      <c r="AY294" s="159"/>
      <c r="AZ294" s="159"/>
      <c r="BA294" s="344"/>
      <c r="XAO294" s="314"/>
      <c r="XAP294" s="314"/>
      <c r="XAQ294" s="263"/>
      <c r="XAR294" s="312"/>
      <c r="XAS294" s="263"/>
      <c r="XAT294" s="314"/>
      <c r="XAU294" s="314"/>
      <c r="XAV294" s="314"/>
      <c r="XAW294" s="315"/>
      <c r="XAX294" s="314"/>
      <c r="XAY294" s="314"/>
      <c r="XAZ294" s="314"/>
      <c r="XBA294" s="314"/>
      <c r="XBB294" s="314"/>
      <c r="XBC294" s="314"/>
      <c r="XBD294" s="281"/>
      <c r="XBE294" s="316"/>
      <c r="XBF294" s="317"/>
      <c r="XBG294" s="314"/>
      <c r="XBH294" s="314"/>
      <c r="XBI294" s="314"/>
      <c r="XBJ294" s="314"/>
      <c r="XBK294" s="263"/>
      <c r="XBL294" s="312"/>
      <c r="XBM294" s="263"/>
      <c r="XBN294" s="314"/>
      <c r="XBO294" s="314"/>
      <c r="XBP294" s="314"/>
      <c r="XBQ294" s="315"/>
      <c r="XBR294" s="314"/>
      <c r="XBS294" s="314"/>
      <c r="XBT294" s="314"/>
      <c r="XBU294" s="314"/>
      <c r="XBV294" s="314"/>
      <c r="XBW294" s="281"/>
      <c r="XBX294" s="317"/>
      <c r="XBY294" s="314"/>
      <c r="XBZ294" s="314"/>
      <c r="XCA294" s="318"/>
      <c r="XCB294" s="312"/>
      <c r="XCC294" s="314"/>
      <c r="XCD294" s="314"/>
      <c r="XCE294" s="263"/>
      <c r="XCF294" s="312"/>
      <c r="XCG294" s="263"/>
      <c r="XCH294" s="314"/>
      <c r="XCI294" s="314"/>
      <c r="XCJ294" s="314"/>
      <c r="XCK294" s="315"/>
      <c r="XCL294" s="314"/>
      <c r="XCM294" s="314"/>
      <c r="XCN294" s="314"/>
      <c r="XCO294" s="314"/>
      <c r="XCP294" s="314"/>
      <c r="XCQ294" s="317"/>
      <c r="XCR294" s="314"/>
      <c r="XCS294" s="318"/>
      <c r="XCT294" s="286"/>
      <c r="XCW294" s="314"/>
      <c r="XCX294" s="314"/>
      <c r="XCY294" s="263"/>
      <c r="XCZ294" s="312"/>
      <c r="XDA294" s="263"/>
      <c r="XDB294" s="314"/>
      <c r="XDC294" s="314"/>
      <c r="XDD294" s="314"/>
      <c r="XDE294" s="315"/>
      <c r="XDF294" s="314"/>
      <c r="XDG294" s="314"/>
      <c r="XDH294" s="314"/>
      <c r="XDI294" s="314"/>
      <c r="XDJ294" s="314"/>
      <c r="XDK294" s="314"/>
      <c r="XDL294" s="286"/>
      <c r="XDQ294" s="314"/>
      <c r="XDR294" s="314"/>
      <c r="XDS294" s="263"/>
      <c r="XDT294" s="312"/>
      <c r="XDU294" s="263"/>
      <c r="XDV294" s="314"/>
      <c r="XDW294" s="314"/>
      <c r="XDX294" s="314"/>
      <c r="XDY294" s="315"/>
      <c r="XDZ294" s="314"/>
      <c r="XEA294" s="314"/>
      <c r="XEB294" s="314"/>
      <c r="XEC294" s="314"/>
      <c r="XED294" s="314"/>
      <c r="XEE294" s="286"/>
      <c r="XEK294" s="314"/>
      <c r="XEL294" s="314"/>
      <c r="XEM294" s="263"/>
      <c r="XEN294" s="312"/>
      <c r="XEO294" s="263"/>
      <c r="XEP294" s="314"/>
      <c r="XEQ294" s="314"/>
      <c r="XER294" s="314"/>
      <c r="XES294" s="315"/>
      <c r="XET294" s="314"/>
      <c r="XEU294" s="314"/>
      <c r="XEV294" s="314"/>
      <c r="XEW294" s="314"/>
      <c r="XEX294" s="314"/>
    </row>
    <row r="295" spans="1:53 16265:16378" ht="40.5" hidden="1" customHeight="1" x14ac:dyDescent="0.2">
      <c r="A295" s="378"/>
      <c r="B295" s="364"/>
      <c r="C295" s="356"/>
      <c r="D295" s="374"/>
      <c r="E295" s="356"/>
      <c r="F295" s="369"/>
      <c r="G295" s="275"/>
      <c r="H295" s="275"/>
      <c r="I295" s="275"/>
      <c r="J295" s="369"/>
      <c r="K295" s="364"/>
      <c r="L295" s="364"/>
      <c r="M295" s="364"/>
      <c r="N295" s="369"/>
      <c r="O295" s="382"/>
      <c r="P295" s="369"/>
      <c r="Q295" s="382"/>
      <c r="R295" s="382"/>
      <c r="S295" s="162" t="s">
        <v>327</v>
      </c>
      <c r="T295" s="334">
        <f t="shared" si="1134"/>
        <v>1</v>
      </c>
      <c r="U295" s="356"/>
      <c r="V295" s="356"/>
      <c r="W295" s="275" t="s">
        <v>1758</v>
      </c>
      <c r="X295" s="369"/>
      <c r="Y295" s="368"/>
      <c r="Z295" s="335">
        <f t="shared" si="1135"/>
        <v>4</v>
      </c>
      <c r="AA295" s="275" t="s">
        <v>330</v>
      </c>
      <c r="AB295" s="275"/>
      <c r="AC295" s="368"/>
      <c r="AD295" s="356"/>
      <c r="AE295" s="336">
        <f t="shared" si="1136"/>
        <v>1</v>
      </c>
      <c r="AF295" s="275" t="s">
        <v>307</v>
      </c>
      <c r="AG295" s="275" t="s">
        <v>1754</v>
      </c>
      <c r="AH295" s="368"/>
      <c r="AI295" s="356"/>
      <c r="AJ295" s="336">
        <f t="shared" si="1137"/>
        <v>1</v>
      </c>
      <c r="AK295" s="275" t="s">
        <v>304</v>
      </c>
      <c r="AL295" s="275" t="s">
        <v>318</v>
      </c>
      <c r="AM295" s="368"/>
      <c r="AN295" s="356"/>
      <c r="AO295" s="336">
        <f t="shared" si="1138"/>
        <v>4</v>
      </c>
      <c r="AP295" s="275" t="s">
        <v>593</v>
      </c>
      <c r="AQ295" s="356"/>
      <c r="AR295" s="356"/>
      <c r="AS295" s="358"/>
      <c r="AT295" s="360"/>
      <c r="AU295" s="364"/>
      <c r="AV295" s="364"/>
      <c r="AW295" s="275" t="s">
        <v>90</v>
      </c>
      <c r="AX295" s="275"/>
      <c r="AY295" s="159"/>
      <c r="AZ295" s="159"/>
      <c r="BA295" s="344"/>
      <c r="XAO295" s="314"/>
      <c r="XAP295" s="314"/>
      <c r="XAQ295" s="263"/>
      <c r="XAR295" s="312"/>
      <c r="XAS295" s="263"/>
      <c r="XAT295" s="314"/>
      <c r="XAU295" s="314"/>
      <c r="XAV295" s="314"/>
      <c r="XAW295" s="315"/>
      <c r="XAX295" s="314"/>
      <c r="XAY295" s="314"/>
      <c r="XAZ295" s="314"/>
      <c r="XBA295" s="314"/>
      <c r="XBB295" s="314"/>
      <c r="XBC295" s="314"/>
      <c r="XBD295" s="281"/>
      <c r="XBE295" s="316"/>
      <c r="XBF295" s="317"/>
      <c r="XBG295" s="314"/>
      <c r="XBH295" s="314"/>
      <c r="XBI295" s="314"/>
      <c r="XBJ295" s="314"/>
      <c r="XBK295" s="263"/>
      <c r="XBL295" s="312"/>
      <c r="XBM295" s="263"/>
      <c r="XBN295" s="314"/>
      <c r="XBO295" s="314"/>
      <c r="XBP295" s="314"/>
      <c r="XBQ295" s="315"/>
      <c r="XBR295" s="314"/>
      <c r="XBS295" s="314"/>
      <c r="XBT295" s="314"/>
      <c r="XBU295" s="314"/>
      <c r="XBV295" s="314"/>
      <c r="XBW295" s="281"/>
      <c r="XBX295" s="317"/>
      <c r="XBY295" s="314"/>
      <c r="XBZ295" s="314"/>
      <c r="XCA295" s="318"/>
      <c r="XCB295" s="312"/>
      <c r="XCC295" s="314"/>
      <c r="XCD295" s="314"/>
      <c r="XCE295" s="263"/>
      <c r="XCF295" s="312"/>
      <c r="XCG295" s="263"/>
      <c r="XCH295" s="314"/>
      <c r="XCI295" s="314"/>
      <c r="XCJ295" s="314"/>
      <c r="XCK295" s="315"/>
      <c r="XCL295" s="314"/>
      <c r="XCM295" s="314"/>
      <c r="XCN295" s="314"/>
      <c r="XCO295" s="314"/>
      <c r="XCP295" s="314"/>
      <c r="XCQ295" s="317"/>
      <c r="XCR295" s="314"/>
      <c r="XCS295" s="318"/>
      <c r="XCT295" s="286"/>
      <c r="XCW295" s="314"/>
      <c r="XCX295" s="314"/>
      <c r="XCY295" s="263"/>
      <c r="XCZ295" s="312"/>
      <c r="XDA295" s="263"/>
      <c r="XDB295" s="314"/>
      <c r="XDC295" s="314"/>
      <c r="XDD295" s="314"/>
      <c r="XDE295" s="315"/>
      <c r="XDF295" s="314"/>
      <c r="XDG295" s="314"/>
      <c r="XDH295" s="314"/>
      <c r="XDI295" s="314"/>
      <c r="XDJ295" s="314"/>
      <c r="XDK295" s="314"/>
      <c r="XDL295" s="286"/>
      <c r="XDQ295" s="314"/>
      <c r="XDR295" s="314"/>
      <c r="XDS295" s="263"/>
      <c r="XDT295" s="312"/>
      <c r="XDU295" s="263"/>
      <c r="XDV295" s="314"/>
      <c r="XDW295" s="314"/>
      <c r="XDX295" s="314"/>
      <c r="XDY295" s="315"/>
      <c r="XDZ295" s="314"/>
      <c r="XEA295" s="314"/>
      <c r="XEB295" s="314"/>
      <c r="XEC295" s="314"/>
      <c r="XED295" s="314"/>
      <c r="XEE295" s="286"/>
      <c r="XEK295" s="314"/>
      <c r="XEL295" s="314"/>
      <c r="XEM295" s="263"/>
      <c r="XEN295" s="312"/>
      <c r="XEO295" s="263"/>
      <c r="XEP295" s="314"/>
      <c r="XEQ295" s="314"/>
      <c r="XER295" s="314"/>
      <c r="XES295" s="315"/>
      <c r="XET295" s="314"/>
      <c r="XEU295" s="314"/>
      <c r="XEV295" s="314"/>
      <c r="XEW295" s="314"/>
      <c r="XEX295" s="314"/>
    </row>
    <row r="296" spans="1:53 16265:16378" ht="40.5" hidden="1" customHeight="1" x14ac:dyDescent="0.2">
      <c r="A296" s="378">
        <v>96</v>
      </c>
      <c r="B296" s="364" t="s">
        <v>257</v>
      </c>
      <c r="C296" s="356" t="str">
        <f>+VLOOKUP(B296,$A$770:$B$812,2,0)</f>
        <v>GLORIA INÉS HINCAPIÉ</v>
      </c>
      <c r="D296" s="374" t="s">
        <v>171</v>
      </c>
      <c r="E296" s="356"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69" t="s">
        <v>276</v>
      </c>
      <c r="G296" s="275" t="s">
        <v>271</v>
      </c>
      <c r="H296" s="275" t="s">
        <v>38</v>
      </c>
      <c r="I296" s="161" t="s">
        <v>1759</v>
      </c>
      <c r="J296" s="369" t="s">
        <v>106</v>
      </c>
      <c r="K296" s="364" t="s">
        <v>1760</v>
      </c>
      <c r="L296" s="369" t="s">
        <v>1761</v>
      </c>
      <c r="M296" s="369" t="s">
        <v>1701</v>
      </c>
      <c r="N296" s="369" t="s">
        <v>128</v>
      </c>
      <c r="O296" s="382">
        <f>IF(N296="ALTA",5,IF(N296="MEDIO ALTA",4,IF(N296="MEDIA",3,IF(N296="MEDIO BAJA",2,IF(N296="BAJA",1,0)))))</f>
        <v>1</v>
      </c>
      <c r="P296" s="369" t="s">
        <v>144</v>
      </c>
      <c r="Q296" s="382">
        <f>IF(P296="ALTO",5,IF(P296="MEDIO ALTO",4,IF(P296="MEDIO",3,IF(P296="MEDIO BAJO",2,IF(P296="BAJO",1,0)))))</f>
        <v>4</v>
      </c>
      <c r="R296" s="382">
        <f>Q296*O296</f>
        <v>4</v>
      </c>
      <c r="S296" s="162" t="s">
        <v>326</v>
      </c>
      <c r="T296" s="334">
        <f t="shared" si="1134"/>
        <v>2</v>
      </c>
      <c r="U296" s="356">
        <f t="shared" si="1121"/>
        <v>2</v>
      </c>
      <c r="V296" s="356">
        <f t="shared" si="1175"/>
        <v>1.2</v>
      </c>
      <c r="W296" s="275" t="s">
        <v>1762</v>
      </c>
      <c r="X296" s="369">
        <f>IF(S296="No_existen",5*$X$10,Y296*$X$10)</f>
        <v>0.2</v>
      </c>
      <c r="Y296" s="368">
        <f t="shared" ref="Y296" si="1251">ROUND(AVERAGEIF(Z296:Z298,"&gt;0"),0)</f>
        <v>4</v>
      </c>
      <c r="Z296" s="335">
        <f t="shared" si="1135"/>
        <v>4</v>
      </c>
      <c r="AA296" s="275" t="s">
        <v>330</v>
      </c>
      <c r="AB296" s="275"/>
      <c r="AC296" s="368">
        <f t="shared" ref="AC296" si="1252">IF(S296="No_existen",5*$AC$10,AD296*$AC$10)</f>
        <v>0.44999999999999996</v>
      </c>
      <c r="AD296" s="356">
        <f t="shared" ref="AD296" si="1253">ROUND(AVERAGEIF(AE296:AE298,"&gt;0"),0)</f>
        <v>3</v>
      </c>
      <c r="AE296" s="336">
        <f t="shared" si="1136"/>
        <v>4</v>
      </c>
      <c r="AF296" s="275" t="s">
        <v>1757</v>
      </c>
      <c r="AG296" s="275"/>
      <c r="AH296" s="368">
        <f t="shared" ref="AH296" si="1254">IF(S296="No_existen",5*$AH$10,AI296*$AH$10)</f>
        <v>0.1</v>
      </c>
      <c r="AI296" s="356">
        <f t="shared" ref="AI296" si="1255">ROUND(AVERAGEIF(AJ296:AJ298,"&gt;0"),0)</f>
        <v>1</v>
      </c>
      <c r="AJ296" s="336">
        <f t="shared" si="1137"/>
        <v>1</v>
      </c>
      <c r="AK296" s="275" t="s">
        <v>304</v>
      </c>
      <c r="AL296" s="275" t="s">
        <v>319</v>
      </c>
      <c r="AM296" s="368">
        <f t="shared" ref="AM296" si="1256">IF(S296="No_existen",5*$AM$10,AN296*$AM$10)</f>
        <v>0.1</v>
      </c>
      <c r="AN296" s="356">
        <f t="shared" ref="AN296" si="1257">ROUND(AVERAGEIF(AO296:AO298,"&gt;0"),0)</f>
        <v>1</v>
      </c>
      <c r="AO296" s="336">
        <f t="shared" si="1138"/>
        <v>1</v>
      </c>
      <c r="AP296" s="275" t="s">
        <v>592</v>
      </c>
      <c r="AQ296" s="356">
        <f t="shared" ref="AQ296" si="1258">ROUND(AVERAGE(U296,Y296,AD296,AI296,AN296),0)</f>
        <v>2</v>
      </c>
      <c r="AR296" s="356" t="str">
        <f t="shared" ref="AR296" si="1259">IF(AQ296&lt;1.5,"FUERTE",IF(AND(AQ296&gt;=1.5,AQ296&lt;2.5),"ACEPTABLE",IF(AQ296&gt;=5,"INEXISTENTE","DÉBIL")))</f>
        <v>ACEPTABLE</v>
      </c>
      <c r="AS296" s="358">
        <f t="shared" ref="AS296" si="1260">IF(R296=0,0,ROUND((R296*AQ296),0))</f>
        <v>8</v>
      </c>
      <c r="AT296" s="360" t="str">
        <f t="shared" ref="AT296" si="1261">IF(AS296&gt;=36,"GRAVE", IF(AS296&lt;=10, "LEVE", "MODERADO"))</f>
        <v>LEVE</v>
      </c>
      <c r="AU296" s="367" t="s">
        <v>1763</v>
      </c>
      <c r="AV296" s="366">
        <v>0</v>
      </c>
      <c r="AW296" s="275" t="s">
        <v>90</v>
      </c>
      <c r="AX296" s="275"/>
      <c r="AY296" s="159"/>
      <c r="AZ296" s="159"/>
      <c r="BA296" s="344"/>
      <c r="XAO296" s="314"/>
      <c r="XAP296" s="314"/>
      <c r="XAQ296" s="263"/>
      <c r="XAR296" s="312"/>
      <c r="XAS296" s="263"/>
      <c r="XAT296" s="314"/>
      <c r="XAU296" s="314"/>
      <c r="XAV296" s="314"/>
      <c r="XAW296" s="315"/>
      <c r="XAX296" s="314"/>
      <c r="XAY296" s="314"/>
      <c r="XAZ296" s="314"/>
      <c r="XBA296" s="314"/>
      <c r="XBB296" s="314"/>
      <c r="XBC296" s="314"/>
      <c r="XBD296" s="281"/>
      <c r="XBE296" s="316"/>
      <c r="XBF296" s="317"/>
      <c r="XBG296" s="314"/>
      <c r="XBH296" s="314"/>
      <c r="XBI296" s="314"/>
      <c r="XBJ296" s="314"/>
      <c r="XBK296" s="263"/>
      <c r="XBL296" s="312"/>
      <c r="XBM296" s="263"/>
      <c r="XBN296" s="314"/>
      <c r="XBO296" s="314"/>
      <c r="XBP296" s="314"/>
      <c r="XBQ296" s="315"/>
      <c r="XBR296" s="314"/>
      <c r="XBS296" s="314"/>
      <c r="XBT296" s="314"/>
      <c r="XBU296" s="314"/>
      <c r="XBV296" s="314"/>
      <c r="XBW296" s="281"/>
      <c r="XBX296" s="317"/>
      <c r="XBY296" s="314"/>
      <c r="XBZ296" s="314"/>
      <c r="XCA296" s="318"/>
      <c r="XCB296" s="312"/>
      <c r="XCC296" s="314"/>
      <c r="XCD296" s="314"/>
      <c r="XCE296" s="263"/>
      <c r="XCF296" s="312"/>
      <c r="XCG296" s="263"/>
      <c r="XCH296" s="314"/>
      <c r="XCI296" s="314"/>
      <c r="XCJ296" s="314"/>
      <c r="XCK296" s="315"/>
      <c r="XCL296" s="314"/>
      <c r="XCM296" s="314"/>
      <c r="XCN296" s="314"/>
      <c r="XCO296" s="314"/>
      <c r="XCP296" s="314"/>
      <c r="XCQ296" s="317"/>
      <c r="XCR296" s="314"/>
      <c r="XCS296" s="318"/>
      <c r="XCT296" s="286"/>
      <c r="XCW296" s="314"/>
      <c r="XCX296" s="314"/>
      <c r="XCY296" s="263"/>
      <c r="XCZ296" s="312"/>
      <c r="XDA296" s="263"/>
      <c r="XDB296" s="314"/>
      <c r="XDC296" s="314"/>
      <c r="XDD296" s="314"/>
      <c r="XDE296" s="315"/>
      <c r="XDF296" s="314"/>
      <c r="XDG296" s="314"/>
      <c r="XDH296" s="314"/>
      <c r="XDI296" s="314"/>
      <c r="XDJ296" s="314"/>
      <c r="XDK296" s="314"/>
      <c r="XDL296" s="286"/>
      <c r="XDQ296" s="314"/>
      <c r="XDR296" s="314"/>
      <c r="XDS296" s="263"/>
      <c r="XDT296" s="312"/>
      <c r="XDU296" s="263"/>
      <c r="XDV296" s="314"/>
      <c r="XDW296" s="314"/>
      <c r="XDX296" s="314"/>
      <c r="XDY296" s="315"/>
      <c r="XDZ296" s="314"/>
      <c r="XEA296" s="314"/>
      <c r="XEB296" s="314"/>
      <c r="XEC296" s="314"/>
      <c r="XED296" s="314"/>
      <c r="XEE296" s="286"/>
      <c r="XEK296" s="314"/>
      <c r="XEL296" s="314"/>
      <c r="XEM296" s="263"/>
      <c r="XEN296" s="312"/>
      <c r="XEO296" s="263"/>
      <c r="XEP296" s="314"/>
      <c r="XEQ296" s="314"/>
      <c r="XER296" s="314"/>
      <c r="XES296" s="315"/>
      <c r="XET296" s="314"/>
      <c r="XEU296" s="314"/>
      <c r="XEV296" s="314"/>
      <c r="XEW296" s="314"/>
      <c r="XEX296" s="314"/>
    </row>
    <row r="297" spans="1:53 16265:16378" ht="40.5" hidden="1" customHeight="1" x14ac:dyDescent="0.2">
      <c r="A297" s="378"/>
      <c r="B297" s="364"/>
      <c r="C297" s="356"/>
      <c r="D297" s="374"/>
      <c r="E297" s="356"/>
      <c r="F297" s="369"/>
      <c r="G297" s="275"/>
      <c r="H297" s="275"/>
      <c r="I297" s="161"/>
      <c r="J297" s="369"/>
      <c r="K297" s="364"/>
      <c r="L297" s="369"/>
      <c r="M297" s="369"/>
      <c r="N297" s="369"/>
      <c r="O297" s="382"/>
      <c r="P297" s="369"/>
      <c r="Q297" s="382"/>
      <c r="R297" s="382"/>
      <c r="S297" s="162" t="s">
        <v>326</v>
      </c>
      <c r="T297" s="334">
        <f t="shared" si="1134"/>
        <v>2</v>
      </c>
      <c r="U297" s="356"/>
      <c r="V297" s="356"/>
      <c r="W297" s="275" t="s">
        <v>1764</v>
      </c>
      <c r="X297" s="369"/>
      <c r="Y297" s="368"/>
      <c r="Z297" s="335">
        <f t="shared" si="1135"/>
        <v>4</v>
      </c>
      <c r="AA297" s="275" t="s">
        <v>330</v>
      </c>
      <c r="AB297" s="275"/>
      <c r="AC297" s="368"/>
      <c r="AD297" s="356"/>
      <c r="AE297" s="336">
        <f t="shared" si="1136"/>
        <v>1</v>
      </c>
      <c r="AF297" s="275" t="s">
        <v>307</v>
      </c>
      <c r="AG297" s="275" t="s">
        <v>1765</v>
      </c>
      <c r="AH297" s="368"/>
      <c r="AI297" s="356"/>
      <c r="AJ297" s="336">
        <f t="shared" si="1137"/>
        <v>1</v>
      </c>
      <c r="AK297" s="275" t="s">
        <v>304</v>
      </c>
      <c r="AL297" s="275" t="s">
        <v>318</v>
      </c>
      <c r="AM297" s="368"/>
      <c r="AN297" s="356"/>
      <c r="AO297" s="336">
        <f t="shared" si="1138"/>
        <v>1</v>
      </c>
      <c r="AP297" s="275" t="s">
        <v>592</v>
      </c>
      <c r="AQ297" s="356"/>
      <c r="AR297" s="356"/>
      <c r="AS297" s="358"/>
      <c r="AT297" s="360"/>
      <c r="AU297" s="367"/>
      <c r="AV297" s="367"/>
      <c r="AW297" s="275" t="s">
        <v>90</v>
      </c>
      <c r="AX297" s="275"/>
      <c r="AY297" s="159"/>
      <c r="AZ297" s="159"/>
      <c r="BA297" s="344"/>
      <c r="XAO297" s="314"/>
      <c r="XAP297" s="314"/>
      <c r="XAQ297" s="263"/>
      <c r="XAR297" s="312"/>
      <c r="XAS297" s="263"/>
      <c r="XAT297" s="314"/>
      <c r="XAU297" s="314"/>
      <c r="XAV297" s="314"/>
      <c r="XAW297" s="315"/>
      <c r="XAX297" s="314"/>
      <c r="XAY297" s="314"/>
      <c r="XAZ297" s="314"/>
      <c r="XBA297" s="314"/>
      <c r="XBB297" s="314"/>
      <c r="XBC297" s="314"/>
      <c r="XBD297" s="281"/>
      <c r="XBE297" s="316"/>
      <c r="XBF297" s="317"/>
      <c r="XBG297" s="314"/>
      <c r="XBH297" s="314"/>
      <c r="XBI297" s="314"/>
      <c r="XBJ297" s="314"/>
      <c r="XBK297" s="263"/>
      <c r="XBL297" s="312"/>
      <c r="XBM297" s="263"/>
      <c r="XBN297" s="314"/>
      <c r="XBO297" s="314"/>
      <c r="XBP297" s="314"/>
      <c r="XBQ297" s="315"/>
      <c r="XBR297" s="314"/>
      <c r="XBS297" s="314"/>
      <c r="XBT297" s="314"/>
      <c r="XBU297" s="314"/>
      <c r="XBV297" s="314"/>
      <c r="XBW297" s="281"/>
      <c r="XBX297" s="317"/>
      <c r="XBY297" s="314"/>
      <c r="XBZ297" s="314"/>
      <c r="XCA297" s="318"/>
      <c r="XCB297" s="312"/>
      <c r="XCC297" s="314"/>
      <c r="XCD297" s="314"/>
      <c r="XCE297" s="263"/>
      <c r="XCF297" s="312"/>
      <c r="XCG297" s="263"/>
      <c r="XCH297" s="314"/>
      <c r="XCI297" s="314"/>
      <c r="XCJ297" s="314"/>
      <c r="XCK297" s="315"/>
      <c r="XCL297" s="314"/>
      <c r="XCM297" s="314"/>
      <c r="XCN297" s="314"/>
      <c r="XCO297" s="314"/>
      <c r="XCP297" s="314"/>
      <c r="XCQ297" s="317"/>
      <c r="XCR297" s="314"/>
      <c r="XCS297" s="318"/>
      <c r="XCT297" s="286"/>
      <c r="XCW297" s="314"/>
      <c r="XCX297" s="314"/>
      <c r="XCY297" s="263"/>
      <c r="XCZ297" s="312"/>
      <c r="XDA297" s="263"/>
      <c r="XDB297" s="314"/>
      <c r="XDC297" s="314"/>
      <c r="XDD297" s="314"/>
      <c r="XDE297" s="315"/>
      <c r="XDF297" s="314"/>
      <c r="XDG297" s="314"/>
      <c r="XDH297" s="314"/>
      <c r="XDI297" s="314"/>
      <c r="XDJ297" s="314"/>
      <c r="XDK297" s="314"/>
      <c r="XDL297" s="286"/>
      <c r="XDQ297" s="314"/>
      <c r="XDR297" s="314"/>
      <c r="XDS297" s="263"/>
      <c r="XDT297" s="312"/>
      <c r="XDU297" s="263"/>
      <c r="XDV297" s="314"/>
      <c r="XDW297" s="314"/>
      <c r="XDX297" s="314"/>
      <c r="XDY297" s="315"/>
      <c r="XDZ297" s="314"/>
      <c r="XEA297" s="314"/>
      <c r="XEB297" s="314"/>
      <c r="XEC297" s="314"/>
      <c r="XED297" s="314"/>
      <c r="XEE297" s="286"/>
      <c r="XEK297" s="314"/>
      <c r="XEL297" s="314"/>
      <c r="XEM297" s="263"/>
      <c r="XEN297" s="312"/>
      <c r="XEO297" s="263"/>
      <c r="XEP297" s="314"/>
      <c r="XEQ297" s="314"/>
      <c r="XER297" s="314"/>
      <c r="XES297" s="315"/>
      <c r="XET297" s="314"/>
      <c r="XEU297" s="314"/>
      <c r="XEV297" s="314"/>
      <c r="XEW297" s="314"/>
      <c r="XEX297" s="314"/>
    </row>
    <row r="298" spans="1:53 16265:16378" ht="40.5" hidden="1" customHeight="1" x14ac:dyDescent="0.2">
      <c r="A298" s="378"/>
      <c r="B298" s="364"/>
      <c r="C298" s="356"/>
      <c r="D298" s="374"/>
      <c r="E298" s="356"/>
      <c r="F298" s="369"/>
      <c r="G298" s="275"/>
      <c r="H298" s="275"/>
      <c r="I298" s="161"/>
      <c r="J298" s="369"/>
      <c r="K298" s="364"/>
      <c r="L298" s="369"/>
      <c r="M298" s="369"/>
      <c r="N298" s="369"/>
      <c r="O298" s="382"/>
      <c r="P298" s="369"/>
      <c r="Q298" s="382"/>
      <c r="R298" s="382"/>
      <c r="S298" s="162"/>
      <c r="T298" s="334">
        <f t="shared" si="1134"/>
        <v>0</v>
      </c>
      <c r="U298" s="356"/>
      <c r="V298" s="356"/>
      <c r="W298" s="275"/>
      <c r="X298" s="369"/>
      <c r="Y298" s="368"/>
      <c r="Z298" s="335">
        <f t="shared" si="1135"/>
        <v>0</v>
      </c>
      <c r="AA298" s="275"/>
      <c r="AB298" s="275"/>
      <c r="AC298" s="368"/>
      <c r="AD298" s="356"/>
      <c r="AE298" s="336">
        <f t="shared" si="1136"/>
        <v>0</v>
      </c>
      <c r="AF298" s="275"/>
      <c r="AG298" s="275"/>
      <c r="AH298" s="368"/>
      <c r="AI298" s="356"/>
      <c r="AJ298" s="336">
        <f t="shared" si="1137"/>
        <v>0</v>
      </c>
      <c r="AK298" s="275"/>
      <c r="AL298" s="275"/>
      <c r="AM298" s="368"/>
      <c r="AN298" s="356"/>
      <c r="AO298" s="336">
        <f t="shared" si="1138"/>
        <v>0</v>
      </c>
      <c r="AP298" s="275"/>
      <c r="AQ298" s="356"/>
      <c r="AR298" s="356"/>
      <c r="AS298" s="358"/>
      <c r="AT298" s="360"/>
      <c r="AU298" s="367"/>
      <c r="AV298" s="367"/>
      <c r="AW298" s="275" t="s">
        <v>90</v>
      </c>
      <c r="AX298" s="275"/>
      <c r="AY298" s="159"/>
      <c r="AZ298" s="159"/>
      <c r="BA298" s="344"/>
      <c r="XAO298" s="314"/>
      <c r="XAP298" s="314"/>
      <c r="XAQ298" s="263"/>
      <c r="XAR298" s="312"/>
      <c r="XAS298" s="263"/>
      <c r="XAT298" s="314"/>
      <c r="XAU298" s="314"/>
      <c r="XAV298" s="314"/>
      <c r="XAW298" s="315"/>
      <c r="XAX298" s="314"/>
      <c r="XAY298" s="314"/>
      <c r="XAZ298" s="314"/>
      <c r="XBA298" s="314"/>
      <c r="XBB298" s="314"/>
      <c r="XBC298" s="314"/>
      <c r="XBD298" s="281"/>
      <c r="XBE298" s="316"/>
      <c r="XBF298" s="317"/>
      <c r="XBG298" s="314"/>
      <c r="XBH298" s="314"/>
      <c r="XBI298" s="314"/>
      <c r="XBJ298" s="314"/>
      <c r="XBK298" s="263"/>
      <c r="XBL298" s="312"/>
      <c r="XBM298" s="263"/>
      <c r="XBN298" s="314"/>
      <c r="XBO298" s="314"/>
      <c r="XBP298" s="314"/>
      <c r="XBQ298" s="315"/>
      <c r="XBR298" s="314"/>
      <c r="XBS298" s="314"/>
      <c r="XBT298" s="314"/>
      <c r="XBU298" s="314"/>
      <c r="XBV298" s="314"/>
      <c r="XBW298" s="281"/>
      <c r="XBX298" s="317"/>
      <c r="XBY298" s="314"/>
      <c r="XBZ298" s="314"/>
      <c r="XCA298" s="318"/>
      <c r="XCB298" s="312"/>
      <c r="XCC298" s="314"/>
      <c r="XCD298" s="314"/>
      <c r="XCE298" s="263"/>
      <c r="XCF298" s="312"/>
      <c r="XCG298" s="263"/>
      <c r="XCH298" s="314"/>
      <c r="XCI298" s="314"/>
      <c r="XCJ298" s="314"/>
      <c r="XCK298" s="315"/>
      <c r="XCL298" s="314"/>
      <c r="XCM298" s="314"/>
      <c r="XCN298" s="314"/>
      <c r="XCO298" s="314"/>
      <c r="XCP298" s="314"/>
      <c r="XCQ298" s="317"/>
      <c r="XCR298" s="314"/>
      <c r="XCS298" s="318"/>
      <c r="XCT298" s="286"/>
      <c r="XCW298" s="314"/>
      <c r="XCX298" s="314"/>
      <c r="XCY298" s="263"/>
      <c r="XCZ298" s="312"/>
      <c r="XDA298" s="263"/>
      <c r="XDB298" s="314"/>
      <c r="XDC298" s="314"/>
      <c r="XDD298" s="314"/>
      <c r="XDE298" s="315"/>
      <c r="XDF298" s="314"/>
      <c r="XDG298" s="314"/>
      <c r="XDH298" s="314"/>
      <c r="XDI298" s="314"/>
      <c r="XDJ298" s="314"/>
      <c r="XDK298" s="314"/>
      <c r="XDL298" s="286"/>
      <c r="XDQ298" s="314"/>
      <c r="XDR298" s="314"/>
      <c r="XDS298" s="263"/>
      <c r="XDT298" s="312"/>
      <c r="XDU298" s="263"/>
      <c r="XDV298" s="314"/>
      <c r="XDW298" s="314"/>
      <c r="XDX298" s="314"/>
      <c r="XDY298" s="315"/>
      <c r="XDZ298" s="314"/>
      <c r="XEA298" s="314"/>
      <c r="XEB298" s="314"/>
      <c r="XEC298" s="314"/>
      <c r="XED298" s="314"/>
      <c r="XEE298" s="286"/>
      <c r="XEK298" s="314"/>
      <c r="XEL298" s="314"/>
      <c r="XEM298" s="263"/>
      <c r="XEN298" s="312"/>
      <c r="XEO298" s="263"/>
      <c r="XEP298" s="314"/>
      <c r="XEQ298" s="314"/>
      <c r="XER298" s="314"/>
      <c r="XES298" s="315"/>
      <c r="XET298" s="314"/>
      <c r="XEU298" s="314"/>
      <c r="XEV298" s="314"/>
      <c r="XEW298" s="314"/>
      <c r="XEX298" s="314"/>
    </row>
    <row r="299" spans="1:53 16265:16378" ht="40.5" hidden="1" customHeight="1" x14ac:dyDescent="0.2">
      <c r="A299" s="378">
        <v>97</v>
      </c>
      <c r="B299" s="364" t="s">
        <v>257</v>
      </c>
      <c r="C299" s="356" t="str">
        <f>+VLOOKUP(B299,$A$770:$B$812,2,0)</f>
        <v>GLORIA INÉS HINCAPIÉ</v>
      </c>
      <c r="D299" s="374" t="s">
        <v>171</v>
      </c>
      <c r="E299" s="356"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69" t="s">
        <v>276</v>
      </c>
      <c r="G299" s="275" t="s">
        <v>271</v>
      </c>
      <c r="H299" s="275" t="s">
        <v>37</v>
      </c>
      <c r="I299" s="161" t="s">
        <v>1766</v>
      </c>
      <c r="J299" s="369" t="s">
        <v>106</v>
      </c>
      <c r="K299" s="364" t="s">
        <v>1767</v>
      </c>
      <c r="L299" s="364" t="s">
        <v>1768</v>
      </c>
      <c r="M299" s="369" t="s">
        <v>1701</v>
      </c>
      <c r="N299" s="369" t="s">
        <v>128</v>
      </c>
      <c r="O299" s="382">
        <f t="shared" ref="O299" si="1262">IF(N299="ALTA",5,IF(N299="MEDIO ALTA",4,IF(N299="MEDIA",3,IF(N299="MEDIO BAJA",2,IF(N299="BAJA",1,0)))))</f>
        <v>1</v>
      </c>
      <c r="P299" s="369" t="s">
        <v>144</v>
      </c>
      <c r="Q299" s="382">
        <f t="shared" ref="Q299:Q305" si="1263">IF(P299="ALTO",5,IF(P299="MEDIO ALTO",4,IF(P299="MEDIO",3,IF(P299="MEDIO BAJO",2,IF(P299="BAJO",1,0)))))</f>
        <v>4</v>
      </c>
      <c r="R299" s="382">
        <f>Q299*O299</f>
        <v>4</v>
      </c>
      <c r="S299" s="162" t="s">
        <v>327</v>
      </c>
      <c r="T299" s="334">
        <f t="shared" si="1134"/>
        <v>1</v>
      </c>
      <c r="U299" s="356">
        <f t="shared" si="1121"/>
        <v>2</v>
      </c>
      <c r="V299" s="356">
        <f t="shared" si="1175"/>
        <v>1.2</v>
      </c>
      <c r="W299" s="275" t="s">
        <v>1769</v>
      </c>
      <c r="X299" s="369">
        <f>IF(S299="No_existen",5*$X$10,Y299*$X$10)</f>
        <v>0.2</v>
      </c>
      <c r="Y299" s="368">
        <f t="shared" ref="Y299" si="1264">ROUND(AVERAGEIF(Z299:Z301,"&gt;0"),0)</f>
        <v>4</v>
      </c>
      <c r="Z299" s="335">
        <f t="shared" si="1135"/>
        <v>4</v>
      </c>
      <c r="AA299" s="275" t="s">
        <v>330</v>
      </c>
      <c r="AB299" s="275"/>
      <c r="AC299" s="368">
        <f t="shared" ref="AC299" si="1265">IF(S299="No_existen",5*$AC$10,AD299*$AC$10)</f>
        <v>0.15</v>
      </c>
      <c r="AD299" s="356">
        <f t="shared" ref="AD299" si="1266">ROUND(AVERAGEIF(AE299:AE301,"&gt;0"),0)</f>
        <v>1</v>
      </c>
      <c r="AE299" s="336">
        <f t="shared" si="1136"/>
        <v>1</v>
      </c>
      <c r="AF299" s="275" t="s">
        <v>307</v>
      </c>
      <c r="AG299" s="275" t="s">
        <v>1765</v>
      </c>
      <c r="AH299" s="368">
        <f t="shared" ref="AH299" si="1267">IF(S299="No_existen",5*$AH$10,AI299*$AH$10)</f>
        <v>0.1</v>
      </c>
      <c r="AI299" s="356">
        <f t="shared" ref="AI299" si="1268">ROUND(AVERAGEIF(AJ299:AJ301,"&gt;0"),0)</f>
        <v>1</v>
      </c>
      <c r="AJ299" s="336">
        <f t="shared" si="1137"/>
        <v>1</v>
      </c>
      <c r="AK299" s="275" t="s">
        <v>304</v>
      </c>
      <c r="AL299" s="275" t="s">
        <v>311</v>
      </c>
      <c r="AM299" s="368">
        <f t="shared" ref="AM299" si="1269">IF(S299="No_existen",5*$AM$10,AN299*$AM$10)</f>
        <v>0.1</v>
      </c>
      <c r="AN299" s="356">
        <f t="shared" ref="AN299" si="1270">ROUND(AVERAGEIF(AO299:AO301,"&gt;0"),0)</f>
        <v>1</v>
      </c>
      <c r="AO299" s="336">
        <f t="shared" si="1138"/>
        <v>1</v>
      </c>
      <c r="AP299" s="275" t="s">
        <v>592</v>
      </c>
      <c r="AQ299" s="356">
        <f t="shared" ref="AQ299" si="1271">ROUND(AVERAGE(U299,Y299,AD299,AI299,AN299),0)</f>
        <v>2</v>
      </c>
      <c r="AR299" s="356" t="str">
        <f t="shared" ref="AR299" si="1272">IF(AQ299&lt;1.5,"FUERTE",IF(AND(AQ299&gt;=1.5,AQ299&lt;2.5),"ACEPTABLE",IF(AQ299&gt;=5,"INEXISTENTE","DÉBIL")))</f>
        <v>ACEPTABLE</v>
      </c>
      <c r="AS299" s="358">
        <f t="shared" ref="AS299" si="1273">IF(R299=0,0,ROUND((R299*AQ299),0))</f>
        <v>8</v>
      </c>
      <c r="AT299" s="360" t="str">
        <f t="shared" ref="AT299" si="1274">IF(AS299&gt;=36,"GRAVE", IF(AS299&lt;=10, "LEVE", "MODERADO"))</f>
        <v>LEVE</v>
      </c>
      <c r="AU299" s="367" t="s">
        <v>1770</v>
      </c>
      <c r="AV299" s="366">
        <v>1</v>
      </c>
      <c r="AW299" s="275" t="s">
        <v>90</v>
      </c>
      <c r="AX299" s="275"/>
      <c r="AY299" s="159"/>
      <c r="AZ299" s="159"/>
      <c r="BA299" s="344"/>
      <c r="XAO299" s="314"/>
      <c r="XAP299" s="314"/>
      <c r="XAQ299" s="263"/>
      <c r="XAR299" s="312"/>
      <c r="XAS299" s="263"/>
      <c r="XAT299" s="314"/>
      <c r="XAU299" s="314"/>
      <c r="XAV299" s="314"/>
      <c r="XAW299" s="315"/>
      <c r="XAX299" s="314"/>
      <c r="XAY299" s="314"/>
      <c r="XAZ299" s="314"/>
      <c r="XBA299" s="314"/>
      <c r="XBB299" s="314"/>
      <c r="XBC299" s="314"/>
      <c r="XBD299" s="281"/>
      <c r="XBE299" s="316"/>
      <c r="XBF299" s="317"/>
      <c r="XBG299" s="314"/>
      <c r="XBH299" s="314"/>
      <c r="XBI299" s="314"/>
      <c r="XBJ299" s="314"/>
      <c r="XBK299" s="263"/>
      <c r="XBL299" s="312"/>
      <c r="XBM299" s="263"/>
      <c r="XBN299" s="314"/>
      <c r="XBO299" s="314"/>
      <c r="XBP299" s="314"/>
      <c r="XBQ299" s="315"/>
      <c r="XBR299" s="314"/>
      <c r="XBS299" s="314"/>
      <c r="XBT299" s="314"/>
      <c r="XBU299" s="314"/>
      <c r="XBV299" s="314"/>
      <c r="XBW299" s="281"/>
      <c r="XBX299" s="317"/>
      <c r="XBY299" s="314"/>
      <c r="XBZ299" s="314"/>
      <c r="XCA299" s="318"/>
      <c r="XCB299" s="312"/>
      <c r="XCC299" s="314"/>
      <c r="XCD299" s="314"/>
      <c r="XCE299" s="263"/>
      <c r="XCF299" s="312"/>
      <c r="XCG299" s="263"/>
      <c r="XCH299" s="314"/>
      <c r="XCI299" s="314"/>
      <c r="XCJ299" s="314"/>
      <c r="XCK299" s="315"/>
      <c r="XCL299" s="314"/>
      <c r="XCM299" s="314"/>
      <c r="XCN299" s="314"/>
      <c r="XCO299" s="314"/>
      <c r="XCP299" s="314"/>
      <c r="XCQ299" s="317"/>
      <c r="XCR299" s="314"/>
      <c r="XCS299" s="318"/>
      <c r="XCT299" s="286"/>
      <c r="XCW299" s="314"/>
      <c r="XCX299" s="314"/>
      <c r="XCY299" s="263"/>
      <c r="XCZ299" s="312"/>
      <c r="XDA299" s="263"/>
      <c r="XDB299" s="314"/>
      <c r="XDC299" s="314"/>
      <c r="XDD299" s="314"/>
      <c r="XDE299" s="315"/>
      <c r="XDF299" s="314"/>
      <c r="XDG299" s="314"/>
      <c r="XDH299" s="314"/>
      <c r="XDI299" s="314"/>
      <c r="XDJ299" s="314"/>
      <c r="XDK299" s="314"/>
      <c r="XDL299" s="286"/>
      <c r="XDQ299" s="314"/>
      <c r="XDR299" s="314"/>
      <c r="XDS299" s="263"/>
      <c r="XDT299" s="312"/>
      <c r="XDU299" s="263"/>
      <c r="XDV299" s="314"/>
      <c r="XDW299" s="314"/>
      <c r="XDX299" s="314"/>
      <c r="XDY299" s="315"/>
      <c r="XDZ299" s="314"/>
      <c r="XEA299" s="314"/>
      <c r="XEB299" s="314"/>
      <c r="XEC299" s="314"/>
      <c r="XED299" s="314"/>
      <c r="XEE299" s="286"/>
      <c r="XEK299" s="314"/>
      <c r="XEL299" s="314"/>
      <c r="XEM299" s="263"/>
      <c r="XEN299" s="312"/>
      <c r="XEO299" s="263"/>
      <c r="XEP299" s="314"/>
      <c r="XEQ299" s="314"/>
      <c r="XER299" s="314"/>
      <c r="XES299" s="315"/>
      <c r="XET299" s="314"/>
      <c r="XEU299" s="314"/>
      <c r="XEV299" s="314"/>
      <c r="XEW299" s="314"/>
      <c r="XEX299" s="314"/>
    </row>
    <row r="300" spans="1:53 16265:16378" ht="40.5" hidden="1" customHeight="1" x14ac:dyDescent="0.2">
      <c r="A300" s="378"/>
      <c r="B300" s="364"/>
      <c r="C300" s="356"/>
      <c r="D300" s="374"/>
      <c r="E300" s="356"/>
      <c r="F300" s="369"/>
      <c r="G300" s="275"/>
      <c r="H300" s="275"/>
      <c r="I300" s="161"/>
      <c r="J300" s="369"/>
      <c r="K300" s="364"/>
      <c r="L300" s="364"/>
      <c r="M300" s="369"/>
      <c r="N300" s="369"/>
      <c r="O300" s="382"/>
      <c r="P300" s="369"/>
      <c r="Q300" s="382"/>
      <c r="R300" s="382"/>
      <c r="S300" s="162" t="s">
        <v>326</v>
      </c>
      <c r="T300" s="334">
        <f t="shared" si="1134"/>
        <v>2</v>
      </c>
      <c r="U300" s="356"/>
      <c r="V300" s="356"/>
      <c r="W300" s="275" t="s">
        <v>1771</v>
      </c>
      <c r="X300" s="369"/>
      <c r="Y300" s="368"/>
      <c r="Z300" s="335">
        <f t="shared" si="1135"/>
        <v>4</v>
      </c>
      <c r="AA300" s="275" t="s">
        <v>330</v>
      </c>
      <c r="AB300" s="275"/>
      <c r="AC300" s="368"/>
      <c r="AD300" s="356"/>
      <c r="AE300" s="336">
        <f t="shared" si="1136"/>
        <v>1</v>
      </c>
      <c r="AF300" s="275" t="s">
        <v>307</v>
      </c>
      <c r="AG300" s="275" t="s">
        <v>1765</v>
      </c>
      <c r="AH300" s="368"/>
      <c r="AI300" s="356"/>
      <c r="AJ300" s="336">
        <f t="shared" si="1137"/>
        <v>1</v>
      </c>
      <c r="AK300" s="275" t="s">
        <v>304</v>
      </c>
      <c r="AL300" s="275" t="s">
        <v>311</v>
      </c>
      <c r="AM300" s="368"/>
      <c r="AN300" s="356"/>
      <c r="AO300" s="336">
        <f t="shared" si="1138"/>
        <v>1</v>
      </c>
      <c r="AP300" s="275" t="s">
        <v>592</v>
      </c>
      <c r="AQ300" s="356"/>
      <c r="AR300" s="356"/>
      <c r="AS300" s="358"/>
      <c r="AT300" s="360"/>
      <c r="AU300" s="367"/>
      <c r="AV300" s="367"/>
      <c r="AW300" s="275" t="s">
        <v>90</v>
      </c>
      <c r="AX300" s="275"/>
      <c r="AY300" s="159"/>
      <c r="AZ300" s="159"/>
      <c r="BA300" s="344"/>
      <c r="XAO300" s="314"/>
      <c r="XAP300" s="314"/>
      <c r="XAQ300" s="263"/>
      <c r="XAR300" s="312"/>
      <c r="XAS300" s="263"/>
      <c r="XAT300" s="314"/>
      <c r="XAU300" s="314"/>
      <c r="XAV300" s="314"/>
      <c r="XAW300" s="315"/>
      <c r="XAX300" s="314"/>
      <c r="XAY300" s="314"/>
      <c r="XAZ300" s="314"/>
      <c r="XBA300" s="314"/>
      <c r="XBB300" s="314"/>
      <c r="XBC300" s="314"/>
      <c r="XBD300" s="281"/>
      <c r="XBE300" s="316"/>
      <c r="XBF300" s="317"/>
      <c r="XBG300" s="314"/>
      <c r="XBH300" s="314"/>
      <c r="XBI300" s="314"/>
      <c r="XBJ300" s="314"/>
      <c r="XBK300" s="263"/>
      <c r="XBL300" s="312"/>
      <c r="XBM300" s="263"/>
      <c r="XBN300" s="314"/>
      <c r="XBO300" s="314"/>
      <c r="XBP300" s="314"/>
      <c r="XBQ300" s="315"/>
      <c r="XBR300" s="314"/>
      <c r="XBS300" s="314"/>
      <c r="XBT300" s="314"/>
      <c r="XBU300" s="314"/>
      <c r="XBV300" s="314"/>
      <c r="XBW300" s="281"/>
      <c r="XBX300" s="317"/>
      <c r="XBY300" s="314"/>
      <c r="XBZ300" s="314"/>
      <c r="XCA300" s="318"/>
      <c r="XCB300" s="312"/>
      <c r="XCC300" s="314"/>
      <c r="XCD300" s="314"/>
      <c r="XCE300" s="263"/>
      <c r="XCF300" s="312"/>
      <c r="XCG300" s="263"/>
      <c r="XCH300" s="314"/>
      <c r="XCI300" s="314"/>
      <c r="XCJ300" s="314"/>
      <c r="XCK300" s="315"/>
      <c r="XCL300" s="314"/>
      <c r="XCM300" s="314"/>
      <c r="XCN300" s="314"/>
      <c r="XCO300" s="314"/>
      <c r="XCP300" s="314"/>
      <c r="XCQ300" s="317"/>
      <c r="XCR300" s="314"/>
      <c r="XCS300" s="318"/>
      <c r="XCT300" s="286"/>
      <c r="XCW300" s="314"/>
      <c r="XCX300" s="314"/>
      <c r="XCY300" s="263"/>
      <c r="XCZ300" s="312"/>
      <c r="XDA300" s="263"/>
      <c r="XDB300" s="314"/>
      <c r="XDC300" s="314"/>
      <c r="XDD300" s="314"/>
      <c r="XDE300" s="315"/>
      <c r="XDF300" s="314"/>
      <c r="XDG300" s="314"/>
      <c r="XDH300" s="314"/>
      <c r="XDI300" s="314"/>
      <c r="XDJ300" s="314"/>
      <c r="XDK300" s="314"/>
      <c r="XDL300" s="286"/>
      <c r="XDQ300" s="314"/>
      <c r="XDR300" s="314"/>
      <c r="XDS300" s="263"/>
      <c r="XDT300" s="312"/>
      <c r="XDU300" s="263"/>
      <c r="XDV300" s="314"/>
      <c r="XDW300" s="314"/>
      <c r="XDX300" s="314"/>
      <c r="XDY300" s="315"/>
      <c r="XDZ300" s="314"/>
      <c r="XEA300" s="314"/>
      <c r="XEB300" s="314"/>
      <c r="XEC300" s="314"/>
      <c r="XED300" s="314"/>
      <c r="XEE300" s="286"/>
      <c r="XEK300" s="314"/>
      <c r="XEL300" s="314"/>
      <c r="XEM300" s="263"/>
      <c r="XEN300" s="312"/>
      <c r="XEO300" s="263"/>
      <c r="XEP300" s="314"/>
      <c r="XEQ300" s="314"/>
      <c r="XER300" s="314"/>
      <c r="XES300" s="315"/>
      <c r="XET300" s="314"/>
      <c r="XEU300" s="314"/>
      <c r="XEV300" s="314"/>
      <c r="XEW300" s="314"/>
      <c r="XEX300" s="314"/>
    </row>
    <row r="301" spans="1:53 16265:16378" ht="40.5" hidden="1" customHeight="1" x14ac:dyDescent="0.2">
      <c r="A301" s="378"/>
      <c r="B301" s="364"/>
      <c r="C301" s="356"/>
      <c r="D301" s="374"/>
      <c r="E301" s="356"/>
      <c r="F301" s="369"/>
      <c r="G301" s="275"/>
      <c r="H301" s="275"/>
      <c r="I301" s="161"/>
      <c r="J301" s="369"/>
      <c r="K301" s="364"/>
      <c r="L301" s="364"/>
      <c r="M301" s="369"/>
      <c r="N301" s="369"/>
      <c r="O301" s="382"/>
      <c r="P301" s="369"/>
      <c r="Q301" s="382"/>
      <c r="R301" s="382"/>
      <c r="S301" s="162"/>
      <c r="T301" s="334">
        <f t="shared" si="1134"/>
        <v>0</v>
      </c>
      <c r="U301" s="356"/>
      <c r="V301" s="356"/>
      <c r="W301" s="275"/>
      <c r="X301" s="369"/>
      <c r="Y301" s="368"/>
      <c r="Z301" s="335">
        <f t="shared" si="1135"/>
        <v>0</v>
      </c>
      <c r="AA301" s="275"/>
      <c r="AB301" s="275"/>
      <c r="AC301" s="368"/>
      <c r="AD301" s="356"/>
      <c r="AE301" s="336">
        <f t="shared" si="1136"/>
        <v>0</v>
      </c>
      <c r="AF301" s="275"/>
      <c r="AG301" s="275"/>
      <c r="AH301" s="368"/>
      <c r="AI301" s="356"/>
      <c r="AJ301" s="336">
        <f t="shared" si="1137"/>
        <v>0</v>
      </c>
      <c r="AK301" s="275"/>
      <c r="AL301" s="275"/>
      <c r="AM301" s="368"/>
      <c r="AN301" s="356"/>
      <c r="AO301" s="336">
        <f t="shared" si="1138"/>
        <v>0</v>
      </c>
      <c r="AP301" s="275"/>
      <c r="AQ301" s="356"/>
      <c r="AR301" s="356"/>
      <c r="AS301" s="358"/>
      <c r="AT301" s="360"/>
      <c r="AU301" s="367"/>
      <c r="AV301" s="367"/>
      <c r="AW301" s="275" t="s">
        <v>90</v>
      </c>
      <c r="AX301" s="275"/>
      <c r="AY301" s="159"/>
      <c r="AZ301" s="159"/>
      <c r="BA301" s="344"/>
      <c r="XAO301" s="314"/>
      <c r="XAP301" s="314"/>
      <c r="XAQ301" s="263"/>
      <c r="XAR301" s="312"/>
      <c r="XAS301" s="263"/>
      <c r="XAT301" s="314"/>
      <c r="XAU301" s="314"/>
      <c r="XAV301" s="314"/>
      <c r="XAW301" s="315"/>
      <c r="XAX301" s="314"/>
      <c r="XAY301" s="314"/>
      <c r="XAZ301" s="314"/>
      <c r="XBA301" s="314"/>
      <c r="XBB301" s="314"/>
      <c r="XBC301" s="314"/>
      <c r="XBD301" s="281"/>
      <c r="XBE301" s="316"/>
      <c r="XBF301" s="317"/>
      <c r="XBG301" s="314"/>
      <c r="XBH301" s="314"/>
      <c r="XBI301" s="314"/>
      <c r="XBJ301" s="314"/>
      <c r="XBK301" s="263"/>
      <c r="XBL301" s="312"/>
      <c r="XBM301" s="263"/>
      <c r="XBN301" s="314"/>
      <c r="XBO301" s="314"/>
      <c r="XBP301" s="314"/>
      <c r="XBQ301" s="315"/>
      <c r="XBR301" s="314"/>
      <c r="XBS301" s="314"/>
      <c r="XBT301" s="314"/>
      <c r="XBU301" s="314"/>
      <c r="XBV301" s="314"/>
      <c r="XBW301" s="281"/>
      <c r="XBX301" s="317"/>
      <c r="XBY301" s="314"/>
      <c r="XBZ301" s="314"/>
      <c r="XCA301" s="318"/>
      <c r="XCB301" s="312"/>
      <c r="XCC301" s="314"/>
      <c r="XCD301" s="314"/>
      <c r="XCE301" s="263"/>
      <c r="XCF301" s="312"/>
      <c r="XCG301" s="263"/>
      <c r="XCH301" s="314"/>
      <c r="XCI301" s="314"/>
      <c r="XCJ301" s="314"/>
      <c r="XCK301" s="315"/>
      <c r="XCL301" s="314"/>
      <c r="XCM301" s="314"/>
      <c r="XCN301" s="314"/>
      <c r="XCO301" s="314"/>
      <c r="XCP301" s="314"/>
      <c r="XCQ301" s="317"/>
      <c r="XCR301" s="314"/>
      <c r="XCS301" s="318"/>
      <c r="XCT301" s="286"/>
      <c r="XCW301" s="314"/>
      <c r="XCX301" s="314"/>
      <c r="XCY301" s="263"/>
      <c r="XCZ301" s="312"/>
      <c r="XDA301" s="263"/>
      <c r="XDB301" s="314"/>
      <c r="XDC301" s="314"/>
      <c r="XDD301" s="314"/>
      <c r="XDE301" s="315"/>
      <c r="XDF301" s="314"/>
      <c r="XDG301" s="314"/>
      <c r="XDH301" s="314"/>
      <c r="XDI301" s="314"/>
      <c r="XDJ301" s="314"/>
      <c r="XDK301" s="314"/>
      <c r="XDL301" s="286"/>
      <c r="XDQ301" s="314"/>
      <c r="XDR301" s="314"/>
      <c r="XDS301" s="263"/>
      <c r="XDT301" s="312"/>
      <c r="XDU301" s="263"/>
      <c r="XDV301" s="314"/>
      <c r="XDW301" s="314"/>
      <c r="XDX301" s="314"/>
      <c r="XDY301" s="315"/>
      <c r="XDZ301" s="314"/>
      <c r="XEA301" s="314"/>
      <c r="XEB301" s="314"/>
      <c r="XEC301" s="314"/>
      <c r="XED301" s="314"/>
      <c r="XEE301" s="286"/>
      <c r="XEK301" s="314"/>
      <c r="XEL301" s="314"/>
      <c r="XEM301" s="263"/>
      <c r="XEN301" s="312"/>
      <c r="XEO301" s="263"/>
      <c r="XEP301" s="314"/>
      <c r="XEQ301" s="314"/>
      <c r="XER301" s="314"/>
      <c r="XES301" s="315"/>
      <c r="XET301" s="314"/>
      <c r="XEU301" s="314"/>
      <c r="XEV301" s="314"/>
      <c r="XEW301" s="314"/>
      <c r="XEX301" s="314"/>
    </row>
    <row r="302" spans="1:53 16265:16378" ht="40.5" hidden="1" customHeight="1" x14ac:dyDescent="0.2">
      <c r="A302" s="378">
        <v>98</v>
      </c>
      <c r="B302" s="364" t="s">
        <v>257</v>
      </c>
      <c r="C302" s="356" t="str">
        <f>+VLOOKUP(B302,$A$770:$B$812,2,0)</f>
        <v>GLORIA INÉS HINCAPIÉ</v>
      </c>
      <c r="D302" s="374" t="s">
        <v>171</v>
      </c>
      <c r="E302" s="356"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69" t="s">
        <v>276</v>
      </c>
      <c r="G302" s="275" t="s">
        <v>271</v>
      </c>
      <c r="H302" s="275" t="s">
        <v>37</v>
      </c>
      <c r="I302" s="275" t="s">
        <v>1772</v>
      </c>
      <c r="J302" s="369" t="s">
        <v>106</v>
      </c>
      <c r="K302" s="364" t="s">
        <v>1773</v>
      </c>
      <c r="L302" s="364" t="s">
        <v>1774</v>
      </c>
      <c r="M302" s="364" t="s">
        <v>1701</v>
      </c>
      <c r="N302" s="369" t="s">
        <v>128</v>
      </c>
      <c r="O302" s="382">
        <f t="shared" ref="O302" si="1275">IF(N302="ALTA",5,IF(N302="MEDIO ALTA",4,IF(N302="MEDIA",3,IF(N302="MEDIO BAJA",2,IF(N302="BAJA",1,0)))))</f>
        <v>1</v>
      </c>
      <c r="P302" s="369" t="s">
        <v>144</v>
      </c>
      <c r="Q302" s="382">
        <f t="shared" si="1263"/>
        <v>4</v>
      </c>
      <c r="R302" s="382">
        <f>Q302*O302</f>
        <v>4</v>
      </c>
      <c r="S302" s="162" t="s">
        <v>327</v>
      </c>
      <c r="T302" s="334">
        <f t="shared" si="1134"/>
        <v>1</v>
      </c>
      <c r="U302" s="356">
        <f t="shared" si="1121"/>
        <v>1</v>
      </c>
      <c r="V302" s="356">
        <f t="shared" si="1175"/>
        <v>0.6</v>
      </c>
      <c r="W302" s="275" t="s">
        <v>1775</v>
      </c>
      <c r="X302" s="369">
        <f>IF(S302="No_existen",5*$X$10,Y302*$X$10)</f>
        <v>0.2</v>
      </c>
      <c r="Y302" s="368">
        <f t="shared" ref="Y302" si="1276">ROUND(AVERAGEIF(Z302:Z304,"&gt;0"),0)</f>
        <v>4</v>
      </c>
      <c r="Z302" s="335">
        <f t="shared" si="1135"/>
        <v>4</v>
      </c>
      <c r="AA302" s="275" t="s">
        <v>330</v>
      </c>
      <c r="AB302" s="275"/>
      <c r="AC302" s="368">
        <f t="shared" ref="AC302" si="1277">IF(S302="No_existen",5*$AC$10,AD302*$AC$10)</f>
        <v>0.15</v>
      </c>
      <c r="AD302" s="356">
        <f t="shared" ref="AD302" si="1278">ROUND(AVERAGEIF(AE302:AE304,"&gt;0"),0)</f>
        <v>1</v>
      </c>
      <c r="AE302" s="336">
        <f t="shared" si="1136"/>
        <v>1</v>
      </c>
      <c r="AF302" s="275" t="s">
        <v>307</v>
      </c>
      <c r="AG302" s="275" t="s">
        <v>1765</v>
      </c>
      <c r="AH302" s="368">
        <f t="shared" ref="AH302" si="1279">IF(S302="No_existen",5*$AH$10,AI302*$AH$10)</f>
        <v>0.1</v>
      </c>
      <c r="AI302" s="356">
        <f t="shared" ref="AI302" si="1280">ROUND(AVERAGEIF(AJ302:AJ304,"&gt;0"),0)</f>
        <v>1</v>
      </c>
      <c r="AJ302" s="336">
        <f t="shared" si="1137"/>
        <v>1</v>
      </c>
      <c r="AK302" s="275" t="s">
        <v>304</v>
      </c>
      <c r="AL302" s="275" t="s">
        <v>319</v>
      </c>
      <c r="AM302" s="368">
        <f t="shared" ref="AM302" si="1281">IF(S302="No_existen",5*$AM$10,AN302*$AM$10)</f>
        <v>0.1</v>
      </c>
      <c r="AN302" s="356">
        <f t="shared" ref="AN302" si="1282">ROUND(AVERAGEIF(AO302:AO304,"&gt;0"),0)</f>
        <v>1</v>
      </c>
      <c r="AO302" s="336">
        <f t="shared" si="1138"/>
        <v>1</v>
      </c>
      <c r="AP302" s="275" t="s">
        <v>592</v>
      </c>
      <c r="AQ302" s="356">
        <f t="shared" ref="AQ302" si="1283">ROUND(AVERAGE(U302,Y302,AD302,AI302,AN302),0)</f>
        <v>2</v>
      </c>
      <c r="AR302" s="356" t="str">
        <f t="shared" ref="AR302" si="1284">IF(AQ302&lt;1.5,"FUERTE",IF(AND(AQ302&gt;=1.5,AQ302&lt;2.5),"ACEPTABLE",IF(AQ302&gt;=5,"INEXISTENTE","DÉBIL")))</f>
        <v>ACEPTABLE</v>
      </c>
      <c r="AS302" s="358">
        <f t="shared" ref="AS302" si="1285">IF(R302=0,0,ROUND((R302*AQ302),0))</f>
        <v>8</v>
      </c>
      <c r="AT302" s="360" t="str">
        <f t="shared" ref="AT302" si="1286">IF(AS302&gt;=36,"GRAVE", IF(AS302&lt;=10, "LEVE", "MODERADO"))</f>
        <v>LEVE</v>
      </c>
      <c r="AU302" s="367" t="s">
        <v>1776</v>
      </c>
      <c r="AV302" s="366">
        <v>0</v>
      </c>
      <c r="AW302" s="275" t="s">
        <v>90</v>
      </c>
      <c r="AX302" s="275"/>
      <c r="AY302" s="159"/>
      <c r="AZ302" s="159"/>
      <c r="BA302" s="344"/>
      <c r="XAO302" s="314"/>
      <c r="XAP302" s="314"/>
      <c r="XAQ302" s="263"/>
      <c r="XAR302" s="312"/>
      <c r="XAS302" s="263"/>
      <c r="XAT302" s="314"/>
      <c r="XAU302" s="314"/>
      <c r="XAV302" s="314"/>
      <c r="XAW302" s="315"/>
      <c r="XAX302" s="314"/>
      <c r="XAY302" s="314"/>
      <c r="XAZ302" s="314"/>
      <c r="XBA302" s="314"/>
      <c r="XBB302" s="314"/>
      <c r="XBC302" s="314"/>
      <c r="XBD302" s="281"/>
      <c r="XBE302" s="316"/>
      <c r="XBF302" s="317"/>
      <c r="XBG302" s="314"/>
      <c r="XBH302" s="314"/>
      <c r="XBI302" s="314"/>
      <c r="XBJ302" s="314"/>
      <c r="XBK302" s="263"/>
      <c r="XBL302" s="312"/>
      <c r="XBM302" s="263"/>
      <c r="XBN302" s="314"/>
      <c r="XBO302" s="314"/>
      <c r="XBP302" s="314"/>
      <c r="XBQ302" s="315"/>
      <c r="XBR302" s="314"/>
      <c r="XBS302" s="314"/>
      <c r="XBT302" s="314"/>
      <c r="XBU302" s="314"/>
      <c r="XBV302" s="314"/>
      <c r="XBW302" s="281"/>
      <c r="XBX302" s="317"/>
      <c r="XBY302" s="314"/>
      <c r="XBZ302" s="314"/>
      <c r="XCA302" s="318"/>
      <c r="XCB302" s="312"/>
      <c r="XCC302" s="314"/>
      <c r="XCD302" s="314"/>
      <c r="XCE302" s="263"/>
      <c r="XCF302" s="312"/>
      <c r="XCG302" s="263"/>
      <c r="XCH302" s="314"/>
      <c r="XCI302" s="314"/>
      <c r="XCJ302" s="314"/>
      <c r="XCK302" s="315"/>
      <c r="XCL302" s="314"/>
      <c r="XCM302" s="314"/>
      <c r="XCN302" s="314"/>
      <c r="XCO302" s="314"/>
      <c r="XCP302" s="314"/>
      <c r="XCQ302" s="317"/>
      <c r="XCR302" s="314"/>
      <c r="XCS302" s="318"/>
      <c r="XCT302" s="286"/>
      <c r="XCW302" s="314"/>
      <c r="XCX302" s="314"/>
      <c r="XCY302" s="263"/>
      <c r="XCZ302" s="312"/>
      <c r="XDA302" s="263"/>
      <c r="XDB302" s="314"/>
      <c r="XDC302" s="314"/>
      <c r="XDD302" s="314"/>
      <c r="XDE302" s="315"/>
      <c r="XDF302" s="314"/>
      <c r="XDG302" s="314"/>
      <c r="XDH302" s="314"/>
      <c r="XDI302" s="314"/>
      <c r="XDJ302" s="314"/>
      <c r="XDK302" s="314"/>
      <c r="XDL302" s="286"/>
      <c r="XDQ302" s="314"/>
      <c r="XDR302" s="314"/>
      <c r="XDS302" s="263"/>
      <c r="XDT302" s="312"/>
      <c r="XDU302" s="263"/>
      <c r="XDV302" s="314"/>
      <c r="XDW302" s="314"/>
      <c r="XDX302" s="314"/>
      <c r="XDY302" s="315"/>
      <c r="XDZ302" s="314"/>
      <c r="XEA302" s="314"/>
      <c r="XEB302" s="314"/>
      <c r="XEC302" s="314"/>
      <c r="XED302" s="314"/>
      <c r="XEE302" s="286"/>
      <c r="XEK302" s="314"/>
      <c r="XEL302" s="314"/>
      <c r="XEM302" s="263"/>
      <c r="XEN302" s="312"/>
      <c r="XEO302" s="263"/>
      <c r="XEP302" s="314"/>
      <c r="XEQ302" s="314"/>
      <c r="XER302" s="314"/>
      <c r="XES302" s="315"/>
      <c r="XET302" s="314"/>
      <c r="XEU302" s="314"/>
      <c r="XEV302" s="314"/>
      <c r="XEW302" s="314"/>
      <c r="XEX302" s="314"/>
    </row>
    <row r="303" spans="1:53 16265:16378" ht="40.5" hidden="1" customHeight="1" x14ac:dyDescent="0.2">
      <c r="A303" s="378"/>
      <c r="B303" s="364"/>
      <c r="C303" s="356"/>
      <c r="D303" s="374"/>
      <c r="E303" s="356"/>
      <c r="F303" s="369"/>
      <c r="G303" s="275" t="s">
        <v>271</v>
      </c>
      <c r="H303" s="275" t="s">
        <v>38</v>
      </c>
      <c r="I303" s="161" t="s">
        <v>1777</v>
      </c>
      <c r="J303" s="369"/>
      <c r="K303" s="364"/>
      <c r="L303" s="364"/>
      <c r="M303" s="364"/>
      <c r="N303" s="369"/>
      <c r="O303" s="382"/>
      <c r="P303" s="369"/>
      <c r="Q303" s="382"/>
      <c r="R303" s="382"/>
      <c r="S303" s="162" t="s">
        <v>327</v>
      </c>
      <c r="T303" s="334">
        <f t="shared" si="1134"/>
        <v>1</v>
      </c>
      <c r="U303" s="356"/>
      <c r="V303" s="356"/>
      <c r="W303" s="275" t="s">
        <v>1778</v>
      </c>
      <c r="X303" s="369"/>
      <c r="Y303" s="368"/>
      <c r="Z303" s="335">
        <f t="shared" si="1135"/>
        <v>4</v>
      </c>
      <c r="AA303" s="275" t="s">
        <v>330</v>
      </c>
      <c r="AB303" s="275"/>
      <c r="AC303" s="368"/>
      <c r="AD303" s="356"/>
      <c r="AE303" s="336">
        <f t="shared" si="1136"/>
        <v>1</v>
      </c>
      <c r="AF303" s="275" t="s">
        <v>307</v>
      </c>
      <c r="AG303" s="275" t="s">
        <v>1765</v>
      </c>
      <c r="AH303" s="368"/>
      <c r="AI303" s="356"/>
      <c r="AJ303" s="336">
        <f t="shared" si="1137"/>
        <v>1</v>
      </c>
      <c r="AK303" s="275" t="s">
        <v>304</v>
      </c>
      <c r="AL303" s="275" t="s">
        <v>318</v>
      </c>
      <c r="AM303" s="368"/>
      <c r="AN303" s="356"/>
      <c r="AO303" s="336">
        <f t="shared" si="1138"/>
        <v>1</v>
      </c>
      <c r="AP303" s="275" t="s">
        <v>592</v>
      </c>
      <c r="AQ303" s="356"/>
      <c r="AR303" s="356"/>
      <c r="AS303" s="358"/>
      <c r="AT303" s="360"/>
      <c r="AU303" s="367"/>
      <c r="AV303" s="367"/>
      <c r="AW303" s="275" t="s">
        <v>90</v>
      </c>
      <c r="AX303" s="275"/>
      <c r="AY303" s="159"/>
      <c r="AZ303" s="159"/>
      <c r="BA303" s="344"/>
      <c r="XAO303" s="314"/>
      <c r="XAP303" s="314"/>
      <c r="XAQ303" s="263"/>
      <c r="XAR303" s="312"/>
      <c r="XAS303" s="263"/>
      <c r="XAT303" s="314"/>
      <c r="XAU303" s="314"/>
      <c r="XAV303" s="314"/>
      <c r="XAW303" s="315"/>
      <c r="XAX303" s="314"/>
      <c r="XAY303" s="314"/>
      <c r="XAZ303" s="314"/>
      <c r="XBA303" s="314"/>
      <c r="XBB303" s="314"/>
      <c r="XBC303" s="314"/>
      <c r="XBD303" s="281"/>
      <c r="XBE303" s="316"/>
      <c r="XBF303" s="317"/>
      <c r="XBG303" s="314"/>
      <c r="XBH303" s="314"/>
      <c r="XBI303" s="314"/>
      <c r="XBJ303" s="314"/>
      <c r="XBK303" s="263"/>
      <c r="XBL303" s="312"/>
      <c r="XBM303" s="263"/>
      <c r="XBN303" s="314"/>
      <c r="XBO303" s="314"/>
      <c r="XBP303" s="314"/>
      <c r="XBQ303" s="315"/>
      <c r="XBR303" s="314"/>
      <c r="XBS303" s="314"/>
      <c r="XBT303" s="314"/>
      <c r="XBU303" s="314"/>
      <c r="XBV303" s="314"/>
      <c r="XBW303" s="281"/>
      <c r="XBX303" s="317"/>
      <c r="XBY303" s="314"/>
      <c r="XBZ303" s="314"/>
      <c r="XCA303" s="318"/>
      <c r="XCB303" s="312"/>
      <c r="XCC303" s="314"/>
      <c r="XCD303" s="314"/>
      <c r="XCE303" s="263"/>
      <c r="XCF303" s="312"/>
      <c r="XCG303" s="263"/>
      <c r="XCH303" s="314"/>
      <c r="XCI303" s="314"/>
      <c r="XCJ303" s="314"/>
      <c r="XCK303" s="315"/>
      <c r="XCL303" s="314"/>
      <c r="XCM303" s="314"/>
      <c r="XCN303" s="314"/>
      <c r="XCO303" s="314"/>
      <c r="XCP303" s="314"/>
      <c r="XCQ303" s="317"/>
      <c r="XCR303" s="314"/>
      <c r="XCS303" s="318"/>
      <c r="XCT303" s="286"/>
      <c r="XCW303" s="314"/>
      <c r="XCX303" s="314"/>
      <c r="XCY303" s="263"/>
      <c r="XCZ303" s="312"/>
      <c r="XDA303" s="263"/>
      <c r="XDB303" s="314"/>
      <c r="XDC303" s="314"/>
      <c r="XDD303" s="314"/>
      <c r="XDE303" s="315"/>
      <c r="XDF303" s="314"/>
      <c r="XDG303" s="314"/>
      <c r="XDH303" s="314"/>
      <c r="XDI303" s="314"/>
      <c r="XDJ303" s="314"/>
      <c r="XDK303" s="314"/>
      <c r="XDL303" s="286"/>
      <c r="XDQ303" s="314"/>
      <c r="XDR303" s="314"/>
      <c r="XDS303" s="263"/>
      <c r="XDT303" s="312"/>
      <c r="XDU303" s="263"/>
      <c r="XDV303" s="314"/>
      <c r="XDW303" s="314"/>
      <c r="XDX303" s="314"/>
      <c r="XDY303" s="315"/>
      <c r="XDZ303" s="314"/>
      <c r="XEA303" s="314"/>
      <c r="XEB303" s="314"/>
      <c r="XEC303" s="314"/>
      <c r="XED303" s="314"/>
      <c r="XEE303" s="286"/>
      <c r="XEK303" s="314"/>
      <c r="XEL303" s="314"/>
      <c r="XEM303" s="263"/>
      <c r="XEN303" s="312"/>
      <c r="XEO303" s="263"/>
      <c r="XEP303" s="314"/>
      <c r="XEQ303" s="314"/>
      <c r="XER303" s="314"/>
      <c r="XES303" s="315"/>
      <c r="XET303" s="314"/>
      <c r="XEU303" s="314"/>
      <c r="XEV303" s="314"/>
      <c r="XEW303" s="314"/>
      <c r="XEX303" s="314"/>
    </row>
    <row r="304" spans="1:53 16265:16378" ht="40.5" hidden="1" customHeight="1" x14ac:dyDescent="0.2">
      <c r="A304" s="378"/>
      <c r="B304" s="364"/>
      <c r="C304" s="356"/>
      <c r="D304" s="374"/>
      <c r="E304" s="356"/>
      <c r="F304" s="369"/>
      <c r="G304" s="275"/>
      <c r="H304" s="275"/>
      <c r="I304" s="161"/>
      <c r="J304" s="369"/>
      <c r="K304" s="364"/>
      <c r="L304" s="364"/>
      <c r="M304" s="364"/>
      <c r="N304" s="369"/>
      <c r="O304" s="382"/>
      <c r="P304" s="369"/>
      <c r="Q304" s="382"/>
      <c r="R304" s="382"/>
      <c r="S304" s="162"/>
      <c r="T304" s="334">
        <f t="shared" si="1134"/>
        <v>0</v>
      </c>
      <c r="U304" s="356"/>
      <c r="V304" s="356"/>
      <c r="W304" s="275"/>
      <c r="X304" s="369"/>
      <c r="Y304" s="368"/>
      <c r="Z304" s="335">
        <f t="shared" si="1135"/>
        <v>0</v>
      </c>
      <c r="AA304" s="275"/>
      <c r="AB304" s="275"/>
      <c r="AC304" s="368"/>
      <c r="AD304" s="356"/>
      <c r="AE304" s="336">
        <f t="shared" si="1136"/>
        <v>0</v>
      </c>
      <c r="AF304" s="275"/>
      <c r="AG304" s="275"/>
      <c r="AH304" s="368"/>
      <c r="AI304" s="356"/>
      <c r="AJ304" s="336">
        <f t="shared" si="1137"/>
        <v>0</v>
      </c>
      <c r="AK304" s="275"/>
      <c r="AL304" s="275"/>
      <c r="AM304" s="368"/>
      <c r="AN304" s="356"/>
      <c r="AO304" s="336">
        <f t="shared" si="1138"/>
        <v>0</v>
      </c>
      <c r="AP304" s="275"/>
      <c r="AQ304" s="356"/>
      <c r="AR304" s="356"/>
      <c r="AS304" s="358"/>
      <c r="AT304" s="360"/>
      <c r="AU304" s="367"/>
      <c r="AV304" s="367"/>
      <c r="AW304" s="275" t="s">
        <v>90</v>
      </c>
      <c r="AX304" s="275"/>
      <c r="AY304" s="159"/>
      <c r="AZ304" s="159"/>
      <c r="BA304" s="344"/>
      <c r="XAO304" s="314"/>
      <c r="XAP304" s="314"/>
      <c r="XAQ304" s="263"/>
      <c r="XAR304" s="312"/>
      <c r="XAS304" s="263"/>
      <c r="XAT304" s="314"/>
      <c r="XAU304" s="314"/>
      <c r="XAV304" s="314"/>
      <c r="XAW304" s="315"/>
      <c r="XAX304" s="314"/>
      <c r="XAY304" s="314"/>
      <c r="XAZ304" s="314"/>
      <c r="XBA304" s="314"/>
      <c r="XBB304" s="314"/>
      <c r="XBC304" s="314"/>
      <c r="XBD304" s="281"/>
      <c r="XBE304" s="316"/>
      <c r="XBF304" s="317"/>
      <c r="XBG304" s="314"/>
      <c r="XBH304" s="314"/>
      <c r="XBI304" s="314"/>
      <c r="XBJ304" s="314"/>
      <c r="XBK304" s="263"/>
      <c r="XBL304" s="312"/>
      <c r="XBM304" s="263"/>
      <c r="XBN304" s="314"/>
      <c r="XBO304" s="314"/>
      <c r="XBP304" s="314"/>
      <c r="XBQ304" s="315"/>
      <c r="XBR304" s="314"/>
      <c r="XBS304" s="314"/>
      <c r="XBT304" s="314"/>
      <c r="XBU304" s="314"/>
      <c r="XBV304" s="314"/>
      <c r="XBW304" s="281"/>
      <c r="XBX304" s="317"/>
      <c r="XBY304" s="314"/>
      <c r="XBZ304" s="314"/>
      <c r="XCA304" s="318"/>
      <c r="XCB304" s="312"/>
      <c r="XCC304" s="314"/>
      <c r="XCD304" s="314"/>
      <c r="XCE304" s="263"/>
      <c r="XCF304" s="312"/>
      <c r="XCG304" s="263"/>
      <c r="XCH304" s="314"/>
      <c r="XCI304" s="314"/>
      <c r="XCJ304" s="314"/>
      <c r="XCK304" s="315"/>
      <c r="XCL304" s="314"/>
      <c r="XCM304" s="314"/>
      <c r="XCN304" s="314"/>
      <c r="XCO304" s="314"/>
      <c r="XCP304" s="314"/>
      <c r="XCQ304" s="317"/>
      <c r="XCR304" s="314"/>
      <c r="XCS304" s="318"/>
      <c r="XCT304" s="286"/>
      <c r="XCW304" s="314"/>
      <c r="XCX304" s="314"/>
      <c r="XCY304" s="263"/>
      <c r="XCZ304" s="312"/>
      <c r="XDA304" s="263"/>
      <c r="XDB304" s="314"/>
      <c r="XDC304" s="314"/>
      <c r="XDD304" s="314"/>
      <c r="XDE304" s="315"/>
      <c r="XDF304" s="314"/>
      <c r="XDG304" s="314"/>
      <c r="XDH304" s="314"/>
      <c r="XDI304" s="314"/>
      <c r="XDJ304" s="314"/>
      <c r="XDK304" s="314"/>
      <c r="XDL304" s="286"/>
      <c r="XDQ304" s="314"/>
      <c r="XDR304" s="314"/>
      <c r="XDS304" s="263"/>
      <c r="XDT304" s="312"/>
      <c r="XDU304" s="263"/>
      <c r="XDV304" s="314"/>
      <c r="XDW304" s="314"/>
      <c r="XDX304" s="314"/>
      <c r="XDY304" s="315"/>
      <c r="XDZ304" s="314"/>
      <c r="XEA304" s="314"/>
      <c r="XEB304" s="314"/>
      <c r="XEC304" s="314"/>
      <c r="XED304" s="314"/>
      <c r="XEE304" s="286"/>
      <c r="XEK304" s="314"/>
      <c r="XEL304" s="314"/>
      <c r="XEM304" s="263"/>
      <c r="XEN304" s="312"/>
      <c r="XEO304" s="263"/>
      <c r="XEP304" s="314"/>
      <c r="XEQ304" s="314"/>
      <c r="XER304" s="314"/>
      <c r="XES304" s="315"/>
      <c r="XET304" s="314"/>
      <c r="XEU304" s="314"/>
      <c r="XEV304" s="314"/>
      <c r="XEW304" s="314"/>
      <c r="XEX304" s="314"/>
    </row>
    <row r="305" spans="1:53 16265:16378" ht="40.5" hidden="1" customHeight="1" x14ac:dyDescent="0.2">
      <c r="A305" s="378">
        <v>99</v>
      </c>
      <c r="B305" s="364" t="s">
        <v>257</v>
      </c>
      <c r="C305" s="356" t="str">
        <f>+VLOOKUP(B305,$A$770:$B$812,2,0)</f>
        <v>GLORIA INÉS HINCAPIÉ</v>
      </c>
      <c r="D305" s="374" t="s">
        <v>171</v>
      </c>
      <c r="E305" s="356"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69" t="s">
        <v>276</v>
      </c>
      <c r="G305" s="275" t="s">
        <v>271</v>
      </c>
      <c r="H305" s="275" t="s">
        <v>37</v>
      </c>
      <c r="I305" s="275" t="s">
        <v>1779</v>
      </c>
      <c r="J305" s="369" t="s">
        <v>106</v>
      </c>
      <c r="K305" s="364" t="s">
        <v>1780</v>
      </c>
      <c r="L305" s="364" t="s">
        <v>1781</v>
      </c>
      <c r="M305" s="364" t="s">
        <v>1782</v>
      </c>
      <c r="N305" s="369" t="s">
        <v>128</v>
      </c>
      <c r="O305" s="382">
        <f t="shared" ref="O305" si="1287">IF(N305="ALTA",5,IF(N305="MEDIO ALTA",4,IF(N305="MEDIA",3,IF(N305="MEDIO BAJA",2,IF(N305="BAJA",1,0)))))</f>
        <v>1</v>
      </c>
      <c r="P305" s="369" t="s">
        <v>144</v>
      </c>
      <c r="Q305" s="382">
        <f t="shared" si="1263"/>
        <v>4</v>
      </c>
      <c r="R305" s="382">
        <f>Q305*O305</f>
        <v>4</v>
      </c>
      <c r="S305" s="162" t="s">
        <v>327</v>
      </c>
      <c r="T305" s="334">
        <f t="shared" si="1134"/>
        <v>1</v>
      </c>
      <c r="U305" s="356">
        <f t="shared" si="1121"/>
        <v>1</v>
      </c>
      <c r="V305" s="356">
        <f t="shared" si="1175"/>
        <v>0.6</v>
      </c>
      <c r="W305" s="275" t="s">
        <v>1783</v>
      </c>
      <c r="X305" s="369">
        <f>IF(S305="No_existen",5*$X$10,Y305*$X$10)</f>
        <v>0.15000000000000002</v>
      </c>
      <c r="Y305" s="368">
        <f t="shared" ref="Y305" si="1288">ROUND(AVERAGEIF(Z305:Z307,"&gt;0"),0)</f>
        <v>3</v>
      </c>
      <c r="Z305" s="335">
        <f t="shared" si="1135"/>
        <v>2</v>
      </c>
      <c r="AA305" s="275" t="s">
        <v>331</v>
      </c>
      <c r="AB305" s="275"/>
      <c r="AC305" s="368">
        <f t="shared" ref="AC305" si="1289">IF(S305="No_existen",5*$AC$10,AD305*$AC$10)</f>
        <v>0.15</v>
      </c>
      <c r="AD305" s="356">
        <f t="shared" ref="AD305" si="1290">ROUND(AVERAGEIF(AE305:AE307,"&gt;0"),0)</f>
        <v>1</v>
      </c>
      <c r="AE305" s="336">
        <f t="shared" si="1136"/>
        <v>1</v>
      </c>
      <c r="AF305" s="275" t="s">
        <v>307</v>
      </c>
      <c r="AG305" s="275" t="s">
        <v>1765</v>
      </c>
      <c r="AH305" s="368">
        <f t="shared" ref="AH305" si="1291">IF(S305="No_existen",5*$AH$10,AI305*$AH$10)</f>
        <v>0.1</v>
      </c>
      <c r="AI305" s="356">
        <f t="shared" ref="AI305" si="1292">ROUND(AVERAGEIF(AJ305:AJ307,"&gt;0"),0)</f>
        <v>1</v>
      </c>
      <c r="AJ305" s="336">
        <f t="shared" si="1137"/>
        <v>1</v>
      </c>
      <c r="AK305" s="275" t="s">
        <v>304</v>
      </c>
      <c r="AL305" s="275" t="s">
        <v>318</v>
      </c>
      <c r="AM305" s="368">
        <f t="shared" ref="AM305" si="1293">IF(S305="No_existen",5*$AM$10,AN305*$AM$10)</f>
        <v>0.1</v>
      </c>
      <c r="AN305" s="356">
        <f t="shared" ref="AN305" si="1294">ROUND(AVERAGEIF(AO305:AO307,"&gt;0"),0)</f>
        <v>1</v>
      </c>
      <c r="AO305" s="336">
        <f t="shared" si="1138"/>
        <v>1</v>
      </c>
      <c r="AP305" s="275" t="s">
        <v>592</v>
      </c>
      <c r="AQ305" s="356">
        <f t="shared" ref="AQ305" si="1295">ROUND(AVERAGE(U305,Y305,AD305,AI305,AN305),0)</f>
        <v>1</v>
      </c>
      <c r="AR305" s="356" t="str">
        <f t="shared" ref="AR305" si="1296">IF(AQ305&lt;1.5,"FUERTE",IF(AND(AQ305&gt;=1.5,AQ305&lt;2.5),"ACEPTABLE",IF(AQ305&gt;=5,"INEXISTENTE","DÉBIL")))</f>
        <v>FUERTE</v>
      </c>
      <c r="AS305" s="358">
        <f t="shared" ref="AS305" si="1297">IF(R305=0,0,ROUND((R305*AQ305),0))</f>
        <v>4</v>
      </c>
      <c r="AT305" s="360" t="str">
        <f t="shared" ref="AT305" si="1298">IF(AS305&gt;=36,"GRAVE", IF(AS305&lt;=10, "LEVE", "MODERADO"))</f>
        <v>LEVE</v>
      </c>
      <c r="AU305" s="367" t="s">
        <v>1784</v>
      </c>
      <c r="AV305" s="366">
        <v>0</v>
      </c>
      <c r="AW305" s="275" t="s">
        <v>90</v>
      </c>
      <c r="AX305" s="275"/>
      <c r="AY305" s="159"/>
      <c r="AZ305" s="159"/>
      <c r="BA305" s="344"/>
      <c r="XAO305" s="314"/>
      <c r="XAP305" s="314"/>
      <c r="XAQ305" s="263"/>
      <c r="XAR305" s="312"/>
      <c r="XAS305" s="263"/>
      <c r="XAT305" s="314"/>
      <c r="XAU305" s="314"/>
      <c r="XAV305" s="314"/>
      <c r="XAW305" s="315"/>
      <c r="XAX305" s="314"/>
      <c r="XAY305" s="314"/>
      <c r="XAZ305" s="314"/>
      <c r="XBA305" s="314"/>
      <c r="XBB305" s="314"/>
      <c r="XBC305" s="314"/>
      <c r="XBD305" s="281"/>
      <c r="XBE305" s="316"/>
      <c r="XBF305" s="317"/>
      <c r="XBG305" s="314"/>
      <c r="XBH305" s="314"/>
      <c r="XBI305" s="314"/>
      <c r="XBJ305" s="314"/>
      <c r="XBK305" s="263"/>
      <c r="XBL305" s="312"/>
      <c r="XBM305" s="263"/>
      <c r="XBN305" s="314"/>
      <c r="XBO305" s="314"/>
      <c r="XBP305" s="314"/>
      <c r="XBQ305" s="315"/>
      <c r="XBR305" s="314"/>
      <c r="XBS305" s="314"/>
      <c r="XBT305" s="314"/>
      <c r="XBU305" s="314"/>
      <c r="XBV305" s="314"/>
      <c r="XBW305" s="281"/>
      <c r="XBX305" s="317"/>
      <c r="XBY305" s="314"/>
      <c r="XBZ305" s="314"/>
      <c r="XCA305" s="318"/>
      <c r="XCB305" s="312"/>
      <c r="XCC305" s="314"/>
      <c r="XCD305" s="314"/>
      <c r="XCE305" s="263"/>
      <c r="XCF305" s="312"/>
      <c r="XCG305" s="263"/>
      <c r="XCH305" s="314"/>
      <c r="XCI305" s="314"/>
      <c r="XCJ305" s="314"/>
      <c r="XCK305" s="315"/>
      <c r="XCL305" s="314"/>
      <c r="XCM305" s="314"/>
      <c r="XCN305" s="314"/>
      <c r="XCO305" s="314"/>
      <c r="XCP305" s="314"/>
      <c r="XCQ305" s="317"/>
      <c r="XCR305" s="314"/>
      <c r="XCS305" s="318"/>
      <c r="XCT305" s="286"/>
      <c r="XCW305" s="314"/>
      <c r="XCX305" s="314"/>
      <c r="XCY305" s="263"/>
      <c r="XCZ305" s="312"/>
      <c r="XDA305" s="263"/>
      <c r="XDB305" s="314"/>
      <c r="XDC305" s="314"/>
      <c r="XDD305" s="314"/>
      <c r="XDE305" s="315"/>
      <c r="XDF305" s="314"/>
      <c r="XDG305" s="314"/>
      <c r="XDH305" s="314"/>
      <c r="XDI305" s="314"/>
      <c r="XDJ305" s="314"/>
      <c r="XDK305" s="314"/>
      <c r="XDL305" s="286"/>
      <c r="XDQ305" s="314"/>
      <c r="XDR305" s="314"/>
      <c r="XDS305" s="263"/>
      <c r="XDT305" s="312"/>
      <c r="XDU305" s="263"/>
      <c r="XDV305" s="314"/>
      <c r="XDW305" s="314"/>
      <c r="XDX305" s="314"/>
      <c r="XDY305" s="315"/>
      <c r="XDZ305" s="314"/>
      <c r="XEA305" s="314"/>
      <c r="XEB305" s="314"/>
      <c r="XEC305" s="314"/>
      <c r="XED305" s="314"/>
      <c r="XEE305" s="286"/>
      <c r="XEK305" s="314"/>
      <c r="XEL305" s="314"/>
      <c r="XEM305" s="263"/>
      <c r="XEN305" s="312"/>
      <c r="XEO305" s="263"/>
      <c r="XEP305" s="314"/>
      <c r="XEQ305" s="314"/>
      <c r="XER305" s="314"/>
      <c r="XES305" s="315"/>
      <c r="XET305" s="314"/>
      <c r="XEU305" s="314"/>
      <c r="XEV305" s="314"/>
      <c r="XEW305" s="314"/>
      <c r="XEX305" s="314"/>
    </row>
    <row r="306" spans="1:53 16265:16378" ht="40.5" hidden="1" customHeight="1" x14ac:dyDescent="0.2">
      <c r="A306" s="378"/>
      <c r="B306" s="364"/>
      <c r="C306" s="356"/>
      <c r="D306" s="374"/>
      <c r="E306" s="356"/>
      <c r="F306" s="369"/>
      <c r="G306" s="275" t="s">
        <v>271</v>
      </c>
      <c r="H306" s="275" t="s">
        <v>37</v>
      </c>
      <c r="I306" s="275" t="s">
        <v>1785</v>
      </c>
      <c r="J306" s="369"/>
      <c r="K306" s="364"/>
      <c r="L306" s="364"/>
      <c r="M306" s="364"/>
      <c r="N306" s="369"/>
      <c r="O306" s="382"/>
      <c r="P306" s="369"/>
      <c r="Q306" s="382"/>
      <c r="R306" s="382"/>
      <c r="S306" s="162" t="s">
        <v>327</v>
      </c>
      <c r="T306" s="334">
        <f t="shared" si="1134"/>
        <v>1</v>
      </c>
      <c r="U306" s="356"/>
      <c r="V306" s="356"/>
      <c r="W306" s="275" t="s">
        <v>1786</v>
      </c>
      <c r="X306" s="369"/>
      <c r="Y306" s="368"/>
      <c r="Z306" s="335">
        <f t="shared" si="1135"/>
        <v>4</v>
      </c>
      <c r="AA306" s="275" t="s">
        <v>330</v>
      </c>
      <c r="AB306" s="275"/>
      <c r="AC306" s="368"/>
      <c r="AD306" s="356"/>
      <c r="AE306" s="336">
        <f t="shared" si="1136"/>
        <v>1</v>
      </c>
      <c r="AF306" s="275" t="s">
        <v>307</v>
      </c>
      <c r="AG306" s="275" t="s">
        <v>1754</v>
      </c>
      <c r="AH306" s="368"/>
      <c r="AI306" s="356"/>
      <c r="AJ306" s="336">
        <f t="shared" si="1137"/>
        <v>1</v>
      </c>
      <c r="AK306" s="275" t="s">
        <v>304</v>
      </c>
      <c r="AL306" s="275" t="s">
        <v>318</v>
      </c>
      <c r="AM306" s="368"/>
      <c r="AN306" s="356"/>
      <c r="AO306" s="336">
        <f t="shared" si="1138"/>
        <v>1</v>
      </c>
      <c r="AP306" s="275" t="s">
        <v>592</v>
      </c>
      <c r="AQ306" s="356"/>
      <c r="AR306" s="356"/>
      <c r="AS306" s="358"/>
      <c r="AT306" s="360"/>
      <c r="AU306" s="367"/>
      <c r="AV306" s="367"/>
      <c r="AW306" s="275" t="s">
        <v>90</v>
      </c>
      <c r="AX306" s="275"/>
      <c r="AY306" s="159"/>
      <c r="AZ306" s="159"/>
      <c r="BA306" s="344"/>
      <c r="XAO306" s="314"/>
      <c r="XAP306" s="314"/>
      <c r="XAQ306" s="263"/>
      <c r="XAR306" s="312"/>
      <c r="XAS306" s="263"/>
      <c r="XAT306" s="314"/>
      <c r="XAU306" s="314"/>
      <c r="XAV306" s="314"/>
      <c r="XAW306" s="315"/>
      <c r="XAX306" s="314"/>
      <c r="XAY306" s="314"/>
      <c r="XAZ306" s="314"/>
      <c r="XBA306" s="314"/>
      <c r="XBB306" s="314"/>
      <c r="XBC306" s="314"/>
      <c r="XBD306" s="281"/>
      <c r="XBE306" s="316"/>
      <c r="XBF306" s="317"/>
      <c r="XBG306" s="314"/>
      <c r="XBH306" s="314"/>
      <c r="XBI306" s="314"/>
      <c r="XBJ306" s="314"/>
      <c r="XBK306" s="263"/>
      <c r="XBL306" s="312"/>
      <c r="XBM306" s="263"/>
      <c r="XBN306" s="314"/>
      <c r="XBO306" s="314"/>
      <c r="XBP306" s="314"/>
      <c r="XBQ306" s="315"/>
      <c r="XBR306" s="314"/>
      <c r="XBS306" s="314"/>
      <c r="XBT306" s="314"/>
      <c r="XBU306" s="314"/>
      <c r="XBV306" s="314"/>
      <c r="XBW306" s="281"/>
      <c r="XBX306" s="317"/>
      <c r="XBY306" s="314"/>
      <c r="XBZ306" s="314"/>
      <c r="XCA306" s="318"/>
      <c r="XCB306" s="312"/>
      <c r="XCC306" s="314"/>
      <c r="XCD306" s="314"/>
      <c r="XCE306" s="263"/>
      <c r="XCF306" s="312"/>
      <c r="XCG306" s="263"/>
      <c r="XCH306" s="314"/>
      <c r="XCI306" s="314"/>
      <c r="XCJ306" s="314"/>
      <c r="XCK306" s="315"/>
      <c r="XCL306" s="314"/>
      <c r="XCM306" s="314"/>
      <c r="XCN306" s="314"/>
      <c r="XCO306" s="314"/>
      <c r="XCP306" s="314"/>
      <c r="XCQ306" s="317"/>
      <c r="XCR306" s="314"/>
      <c r="XCS306" s="318"/>
      <c r="XCT306" s="286"/>
      <c r="XCW306" s="314"/>
      <c r="XCX306" s="314"/>
      <c r="XCY306" s="263"/>
      <c r="XCZ306" s="312"/>
      <c r="XDA306" s="263"/>
      <c r="XDB306" s="314"/>
      <c r="XDC306" s="314"/>
      <c r="XDD306" s="314"/>
      <c r="XDE306" s="315"/>
      <c r="XDF306" s="314"/>
      <c r="XDG306" s="314"/>
      <c r="XDH306" s="314"/>
      <c r="XDI306" s="314"/>
      <c r="XDJ306" s="314"/>
      <c r="XDK306" s="314"/>
      <c r="XDL306" s="286"/>
      <c r="XDQ306" s="314"/>
      <c r="XDR306" s="314"/>
      <c r="XDS306" s="263"/>
      <c r="XDT306" s="312"/>
      <c r="XDU306" s="263"/>
      <c r="XDV306" s="314"/>
      <c r="XDW306" s="314"/>
      <c r="XDX306" s="314"/>
      <c r="XDY306" s="315"/>
      <c r="XDZ306" s="314"/>
      <c r="XEA306" s="314"/>
      <c r="XEB306" s="314"/>
      <c r="XEC306" s="314"/>
      <c r="XED306" s="314"/>
      <c r="XEE306" s="286"/>
      <c r="XEK306" s="314"/>
      <c r="XEL306" s="314"/>
      <c r="XEM306" s="263"/>
      <c r="XEN306" s="312"/>
      <c r="XEO306" s="263"/>
      <c r="XEP306" s="314"/>
      <c r="XEQ306" s="314"/>
      <c r="XER306" s="314"/>
      <c r="XES306" s="315"/>
      <c r="XET306" s="314"/>
      <c r="XEU306" s="314"/>
      <c r="XEV306" s="314"/>
      <c r="XEW306" s="314"/>
      <c r="XEX306" s="314"/>
    </row>
    <row r="307" spans="1:53 16265:16378" ht="40.5" hidden="1" customHeight="1" x14ac:dyDescent="0.2">
      <c r="A307" s="378"/>
      <c r="B307" s="364"/>
      <c r="C307" s="356"/>
      <c r="D307" s="374"/>
      <c r="E307" s="356"/>
      <c r="F307" s="369"/>
      <c r="G307" s="275"/>
      <c r="H307" s="275"/>
      <c r="I307" s="161"/>
      <c r="J307" s="369"/>
      <c r="K307" s="364"/>
      <c r="L307" s="364"/>
      <c r="M307" s="364"/>
      <c r="N307" s="369"/>
      <c r="O307" s="382"/>
      <c r="P307" s="369"/>
      <c r="Q307" s="382"/>
      <c r="R307" s="382"/>
      <c r="S307" s="162"/>
      <c r="T307" s="334">
        <f t="shared" si="1134"/>
        <v>0</v>
      </c>
      <c r="U307" s="356"/>
      <c r="V307" s="356"/>
      <c r="W307" s="275"/>
      <c r="X307" s="369"/>
      <c r="Y307" s="368"/>
      <c r="Z307" s="335">
        <f t="shared" si="1135"/>
        <v>0</v>
      </c>
      <c r="AA307" s="275"/>
      <c r="AB307" s="275"/>
      <c r="AC307" s="368"/>
      <c r="AD307" s="356"/>
      <c r="AE307" s="336">
        <f t="shared" si="1136"/>
        <v>0</v>
      </c>
      <c r="AF307" s="275"/>
      <c r="AG307" s="275"/>
      <c r="AH307" s="368"/>
      <c r="AI307" s="356"/>
      <c r="AJ307" s="336">
        <f t="shared" si="1137"/>
        <v>0</v>
      </c>
      <c r="AK307" s="275"/>
      <c r="AL307" s="275"/>
      <c r="AM307" s="368"/>
      <c r="AN307" s="356"/>
      <c r="AO307" s="336">
        <f t="shared" si="1138"/>
        <v>0</v>
      </c>
      <c r="AP307" s="275"/>
      <c r="AQ307" s="356"/>
      <c r="AR307" s="356"/>
      <c r="AS307" s="358"/>
      <c r="AT307" s="360"/>
      <c r="AU307" s="367"/>
      <c r="AV307" s="367"/>
      <c r="AW307" s="275" t="s">
        <v>90</v>
      </c>
      <c r="AX307" s="275"/>
      <c r="AY307" s="159"/>
      <c r="AZ307" s="159"/>
      <c r="BA307" s="344"/>
      <c r="XAO307" s="314"/>
      <c r="XAP307" s="314"/>
      <c r="XAQ307" s="263"/>
      <c r="XAR307" s="312"/>
      <c r="XAS307" s="263"/>
      <c r="XAT307" s="314"/>
      <c r="XAU307" s="314"/>
      <c r="XAV307" s="314"/>
      <c r="XAW307" s="315"/>
      <c r="XAX307" s="314"/>
      <c r="XAY307" s="314"/>
      <c r="XAZ307" s="314"/>
      <c r="XBA307" s="314"/>
      <c r="XBB307" s="314"/>
      <c r="XBC307" s="314"/>
      <c r="XBD307" s="281"/>
      <c r="XBE307" s="316"/>
      <c r="XBF307" s="317"/>
      <c r="XBG307" s="314"/>
      <c r="XBH307" s="314"/>
      <c r="XBI307" s="314"/>
      <c r="XBJ307" s="314"/>
      <c r="XBK307" s="263"/>
      <c r="XBL307" s="312"/>
      <c r="XBM307" s="263"/>
      <c r="XBN307" s="314"/>
      <c r="XBO307" s="314"/>
      <c r="XBP307" s="314"/>
      <c r="XBQ307" s="315"/>
      <c r="XBR307" s="314"/>
      <c r="XBS307" s="314"/>
      <c r="XBT307" s="314"/>
      <c r="XBU307" s="314"/>
      <c r="XBV307" s="314"/>
      <c r="XBW307" s="281"/>
      <c r="XBX307" s="317"/>
      <c r="XBY307" s="314"/>
      <c r="XBZ307" s="314"/>
      <c r="XCA307" s="318"/>
      <c r="XCB307" s="312"/>
      <c r="XCC307" s="314"/>
      <c r="XCD307" s="314"/>
      <c r="XCE307" s="263"/>
      <c r="XCF307" s="312"/>
      <c r="XCG307" s="263"/>
      <c r="XCH307" s="314"/>
      <c r="XCI307" s="314"/>
      <c r="XCJ307" s="314"/>
      <c r="XCK307" s="315"/>
      <c r="XCL307" s="314"/>
      <c r="XCM307" s="314"/>
      <c r="XCN307" s="314"/>
      <c r="XCO307" s="314"/>
      <c r="XCP307" s="314"/>
      <c r="XCQ307" s="317"/>
      <c r="XCR307" s="314"/>
      <c r="XCS307" s="318"/>
      <c r="XCT307" s="286"/>
      <c r="XCW307" s="314"/>
      <c r="XCX307" s="314"/>
      <c r="XCY307" s="263"/>
      <c r="XCZ307" s="312"/>
      <c r="XDA307" s="263"/>
      <c r="XDB307" s="314"/>
      <c r="XDC307" s="314"/>
      <c r="XDD307" s="314"/>
      <c r="XDE307" s="315"/>
      <c r="XDF307" s="314"/>
      <c r="XDG307" s="314"/>
      <c r="XDH307" s="314"/>
      <c r="XDI307" s="314"/>
      <c r="XDJ307" s="314"/>
      <c r="XDK307" s="314"/>
      <c r="XDL307" s="286"/>
      <c r="XDQ307" s="314"/>
      <c r="XDR307" s="314"/>
      <c r="XDS307" s="263"/>
      <c r="XDT307" s="312"/>
      <c r="XDU307" s="263"/>
      <c r="XDV307" s="314"/>
      <c r="XDW307" s="314"/>
      <c r="XDX307" s="314"/>
      <c r="XDY307" s="315"/>
      <c r="XDZ307" s="314"/>
      <c r="XEA307" s="314"/>
      <c r="XEB307" s="314"/>
      <c r="XEC307" s="314"/>
      <c r="XED307" s="314"/>
      <c r="XEE307" s="286"/>
      <c r="XEK307" s="314"/>
      <c r="XEL307" s="314"/>
      <c r="XEM307" s="263"/>
      <c r="XEN307" s="312"/>
      <c r="XEO307" s="263"/>
      <c r="XEP307" s="314"/>
      <c r="XEQ307" s="314"/>
      <c r="XER307" s="314"/>
      <c r="XES307" s="315"/>
      <c r="XET307" s="314"/>
      <c r="XEU307" s="314"/>
      <c r="XEV307" s="314"/>
      <c r="XEW307" s="314"/>
      <c r="XEX307" s="314"/>
    </row>
    <row r="308" spans="1:53 16265:16378" ht="40.5" hidden="1" customHeight="1" x14ac:dyDescent="0.2">
      <c r="A308" s="378">
        <v>100</v>
      </c>
      <c r="B308" s="364" t="s">
        <v>257</v>
      </c>
      <c r="C308" s="356" t="str">
        <f>+VLOOKUP(B308,$A$770:$B$812,2,0)</f>
        <v>GLORIA INÉS HINCAPIÉ</v>
      </c>
      <c r="D308" s="374" t="s">
        <v>171</v>
      </c>
      <c r="E308" s="356"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69" t="s">
        <v>276</v>
      </c>
      <c r="G308" s="275" t="s">
        <v>271</v>
      </c>
      <c r="H308" s="275" t="s">
        <v>37</v>
      </c>
      <c r="I308" s="275" t="s">
        <v>1787</v>
      </c>
      <c r="J308" s="369" t="s">
        <v>106</v>
      </c>
      <c r="K308" s="364" t="s">
        <v>1788</v>
      </c>
      <c r="L308" s="364" t="s">
        <v>1789</v>
      </c>
      <c r="M308" s="364" t="s">
        <v>1790</v>
      </c>
      <c r="N308" s="369" t="s">
        <v>128</v>
      </c>
      <c r="O308" s="382">
        <f t="shared" ref="O308" si="1299">IF(N308="ALTA",5,IF(N308="MEDIO ALTA",4,IF(N308="MEDIA",3,IF(N308="MEDIO BAJA",2,IF(N308="BAJA",1,0)))))</f>
        <v>1</v>
      </c>
      <c r="P308" s="369" t="s">
        <v>144</v>
      </c>
      <c r="Q308" s="382">
        <f t="shared" ref="Q308" si="1300">IF(P308="ALTO",5,IF(P308="MEDIO ALTO",4,IF(P308="MEDIO",3,IF(P308="MEDIO BAJO",2,IF(P308="BAJO",1,0)))))</f>
        <v>4</v>
      </c>
      <c r="R308" s="382">
        <f t="shared" ref="R308:R314" si="1301">Q308*O308</f>
        <v>4</v>
      </c>
      <c r="S308" s="162" t="s">
        <v>327</v>
      </c>
      <c r="T308" s="334">
        <f t="shared" si="1134"/>
        <v>1</v>
      </c>
      <c r="U308" s="356">
        <f t="shared" si="1121"/>
        <v>1</v>
      </c>
      <c r="V308" s="356">
        <f t="shared" si="1175"/>
        <v>0.6</v>
      </c>
      <c r="W308" s="275" t="s">
        <v>1791</v>
      </c>
      <c r="X308" s="369">
        <f>IF(S308="No_existen",5*$X$10,Y308*$X$10)</f>
        <v>0.2</v>
      </c>
      <c r="Y308" s="368">
        <f t="shared" ref="Y308" si="1302">ROUND(AVERAGEIF(Z308:Z310,"&gt;0"),0)</f>
        <v>4</v>
      </c>
      <c r="Z308" s="335">
        <f t="shared" si="1135"/>
        <v>4</v>
      </c>
      <c r="AA308" s="275" t="s">
        <v>330</v>
      </c>
      <c r="AB308" s="275"/>
      <c r="AC308" s="368">
        <f t="shared" ref="AC308" si="1303">IF(S308="No_existen",5*$AC$10,AD308*$AC$10)</f>
        <v>0.15</v>
      </c>
      <c r="AD308" s="356">
        <f t="shared" ref="AD308" si="1304">ROUND(AVERAGEIF(AE308:AE310,"&gt;0"),0)</f>
        <v>1</v>
      </c>
      <c r="AE308" s="336">
        <f t="shared" si="1136"/>
        <v>1</v>
      </c>
      <c r="AF308" s="275" t="s">
        <v>307</v>
      </c>
      <c r="AG308" s="275" t="s">
        <v>1765</v>
      </c>
      <c r="AH308" s="368">
        <f t="shared" ref="AH308" si="1305">IF(S308="No_existen",5*$AH$10,AI308*$AH$10)</f>
        <v>0.1</v>
      </c>
      <c r="AI308" s="356">
        <f t="shared" ref="AI308" si="1306">ROUND(AVERAGEIF(AJ308:AJ310,"&gt;0"),0)</f>
        <v>1</v>
      </c>
      <c r="AJ308" s="336">
        <f t="shared" si="1137"/>
        <v>1</v>
      </c>
      <c r="AK308" s="275" t="s">
        <v>304</v>
      </c>
      <c r="AL308" s="275" t="s">
        <v>311</v>
      </c>
      <c r="AM308" s="368">
        <f t="shared" ref="AM308" si="1307">IF(S308="No_existen",5*$AM$10,AN308*$AM$10)</f>
        <v>0.1</v>
      </c>
      <c r="AN308" s="356">
        <f t="shared" ref="AN308" si="1308">ROUND(AVERAGEIF(AO308:AO310,"&gt;0"),0)</f>
        <v>1</v>
      </c>
      <c r="AO308" s="336">
        <f t="shared" si="1138"/>
        <v>1</v>
      </c>
      <c r="AP308" s="275" t="s">
        <v>592</v>
      </c>
      <c r="AQ308" s="356">
        <f t="shared" ref="AQ308" si="1309">ROUND(AVERAGE(U308,Y308,AD308,AI308,AN308),0)</f>
        <v>2</v>
      </c>
      <c r="AR308" s="356" t="str">
        <f t="shared" ref="AR308" si="1310">IF(AQ308&lt;1.5,"FUERTE",IF(AND(AQ308&gt;=1.5,AQ308&lt;2.5),"ACEPTABLE",IF(AQ308&gt;=5,"INEXISTENTE","DÉBIL")))</f>
        <v>ACEPTABLE</v>
      </c>
      <c r="AS308" s="358">
        <f t="shared" ref="AS308" si="1311">IF(R308=0,0,ROUND((R308*AQ308),0))</f>
        <v>8</v>
      </c>
      <c r="AT308" s="360" t="str">
        <f t="shared" ref="AT308" si="1312">IF(AS308&gt;=36,"GRAVE", IF(AS308&lt;=10, "LEVE", "MODERADO"))</f>
        <v>LEVE</v>
      </c>
      <c r="AU308" s="367" t="s">
        <v>1792</v>
      </c>
      <c r="AV308" s="366">
        <v>1</v>
      </c>
      <c r="AW308" s="275" t="s">
        <v>90</v>
      </c>
      <c r="AX308" s="275"/>
      <c r="AY308" s="159"/>
      <c r="AZ308" s="159"/>
      <c r="BA308" s="344"/>
      <c r="XAO308" s="314"/>
      <c r="XAP308" s="314"/>
      <c r="XAQ308" s="263"/>
      <c r="XAR308" s="312"/>
      <c r="XAS308" s="263"/>
      <c r="XAT308" s="314"/>
      <c r="XAU308" s="314"/>
      <c r="XAV308" s="314"/>
      <c r="XAW308" s="315"/>
      <c r="XAX308" s="314"/>
      <c r="XAY308" s="314"/>
      <c r="XAZ308" s="314"/>
      <c r="XBA308" s="314"/>
      <c r="XBB308" s="314"/>
      <c r="XBC308" s="314"/>
      <c r="XBD308" s="281"/>
      <c r="XBE308" s="316"/>
      <c r="XBF308" s="317"/>
      <c r="XBG308" s="314"/>
      <c r="XBH308" s="314"/>
      <c r="XBI308" s="314"/>
      <c r="XBJ308" s="314"/>
      <c r="XBK308" s="263"/>
      <c r="XBL308" s="312"/>
      <c r="XBM308" s="263"/>
      <c r="XBN308" s="314"/>
      <c r="XBO308" s="314"/>
      <c r="XBP308" s="314"/>
      <c r="XBQ308" s="315"/>
      <c r="XBR308" s="314"/>
      <c r="XBS308" s="314"/>
      <c r="XBT308" s="314"/>
      <c r="XBU308" s="314"/>
      <c r="XBV308" s="314"/>
      <c r="XBW308" s="281"/>
      <c r="XBX308" s="317"/>
      <c r="XBY308" s="314"/>
      <c r="XBZ308" s="314"/>
      <c r="XCA308" s="318"/>
      <c r="XCB308" s="312"/>
      <c r="XCC308" s="314"/>
      <c r="XCD308" s="314"/>
      <c r="XCE308" s="263"/>
      <c r="XCF308" s="312"/>
      <c r="XCG308" s="263"/>
      <c r="XCH308" s="314"/>
      <c r="XCI308" s="314"/>
      <c r="XCJ308" s="314"/>
      <c r="XCK308" s="315"/>
      <c r="XCL308" s="314"/>
      <c r="XCM308" s="314"/>
      <c r="XCN308" s="314"/>
      <c r="XCO308" s="314"/>
      <c r="XCP308" s="314"/>
      <c r="XCQ308" s="317"/>
      <c r="XCR308" s="314"/>
      <c r="XCS308" s="318"/>
      <c r="XCT308" s="286"/>
      <c r="XCW308" s="314"/>
      <c r="XCX308" s="314"/>
      <c r="XCY308" s="263"/>
      <c r="XCZ308" s="312"/>
      <c r="XDA308" s="263"/>
      <c r="XDB308" s="314"/>
      <c r="XDC308" s="314"/>
      <c r="XDD308" s="314"/>
      <c r="XDE308" s="315"/>
      <c r="XDF308" s="314"/>
      <c r="XDG308" s="314"/>
      <c r="XDH308" s="314"/>
      <c r="XDI308" s="314"/>
      <c r="XDJ308" s="314"/>
      <c r="XDK308" s="314"/>
      <c r="XDL308" s="286"/>
      <c r="XDQ308" s="314"/>
      <c r="XDR308" s="314"/>
      <c r="XDS308" s="263"/>
      <c r="XDT308" s="312"/>
      <c r="XDU308" s="263"/>
      <c r="XDV308" s="314"/>
      <c r="XDW308" s="314"/>
      <c r="XDX308" s="314"/>
      <c r="XDY308" s="315"/>
      <c r="XDZ308" s="314"/>
      <c r="XEA308" s="314"/>
      <c r="XEB308" s="314"/>
      <c r="XEC308" s="314"/>
      <c r="XED308" s="314"/>
      <c r="XEE308" s="286"/>
      <c r="XEK308" s="314"/>
      <c r="XEL308" s="314"/>
      <c r="XEM308" s="263"/>
      <c r="XEN308" s="312"/>
      <c r="XEO308" s="263"/>
      <c r="XEP308" s="314"/>
      <c r="XEQ308" s="314"/>
      <c r="XER308" s="314"/>
      <c r="XES308" s="315"/>
      <c r="XET308" s="314"/>
      <c r="XEU308" s="314"/>
      <c r="XEV308" s="314"/>
      <c r="XEW308" s="314"/>
      <c r="XEX308" s="314"/>
    </row>
    <row r="309" spans="1:53 16265:16378" ht="40.5" hidden="1" customHeight="1" x14ac:dyDescent="0.2">
      <c r="A309" s="378"/>
      <c r="B309" s="364"/>
      <c r="C309" s="356"/>
      <c r="D309" s="374"/>
      <c r="E309" s="356"/>
      <c r="F309" s="369"/>
      <c r="G309" s="275"/>
      <c r="H309" s="275"/>
      <c r="I309" s="161"/>
      <c r="J309" s="369"/>
      <c r="K309" s="364"/>
      <c r="L309" s="364"/>
      <c r="M309" s="364"/>
      <c r="N309" s="369"/>
      <c r="O309" s="382"/>
      <c r="P309" s="369"/>
      <c r="Q309" s="382"/>
      <c r="R309" s="382"/>
      <c r="S309" s="162"/>
      <c r="T309" s="334">
        <f t="shared" si="1134"/>
        <v>0</v>
      </c>
      <c r="U309" s="356"/>
      <c r="V309" s="356"/>
      <c r="W309" s="275"/>
      <c r="X309" s="369"/>
      <c r="Y309" s="368"/>
      <c r="Z309" s="335">
        <f t="shared" si="1135"/>
        <v>0</v>
      </c>
      <c r="AA309" s="275"/>
      <c r="AB309" s="275"/>
      <c r="AC309" s="368"/>
      <c r="AD309" s="356"/>
      <c r="AE309" s="336">
        <f t="shared" si="1136"/>
        <v>0</v>
      </c>
      <c r="AF309" s="275"/>
      <c r="AG309" s="275"/>
      <c r="AH309" s="368"/>
      <c r="AI309" s="356"/>
      <c r="AJ309" s="336">
        <f t="shared" si="1137"/>
        <v>0</v>
      </c>
      <c r="AK309" s="275"/>
      <c r="AL309" s="275"/>
      <c r="AM309" s="368"/>
      <c r="AN309" s="356"/>
      <c r="AO309" s="336">
        <f t="shared" si="1138"/>
        <v>0</v>
      </c>
      <c r="AP309" s="275"/>
      <c r="AQ309" s="356"/>
      <c r="AR309" s="356"/>
      <c r="AS309" s="358"/>
      <c r="AT309" s="360"/>
      <c r="AU309" s="367"/>
      <c r="AV309" s="367"/>
      <c r="AW309" s="275" t="s">
        <v>90</v>
      </c>
      <c r="AX309" s="275"/>
      <c r="AY309" s="159"/>
      <c r="AZ309" s="159"/>
      <c r="BA309" s="344"/>
      <c r="XAO309" s="314"/>
      <c r="XAP309" s="314"/>
      <c r="XAQ309" s="263"/>
      <c r="XAR309" s="312"/>
      <c r="XAS309" s="263"/>
      <c r="XAT309" s="314"/>
      <c r="XAU309" s="314"/>
      <c r="XAV309" s="314"/>
      <c r="XAW309" s="315"/>
      <c r="XAX309" s="314"/>
      <c r="XAY309" s="314"/>
      <c r="XAZ309" s="314"/>
      <c r="XBA309" s="314"/>
      <c r="XBB309" s="314"/>
      <c r="XBC309" s="314"/>
      <c r="XBD309" s="281"/>
      <c r="XBE309" s="316"/>
      <c r="XBF309" s="317"/>
      <c r="XBG309" s="314"/>
      <c r="XBH309" s="314"/>
      <c r="XBI309" s="314"/>
      <c r="XBJ309" s="314"/>
      <c r="XBK309" s="263"/>
      <c r="XBL309" s="312"/>
      <c r="XBM309" s="263"/>
      <c r="XBN309" s="314"/>
      <c r="XBO309" s="314"/>
      <c r="XBP309" s="314"/>
      <c r="XBQ309" s="315"/>
      <c r="XBR309" s="314"/>
      <c r="XBS309" s="314"/>
      <c r="XBT309" s="314"/>
      <c r="XBU309" s="314"/>
      <c r="XBV309" s="314"/>
      <c r="XBW309" s="281"/>
      <c r="XBX309" s="317"/>
      <c r="XBY309" s="314"/>
      <c r="XBZ309" s="314"/>
      <c r="XCA309" s="318"/>
      <c r="XCB309" s="312"/>
      <c r="XCC309" s="314"/>
      <c r="XCD309" s="314"/>
      <c r="XCE309" s="263"/>
      <c r="XCF309" s="312"/>
      <c r="XCG309" s="263"/>
      <c r="XCH309" s="314"/>
      <c r="XCI309" s="314"/>
      <c r="XCJ309" s="314"/>
      <c r="XCK309" s="315"/>
      <c r="XCL309" s="314"/>
      <c r="XCM309" s="314"/>
      <c r="XCN309" s="314"/>
      <c r="XCO309" s="314"/>
      <c r="XCP309" s="314"/>
      <c r="XCQ309" s="317"/>
      <c r="XCR309" s="314"/>
      <c r="XCS309" s="318"/>
      <c r="XCT309" s="286"/>
      <c r="XCW309" s="314"/>
      <c r="XCX309" s="314"/>
      <c r="XCY309" s="263"/>
      <c r="XCZ309" s="312"/>
      <c r="XDA309" s="263"/>
      <c r="XDB309" s="314"/>
      <c r="XDC309" s="314"/>
      <c r="XDD309" s="314"/>
      <c r="XDE309" s="315"/>
      <c r="XDF309" s="314"/>
      <c r="XDG309" s="314"/>
      <c r="XDH309" s="314"/>
      <c r="XDI309" s="314"/>
      <c r="XDJ309" s="314"/>
      <c r="XDK309" s="314"/>
      <c r="XDL309" s="286"/>
      <c r="XDQ309" s="314"/>
      <c r="XDR309" s="314"/>
      <c r="XDS309" s="263"/>
      <c r="XDT309" s="312"/>
      <c r="XDU309" s="263"/>
      <c r="XDV309" s="314"/>
      <c r="XDW309" s="314"/>
      <c r="XDX309" s="314"/>
      <c r="XDY309" s="315"/>
      <c r="XDZ309" s="314"/>
      <c r="XEA309" s="314"/>
      <c r="XEB309" s="314"/>
      <c r="XEC309" s="314"/>
      <c r="XED309" s="314"/>
      <c r="XEE309" s="286"/>
      <c r="XEK309" s="314"/>
      <c r="XEL309" s="314"/>
      <c r="XEM309" s="263"/>
      <c r="XEN309" s="312"/>
      <c r="XEO309" s="263"/>
      <c r="XEP309" s="314"/>
      <c r="XEQ309" s="314"/>
      <c r="XER309" s="314"/>
      <c r="XES309" s="315"/>
      <c r="XET309" s="314"/>
      <c r="XEU309" s="314"/>
      <c r="XEV309" s="314"/>
      <c r="XEW309" s="314"/>
      <c r="XEX309" s="314"/>
    </row>
    <row r="310" spans="1:53 16265:16378" ht="40.5" hidden="1" customHeight="1" x14ac:dyDescent="0.2">
      <c r="A310" s="378"/>
      <c r="B310" s="364"/>
      <c r="C310" s="356"/>
      <c r="D310" s="374"/>
      <c r="E310" s="356"/>
      <c r="F310" s="369"/>
      <c r="G310" s="275"/>
      <c r="H310" s="275"/>
      <c r="I310" s="161"/>
      <c r="J310" s="369"/>
      <c r="K310" s="364"/>
      <c r="L310" s="364"/>
      <c r="M310" s="364"/>
      <c r="N310" s="369"/>
      <c r="O310" s="382"/>
      <c r="P310" s="369"/>
      <c r="Q310" s="382"/>
      <c r="R310" s="382"/>
      <c r="S310" s="162"/>
      <c r="T310" s="334">
        <f t="shared" si="1134"/>
        <v>0</v>
      </c>
      <c r="U310" s="356"/>
      <c r="V310" s="356"/>
      <c r="W310" s="275"/>
      <c r="X310" s="369"/>
      <c r="Y310" s="368"/>
      <c r="Z310" s="335">
        <f t="shared" si="1135"/>
        <v>0</v>
      </c>
      <c r="AA310" s="275"/>
      <c r="AB310" s="275"/>
      <c r="AC310" s="368"/>
      <c r="AD310" s="356"/>
      <c r="AE310" s="336">
        <f t="shared" si="1136"/>
        <v>0</v>
      </c>
      <c r="AF310" s="275"/>
      <c r="AG310" s="275"/>
      <c r="AH310" s="368"/>
      <c r="AI310" s="356"/>
      <c r="AJ310" s="336">
        <f t="shared" si="1137"/>
        <v>0</v>
      </c>
      <c r="AK310" s="275"/>
      <c r="AL310" s="275"/>
      <c r="AM310" s="368"/>
      <c r="AN310" s="356"/>
      <c r="AO310" s="336">
        <f t="shared" si="1138"/>
        <v>0</v>
      </c>
      <c r="AP310" s="275"/>
      <c r="AQ310" s="356"/>
      <c r="AR310" s="356"/>
      <c r="AS310" s="358"/>
      <c r="AT310" s="360"/>
      <c r="AU310" s="367"/>
      <c r="AV310" s="367"/>
      <c r="AW310" s="275" t="s">
        <v>90</v>
      </c>
      <c r="AX310" s="275"/>
      <c r="AY310" s="159"/>
      <c r="AZ310" s="159"/>
      <c r="BA310" s="344"/>
      <c r="XAO310" s="314"/>
      <c r="XAP310" s="314"/>
      <c r="XAQ310" s="263"/>
      <c r="XAR310" s="312"/>
      <c r="XAS310" s="263"/>
      <c r="XAT310" s="314"/>
      <c r="XAU310" s="314"/>
      <c r="XAV310" s="314"/>
      <c r="XAW310" s="315"/>
      <c r="XAX310" s="314"/>
      <c r="XAY310" s="314"/>
      <c r="XAZ310" s="314"/>
      <c r="XBA310" s="314"/>
      <c r="XBB310" s="314"/>
      <c r="XBC310" s="314"/>
      <c r="XBD310" s="281"/>
      <c r="XBE310" s="316"/>
      <c r="XBF310" s="317"/>
      <c r="XBG310" s="314"/>
      <c r="XBH310" s="314"/>
      <c r="XBI310" s="314"/>
      <c r="XBJ310" s="314"/>
      <c r="XBK310" s="263"/>
      <c r="XBL310" s="312"/>
      <c r="XBM310" s="263"/>
      <c r="XBN310" s="314"/>
      <c r="XBO310" s="314"/>
      <c r="XBP310" s="314"/>
      <c r="XBQ310" s="315"/>
      <c r="XBR310" s="314"/>
      <c r="XBS310" s="314"/>
      <c r="XBT310" s="314"/>
      <c r="XBU310" s="314"/>
      <c r="XBV310" s="314"/>
      <c r="XBW310" s="281"/>
      <c r="XBX310" s="317"/>
      <c r="XBY310" s="314"/>
      <c r="XBZ310" s="314"/>
      <c r="XCA310" s="318"/>
      <c r="XCB310" s="312"/>
      <c r="XCC310" s="314"/>
      <c r="XCD310" s="314"/>
      <c r="XCE310" s="263"/>
      <c r="XCF310" s="312"/>
      <c r="XCG310" s="263"/>
      <c r="XCH310" s="314"/>
      <c r="XCI310" s="314"/>
      <c r="XCJ310" s="314"/>
      <c r="XCK310" s="315"/>
      <c r="XCL310" s="314"/>
      <c r="XCM310" s="314"/>
      <c r="XCN310" s="314"/>
      <c r="XCO310" s="314"/>
      <c r="XCP310" s="314"/>
      <c r="XCQ310" s="317"/>
      <c r="XCR310" s="314"/>
      <c r="XCS310" s="318"/>
      <c r="XCT310" s="286"/>
      <c r="XCW310" s="314"/>
      <c r="XCX310" s="314"/>
      <c r="XCY310" s="263"/>
      <c r="XCZ310" s="312"/>
      <c r="XDA310" s="263"/>
      <c r="XDB310" s="314"/>
      <c r="XDC310" s="314"/>
      <c r="XDD310" s="314"/>
      <c r="XDE310" s="315"/>
      <c r="XDF310" s="314"/>
      <c r="XDG310" s="314"/>
      <c r="XDH310" s="314"/>
      <c r="XDI310" s="314"/>
      <c r="XDJ310" s="314"/>
      <c r="XDK310" s="314"/>
      <c r="XDL310" s="286"/>
      <c r="XDQ310" s="314"/>
      <c r="XDR310" s="314"/>
      <c r="XDS310" s="263"/>
      <c r="XDT310" s="312"/>
      <c r="XDU310" s="263"/>
      <c r="XDV310" s="314"/>
      <c r="XDW310" s="314"/>
      <c r="XDX310" s="314"/>
      <c r="XDY310" s="315"/>
      <c r="XDZ310" s="314"/>
      <c r="XEA310" s="314"/>
      <c r="XEB310" s="314"/>
      <c r="XEC310" s="314"/>
      <c r="XED310" s="314"/>
      <c r="XEE310" s="286"/>
      <c r="XEK310" s="314"/>
      <c r="XEL310" s="314"/>
      <c r="XEM310" s="263"/>
      <c r="XEN310" s="312"/>
      <c r="XEO310" s="263"/>
      <c r="XEP310" s="314"/>
      <c r="XEQ310" s="314"/>
      <c r="XER310" s="314"/>
      <c r="XES310" s="315"/>
      <c r="XET310" s="314"/>
      <c r="XEU310" s="314"/>
      <c r="XEV310" s="314"/>
      <c r="XEW310" s="314"/>
      <c r="XEX310" s="314"/>
    </row>
    <row r="311" spans="1:53 16265:16378" ht="40.5" hidden="1" customHeight="1" x14ac:dyDescent="0.2">
      <c r="A311" s="378">
        <v>101</v>
      </c>
      <c r="B311" s="364" t="s">
        <v>257</v>
      </c>
      <c r="C311" s="356" t="str">
        <f>+VLOOKUP(B311,$A$770:$B$812,2,0)</f>
        <v>GLORIA INÉS HINCAPIÉ</v>
      </c>
      <c r="D311" s="374" t="s">
        <v>171</v>
      </c>
      <c r="E311" s="356"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69" t="s">
        <v>276</v>
      </c>
      <c r="G311" s="275" t="s">
        <v>271</v>
      </c>
      <c r="H311" s="275" t="s">
        <v>37</v>
      </c>
      <c r="I311" s="275" t="s">
        <v>1793</v>
      </c>
      <c r="J311" s="369" t="s">
        <v>106</v>
      </c>
      <c r="K311" s="364" t="s">
        <v>1794</v>
      </c>
      <c r="L311" s="364" t="s">
        <v>1795</v>
      </c>
      <c r="M311" s="364" t="s">
        <v>1724</v>
      </c>
      <c r="N311" s="369" t="s">
        <v>128</v>
      </c>
      <c r="O311" s="382">
        <f t="shared" ref="O311" si="1313">IF(N311="ALTA",5,IF(N311="MEDIO ALTA",4,IF(N311="MEDIA",3,IF(N311="MEDIO BAJA",2,IF(N311="BAJA",1,0)))))</f>
        <v>1</v>
      </c>
      <c r="P311" s="369" t="s">
        <v>141</v>
      </c>
      <c r="Q311" s="382">
        <f t="shared" ref="Q311" si="1314">IF(P311="ALTO",5,IF(P311="MEDIO ALTO",4,IF(P311="MEDIO",3,IF(P311="MEDIO BAJO",2,IF(P311="BAJO",1,0)))))</f>
        <v>3</v>
      </c>
      <c r="R311" s="382">
        <f>Q311*O311</f>
        <v>3</v>
      </c>
      <c r="S311" s="162" t="s">
        <v>327</v>
      </c>
      <c r="T311" s="334">
        <f t="shared" si="1134"/>
        <v>1</v>
      </c>
      <c r="U311" s="356">
        <f t="shared" si="1121"/>
        <v>1</v>
      </c>
      <c r="V311" s="356">
        <f t="shared" si="1175"/>
        <v>0.6</v>
      </c>
      <c r="W311" s="275" t="s">
        <v>1796</v>
      </c>
      <c r="X311" s="369">
        <f>IF(S311="No_existen",5*$X$10,Y311*$X$10)</f>
        <v>0.2</v>
      </c>
      <c r="Y311" s="368">
        <f t="shared" ref="Y311" si="1315">ROUND(AVERAGEIF(Z311:Z313,"&gt;0"),0)</f>
        <v>4</v>
      </c>
      <c r="Z311" s="335">
        <f t="shared" si="1135"/>
        <v>4</v>
      </c>
      <c r="AA311" s="275" t="s">
        <v>330</v>
      </c>
      <c r="AB311" s="275"/>
      <c r="AC311" s="368">
        <f t="shared" ref="AC311" si="1316">IF(S311="No_existen",5*$AC$10,AD311*$AC$10)</f>
        <v>0.15</v>
      </c>
      <c r="AD311" s="356">
        <f t="shared" ref="AD311" si="1317">ROUND(AVERAGEIF(AE311:AE313,"&gt;0"),0)</f>
        <v>1</v>
      </c>
      <c r="AE311" s="336">
        <f t="shared" si="1136"/>
        <v>1</v>
      </c>
      <c r="AF311" s="275" t="s">
        <v>307</v>
      </c>
      <c r="AG311" s="275" t="s">
        <v>1765</v>
      </c>
      <c r="AH311" s="368">
        <f t="shared" ref="AH311" si="1318">IF(S311="No_existen",5*$AH$10,AI311*$AH$10)</f>
        <v>0.1</v>
      </c>
      <c r="AI311" s="356">
        <f t="shared" ref="AI311" si="1319">ROUND(AVERAGEIF(AJ311:AJ313,"&gt;0"),0)</f>
        <v>1</v>
      </c>
      <c r="AJ311" s="336">
        <f t="shared" si="1137"/>
        <v>1</v>
      </c>
      <c r="AK311" s="275" t="s">
        <v>304</v>
      </c>
      <c r="AL311" s="275" t="s">
        <v>319</v>
      </c>
      <c r="AM311" s="368">
        <f t="shared" ref="AM311" si="1320">IF(S311="No_existen",5*$AM$10,AN311*$AM$10)</f>
        <v>0.1</v>
      </c>
      <c r="AN311" s="356">
        <f t="shared" ref="AN311" si="1321">ROUND(AVERAGEIF(AO311:AO313,"&gt;0"),0)</f>
        <v>1</v>
      </c>
      <c r="AO311" s="336">
        <f t="shared" si="1138"/>
        <v>1</v>
      </c>
      <c r="AP311" s="275" t="s">
        <v>592</v>
      </c>
      <c r="AQ311" s="356">
        <f t="shared" ref="AQ311" si="1322">ROUND(AVERAGE(U311,Y311,AD311,AI311,AN311),0)</f>
        <v>2</v>
      </c>
      <c r="AR311" s="356" t="str">
        <f t="shared" ref="AR311" si="1323">IF(AQ311&lt;1.5,"FUERTE",IF(AND(AQ311&gt;=1.5,AQ311&lt;2.5),"ACEPTABLE",IF(AQ311&gt;=5,"INEXISTENTE","DÉBIL")))</f>
        <v>ACEPTABLE</v>
      </c>
      <c r="AS311" s="358">
        <f t="shared" ref="AS311" si="1324">IF(R311=0,0,ROUND((R311*AQ311),0))</f>
        <v>6</v>
      </c>
      <c r="AT311" s="360" t="str">
        <f t="shared" ref="AT311" si="1325">IF(AS311&gt;=36,"GRAVE", IF(AS311&lt;=10, "LEVE", "MODERADO"))</f>
        <v>LEVE</v>
      </c>
      <c r="AU311" s="367" t="s">
        <v>1797</v>
      </c>
      <c r="AV311" s="367">
        <v>0</v>
      </c>
      <c r="AW311" s="275" t="s">
        <v>90</v>
      </c>
      <c r="AX311" s="275"/>
      <c r="AY311" s="159"/>
      <c r="AZ311" s="159"/>
      <c r="BA311" s="344"/>
      <c r="XAO311" s="314"/>
      <c r="XAP311" s="314"/>
      <c r="XAQ311" s="263"/>
      <c r="XAR311" s="312"/>
      <c r="XAS311" s="263"/>
      <c r="XAT311" s="314"/>
      <c r="XAU311" s="314"/>
      <c r="XAV311" s="314"/>
      <c r="XAW311" s="315"/>
      <c r="XAX311" s="314"/>
      <c r="XAY311" s="314"/>
      <c r="XAZ311" s="314"/>
      <c r="XBA311" s="314"/>
      <c r="XBB311" s="314"/>
      <c r="XBC311" s="314"/>
      <c r="XBD311" s="281"/>
      <c r="XBE311" s="316"/>
      <c r="XBF311" s="317"/>
      <c r="XBG311" s="314"/>
      <c r="XBH311" s="314"/>
      <c r="XBI311" s="314"/>
      <c r="XBJ311" s="314"/>
      <c r="XBK311" s="263"/>
      <c r="XBL311" s="312"/>
      <c r="XBM311" s="263"/>
      <c r="XBN311" s="314"/>
      <c r="XBO311" s="314"/>
      <c r="XBP311" s="314"/>
      <c r="XBQ311" s="315"/>
      <c r="XBR311" s="314"/>
      <c r="XBS311" s="314"/>
      <c r="XBT311" s="314"/>
      <c r="XBU311" s="314"/>
      <c r="XBV311" s="314"/>
      <c r="XBW311" s="281"/>
      <c r="XBX311" s="317"/>
      <c r="XBY311" s="314"/>
      <c r="XBZ311" s="314"/>
      <c r="XCA311" s="318"/>
      <c r="XCB311" s="312"/>
      <c r="XCC311" s="314"/>
      <c r="XCD311" s="314"/>
      <c r="XCE311" s="263"/>
      <c r="XCF311" s="312"/>
      <c r="XCG311" s="263"/>
      <c r="XCH311" s="314"/>
      <c r="XCI311" s="314"/>
      <c r="XCJ311" s="314"/>
      <c r="XCK311" s="315"/>
      <c r="XCL311" s="314"/>
      <c r="XCM311" s="314"/>
      <c r="XCN311" s="314"/>
      <c r="XCO311" s="314"/>
      <c r="XCP311" s="314"/>
      <c r="XCQ311" s="317"/>
      <c r="XCR311" s="314"/>
      <c r="XCS311" s="318"/>
      <c r="XCT311" s="286"/>
      <c r="XCW311" s="314"/>
      <c r="XCX311" s="314"/>
      <c r="XCY311" s="263"/>
      <c r="XCZ311" s="312"/>
      <c r="XDA311" s="263"/>
      <c r="XDB311" s="314"/>
      <c r="XDC311" s="314"/>
      <c r="XDD311" s="314"/>
      <c r="XDE311" s="315"/>
      <c r="XDF311" s="314"/>
      <c r="XDG311" s="314"/>
      <c r="XDH311" s="314"/>
      <c r="XDI311" s="314"/>
      <c r="XDJ311" s="314"/>
      <c r="XDK311" s="314"/>
      <c r="XDL311" s="286"/>
      <c r="XDQ311" s="314"/>
      <c r="XDR311" s="314"/>
      <c r="XDS311" s="263"/>
      <c r="XDT311" s="312"/>
      <c r="XDU311" s="263"/>
      <c r="XDV311" s="314"/>
      <c r="XDW311" s="314"/>
      <c r="XDX311" s="314"/>
      <c r="XDY311" s="315"/>
      <c r="XDZ311" s="314"/>
      <c r="XEA311" s="314"/>
      <c r="XEB311" s="314"/>
      <c r="XEC311" s="314"/>
      <c r="XED311" s="314"/>
      <c r="XEE311" s="286"/>
      <c r="XEK311" s="314"/>
      <c r="XEL311" s="314"/>
      <c r="XEM311" s="263"/>
      <c r="XEN311" s="312"/>
      <c r="XEO311" s="263"/>
      <c r="XEP311" s="314"/>
      <c r="XEQ311" s="314"/>
      <c r="XER311" s="314"/>
      <c r="XES311" s="315"/>
      <c r="XET311" s="314"/>
      <c r="XEU311" s="314"/>
      <c r="XEV311" s="314"/>
      <c r="XEW311" s="314"/>
      <c r="XEX311" s="314"/>
    </row>
    <row r="312" spans="1:53 16265:16378" ht="40.5" hidden="1" customHeight="1" x14ac:dyDescent="0.2">
      <c r="A312" s="378"/>
      <c r="B312" s="364"/>
      <c r="C312" s="356"/>
      <c r="D312" s="374"/>
      <c r="E312" s="356"/>
      <c r="F312" s="369"/>
      <c r="G312" s="275"/>
      <c r="H312" s="275"/>
      <c r="I312" s="161"/>
      <c r="J312" s="369"/>
      <c r="K312" s="364"/>
      <c r="L312" s="364"/>
      <c r="M312" s="364"/>
      <c r="N312" s="369"/>
      <c r="O312" s="382"/>
      <c r="P312" s="369"/>
      <c r="Q312" s="382"/>
      <c r="R312" s="382"/>
      <c r="S312" s="162"/>
      <c r="T312" s="334">
        <f t="shared" si="1134"/>
        <v>0</v>
      </c>
      <c r="U312" s="356"/>
      <c r="V312" s="356"/>
      <c r="W312" s="275"/>
      <c r="X312" s="369"/>
      <c r="Y312" s="368"/>
      <c r="Z312" s="335">
        <f t="shared" si="1135"/>
        <v>0</v>
      </c>
      <c r="AA312" s="275"/>
      <c r="AB312" s="275"/>
      <c r="AC312" s="368"/>
      <c r="AD312" s="356"/>
      <c r="AE312" s="336">
        <f t="shared" si="1136"/>
        <v>0</v>
      </c>
      <c r="AF312" s="275"/>
      <c r="AG312" s="275"/>
      <c r="AH312" s="368"/>
      <c r="AI312" s="356"/>
      <c r="AJ312" s="336">
        <f t="shared" si="1137"/>
        <v>0</v>
      </c>
      <c r="AK312" s="275"/>
      <c r="AL312" s="275"/>
      <c r="AM312" s="368"/>
      <c r="AN312" s="356"/>
      <c r="AO312" s="336">
        <f t="shared" si="1138"/>
        <v>0</v>
      </c>
      <c r="AP312" s="275"/>
      <c r="AQ312" s="356"/>
      <c r="AR312" s="356"/>
      <c r="AS312" s="358"/>
      <c r="AT312" s="360"/>
      <c r="AU312" s="367"/>
      <c r="AV312" s="367"/>
      <c r="AW312" s="275" t="s">
        <v>90</v>
      </c>
      <c r="AX312" s="275"/>
      <c r="AY312" s="159"/>
      <c r="AZ312" s="159"/>
      <c r="BA312" s="344"/>
      <c r="XAO312" s="314"/>
      <c r="XAP312" s="314"/>
      <c r="XAQ312" s="263"/>
      <c r="XAR312" s="312"/>
      <c r="XAS312" s="263"/>
      <c r="XAT312" s="314"/>
      <c r="XAU312" s="314"/>
      <c r="XAV312" s="314"/>
      <c r="XAW312" s="315"/>
      <c r="XAX312" s="314"/>
      <c r="XAY312" s="314"/>
      <c r="XAZ312" s="314"/>
      <c r="XBA312" s="314"/>
      <c r="XBB312" s="314"/>
      <c r="XBC312" s="314"/>
      <c r="XBD312" s="281"/>
      <c r="XBE312" s="316"/>
      <c r="XBF312" s="317"/>
      <c r="XBG312" s="314"/>
      <c r="XBH312" s="314"/>
      <c r="XBI312" s="314"/>
      <c r="XBJ312" s="314"/>
      <c r="XBK312" s="263"/>
      <c r="XBL312" s="312"/>
      <c r="XBM312" s="263"/>
      <c r="XBN312" s="314"/>
      <c r="XBO312" s="314"/>
      <c r="XBP312" s="314"/>
      <c r="XBQ312" s="315"/>
      <c r="XBR312" s="314"/>
      <c r="XBS312" s="314"/>
      <c r="XBT312" s="314"/>
      <c r="XBU312" s="314"/>
      <c r="XBV312" s="314"/>
      <c r="XBW312" s="281"/>
      <c r="XBX312" s="317"/>
      <c r="XBY312" s="314"/>
      <c r="XBZ312" s="314"/>
      <c r="XCA312" s="318"/>
      <c r="XCB312" s="312"/>
      <c r="XCC312" s="314"/>
      <c r="XCD312" s="314"/>
      <c r="XCE312" s="263"/>
      <c r="XCF312" s="312"/>
      <c r="XCG312" s="263"/>
      <c r="XCH312" s="314"/>
      <c r="XCI312" s="314"/>
      <c r="XCJ312" s="314"/>
      <c r="XCK312" s="315"/>
      <c r="XCL312" s="314"/>
      <c r="XCM312" s="314"/>
      <c r="XCN312" s="314"/>
      <c r="XCO312" s="314"/>
      <c r="XCP312" s="314"/>
      <c r="XCQ312" s="317"/>
      <c r="XCR312" s="314"/>
      <c r="XCS312" s="318"/>
      <c r="XCT312" s="286"/>
      <c r="XCW312" s="314"/>
      <c r="XCX312" s="314"/>
      <c r="XCY312" s="263"/>
      <c r="XCZ312" s="312"/>
      <c r="XDA312" s="263"/>
      <c r="XDB312" s="314"/>
      <c r="XDC312" s="314"/>
      <c r="XDD312" s="314"/>
      <c r="XDE312" s="315"/>
      <c r="XDF312" s="314"/>
      <c r="XDG312" s="314"/>
      <c r="XDH312" s="314"/>
      <c r="XDI312" s="314"/>
      <c r="XDJ312" s="314"/>
      <c r="XDK312" s="314"/>
      <c r="XDL312" s="286"/>
      <c r="XDQ312" s="314"/>
      <c r="XDR312" s="314"/>
      <c r="XDS312" s="263"/>
      <c r="XDT312" s="312"/>
      <c r="XDU312" s="263"/>
      <c r="XDV312" s="314"/>
      <c r="XDW312" s="314"/>
      <c r="XDX312" s="314"/>
      <c r="XDY312" s="315"/>
      <c r="XDZ312" s="314"/>
      <c r="XEA312" s="314"/>
      <c r="XEB312" s="314"/>
      <c r="XEC312" s="314"/>
      <c r="XED312" s="314"/>
      <c r="XEE312" s="286"/>
      <c r="XEK312" s="314"/>
      <c r="XEL312" s="314"/>
      <c r="XEM312" s="263"/>
      <c r="XEN312" s="312"/>
      <c r="XEO312" s="263"/>
      <c r="XEP312" s="314"/>
      <c r="XEQ312" s="314"/>
      <c r="XER312" s="314"/>
      <c r="XES312" s="315"/>
      <c r="XET312" s="314"/>
      <c r="XEU312" s="314"/>
      <c r="XEV312" s="314"/>
      <c r="XEW312" s="314"/>
      <c r="XEX312" s="314"/>
    </row>
    <row r="313" spans="1:53 16265:16378" ht="40.5" hidden="1" customHeight="1" x14ac:dyDescent="0.2">
      <c r="A313" s="378"/>
      <c r="B313" s="364"/>
      <c r="C313" s="356"/>
      <c r="D313" s="374"/>
      <c r="E313" s="356"/>
      <c r="F313" s="369"/>
      <c r="G313" s="275"/>
      <c r="H313" s="275"/>
      <c r="I313" s="161"/>
      <c r="J313" s="369"/>
      <c r="K313" s="364"/>
      <c r="L313" s="364"/>
      <c r="M313" s="364"/>
      <c r="N313" s="369"/>
      <c r="O313" s="382"/>
      <c r="P313" s="369"/>
      <c r="Q313" s="382"/>
      <c r="R313" s="382"/>
      <c r="S313" s="162"/>
      <c r="T313" s="334">
        <f t="shared" si="1134"/>
        <v>0</v>
      </c>
      <c r="U313" s="356"/>
      <c r="V313" s="356"/>
      <c r="W313" s="275"/>
      <c r="X313" s="369"/>
      <c r="Y313" s="368"/>
      <c r="Z313" s="335">
        <f t="shared" si="1135"/>
        <v>0</v>
      </c>
      <c r="AA313" s="275"/>
      <c r="AB313" s="275"/>
      <c r="AC313" s="368"/>
      <c r="AD313" s="356"/>
      <c r="AE313" s="336">
        <f t="shared" si="1136"/>
        <v>0</v>
      </c>
      <c r="AF313" s="275"/>
      <c r="AG313" s="275"/>
      <c r="AH313" s="368"/>
      <c r="AI313" s="356"/>
      <c r="AJ313" s="336">
        <f t="shared" si="1137"/>
        <v>0</v>
      </c>
      <c r="AK313" s="275"/>
      <c r="AL313" s="275"/>
      <c r="AM313" s="368"/>
      <c r="AN313" s="356"/>
      <c r="AO313" s="336">
        <f t="shared" si="1138"/>
        <v>0</v>
      </c>
      <c r="AP313" s="275"/>
      <c r="AQ313" s="356"/>
      <c r="AR313" s="356"/>
      <c r="AS313" s="358"/>
      <c r="AT313" s="360"/>
      <c r="AU313" s="367"/>
      <c r="AV313" s="367"/>
      <c r="AW313" s="275" t="s">
        <v>90</v>
      </c>
      <c r="AX313" s="275"/>
      <c r="AY313" s="159"/>
      <c r="AZ313" s="159"/>
      <c r="BA313" s="344"/>
      <c r="XAO313" s="314"/>
      <c r="XAP313" s="314"/>
      <c r="XAQ313" s="263"/>
      <c r="XAR313" s="312"/>
      <c r="XAS313" s="263"/>
      <c r="XAT313" s="314"/>
      <c r="XAU313" s="314"/>
      <c r="XAV313" s="314"/>
      <c r="XAW313" s="315"/>
      <c r="XAX313" s="314"/>
      <c r="XAY313" s="314"/>
      <c r="XAZ313" s="314"/>
      <c r="XBA313" s="314"/>
      <c r="XBB313" s="314"/>
      <c r="XBC313" s="314"/>
      <c r="XBD313" s="281"/>
      <c r="XBE313" s="316"/>
      <c r="XBF313" s="317"/>
      <c r="XBG313" s="314"/>
      <c r="XBH313" s="314"/>
      <c r="XBI313" s="314"/>
      <c r="XBJ313" s="314"/>
      <c r="XBK313" s="263"/>
      <c r="XBL313" s="312"/>
      <c r="XBM313" s="263"/>
      <c r="XBN313" s="314"/>
      <c r="XBO313" s="314"/>
      <c r="XBP313" s="314"/>
      <c r="XBQ313" s="315"/>
      <c r="XBR313" s="314"/>
      <c r="XBS313" s="314"/>
      <c r="XBT313" s="314"/>
      <c r="XBU313" s="314"/>
      <c r="XBV313" s="314"/>
      <c r="XBW313" s="281"/>
      <c r="XBX313" s="317"/>
      <c r="XBY313" s="314"/>
      <c r="XBZ313" s="314"/>
      <c r="XCA313" s="318"/>
      <c r="XCB313" s="312"/>
      <c r="XCC313" s="314"/>
      <c r="XCD313" s="314"/>
      <c r="XCE313" s="263"/>
      <c r="XCF313" s="312"/>
      <c r="XCG313" s="263"/>
      <c r="XCH313" s="314"/>
      <c r="XCI313" s="314"/>
      <c r="XCJ313" s="314"/>
      <c r="XCK313" s="315"/>
      <c r="XCL313" s="314"/>
      <c r="XCM313" s="314"/>
      <c r="XCN313" s="314"/>
      <c r="XCO313" s="314"/>
      <c r="XCP313" s="314"/>
      <c r="XCQ313" s="317"/>
      <c r="XCR313" s="314"/>
      <c r="XCS313" s="318"/>
      <c r="XCT313" s="286"/>
      <c r="XCW313" s="314"/>
      <c r="XCX313" s="314"/>
      <c r="XCY313" s="263"/>
      <c r="XCZ313" s="312"/>
      <c r="XDA313" s="263"/>
      <c r="XDB313" s="314"/>
      <c r="XDC313" s="314"/>
      <c r="XDD313" s="314"/>
      <c r="XDE313" s="315"/>
      <c r="XDF313" s="314"/>
      <c r="XDG313" s="314"/>
      <c r="XDH313" s="314"/>
      <c r="XDI313" s="314"/>
      <c r="XDJ313" s="314"/>
      <c r="XDK313" s="314"/>
      <c r="XDL313" s="286"/>
      <c r="XDQ313" s="314"/>
      <c r="XDR313" s="314"/>
      <c r="XDS313" s="263"/>
      <c r="XDT313" s="312"/>
      <c r="XDU313" s="263"/>
      <c r="XDV313" s="314"/>
      <c r="XDW313" s="314"/>
      <c r="XDX313" s="314"/>
      <c r="XDY313" s="315"/>
      <c r="XDZ313" s="314"/>
      <c r="XEA313" s="314"/>
      <c r="XEB313" s="314"/>
      <c r="XEC313" s="314"/>
      <c r="XED313" s="314"/>
      <c r="XEE313" s="286"/>
      <c r="XEK313" s="314"/>
      <c r="XEL313" s="314"/>
      <c r="XEM313" s="263"/>
      <c r="XEN313" s="312"/>
      <c r="XEO313" s="263"/>
      <c r="XEP313" s="314"/>
      <c r="XEQ313" s="314"/>
      <c r="XER313" s="314"/>
      <c r="XES313" s="315"/>
      <c r="XET313" s="314"/>
      <c r="XEU313" s="314"/>
      <c r="XEV313" s="314"/>
      <c r="XEW313" s="314"/>
      <c r="XEX313" s="314"/>
    </row>
    <row r="314" spans="1:53 16265:16378" ht="40.5" hidden="1" customHeight="1" x14ac:dyDescent="0.2">
      <c r="A314" s="378">
        <v>102</v>
      </c>
      <c r="B314" s="364" t="s">
        <v>257</v>
      </c>
      <c r="C314" s="356" t="str">
        <f>+VLOOKUP(B314,$A$770:$B$812,2,0)</f>
        <v>GLORIA INÉS HINCAPIÉ</v>
      </c>
      <c r="D314" s="374" t="s">
        <v>171</v>
      </c>
      <c r="E314" s="356"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69" t="s">
        <v>276</v>
      </c>
      <c r="G314" s="275" t="s">
        <v>271</v>
      </c>
      <c r="H314" s="275" t="s">
        <v>37</v>
      </c>
      <c r="I314" s="275" t="s">
        <v>1798</v>
      </c>
      <c r="J314" s="369" t="s">
        <v>112</v>
      </c>
      <c r="K314" s="364" t="s">
        <v>1799</v>
      </c>
      <c r="L314" s="364" t="s">
        <v>1800</v>
      </c>
      <c r="M314" s="364" t="s">
        <v>1730</v>
      </c>
      <c r="N314" s="369" t="s">
        <v>128</v>
      </c>
      <c r="O314" s="382">
        <f t="shared" ref="O314" si="1326">IF(N314="ALTA",5,IF(N314="MEDIO ALTA",4,IF(N314="MEDIA",3,IF(N314="MEDIO BAJA",2,IF(N314="BAJA",1,0)))))</f>
        <v>1</v>
      </c>
      <c r="P314" s="369" t="s">
        <v>144</v>
      </c>
      <c r="Q314" s="382">
        <f t="shared" ref="Q314" si="1327">IF(P314="ALTO",5,IF(P314="MEDIO ALTO",4,IF(P314="MEDIO",3,IF(P314="MEDIO BAJO",2,IF(P314="BAJO",1,0)))))</f>
        <v>4</v>
      </c>
      <c r="R314" s="382">
        <f t="shared" si="1301"/>
        <v>4</v>
      </c>
      <c r="S314" s="162" t="s">
        <v>327</v>
      </c>
      <c r="T314" s="334">
        <f t="shared" si="1134"/>
        <v>1</v>
      </c>
      <c r="U314" s="356">
        <f t="shared" si="1121"/>
        <v>1</v>
      </c>
      <c r="V314" s="356">
        <f t="shared" si="1175"/>
        <v>0.6</v>
      </c>
      <c r="W314" s="275" t="s">
        <v>1801</v>
      </c>
      <c r="X314" s="369">
        <f t="shared" ref="X314" si="1328">IF(S314="No_existen",5*$X$10,Y314*$X$10)</f>
        <v>0.2</v>
      </c>
      <c r="Y314" s="368">
        <f t="shared" ref="Y314" si="1329">ROUND(AVERAGEIF(Z314:Z316,"&gt;0"),0)</f>
        <v>4</v>
      </c>
      <c r="Z314" s="335">
        <f t="shared" si="1135"/>
        <v>4</v>
      </c>
      <c r="AA314" s="275" t="s">
        <v>330</v>
      </c>
      <c r="AB314" s="275"/>
      <c r="AC314" s="368">
        <f t="shared" ref="AC314" si="1330">IF(S314="No_existen",5*$AC$10,AD314*$AC$10)</f>
        <v>0.15</v>
      </c>
      <c r="AD314" s="356">
        <f t="shared" ref="AD314" si="1331">ROUND(AVERAGEIF(AE314:AE316,"&gt;0"),0)</f>
        <v>1</v>
      </c>
      <c r="AE314" s="336">
        <f t="shared" si="1136"/>
        <v>1</v>
      </c>
      <c r="AF314" s="275" t="s">
        <v>307</v>
      </c>
      <c r="AG314" s="275" t="s">
        <v>1765</v>
      </c>
      <c r="AH314" s="368">
        <f t="shared" ref="AH314" si="1332">IF(S314="No_existen",5*$AH$10,AI314*$AH$10)</f>
        <v>0.1</v>
      </c>
      <c r="AI314" s="356">
        <f t="shared" ref="AI314" si="1333">ROUND(AVERAGEIF(AJ314:AJ316,"&gt;0"),0)</f>
        <v>1</v>
      </c>
      <c r="AJ314" s="336">
        <f t="shared" si="1137"/>
        <v>1</v>
      </c>
      <c r="AK314" s="275" t="s">
        <v>304</v>
      </c>
      <c r="AL314" s="275" t="s">
        <v>311</v>
      </c>
      <c r="AM314" s="368">
        <f t="shared" ref="AM314" si="1334">IF(S314="No_existen",5*$AM$10,AN314*$AM$10)</f>
        <v>0.1</v>
      </c>
      <c r="AN314" s="356">
        <f t="shared" ref="AN314" si="1335">ROUND(AVERAGEIF(AO314:AO316,"&gt;0"),0)</f>
        <v>1</v>
      </c>
      <c r="AO314" s="336">
        <f t="shared" si="1138"/>
        <v>1</v>
      </c>
      <c r="AP314" s="275" t="s">
        <v>592</v>
      </c>
      <c r="AQ314" s="356">
        <f t="shared" ref="AQ314" si="1336">ROUND(AVERAGE(U314,Y314,AD314,AI314,AN314),0)</f>
        <v>2</v>
      </c>
      <c r="AR314" s="356" t="str">
        <f t="shared" ref="AR314" si="1337">IF(AQ314&lt;1.5,"FUERTE",IF(AND(AQ314&gt;=1.5,AQ314&lt;2.5),"ACEPTABLE",IF(AQ314&gt;=5,"INEXISTENTE","DÉBIL")))</f>
        <v>ACEPTABLE</v>
      </c>
      <c r="AS314" s="358">
        <f t="shared" ref="AS314" si="1338">IF(R314=0,0,ROUND((R314*AQ314),0))</f>
        <v>8</v>
      </c>
      <c r="AT314" s="360" t="str">
        <f t="shared" ref="AT314" si="1339">IF(AS314&gt;=36,"GRAVE", IF(AS314&lt;=10, "LEVE", "MODERADO"))</f>
        <v>LEVE</v>
      </c>
      <c r="AU314" s="367" t="s">
        <v>1802</v>
      </c>
      <c r="AV314" s="366">
        <v>0</v>
      </c>
      <c r="AW314" s="275" t="s">
        <v>90</v>
      </c>
      <c r="AX314" s="275"/>
      <c r="AY314" s="159"/>
      <c r="AZ314" s="159"/>
      <c r="BA314" s="344"/>
      <c r="XAO314" s="314"/>
      <c r="XAP314" s="314"/>
      <c r="XAQ314" s="263"/>
      <c r="XAR314" s="312"/>
      <c r="XAS314" s="263"/>
      <c r="XAT314" s="314"/>
      <c r="XAU314" s="314"/>
      <c r="XAV314" s="314"/>
      <c r="XAW314" s="315"/>
      <c r="XAX314" s="314"/>
      <c r="XAY314" s="314"/>
      <c r="XAZ314" s="314"/>
      <c r="XBA314" s="314"/>
      <c r="XBB314" s="314"/>
      <c r="XBC314" s="314"/>
      <c r="XBD314" s="281"/>
      <c r="XBE314" s="316"/>
      <c r="XBF314" s="317"/>
      <c r="XBG314" s="314"/>
      <c r="XBH314" s="314"/>
      <c r="XBI314" s="314"/>
      <c r="XBJ314" s="314"/>
      <c r="XBK314" s="263"/>
      <c r="XBL314" s="312"/>
      <c r="XBM314" s="263"/>
      <c r="XBN314" s="314"/>
      <c r="XBO314" s="314"/>
      <c r="XBP314" s="314"/>
      <c r="XBQ314" s="315"/>
      <c r="XBR314" s="314"/>
      <c r="XBS314" s="314"/>
      <c r="XBT314" s="314"/>
      <c r="XBU314" s="314"/>
      <c r="XBV314" s="314"/>
      <c r="XBW314" s="281"/>
      <c r="XBX314" s="317"/>
      <c r="XBY314" s="314"/>
      <c r="XBZ314" s="314"/>
      <c r="XCA314" s="318"/>
      <c r="XCB314" s="312"/>
      <c r="XCC314" s="314"/>
      <c r="XCD314" s="314"/>
      <c r="XCE314" s="263"/>
      <c r="XCF314" s="312"/>
      <c r="XCG314" s="263"/>
      <c r="XCH314" s="314"/>
      <c r="XCI314" s="314"/>
      <c r="XCJ314" s="314"/>
      <c r="XCK314" s="315"/>
      <c r="XCL314" s="314"/>
      <c r="XCM314" s="314"/>
      <c r="XCN314" s="314"/>
      <c r="XCO314" s="314"/>
      <c r="XCP314" s="314"/>
      <c r="XCQ314" s="317"/>
      <c r="XCR314" s="314"/>
      <c r="XCS314" s="318"/>
      <c r="XCT314" s="286"/>
      <c r="XCW314" s="314"/>
      <c r="XCX314" s="314"/>
      <c r="XCY314" s="263"/>
      <c r="XCZ314" s="312"/>
      <c r="XDA314" s="263"/>
      <c r="XDB314" s="314"/>
      <c r="XDC314" s="314"/>
      <c r="XDD314" s="314"/>
      <c r="XDE314" s="315"/>
      <c r="XDF314" s="314"/>
      <c r="XDG314" s="314"/>
      <c r="XDH314" s="314"/>
      <c r="XDI314" s="314"/>
      <c r="XDJ314" s="314"/>
      <c r="XDK314" s="314"/>
      <c r="XDL314" s="286"/>
      <c r="XDQ314" s="314"/>
      <c r="XDR314" s="314"/>
      <c r="XDS314" s="263"/>
      <c r="XDT314" s="312"/>
      <c r="XDU314" s="263"/>
      <c r="XDV314" s="314"/>
      <c r="XDW314" s="314"/>
      <c r="XDX314" s="314"/>
      <c r="XDY314" s="315"/>
      <c r="XDZ314" s="314"/>
      <c r="XEA314" s="314"/>
      <c r="XEB314" s="314"/>
      <c r="XEC314" s="314"/>
      <c r="XED314" s="314"/>
      <c r="XEE314" s="286"/>
      <c r="XEK314" s="314"/>
      <c r="XEL314" s="314"/>
      <c r="XEM314" s="263"/>
      <c r="XEN314" s="312"/>
      <c r="XEO314" s="263"/>
      <c r="XEP314" s="314"/>
      <c r="XEQ314" s="314"/>
      <c r="XER314" s="314"/>
      <c r="XES314" s="315"/>
      <c r="XET314" s="314"/>
      <c r="XEU314" s="314"/>
      <c r="XEV314" s="314"/>
      <c r="XEW314" s="314"/>
      <c r="XEX314" s="314"/>
    </row>
    <row r="315" spans="1:53 16265:16378" ht="40.5" hidden="1" customHeight="1" x14ac:dyDescent="0.2">
      <c r="A315" s="378"/>
      <c r="B315" s="364"/>
      <c r="C315" s="356"/>
      <c r="D315" s="374"/>
      <c r="E315" s="356"/>
      <c r="F315" s="369"/>
      <c r="G315" s="275" t="s">
        <v>271</v>
      </c>
      <c r="H315" s="275" t="s">
        <v>37</v>
      </c>
      <c r="I315" s="275" t="s">
        <v>1803</v>
      </c>
      <c r="J315" s="369"/>
      <c r="K315" s="364"/>
      <c r="L315" s="364"/>
      <c r="M315" s="364"/>
      <c r="N315" s="369"/>
      <c r="O315" s="382"/>
      <c r="P315" s="369"/>
      <c r="Q315" s="382"/>
      <c r="R315" s="382"/>
      <c r="S315" s="162"/>
      <c r="T315" s="334">
        <f t="shared" si="1134"/>
        <v>0</v>
      </c>
      <c r="U315" s="356"/>
      <c r="V315" s="356"/>
      <c r="W315" s="275"/>
      <c r="X315" s="369"/>
      <c r="Y315" s="368"/>
      <c r="Z315" s="335">
        <f t="shared" si="1135"/>
        <v>0</v>
      </c>
      <c r="AA315" s="275"/>
      <c r="AB315" s="275"/>
      <c r="AC315" s="368"/>
      <c r="AD315" s="356"/>
      <c r="AE315" s="336">
        <f t="shared" si="1136"/>
        <v>0</v>
      </c>
      <c r="AF315" s="275"/>
      <c r="AG315" s="275"/>
      <c r="AH315" s="368"/>
      <c r="AI315" s="356"/>
      <c r="AJ315" s="336">
        <f t="shared" si="1137"/>
        <v>0</v>
      </c>
      <c r="AK315" s="275"/>
      <c r="AL315" s="275"/>
      <c r="AM315" s="368"/>
      <c r="AN315" s="356"/>
      <c r="AO315" s="336">
        <f t="shared" si="1138"/>
        <v>0</v>
      </c>
      <c r="AP315" s="275"/>
      <c r="AQ315" s="356"/>
      <c r="AR315" s="356"/>
      <c r="AS315" s="358"/>
      <c r="AT315" s="360"/>
      <c r="AU315" s="367"/>
      <c r="AV315" s="367"/>
      <c r="AW315" s="275" t="s">
        <v>90</v>
      </c>
      <c r="AX315" s="275"/>
      <c r="AY315" s="159"/>
      <c r="AZ315" s="159"/>
      <c r="BA315" s="344"/>
      <c r="XAO315" s="314"/>
      <c r="XAP315" s="314"/>
      <c r="XAQ315" s="263"/>
      <c r="XAR315" s="312"/>
      <c r="XAS315" s="263"/>
      <c r="XAT315" s="314"/>
      <c r="XAU315" s="314"/>
      <c r="XAV315" s="314"/>
      <c r="XAW315" s="315"/>
      <c r="XAX315" s="314"/>
      <c r="XAY315" s="314"/>
      <c r="XAZ315" s="314"/>
      <c r="XBA315" s="314"/>
      <c r="XBB315" s="314"/>
      <c r="XBC315" s="314"/>
      <c r="XBD315" s="281"/>
      <c r="XBE315" s="316"/>
      <c r="XBF315" s="317"/>
      <c r="XBG315" s="314"/>
      <c r="XBH315" s="314"/>
      <c r="XBI315" s="314"/>
      <c r="XBJ315" s="314"/>
      <c r="XBK315" s="263"/>
      <c r="XBL315" s="312"/>
      <c r="XBM315" s="263"/>
      <c r="XBN315" s="314"/>
      <c r="XBO315" s="314"/>
      <c r="XBP315" s="314"/>
      <c r="XBQ315" s="315"/>
      <c r="XBR315" s="314"/>
      <c r="XBS315" s="314"/>
      <c r="XBT315" s="314"/>
      <c r="XBU315" s="314"/>
      <c r="XBV315" s="314"/>
      <c r="XBW315" s="281"/>
      <c r="XBX315" s="317"/>
      <c r="XBY315" s="314"/>
      <c r="XBZ315" s="314"/>
      <c r="XCA315" s="318"/>
      <c r="XCB315" s="312"/>
      <c r="XCC315" s="314"/>
      <c r="XCD315" s="314"/>
      <c r="XCE315" s="263"/>
      <c r="XCF315" s="312"/>
      <c r="XCG315" s="263"/>
      <c r="XCH315" s="314"/>
      <c r="XCI315" s="314"/>
      <c r="XCJ315" s="314"/>
      <c r="XCK315" s="315"/>
      <c r="XCL315" s="314"/>
      <c r="XCM315" s="314"/>
      <c r="XCN315" s="314"/>
      <c r="XCO315" s="314"/>
      <c r="XCP315" s="314"/>
      <c r="XCQ315" s="317"/>
      <c r="XCR315" s="314"/>
      <c r="XCS315" s="318"/>
      <c r="XCT315" s="286"/>
      <c r="XCW315" s="314"/>
      <c r="XCX315" s="314"/>
      <c r="XCY315" s="263"/>
      <c r="XCZ315" s="312"/>
      <c r="XDA315" s="263"/>
      <c r="XDB315" s="314"/>
      <c r="XDC315" s="314"/>
      <c r="XDD315" s="314"/>
      <c r="XDE315" s="315"/>
      <c r="XDF315" s="314"/>
      <c r="XDG315" s="314"/>
      <c r="XDH315" s="314"/>
      <c r="XDI315" s="314"/>
      <c r="XDJ315" s="314"/>
      <c r="XDK315" s="314"/>
      <c r="XDL315" s="286"/>
      <c r="XDQ315" s="314"/>
      <c r="XDR315" s="314"/>
      <c r="XDS315" s="263"/>
      <c r="XDT315" s="312"/>
      <c r="XDU315" s="263"/>
      <c r="XDV315" s="314"/>
      <c r="XDW315" s="314"/>
      <c r="XDX315" s="314"/>
      <c r="XDY315" s="315"/>
      <c r="XDZ315" s="314"/>
      <c r="XEA315" s="314"/>
      <c r="XEB315" s="314"/>
      <c r="XEC315" s="314"/>
      <c r="XED315" s="314"/>
      <c r="XEE315" s="286"/>
      <c r="XEK315" s="314"/>
      <c r="XEL315" s="314"/>
      <c r="XEM315" s="263"/>
      <c r="XEN315" s="312"/>
      <c r="XEO315" s="263"/>
      <c r="XEP315" s="314"/>
      <c r="XEQ315" s="314"/>
      <c r="XER315" s="314"/>
      <c r="XES315" s="315"/>
      <c r="XET315" s="314"/>
      <c r="XEU315" s="314"/>
      <c r="XEV315" s="314"/>
      <c r="XEW315" s="314"/>
      <c r="XEX315" s="314"/>
    </row>
    <row r="316" spans="1:53 16265:16378" ht="40.5" hidden="1" customHeight="1" x14ac:dyDescent="0.2">
      <c r="A316" s="378"/>
      <c r="B316" s="364"/>
      <c r="C316" s="356"/>
      <c r="D316" s="374"/>
      <c r="E316" s="356"/>
      <c r="F316" s="369"/>
      <c r="G316" s="275"/>
      <c r="H316" s="275"/>
      <c r="I316" s="161"/>
      <c r="J316" s="369"/>
      <c r="K316" s="364"/>
      <c r="L316" s="364"/>
      <c r="M316" s="364"/>
      <c r="N316" s="369"/>
      <c r="O316" s="382"/>
      <c r="P316" s="369"/>
      <c r="Q316" s="382"/>
      <c r="R316" s="382"/>
      <c r="S316" s="162"/>
      <c r="T316" s="334">
        <f t="shared" si="1134"/>
        <v>0</v>
      </c>
      <c r="U316" s="356"/>
      <c r="V316" s="356"/>
      <c r="W316" s="275"/>
      <c r="X316" s="369"/>
      <c r="Y316" s="368"/>
      <c r="Z316" s="335">
        <f t="shared" si="1135"/>
        <v>0</v>
      </c>
      <c r="AA316" s="275"/>
      <c r="AB316" s="275"/>
      <c r="AC316" s="368"/>
      <c r="AD316" s="356"/>
      <c r="AE316" s="336">
        <f t="shared" si="1136"/>
        <v>0</v>
      </c>
      <c r="AF316" s="275"/>
      <c r="AG316" s="275"/>
      <c r="AH316" s="368"/>
      <c r="AI316" s="356"/>
      <c r="AJ316" s="336">
        <f t="shared" si="1137"/>
        <v>0</v>
      </c>
      <c r="AK316" s="275"/>
      <c r="AL316" s="275"/>
      <c r="AM316" s="368"/>
      <c r="AN316" s="356"/>
      <c r="AO316" s="336">
        <f t="shared" si="1138"/>
        <v>0</v>
      </c>
      <c r="AP316" s="275"/>
      <c r="AQ316" s="356"/>
      <c r="AR316" s="356"/>
      <c r="AS316" s="358"/>
      <c r="AT316" s="360"/>
      <c r="AU316" s="367"/>
      <c r="AV316" s="367"/>
      <c r="AW316" s="275" t="s">
        <v>90</v>
      </c>
      <c r="AX316" s="275"/>
      <c r="AY316" s="159"/>
      <c r="AZ316" s="159"/>
      <c r="BA316" s="344"/>
      <c r="XAO316" s="314"/>
      <c r="XAP316" s="314"/>
      <c r="XAQ316" s="263"/>
      <c r="XAR316" s="312"/>
      <c r="XAS316" s="263"/>
      <c r="XAT316" s="314"/>
      <c r="XAU316" s="314"/>
      <c r="XAV316" s="314"/>
      <c r="XAW316" s="315"/>
      <c r="XAX316" s="314"/>
      <c r="XAY316" s="314"/>
      <c r="XAZ316" s="314"/>
      <c r="XBA316" s="314"/>
      <c r="XBB316" s="314"/>
      <c r="XBC316" s="314"/>
      <c r="XBD316" s="281"/>
      <c r="XBE316" s="316"/>
      <c r="XBF316" s="317"/>
      <c r="XBG316" s="314"/>
      <c r="XBH316" s="314"/>
      <c r="XBI316" s="314"/>
      <c r="XBJ316" s="314"/>
      <c r="XBK316" s="263"/>
      <c r="XBL316" s="312"/>
      <c r="XBM316" s="263"/>
      <c r="XBN316" s="314"/>
      <c r="XBO316" s="314"/>
      <c r="XBP316" s="314"/>
      <c r="XBQ316" s="315"/>
      <c r="XBR316" s="314"/>
      <c r="XBS316" s="314"/>
      <c r="XBT316" s="314"/>
      <c r="XBU316" s="314"/>
      <c r="XBV316" s="314"/>
      <c r="XBW316" s="281"/>
      <c r="XBX316" s="317"/>
      <c r="XBY316" s="314"/>
      <c r="XBZ316" s="314"/>
      <c r="XCA316" s="318"/>
      <c r="XCB316" s="312"/>
      <c r="XCC316" s="314"/>
      <c r="XCD316" s="314"/>
      <c r="XCE316" s="263"/>
      <c r="XCF316" s="312"/>
      <c r="XCG316" s="263"/>
      <c r="XCH316" s="314"/>
      <c r="XCI316" s="314"/>
      <c r="XCJ316" s="314"/>
      <c r="XCK316" s="315"/>
      <c r="XCL316" s="314"/>
      <c r="XCM316" s="314"/>
      <c r="XCN316" s="314"/>
      <c r="XCO316" s="314"/>
      <c r="XCP316" s="314"/>
      <c r="XCQ316" s="317"/>
      <c r="XCR316" s="314"/>
      <c r="XCS316" s="318"/>
      <c r="XCT316" s="286"/>
      <c r="XCW316" s="314"/>
      <c r="XCX316" s="314"/>
      <c r="XCY316" s="263"/>
      <c r="XCZ316" s="312"/>
      <c r="XDA316" s="263"/>
      <c r="XDB316" s="314"/>
      <c r="XDC316" s="314"/>
      <c r="XDD316" s="314"/>
      <c r="XDE316" s="315"/>
      <c r="XDF316" s="314"/>
      <c r="XDG316" s="314"/>
      <c r="XDH316" s="314"/>
      <c r="XDI316" s="314"/>
      <c r="XDJ316" s="314"/>
      <c r="XDK316" s="314"/>
      <c r="XDL316" s="286"/>
      <c r="XDQ316" s="314"/>
      <c r="XDR316" s="314"/>
      <c r="XDS316" s="263"/>
      <c r="XDT316" s="312"/>
      <c r="XDU316" s="263"/>
      <c r="XDV316" s="314"/>
      <c r="XDW316" s="314"/>
      <c r="XDX316" s="314"/>
      <c r="XDY316" s="315"/>
      <c r="XDZ316" s="314"/>
      <c r="XEA316" s="314"/>
      <c r="XEB316" s="314"/>
      <c r="XEC316" s="314"/>
      <c r="XED316" s="314"/>
      <c r="XEE316" s="286"/>
      <c r="XEK316" s="314"/>
      <c r="XEL316" s="314"/>
      <c r="XEM316" s="263"/>
      <c r="XEN316" s="312"/>
      <c r="XEO316" s="263"/>
      <c r="XEP316" s="314"/>
      <c r="XEQ316" s="314"/>
      <c r="XER316" s="314"/>
      <c r="XES316" s="315"/>
      <c r="XET316" s="314"/>
      <c r="XEU316" s="314"/>
      <c r="XEV316" s="314"/>
      <c r="XEW316" s="314"/>
      <c r="XEX316" s="314"/>
    </row>
    <row r="317" spans="1:53 16265:16378" ht="40.5" hidden="1" customHeight="1" x14ac:dyDescent="0.2">
      <c r="A317" s="378">
        <v>103</v>
      </c>
      <c r="B317" s="364" t="s">
        <v>257</v>
      </c>
      <c r="C317" s="356" t="str">
        <f>+VLOOKUP(B317,$A$770:$B$812,2,0)</f>
        <v>GLORIA INÉS HINCAPIÉ</v>
      </c>
      <c r="D317" s="374" t="s">
        <v>171</v>
      </c>
      <c r="E317" s="356"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69" t="s">
        <v>276</v>
      </c>
      <c r="G317" s="275" t="s">
        <v>271</v>
      </c>
      <c r="H317" s="275" t="s">
        <v>37</v>
      </c>
      <c r="I317" s="275" t="s">
        <v>1804</v>
      </c>
      <c r="J317" s="369" t="s">
        <v>109</v>
      </c>
      <c r="K317" s="364" t="s">
        <v>1805</v>
      </c>
      <c r="L317" s="364" t="s">
        <v>1806</v>
      </c>
      <c r="M317" s="364" t="s">
        <v>1807</v>
      </c>
      <c r="N317" s="369" t="s">
        <v>105</v>
      </c>
      <c r="O317" s="382">
        <f t="shared" ref="O317" si="1340">IF(N317="ALTA",5,IF(N317="MEDIO ALTA",4,IF(N317="MEDIA",3,IF(N317="MEDIO BAJA",2,IF(N317="BAJA",1,0)))))</f>
        <v>3</v>
      </c>
      <c r="P317" s="369" t="s">
        <v>141</v>
      </c>
      <c r="Q317" s="382">
        <f t="shared" ref="Q317" si="1341">IF(P317="ALTO",5,IF(P317="MEDIO ALTO",4,IF(P317="MEDIO",3,IF(P317="MEDIO BAJO",2,IF(P317="BAJO",1,0)))))</f>
        <v>3</v>
      </c>
      <c r="R317" s="382">
        <f>Q317*O317</f>
        <v>9</v>
      </c>
      <c r="S317" s="162" t="s">
        <v>327</v>
      </c>
      <c r="T317" s="334">
        <f t="shared" si="1134"/>
        <v>1</v>
      </c>
      <c r="U317" s="356">
        <f t="shared" si="1121"/>
        <v>1</v>
      </c>
      <c r="V317" s="356">
        <f t="shared" si="1175"/>
        <v>0.6</v>
      </c>
      <c r="W317" s="275" t="s">
        <v>1808</v>
      </c>
      <c r="X317" s="369">
        <f t="shared" ref="X317" si="1342">IF(S317="No_existen",5*$X$10,Y317*$X$10)</f>
        <v>0.2</v>
      </c>
      <c r="Y317" s="368">
        <f t="shared" ref="Y317" si="1343">ROUND(AVERAGEIF(Z317:Z319,"&gt;0"),0)</f>
        <v>4</v>
      </c>
      <c r="Z317" s="335">
        <f t="shared" si="1135"/>
        <v>4</v>
      </c>
      <c r="AA317" s="275" t="s">
        <v>330</v>
      </c>
      <c r="AB317" s="275"/>
      <c r="AC317" s="368">
        <f t="shared" ref="AC317" si="1344">IF(S317="No_existen",5*$AC$10,AD317*$AC$10)</f>
        <v>0.15</v>
      </c>
      <c r="AD317" s="356">
        <f t="shared" ref="AD317" si="1345">ROUND(AVERAGEIF(AE317:AE319,"&gt;0"),0)</f>
        <v>1</v>
      </c>
      <c r="AE317" s="336">
        <f t="shared" si="1136"/>
        <v>1</v>
      </c>
      <c r="AF317" s="275" t="s">
        <v>307</v>
      </c>
      <c r="AG317" s="275" t="s">
        <v>1809</v>
      </c>
      <c r="AH317" s="368">
        <f t="shared" ref="AH317" si="1346">IF(S317="No_existen",5*$AH$10,AI317*$AH$10)</f>
        <v>0.1</v>
      </c>
      <c r="AI317" s="356">
        <f t="shared" ref="AI317" si="1347">ROUND(AVERAGEIF(AJ317:AJ319,"&gt;0"),0)</f>
        <v>1</v>
      </c>
      <c r="AJ317" s="336">
        <f t="shared" si="1137"/>
        <v>1</v>
      </c>
      <c r="AK317" s="275" t="s">
        <v>304</v>
      </c>
      <c r="AL317" s="275" t="s">
        <v>318</v>
      </c>
      <c r="AM317" s="368">
        <f t="shared" ref="AM317" si="1348">IF(S317="No_existen",5*$AM$10,AN317*$AM$10)</f>
        <v>0.2</v>
      </c>
      <c r="AN317" s="356">
        <f t="shared" ref="AN317" si="1349">ROUND(AVERAGEIF(AO317:AO319,"&gt;0"),0)</f>
        <v>2</v>
      </c>
      <c r="AO317" s="336">
        <f t="shared" si="1138"/>
        <v>1</v>
      </c>
      <c r="AP317" s="275" t="s">
        <v>592</v>
      </c>
      <c r="AQ317" s="356">
        <f t="shared" ref="AQ317" si="1350">ROUND(AVERAGE(U317,Y317,AD317,AI317,AN317),0)</f>
        <v>2</v>
      </c>
      <c r="AR317" s="356" t="str">
        <f t="shared" ref="AR317" si="1351">IF(AQ317&lt;1.5,"FUERTE",IF(AND(AQ317&gt;=1.5,AQ317&lt;2.5),"ACEPTABLE",IF(AQ317&gt;=5,"INEXISTENTE","DÉBIL")))</f>
        <v>ACEPTABLE</v>
      </c>
      <c r="AS317" s="358">
        <f t="shared" ref="AS317" si="1352">IF(R317=0,0,ROUND((R317*AQ317),0))</f>
        <v>18</v>
      </c>
      <c r="AT317" s="360" t="str">
        <f t="shared" ref="AT317" si="1353">IF(AS317&gt;=36,"GRAVE", IF(AS317&lt;=10, "LEVE", "MODERADO"))</f>
        <v>MODERADO</v>
      </c>
      <c r="AU317" s="367" t="s">
        <v>1810</v>
      </c>
      <c r="AV317" s="366">
        <v>0.05</v>
      </c>
      <c r="AW317" s="275" t="s">
        <v>94</v>
      </c>
      <c r="AX317" s="275" t="s">
        <v>1811</v>
      </c>
      <c r="AY317" s="159">
        <v>45291</v>
      </c>
      <c r="AZ317" s="159"/>
      <c r="BA317" s="344"/>
      <c r="XAO317" s="314"/>
      <c r="XAP317" s="314"/>
      <c r="XAQ317" s="263"/>
      <c r="XAR317" s="312"/>
      <c r="XAS317" s="263"/>
      <c r="XAT317" s="314"/>
      <c r="XAU317" s="314"/>
      <c r="XAV317" s="314"/>
      <c r="XAW317" s="315"/>
      <c r="XAX317" s="314"/>
      <c r="XAY317" s="314"/>
      <c r="XAZ317" s="314"/>
      <c r="XBA317" s="314"/>
      <c r="XBB317" s="314"/>
      <c r="XBC317" s="314"/>
      <c r="XBD317" s="281"/>
      <c r="XBE317" s="316"/>
      <c r="XBF317" s="317"/>
      <c r="XBG317" s="314"/>
      <c r="XBH317" s="314"/>
      <c r="XBI317" s="314"/>
      <c r="XBJ317" s="314"/>
      <c r="XBK317" s="263"/>
      <c r="XBL317" s="312"/>
      <c r="XBM317" s="263"/>
      <c r="XBN317" s="314"/>
      <c r="XBO317" s="314"/>
      <c r="XBP317" s="314"/>
      <c r="XBQ317" s="315"/>
      <c r="XBR317" s="314"/>
      <c r="XBS317" s="314"/>
      <c r="XBT317" s="314"/>
      <c r="XBU317" s="314"/>
      <c r="XBV317" s="314"/>
      <c r="XBW317" s="281"/>
      <c r="XBX317" s="317"/>
      <c r="XBY317" s="314"/>
      <c r="XBZ317" s="314"/>
      <c r="XCA317" s="318"/>
      <c r="XCB317" s="312"/>
      <c r="XCC317" s="314"/>
      <c r="XCD317" s="314"/>
      <c r="XCE317" s="263"/>
      <c r="XCF317" s="312"/>
      <c r="XCG317" s="263"/>
      <c r="XCH317" s="314"/>
      <c r="XCI317" s="314"/>
      <c r="XCJ317" s="314"/>
      <c r="XCK317" s="315"/>
      <c r="XCL317" s="314"/>
      <c r="XCM317" s="314"/>
      <c r="XCN317" s="314"/>
      <c r="XCO317" s="314"/>
      <c r="XCP317" s="314"/>
      <c r="XCQ317" s="317"/>
      <c r="XCR317" s="314"/>
      <c r="XCS317" s="318"/>
      <c r="XCT317" s="286"/>
      <c r="XCW317" s="314"/>
      <c r="XCX317" s="314"/>
      <c r="XCY317" s="263"/>
      <c r="XCZ317" s="312"/>
      <c r="XDA317" s="263"/>
      <c r="XDB317" s="314"/>
      <c r="XDC317" s="314"/>
      <c r="XDD317" s="314"/>
      <c r="XDE317" s="315"/>
      <c r="XDF317" s="314"/>
      <c r="XDG317" s="314"/>
      <c r="XDH317" s="314"/>
      <c r="XDI317" s="314"/>
      <c r="XDJ317" s="314"/>
      <c r="XDK317" s="314"/>
      <c r="XDL317" s="286"/>
      <c r="XDQ317" s="314"/>
      <c r="XDR317" s="314"/>
      <c r="XDS317" s="263"/>
      <c r="XDT317" s="312"/>
      <c r="XDU317" s="263"/>
      <c r="XDV317" s="314"/>
      <c r="XDW317" s="314"/>
      <c r="XDX317" s="314"/>
      <c r="XDY317" s="315"/>
      <c r="XDZ317" s="314"/>
      <c r="XEA317" s="314"/>
      <c r="XEB317" s="314"/>
      <c r="XEC317" s="314"/>
      <c r="XED317" s="314"/>
      <c r="XEE317" s="286"/>
      <c r="XEK317" s="314"/>
      <c r="XEL317" s="314"/>
      <c r="XEM317" s="263"/>
      <c r="XEN317" s="312"/>
      <c r="XEO317" s="263"/>
      <c r="XEP317" s="314"/>
      <c r="XEQ317" s="314"/>
      <c r="XER317" s="314"/>
      <c r="XES317" s="315"/>
      <c r="XET317" s="314"/>
      <c r="XEU317" s="314"/>
      <c r="XEV317" s="314"/>
      <c r="XEW317" s="314"/>
      <c r="XEX317" s="314"/>
    </row>
    <row r="318" spans="1:53 16265:16378" ht="40.5" hidden="1" customHeight="1" x14ac:dyDescent="0.2">
      <c r="A318" s="378"/>
      <c r="B318" s="364"/>
      <c r="C318" s="356"/>
      <c r="D318" s="374"/>
      <c r="E318" s="356"/>
      <c r="F318" s="369"/>
      <c r="G318" s="275" t="s">
        <v>271</v>
      </c>
      <c r="H318" s="275" t="s">
        <v>234</v>
      </c>
      <c r="I318" s="275" t="s">
        <v>1812</v>
      </c>
      <c r="J318" s="369"/>
      <c r="K318" s="364"/>
      <c r="L318" s="364"/>
      <c r="M318" s="364"/>
      <c r="N318" s="369"/>
      <c r="O318" s="382"/>
      <c r="P318" s="369"/>
      <c r="Q318" s="382"/>
      <c r="R318" s="382"/>
      <c r="S318" s="162" t="s">
        <v>327</v>
      </c>
      <c r="T318" s="334">
        <f t="shared" si="1134"/>
        <v>1</v>
      </c>
      <c r="U318" s="356"/>
      <c r="V318" s="356"/>
      <c r="W318" s="275" t="s">
        <v>1813</v>
      </c>
      <c r="X318" s="369"/>
      <c r="Y318" s="368"/>
      <c r="Z318" s="335">
        <f t="shared" si="1135"/>
        <v>4</v>
      </c>
      <c r="AA318" s="275" t="s">
        <v>330</v>
      </c>
      <c r="AB318" s="275"/>
      <c r="AC318" s="368"/>
      <c r="AD318" s="356"/>
      <c r="AE318" s="336">
        <f t="shared" si="1136"/>
        <v>1</v>
      </c>
      <c r="AF318" s="275" t="s">
        <v>307</v>
      </c>
      <c r="AG318" s="275" t="s">
        <v>1809</v>
      </c>
      <c r="AH318" s="368"/>
      <c r="AI318" s="356"/>
      <c r="AJ318" s="336">
        <f t="shared" si="1137"/>
        <v>1</v>
      </c>
      <c r="AK318" s="275" t="s">
        <v>304</v>
      </c>
      <c r="AL318" s="275" t="s">
        <v>318</v>
      </c>
      <c r="AM318" s="368"/>
      <c r="AN318" s="356"/>
      <c r="AO318" s="336">
        <f t="shared" si="1138"/>
        <v>4</v>
      </c>
      <c r="AP318" s="275" t="s">
        <v>593</v>
      </c>
      <c r="AQ318" s="356"/>
      <c r="AR318" s="356"/>
      <c r="AS318" s="358"/>
      <c r="AT318" s="360"/>
      <c r="AU318" s="367"/>
      <c r="AV318" s="367"/>
      <c r="AW318" s="275" t="s">
        <v>91</v>
      </c>
      <c r="AX318" s="275" t="s">
        <v>1814</v>
      </c>
      <c r="AY318" s="159">
        <v>45291</v>
      </c>
      <c r="AZ318" s="159"/>
      <c r="BA318" s="344"/>
      <c r="XAO318" s="314"/>
      <c r="XAP318" s="314"/>
      <c r="XAQ318" s="263"/>
      <c r="XAR318" s="312"/>
      <c r="XAS318" s="263"/>
      <c r="XAT318" s="314"/>
      <c r="XAU318" s="314"/>
      <c r="XAV318" s="314"/>
      <c r="XAW318" s="315"/>
      <c r="XAX318" s="314"/>
      <c r="XAY318" s="314"/>
      <c r="XAZ318" s="314"/>
      <c r="XBA318" s="314"/>
      <c r="XBB318" s="314"/>
      <c r="XBC318" s="314"/>
      <c r="XBD318" s="281"/>
      <c r="XBE318" s="316"/>
      <c r="XBF318" s="317"/>
      <c r="XBG318" s="314"/>
      <c r="XBH318" s="314"/>
      <c r="XBI318" s="314"/>
      <c r="XBJ318" s="314"/>
      <c r="XBK318" s="263"/>
      <c r="XBL318" s="312"/>
      <c r="XBM318" s="263"/>
      <c r="XBN318" s="314"/>
      <c r="XBO318" s="314"/>
      <c r="XBP318" s="314"/>
      <c r="XBQ318" s="315"/>
      <c r="XBR318" s="314"/>
      <c r="XBS318" s="314"/>
      <c r="XBT318" s="314"/>
      <c r="XBU318" s="314"/>
      <c r="XBV318" s="314"/>
      <c r="XBW318" s="281"/>
      <c r="XBX318" s="317"/>
      <c r="XBY318" s="314"/>
      <c r="XBZ318" s="314"/>
      <c r="XCA318" s="318"/>
      <c r="XCB318" s="312"/>
      <c r="XCC318" s="314"/>
      <c r="XCD318" s="314"/>
      <c r="XCE318" s="263"/>
      <c r="XCF318" s="312"/>
      <c r="XCG318" s="263"/>
      <c r="XCH318" s="314"/>
      <c r="XCI318" s="314"/>
      <c r="XCJ318" s="314"/>
      <c r="XCK318" s="315"/>
      <c r="XCL318" s="314"/>
      <c r="XCM318" s="314"/>
      <c r="XCN318" s="314"/>
      <c r="XCO318" s="314"/>
      <c r="XCP318" s="314"/>
      <c r="XCQ318" s="317"/>
      <c r="XCR318" s="314"/>
      <c r="XCS318" s="318"/>
      <c r="XCT318" s="286"/>
      <c r="XCW318" s="314"/>
      <c r="XCX318" s="314"/>
      <c r="XCY318" s="263"/>
      <c r="XCZ318" s="312"/>
      <c r="XDA318" s="263"/>
      <c r="XDB318" s="314"/>
      <c r="XDC318" s="314"/>
      <c r="XDD318" s="314"/>
      <c r="XDE318" s="315"/>
      <c r="XDF318" s="314"/>
      <c r="XDG318" s="314"/>
      <c r="XDH318" s="314"/>
      <c r="XDI318" s="314"/>
      <c r="XDJ318" s="314"/>
      <c r="XDK318" s="314"/>
      <c r="XDL318" s="286"/>
      <c r="XDQ318" s="314"/>
      <c r="XDR318" s="314"/>
      <c r="XDS318" s="263"/>
      <c r="XDT318" s="312"/>
      <c r="XDU318" s="263"/>
      <c r="XDV318" s="314"/>
      <c r="XDW318" s="314"/>
      <c r="XDX318" s="314"/>
      <c r="XDY318" s="315"/>
      <c r="XDZ318" s="314"/>
      <c r="XEA318" s="314"/>
      <c r="XEB318" s="314"/>
      <c r="XEC318" s="314"/>
      <c r="XED318" s="314"/>
      <c r="XEE318" s="286"/>
      <c r="XEK318" s="314"/>
      <c r="XEL318" s="314"/>
      <c r="XEM318" s="263"/>
      <c r="XEN318" s="312"/>
      <c r="XEO318" s="263"/>
      <c r="XEP318" s="314"/>
      <c r="XEQ318" s="314"/>
      <c r="XER318" s="314"/>
      <c r="XES318" s="315"/>
      <c r="XET318" s="314"/>
      <c r="XEU318" s="314"/>
      <c r="XEV318" s="314"/>
      <c r="XEW318" s="314"/>
      <c r="XEX318" s="314"/>
    </row>
    <row r="319" spans="1:53 16265:16378" ht="40.5" hidden="1" customHeight="1" x14ac:dyDescent="0.2">
      <c r="A319" s="378"/>
      <c r="B319" s="364"/>
      <c r="C319" s="356"/>
      <c r="D319" s="374"/>
      <c r="E319" s="356"/>
      <c r="F319" s="369"/>
      <c r="G319" s="275" t="s">
        <v>271</v>
      </c>
      <c r="H319" s="275" t="s">
        <v>37</v>
      </c>
      <c r="I319" s="275" t="s">
        <v>1815</v>
      </c>
      <c r="J319" s="369"/>
      <c r="K319" s="364"/>
      <c r="L319" s="364"/>
      <c r="M319" s="364"/>
      <c r="N319" s="369"/>
      <c r="O319" s="382"/>
      <c r="P319" s="369"/>
      <c r="Q319" s="382"/>
      <c r="R319" s="382"/>
      <c r="S319" s="162" t="s">
        <v>327</v>
      </c>
      <c r="T319" s="334">
        <f t="shared" si="1134"/>
        <v>1</v>
      </c>
      <c r="U319" s="356"/>
      <c r="V319" s="356"/>
      <c r="W319" s="275" t="s">
        <v>1816</v>
      </c>
      <c r="X319" s="369"/>
      <c r="Y319" s="368"/>
      <c r="Z319" s="335">
        <f t="shared" si="1135"/>
        <v>4</v>
      </c>
      <c r="AA319" s="275" t="s">
        <v>330</v>
      </c>
      <c r="AB319" s="275"/>
      <c r="AC319" s="368"/>
      <c r="AD319" s="356"/>
      <c r="AE319" s="336">
        <f t="shared" si="1136"/>
        <v>1</v>
      </c>
      <c r="AF319" s="275" t="s">
        <v>307</v>
      </c>
      <c r="AG319" s="275" t="s">
        <v>1817</v>
      </c>
      <c r="AH319" s="368"/>
      <c r="AI319" s="356"/>
      <c r="AJ319" s="336">
        <f t="shared" si="1137"/>
        <v>1</v>
      </c>
      <c r="AK319" s="275" t="s">
        <v>304</v>
      </c>
      <c r="AL319" s="275" t="s">
        <v>311</v>
      </c>
      <c r="AM319" s="368"/>
      <c r="AN319" s="356"/>
      <c r="AO319" s="336">
        <f t="shared" si="1138"/>
        <v>1</v>
      </c>
      <c r="AP319" s="275" t="s">
        <v>592</v>
      </c>
      <c r="AQ319" s="356"/>
      <c r="AR319" s="356"/>
      <c r="AS319" s="358"/>
      <c r="AT319" s="360"/>
      <c r="AU319" s="367"/>
      <c r="AV319" s="367"/>
      <c r="AW319" s="275" t="s">
        <v>91</v>
      </c>
      <c r="AX319" s="275" t="s">
        <v>1818</v>
      </c>
      <c r="AY319" s="159">
        <v>45291</v>
      </c>
      <c r="AZ319" s="159"/>
      <c r="BA319" s="344"/>
      <c r="XAO319" s="314"/>
      <c r="XAP319" s="314"/>
      <c r="XAQ319" s="263"/>
      <c r="XAR319" s="312"/>
      <c r="XAS319" s="263"/>
      <c r="XAT319" s="314"/>
      <c r="XAU319" s="314"/>
      <c r="XAV319" s="314"/>
      <c r="XAW319" s="315"/>
      <c r="XAX319" s="314"/>
      <c r="XAY319" s="314"/>
      <c r="XAZ319" s="314"/>
      <c r="XBA319" s="314"/>
      <c r="XBB319" s="314"/>
      <c r="XBC319" s="314"/>
      <c r="XBD319" s="281"/>
      <c r="XBE319" s="316"/>
      <c r="XBF319" s="317"/>
      <c r="XBG319" s="314"/>
      <c r="XBH319" s="314"/>
      <c r="XBI319" s="314"/>
      <c r="XBJ319" s="314"/>
      <c r="XBK319" s="263"/>
      <c r="XBL319" s="312"/>
      <c r="XBM319" s="263"/>
      <c r="XBN319" s="314"/>
      <c r="XBO319" s="314"/>
      <c r="XBP319" s="314"/>
      <c r="XBQ319" s="315"/>
      <c r="XBR319" s="314"/>
      <c r="XBS319" s="314"/>
      <c r="XBT319" s="314"/>
      <c r="XBU319" s="314"/>
      <c r="XBV319" s="314"/>
      <c r="XBW319" s="281"/>
      <c r="XBX319" s="317"/>
      <c r="XBY319" s="314"/>
      <c r="XBZ319" s="314"/>
      <c r="XCA319" s="318"/>
      <c r="XCB319" s="312"/>
      <c r="XCC319" s="314"/>
      <c r="XCD319" s="314"/>
      <c r="XCE319" s="263"/>
      <c r="XCF319" s="312"/>
      <c r="XCG319" s="263"/>
      <c r="XCH319" s="314"/>
      <c r="XCI319" s="314"/>
      <c r="XCJ319" s="314"/>
      <c r="XCK319" s="315"/>
      <c r="XCL319" s="314"/>
      <c r="XCM319" s="314"/>
      <c r="XCN319" s="314"/>
      <c r="XCO319" s="314"/>
      <c r="XCP319" s="314"/>
      <c r="XCQ319" s="317"/>
      <c r="XCR319" s="314"/>
      <c r="XCS319" s="318"/>
      <c r="XCT319" s="286"/>
      <c r="XCW319" s="314"/>
      <c r="XCX319" s="314"/>
      <c r="XCY319" s="263"/>
      <c r="XCZ319" s="312"/>
      <c r="XDA319" s="263"/>
      <c r="XDB319" s="314"/>
      <c r="XDC319" s="314"/>
      <c r="XDD319" s="314"/>
      <c r="XDE319" s="315"/>
      <c r="XDF319" s="314"/>
      <c r="XDG319" s="314"/>
      <c r="XDH319" s="314"/>
      <c r="XDI319" s="314"/>
      <c r="XDJ319" s="314"/>
      <c r="XDK319" s="314"/>
      <c r="XDL319" s="286"/>
      <c r="XDQ319" s="314"/>
      <c r="XDR319" s="314"/>
      <c r="XDS319" s="263"/>
      <c r="XDT319" s="312"/>
      <c r="XDU319" s="263"/>
      <c r="XDV319" s="314"/>
      <c r="XDW319" s="314"/>
      <c r="XDX319" s="314"/>
      <c r="XDY319" s="315"/>
      <c r="XDZ319" s="314"/>
      <c r="XEA319" s="314"/>
      <c r="XEB319" s="314"/>
      <c r="XEC319" s="314"/>
      <c r="XED319" s="314"/>
      <c r="XEE319" s="286"/>
      <c r="XEK319" s="314"/>
      <c r="XEL319" s="314"/>
      <c r="XEM319" s="263"/>
      <c r="XEN319" s="312"/>
      <c r="XEO319" s="263"/>
      <c r="XEP319" s="314"/>
      <c r="XEQ319" s="314"/>
      <c r="XER319" s="314"/>
      <c r="XES319" s="315"/>
      <c r="XET319" s="314"/>
      <c r="XEU319" s="314"/>
      <c r="XEV319" s="314"/>
      <c r="XEW319" s="314"/>
      <c r="XEX319" s="314"/>
    </row>
    <row r="320" spans="1:53 16265:16378" ht="40.5" hidden="1" customHeight="1" x14ac:dyDescent="0.2">
      <c r="A320" s="378">
        <v>104</v>
      </c>
      <c r="B320" s="364" t="s">
        <v>261</v>
      </c>
      <c r="C320" s="356" t="str">
        <f>+VLOOKUP(B320,$A$770:$B$812,2,0)</f>
        <v>MARCELA BOTERO ARBELAEZ</v>
      </c>
      <c r="D320" s="367" t="s">
        <v>171</v>
      </c>
      <c r="E320" s="356"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69" t="s">
        <v>276</v>
      </c>
      <c r="G320" s="275" t="s">
        <v>271</v>
      </c>
      <c r="H320" s="275" t="s">
        <v>37</v>
      </c>
      <c r="I320" s="162" t="s">
        <v>1826</v>
      </c>
      <c r="J320" s="369" t="s">
        <v>143</v>
      </c>
      <c r="K320" s="369" t="s">
        <v>1454</v>
      </c>
      <c r="L320" s="369" t="s">
        <v>1827</v>
      </c>
      <c r="M320" s="369" t="s">
        <v>1828</v>
      </c>
      <c r="N320" s="369" t="s">
        <v>128</v>
      </c>
      <c r="O320" s="434">
        <f>IF(N320="ALTA",5,IF(N320="MEDIO ALTA",4,IF(N320="MEDIA",3,IF(N320="MEDIO BAJA",2,IF(N320="BAJA",1,0)))))</f>
        <v>1</v>
      </c>
      <c r="P320" s="369" t="s">
        <v>141</v>
      </c>
      <c r="Q320" s="434">
        <f>IF(P320="ALTO",5,IF(P320="MEDIO ALTO",4,IF(P320="MEDIO",3,IF(P320="MEDIO BAJO",2,IF(P320="BAJO",1,0)))))</f>
        <v>3</v>
      </c>
      <c r="R320" s="434">
        <f>Q320*O320</f>
        <v>3</v>
      </c>
      <c r="S320" s="162" t="s">
        <v>327</v>
      </c>
      <c r="T320" s="334">
        <f t="shared" si="1134"/>
        <v>1</v>
      </c>
      <c r="U320" s="356">
        <f t="shared" si="1121"/>
        <v>1</v>
      </c>
      <c r="V320" s="356">
        <f t="shared" si="1175"/>
        <v>0.6</v>
      </c>
      <c r="W320" s="275" t="s">
        <v>1829</v>
      </c>
      <c r="X320" s="369">
        <f>IF(S320="No_existen",5*$X$10,Y320*$X$10)</f>
        <v>0.2</v>
      </c>
      <c r="Y320" s="368">
        <f t="shared" ref="Y320" si="1354">ROUND(AVERAGEIF(Z320:Z322,"&gt;0"),0)</f>
        <v>4</v>
      </c>
      <c r="Z320" s="335">
        <f t="shared" si="1135"/>
        <v>4</v>
      </c>
      <c r="AA320" s="275" t="s">
        <v>330</v>
      </c>
      <c r="AB320" s="275"/>
      <c r="AC320" s="368">
        <f t="shared" ref="AC320" si="1355">IF(S320="No_existen",5*$AC$10,AD320*$AC$10)</f>
        <v>0.15</v>
      </c>
      <c r="AD320" s="356">
        <f t="shared" ref="AD320" si="1356">ROUND(AVERAGEIF(AE320:AE322,"&gt;0"),0)</f>
        <v>1</v>
      </c>
      <c r="AE320" s="336">
        <f t="shared" si="1136"/>
        <v>1</v>
      </c>
      <c r="AF320" s="275" t="s">
        <v>307</v>
      </c>
      <c r="AG320" s="275" t="s">
        <v>738</v>
      </c>
      <c r="AH320" s="368">
        <f t="shared" ref="AH320" si="1357">IF(S320="No_existen",5*$AH$10,AI320*$AH$10)</f>
        <v>0.1</v>
      </c>
      <c r="AI320" s="356">
        <f t="shared" ref="AI320" si="1358">ROUND(AVERAGEIF(AJ320:AJ322,"&gt;0"),0)</f>
        <v>1</v>
      </c>
      <c r="AJ320" s="336">
        <f t="shared" si="1137"/>
        <v>1</v>
      </c>
      <c r="AK320" s="275" t="s">
        <v>304</v>
      </c>
      <c r="AL320" s="275" t="s">
        <v>311</v>
      </c>
      <c r="AM320" s="368">
        <f t="shared" ref="AM320" si="1359">IF(S320="No_existen",5*$AM$10,AN320*$AM$10)</f>
        <v>0.1</v>
      </c>
      <c r="AN320" s="356">
        <f t="shared" ref="AN320" si="1360">ROUND(AVERAGEIF(AO320:AO322,"&gt;0"),0)</f>
        <v>1</v>
      </c>
      <c r="AO320" s="336">
        <f t="shared" si="1138"/>
        <v>1</v>
      </c>
      <c r="AP320" s="275" t="s">
        <v>592</v>
      </c>
      <c r="AQ320" s="356">
        <f t="shared" ref="AQ320" si="1361">ROUND(AVERAGE(U320,Y320,AD320,AI320,AN320),0)</f>
        <v>2</v>
      </c>
      <c r="AR320" s="356" t="str">
        <f t="shared" ref="AR320" si="1362">IF(AQ320&lt;1.5,"FUERTE",IF(AND(AQ320&gt;=1.5,AQ320&lt;2.5),"ACEPTABLE",IF(AQ320&gt;=5,"INEXISTENTE","DÉBIL")))</f>
        <v>ACEPTABLE</v>
      </c>
      <c r="AS320" s="358">
        <f t="shared" ref="AS320" si="1363">IF(R320=0,0,ROUND((R320*AQ320),0))</f>
        <v>6</v>
      </c>
      <c r="AT320" s="360" t="str">
        <f t="shared" ref="AT320" si="1364">IF(AS320&gt;=36,"GRAVE", IF(AS320&lt;=10, "LEVE", "MODERADO"))</f>
        <v>LEVE</v>
      </c>
      <c r="AU320" s="367" t="s">
        <v>1830</v>
      </c>
      <c r="AV320" s="366">
        <v>0</v>
      </c>
      <c r="AW320" s="275" t="s">
        <v>90</v>
      </c>
      <c r="AX320" s="275"/>
      <c r="AY320" s="159"/>
      <c r="AZ320" s="159"/>
      <c r="BA320" s="164"/>
      <c r="XAO320" s="314"/>
      <c r="XAP320" s="314"/>
      <c r="XAQ320" s="263"/>
      <c r="XAR320" s="312"/>
      <c r="XAS320" s="263"/>
      <c r="XAT320" s="314"/>
      <c r="XAU320" s="314"/>
      <c r="XAV320" s="314"/>
      <c r="XAW320" s="315"/>
      <c r="XAX320" s="314"/>
      <c r="XAY320" s="314"/>
      <c r="XAZ320" s="314"/>
      <c r="XBA320" s="314"/>
      <c r="XBB320" s="314"/>
      <c r="XBC320" s="314"/>
      <c r="XBD320" s="281"/>
      <c r="XBE320" s="316"/>
      <c r="XBF320" s="317"/>
      <c r="XBG320" s="314"/>
      <c r="XBH320" s="314"/>
      <c r="XBI320" s="314"/>
      <c r="XBJ320" s="314"/>
      <c r="XBK320" s="263"/>
      <c r="XBL320" s="312"/>
      <c r="XBM320" s="263"/>
      <c r="XBN320" s="314"/>
      <c r="XBO320" s="314"/>
      <c r="XBP320" s="314"/>
      <c r="XBQ320" s="315"/>
      <c r="XBR320" s="314"/>
      <c r="XBS320" s="314"/>
      <c r="XBT320" s="314"/>
      <c r="XBU320" s="314"/>
      <c r="XBV320" s="314"/>
      <c r="XBW320" s="281"/>
      <c r="XBX320" s="317"/>
      <c r="XBY320" s="314"/>
      <c r="XBZ320" s="314"/>
      <c r="XCA320" s="318"/>
      <c r="XCB320" s="312"/>
      <c r="XCC320" s="314"/>
      <c r="XCD320" s="314"/>
      <c r="XCE320" s="263"/>
      <c r="XCF320" s="312"/>
      <c r="XCG320" s="263"/>
      <c r="XCH320" s="314"/>
      <c r="XCI320" s="314"/>
      <c r="XCJ320" s="314"/>
      <c r="XCK320" s="315"/>
      <c r="XCL320" s="314"/>
      <c r="XCM320" s="314"/>
      <c r="XCN320" s="314"/>
      <c r="XCO320" s="314"/>
      <c r="XCP320" s="314"/>
      <c r="XCQ320" s="317"/>
      <c r="XCR320" s="314"/>
      <c r="XCS320" s="318"/>
      <c r="XCT320" s="286"/>
      <c r="XCW320" s="314"/>
      <c r="XCX320" s="314"/>
      <c r="XCY320" s="263"/>
      <c r="XCZ320" s="312"/>
      <c r="XDA320" s="263"/>
      <c r="XDB320" s="314"/>
      <c r="XDC320" s="314"/>
      <c r="XDD320" s="314"/>
      <c r="XDE320" s="315"/>
      <c r="XDF320" s="314"/>
      <c r="XDG320" s="314"/>
      <c r="XDH320" s="314"/>
      <c r="XDI320" s="314"/>
      <c r="XDJ320" s="314"/>
      <c r="XDK320" s="314"/>
      <c r="XDL320" s="286"/>
      <c r="XDQ320" s="314"/>
      <c r="XDR320" s="314"/>
      <c r="XDS320" s="263"/>
      <c r="XDT320" s="312"/>
      <c r="XDU320" s="263"/>
      <c r="XDV320" s="314"/>
      <c r="XDW320" s="314"/>
      <c r="XDX320" s="314"/>
      <c r="XDY320" s="315"/>
      <c r="XDZ320" s="314"/>
      <c r="XEA320" s="314"/>
      <c r="XEB320" s="314"/>
      <c r="XEC320" s="314"/>
      <c r="XED320" s="314"/>
      <c r="XEE320" s="286"/>
      <c r="XEK320" s="314"/>
      <c r="XEL320" s="314"/>
      <c r="XEM320" s="263"/>
      <c r="XEN320" s="312"/>
      <c r="XEO320" s="263"/>
      <c r="XEP320" s="314"/>
      <c r="XEQ320" s="314"/>
      <c r="XER320" s="314"/>
      <c r="XES320" s="315"/>
      <c r="XET320" s="314"/>
      <c r="XEU320" s="314"/>
      <c r="XEV320" s="314"/>
      <c r="XEW320" s="314"/>
      <c r="XEX320" s="314"/>
    </row>
    <row r="321" spans="1:53 16265:16378" ht="40.5" hidden="1" customHeight="1" x14ac:dyDescent="0.2">
      <c r="A321" s="378"/>
      <c r="B321" s="364"/>
      <c r="C321" s="356"/>
      <c r="D321" s="367"/>
      <c r="E321" s="356"/>
      <c r="F321" s="369"/>
      <c r="G321" s="275" t="s">
        <v>271</v>
      </c>
      <c r="H321" s="275" t="s">
        <v>37</v>
      </c>
      <c r="I321" s="162" t="s">
        <v>1831</v>
      </c>
      <c r="J321" s="369"/>
      <c r="K321" s="369"/>
      <c r="L321" s="369"/>
      <c r="M321" s="369"/>
      <c r="N321" s="369"/>
      <c r="O321" s="434"/>
      <c r="P321" s="369"/>
      <c r="Q321" s="434"/>
      <c r="R321" s="434"/>
      <c r="S321" s="162"/>
      <c r="T321" s="334">
        <f t="shared" si="1134"/>
        <v>0</v>
      </c>
      <c r="U321" s="356"/>
      <c r="V321" s="356"/>
      <c r="W321" s="275"/>
      <c r="X321" s="369"/>
      <c r="Y321" s="368"/>
      <c r="Z321" s="335">
        <f t="shared" si="1135"/>
        <v>0</v>
      </c>
      <c r="AA321" s="275"/>
      <c r="AB321" s="275"/>
      <c r="AC321" s="368"/>
      <c r="AD321" s="356"/>
      <c r="AE321" s="336">
        <f t="shared" si="1136"/>
        <v>0</v>
      </c>
      <c r="AF321" s="275"/>
      <c r="AG321" s="275"/>
      <c r="AH321" s="368"/>
      <c r="AI321" s="356"/>
      <c r="AJ321" s="336">
        <f t="shared" si="1137"/>
        <v>0</v>
      </c>
      <c r="AK321" s="275"/>
      <c r="AL321" s="275"/>
      <c r="AM321" s="368"/>
      <c r="AN321" s="356"/>
      <c r="AO321" s="336">
        <f t="shared" si="1138"/>
        <v>0</v>
      </c>
      <c r="AP321" s="275"/>
      <c r="AQ321" s="356"/>
      <c r="AR321" s="356"/>
      <c r="AS321" s="358"/>
      <c r="AT321" s="360"/>
      <c r="AU321" s="367"/>
      <c r="AV321" s="367"/>
      <c r="AW321" s="275" t="s">
        <v>90</v>
      </c>
      <c r="AX321" s="275"/>
      <c r="AY321" s="159"/>
      <c r="AZ321" s="159"/>
      <c r="BA321" s="164"/>
      <c r="XAO321" s="314"/>
      <c r="XAP321" s="314"/>
      <c r="XAQ321" s="263"/>
      <c r="XAR321" s="312"/>
      <c r="XAS321" s="263"/>
      <c r="XAT321" s="314"/>
      <c r="XAU321" s="314"/>
      <c r="XAV321" s="314"/>
      <c r="XAW321" s="315"/>
      <c r="XAX321" s="314"/>
      <c r="XAY321" s="314"/>
      <c r="XAZ321" s="314"/>
      <c r="XBA321" s="314"/>
      <c r="XBB321" s="314"/>
      <c r="XBC321" s="314"/>
      <c r="XBD321" s="281"/>
      <c r="XBE321" s="316"/>
      <c r="XBF321" s="317"/>
      <c r="XBG321" s="314"/>
      <c r="XBH321" s="314"/>
      <c r="XBI321" s="314"/>
      <c r="XBJ321" s="314"/>
      <c r="XBK321" s="263"/>
      <c r="XBL321" s="312"/>
      <c r="XBM321" s="263"/>
      <c r="XBN321" s="314"/>
      <c r="XBO321" s="314"/>
      <c r="XBP321" s="314"/>
      <c r="XBQ321" s="315"/>
      <c r="XBR321" s="314"/>
      <c r="XBS321" s="314"/>
      <c r="XBT321" s="314"/>
      <c r="XBU321" s="314"/>
      <c r="XBV321" s="314"/>
      <c r="XBW321" s="281"/>
      <c r="XBX321" s="317"/>
      <c r="XBY321" s="314"/>
      <c r="XBZ321" s="314"/>
      <c r="XCA321" s="318"/>
      <c r="XCB321" s="312"/>
      <c r="XCC321" s="314"/>
      <c r="XCD321" s="314"/>
      <c r="XCE321" s="263"/>
      <c r="XCF321" s="312"/>
      <c r="XCG321" s="263"/>
      <c r="XCH321" s="314"/>
      <c r="XCI321" s="314"/>
      <c r="XCJ321" s="314"/>
      <c r="XCK321" s="315"/>
      <c r="XCL321" s="314"/>
      <c r="XCM321" s="314"/>
      <c r="XCN321" s="314"/>
      <c r="XCO321" s="314"/>
      <c r="XCP321" s="314"/>
      <c r="XCQ321" s="317"/>
      <c r="XCR321" s="314"/>
      <c r="XCS321" s="318"/>
      <c r="XCT321" s="286"/>
      <c r="XCW321" s="314"/>
      <c r="XCX321" s="314"/>
      <c r="XCY321" s="263"/>
      <c r="XCZ321" s="312"/>
      <c r="XDA321" s="263"/>
      <c r="XDB321" s="314"/>
      <c r="XDC321" s="314"/>
      <c r="XDD321" s="314"/>
      <c r="XDE321" s="315"/>
      <c r="XDF321" s="314"/>
      <c r="XDG321" s="314"/>
      <c r="XDH321" s="314"/>
      <c r="XDI321" s="314"/>
      <c r="XDJ321" s="314"/>
      <c r="XDK321" s="314"/>
      <c r="XDL321" s="286"/>
      <c r="XDQ321" s="314"/>
      <c r="XDR321" s="314"/>
      <c r="XDS321" s="263"/>
      <c r="XDT321" s="312"/>
      <c r="XDU321" s="263"/>
      <c r="XDV321" s="314"/>
      <c r="XDW321" s="314"/>
      <c r="XDX321" s="314"/>
      <c r="XDY321" s="315"/>
      <c r="XDZ321" s="314"/>
      <c r="XEA321" s="314"/>
      <c r="XEB321" s="314"/>
      <c r="XEC321" s="314"/>
      <c r="XED321" s="314"/>
      <c r="XEE321" s="286"/>
      <c r="XEK321" s="314"/>
      <c r="XEL321" s="314"/>
      <c r="XEM321" s="263"/>
      <c r="XEN321" s="312"/>
      <c r="XEO321" s="263"/>
      <c r="XEP321" s="314"/>
      <c r="XEQ321" s="314"/>
      <c r="XER321" s="314"/>
      <c r="XES321" s="315"/>
      <c r="XET321" s="314"/>
      <c r="XEU321" s="314"/>
      <c r="XEV321" s="314"/>
      <c r="XEW321" s="314"/>
      <c r="XEX321" s="314"/>
    </row>
    <row r="322" spans="1:53 16265:16378" ht="40.5" hidden="1" customHeight="1" x14ac:dyDescent="0.2">
      <c r="A322" s="378"/>
      <c r="B322" s="364"/>
      <c r="C322" s="356"/>
      <c r="D322" s="367"/>
      <c r="E322" s="356"/>
      <c r="F322" s="369"/>
      <c r="G322" s="275"/>
      <c r="H322" s="275"/>
      <c r="I322" s="162"/>
      <c r="J322" s="369"/>
      <c r="K322" s="369"/>
      <c r="L322" s="369"/>
      <c r="M322" s="369"/>
      <c r="N322" s="369"/>
      <c r="O322" s="434"/>
      <c r="P322" s="369"/>
      <c r="Q322" s="434"/>
      <c r="R322" s="434"/>
      <c r="S322" s="162"/>
      <c r="T322" s="334">
        <f t="shared" si="1134"/>
        <v>0</v>
      </c>
      <c r="U322" s="356"/>
      <c r="V322" s="356"/>
      <c r="W322" s="275"/>
      <c r="X322" s="369"/>
      <c r="Y322" s="368"/>
      <c r="Z322" s="335">
        <f t="shared" si="1135"/>
        <v>0</v>
      </c>
      <c r="AA322" s="275"/>
      <c r="AB322" s="275"/>
      <c r="AC322" s="368"/>
      <c r="AD322" s="356"/>
      <c r="AE322" s="336">
        <f t="shared" si="1136"/>
        <v>0</v>
      </c>
      <c r="AF322" s="275"/>
      <c r="AG322" s="275"/>
      <c r="AH322" s="368"/>
      <c r="AI322" s="356"/>
      <c r="AJ322" s="336">
        <f t="shared" si="1137"/>
        <v>0</v>
      </c>
      <c r="AK322" s="275"/>
      <c r="AL322" s="275"/>
      <c r="AM322" s="368"/>
      <c r="AN322" s="356"/>
      <c r="AO322" s="336">
        <f t="shared" si="1138"/>
        <v>0</v>
      </c>
      <c r="AP322" s="275"/>
      <c r="AQ322" s="356"/>
      <c r="AR322" s="356"/>
      <c r="AS322" s="358"/>
      <c r="AT322" s="360"/>
      <c r="AU322" s="367"/>
      <c r="AV322" s="367"/>
      <c r="AW322" s="275" t="s">
        <v>90</v>
      </c>
      <c r="AX322" s="275"/>
      <c r="AY322" s="159"/>
      <c r="AZ322" s="159"/>
      <c r="BA322" s="164"/>
      <c r="XAO322" s="314"/>
      <c r="XAP322" s="314"/>
      <c r="XAQ322" s="263"/>
      <c r="XAR322" s="312"/>
      <c r="XAS322" s="263"/>
      <c r="XAT322" s="314"/>
      <c r="XAU322" s="314"/>
      <c r="XAV322" s="314"/>
      <c r="XAW322" s="315"/>
      <c r="XAX322" s="314"/>
      <c r="XAY322" s="314"/>
      <c r="XAZ322" s="314"/>
      <c r="XBA322" s="314"/>
      <c r="XBB322" s="314"/>
      <c r="XBC322" s="314"/>
      <c r="XBD322" s="281"/>
      <c r="XBE322" s="316"/>
      <c r="XBF322" s="317"/>
      <c r="XBG322" s="314"/>
      <c r="XBH322" s="314"/>
      <c r="XBI322" s="314"/>
      <c r="XBJ322" s="314"/>
      <c r="XBK322" s="263"/>
      <c r="XBL322" s="312"/>
      <c r="XBM322" s="263"/>
      <c r="XBN322" s="314"/>
      <c r="XBO322" s="314"/>
      <c r="XBP322" s="314"/>
      <c r="XBQ322" s="315"/>
      <c r="XBR322" s="314"/>
      <c r="XBS322" s="314"/>
      <c r="XBT322" s="314"/>
      <c r="XBU322" s="314"/>
      <c r="XBV322" s="314"/>
      <c r="XBW322" s="281"/>
      <c r="XBX322" s="317"/>
      <c r="XBY322" s="314"/>
      <c r="XBZ322" s="314"/>
      <c r="XCA322" s="318"/>
      <c r="XCB322" s="312"/>
      <c r="XCC322" s="314"/>
      <c r="XCD322" s="314"/>
      <c r="XCE322" s="263"/>
      <c r="XCF322" s="312"/>
      <c r="XCG322" s="263"/>
      <c r="XCH322" s="314"/>
      <c r="XCI322" s="314"/>
      <c r="XCJ322" s="314"/>
      <c r="XCK322" s="315"/>
      <c r="XCL322" s="314"/>
      <c r="XCM322" s="314"/>
      <c r="XCN322" s="314"/>
      <c r="XCO322" s="314"/>
      <c r="XCP322" s="314"/>
      <c r="XCQ322" s="317"/>
      <c r="XCR322" s="314"/>
      <c r="XCS322" s="318"/>
      <c r="XCT322" s="286"/>
      <c r="XCW322" s="314"/>
      <c r="XCX322" s="314"/>
      <c r="XCY322" s="263"/>
      <c r="XCZ322" s="312"/>
      <c r="XDA322" s="263"/>
      <c r="XDB322" s="314"/>
      <c r="XDC322" s="314"/>
      <c r="XDD322" s="314"/>
      <c r="XDE322" s="315"/>
      <c r="XDF322" s="314"/>
      <c r="XDG322" s="314"/>
      <c r="XDH322" s="314"/>
      <c r="XDI322" s="314"/>
      <c r="XDJ322" s="314"/>
      <c r="XDK322" s="314"/>
      <c r="XDL322" s="286"/>
      <c r="XDQ322" s="314"/>
      <c r="XDR322" s="314"/>
      <c r="XDS322" s="263"/>
      <c r="XDT322" s="312"/>
      <c r="XDU322" s="263"/>
      <c r="XDV322" s="314"/>
      <c r="XDW322" s="314"/>
      <c r="XDX322" s="314"/>
      <c r="XDY322" s="315"/>
      <c r="XDZ322" s="314"/>
      <c r="XEA322" s="314"/>
      <c r="XEB322" s="314"/>
      <c r="XEC322" s="314"/>
      <c r="XED322" s="314"/>
      <c r="XEE322" s="286"/>
      <c r="XEK322" s="314"/>
      <c r="XEL322" s="314"/>
      <c r="XEM322" s="263"/>
      <c r="XEN322" s="312"/>
      <c r="XEO322" s="263"/>
      <c r="XEP322" s="314"/>
      <c r="XEQ322" s="314"/>
      <c r="XER322" s="314"/>
      <c r="XES322" s="315"/>
      <c r="XET322" s="314"/>
      <c r="XEU322" s="314"/>
      <c r="XEV322" s="314"/>
      <c r="XEW322" s="314"/>
      <c r="XEX322" s="314"/>
    </row>
    <row r="323" spans="1:53 16265:16378" ht="40.5" hidden="1" customHeight="1" x14ac:dyDescent="0.2">
      <c r="A323" s="378">
        <v>105</v>
      </c>
      <c r="B323" s="364" t="s">
        <v>261</v>
      </c>
      <c r="C323" s="356" t="str">
        <f>+VLOOKUP(B323,$A$770:$B$812,2,0)</f>
        <v>MARCELA BOTERO ARBELAEZ</v>
      </c>
      <c r="D323" s="367" t="s">
        <v>171</v>
      </c>
      <c r="E323" s="356"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69" t="s">
        <v>276</v>
      </c>
      <c r="G323" s="275" t="s">
        <v>271</v>
      </c>
      <c r="H323" s="275" t="s">
        <v>38</v>
      </c>
      <c r="I323" s="162" t="s">
        <v>1832</v>
      </c>
      <c r="J323" s="369" t="s">
        <v>106</v>
      </c>
      <c r="K323" s="369" t="s">
        <v>1833</v>
      </c>
      <c r="L323" s="369" t="s">
        <v>1834</v>
      </c>
      <c r="M323" s="369" t="s">
        <v>1835</v>
      </c>
      <c r="N323" s="369" t="s">
        <v>128</v>
      </c>
      <c r="O323" s="434">
        <f>IF(N323="ALTA",5,IF(N323="MEDIO ALTA",4,IF(N323="MEDIA",3,IF(N323="MEDIO BAJA",2,IF(N323="BAJA",1,0)))))</f>
        <v>1</v>
      </c>
      <c r="P323" s="369" t="s">
        <v>142</v>
      </c>
      <c r="Q323" s="434">
        <f>IF(P323="ALTO",5,IF(P323="MEDIO ALTO",4,IF(P323="MEDIO",3,IF(P323="MEDIO BAJO",2,IF(P323="BAJO",1,0)))))</f>
        <v>1</v>
      </c>
      <c r="R323" s="434">
        <f>Q323*O323</f>
        <v>1</v>
      </c>
      <c r="S323" s="162" t="s">
        <v>327</v>
      </c>
      <c r="T323" s="334">
        <f t="shared" si="1134"/>
        <v>1</v>
      </c>
      <c r="U323" s="356">
        <f t="shared" si="1121"/>
        <v>1</v>
      </c>
      <c r="V323" s="356">
        <f t="shared" si="1175"/>
        <v>0.6</v>
      </c>
      <c r="W323" s="275" t="s">
        <v>1836</v>
      </c>
      <c r="X323" s="369">
        <f>IF(S323="No_existen",5*$X$10,Y323*$X$10)</f>
        <v>0.2</v>
      </c>
      <c r="Y323" s="368">
        <f t="shared" ref="Y323" si="1365">ROUND(AVERAGEIF(Z323:Z325,"&gt;0"),0)</f>
        <v>4</v>
      </c>
      <c r="Z323" s="335">
        <f t="shared" si="1135"/>
        <v>4</v>
      </c>
      <c r="AA323" s="275" t="s">
        <v>330</v>
      </c>
      <c r="AB323" s="275"/>
      <c r="AC323" s="368">
        <f t="shared" ref="AC323" si="1366">IF(S323="No_existen",5*$AC$10,AD323*$AC$10)</f>
        <v>0.15</v>
      </c>
      <c r="AD323" s="356">
        <f t="shared" ref="AD323" si="1367">ROUND(AVERAGEIF(AE323:AE325,"&gt;0"),0)</f>
        <v>1</v>
      </c>
      <c r="AE323" s="336">
        <f t="shared" si="1136"/>
        <v>1</v>
      </c>
      <c r="AF323" s="275" t="s">
        <v>307</v>
      </c>
      <c r="AG323" s="275" t="s">
        <v>738</v>
      </c>
      <c r="AH323" s="368">
        <f t="shared" ref="AH323" si="1368">IF(S323="No_existen",5*$AH$10,AI323*$AH$10)</f>
        <v>0.1</v>
      </c>
      <c r="AI323" s="356">
        <f t="shared" ref="AI323" si="1369">ROUND(AVERAGEIF(AJ323:AJ325,"&gt;0"),0)</f>
        <v>1</v>
      </c>
      <c r="AJ323" s="336">
        <f t="shared" si="1137"/>
        <v>1</v>
      </c>
      <c r="AK323" s="275" t="s">
        <v>304</v>
      </c>
      <c r="AL323" s="275" t="s">
        <v>318</v>
      </c>
      <c r="AM323" s="368">
        <f t="shared" ref="AM323" si="1370">IF(S323="No_existen",5*$AM$10,AN323*$AM$10)</f>
        <v>0.1</v>
      </c>
      <c r="AN323" s="356">
        <f t="shared" ref="AN323" si="1371">ROUND(AVERAGEIF(AO323:AO325,"&gt;0"),0)</f>
        <v>1</v>
      </c>
      <c r="AO323" s="336">
        <f t="shared" si="1138"/>
        <v>1</v>
      </c>
      <c r="AP323" s="275" t="s">
        <v>592</v>
      </c>
      <c r="AQ323" s="356">
        <f t="shared" ref="AQ323" si="1372">ROUND(AVERAGE(U323,Y323,AD323,AI323,AN323),0)</f>
        <v>2</v>
      </c>
      <c r="AR323" s="356" t="str">
        <f t="shared" ref="AR323" si="1373">IF(AQ323&lt;1.5,"FUERTE",IF(AND(AQ323&gt;=1.5,AQ323&lt;2.5),"ACEPTABLE",IF(AQ323&gt;=5,"INEXISTENTE","DÉBIL")))</f>
        <v>ACEPTABLE</v>
      </c>
      <c r="AS323" s="358">
        <f t="shared" ref="AS323" si="1374">IF(R323=0,0,ROUND((R323*AQ323),0))</f>
        <v>2</v>
      </c>
      <c r="AT323" s="360" t="str">
        <f t="shared" ref="AT323" si="1375">IF(AS323&gt;=36,"GRAVE", IF(AS323&lt;=10, "LEVE", "MODERADO"))</f>
        <v>LEVE</v>
      </c>
      <c r="AU323" s="367" t="s">
        <v>1837</v>
      </c>
      <c r="AV323" s="366">
        <v>0</v>
      </c>
      <c r="AW323" s="275" t="s">
        <v>90</v>
      </c>
      <c r="AX323" s="275"/>
      <c r="AY323" s="159"/>
      <c r="AZ323" s="159"/>
      <c r="BA323" s="164"/>
      <c r="XAO323" s="314"/>
      <c r="XAP323" s="314"/>
      <c r="XAQ323" s="263"/>
      <c r="XAR323" s="312"/>
      <c r="XAS323" s="263"/>
      <c r="XAT323" s="314"/>
      <c r="XAU323" s="314"/>
      <c r="XAV323" s="314"/>
      <c r="XAW323" s="315"/>
      <c r="XAX323" s="314"/>
      <c r="XAY323" s="314"/>
      <c r="XAZ323" s="314"/>
      <c r="XBA323" s="314"/>
      <c r="XBB323" s="314"/>
      <c r="XBC323" s="314"/>
      <c r="XBD323" s="281"/>
      <c r="XBE323" s="316"/>
      <c r="XBF323" s="317"/>
      <c r="XBG323" s="314"/>
      <c r="XBH323" s="314"/>
      <c r="XBI323" s="314"/>
      <c r="XBJ323" s="314"/>
      <c r="XBK323" s="263"/>
      <c r="XBL323" s="312"/>
      <c r="XBM323" s="263"/>
      <c r="XBN323" s="314"/>
      <c r="XBO323" s="314"/>
      <c r="XBP323" s="314"/>
      <c r="XBQ323" s="315"/>
      <c r="XBR323" s="314"/>
      <c r="XBS323" s="314"/>
      <c r="XBT323" s="314"/>
      <c r="XBU323" s="314"/>
      <c r="XBV323" s="314"/>
      <c r="XBW323" s="281"/>
      <c r="XBX323" s="317"/>
      <c r="XBY323" s="314"/>
      <c r="XBZ323" s="314"/>
      <c r="XCA323" s="318"/>
      <c r="XCB323" s="312"/>
      <c r="XCC323" s="314"/>
      <c r="XCD323" s="314"/>
      <c r="XCE323" s="263"/>
      <c r="XCF323" s="312"/>
      <c r="XCG323" s="263"/>
      <c r="XCH323" s="314"/>
      <c r="XCI323" s="314"/>
      <c r="XCJ323" s="314"/>
      <c r="XCK323" s="315"/>
      <c r="XCL323" s="314"/>
      <c r="XCM323" s="314"/>
      <c r="XCN323" s="314"/>
      <c r="XCO323" s="314"/>
      <c r="XCP323" s="314"/>
      <c r="XCQ323" s="317"/>
      <c r="XCR323" s="314"/>
      <c r="XCS323" s="318"/>
      <c r="XCT323" s="286"/>
      <c r="XCW323" s="314"/>
      <c r="XCX323" s="314"/>
      <c r="XCY323" s="263"/>
      <c r="XCZ323" s="312"/>
      <c r="XDA323" s="263"/>
      <c r="XDB323" s="314"/>
      <c r="XDC323" s="314"/>
      <c r="XDD323" s="314"/>
      <c r="XDE323" s="315"/>
      <c r="XDF323" s="314"/>
      <c r="XDG323" s="314"/>
      <c r="XDH323" s="314"/>
      <c r="XDI323" s="314"/>
      <c r="XDJ323" s="314"/>
      <c r="XDK323" s="314"/>
      <c r="XDL323" s="286"/>
      <c r="XDQ323" s="314"/>
      <c r="XDR323" s="314"/>
      <c r="XDS323" s="263"/>
      <c r="XDT323" s="312"/>
      <c r="XDU323" s="263"/>
      <c r="XDV323" s="314"/>
      <c r="XDW323" s="314"/>
      <c r="XDX323" s="314"/>
      <c r="XDY323" s="315"/>
      <c r="XDZ323" s="314"/>
      <c r="XEA323" s="314"/>
      <c r="XEB323" s="314"/>
      <c r="XEC323" s="314"/>
      <c r="XED323" s="314"/>
      <c r="XEE323" s="286"/>
      <c r="XEK323" s="314"/>
      <c r="XEL323" s="314"/>
      <c r="XEM323" s="263"/>
      <c r="XEN323" s="312"/>
      <c r="XEO323" s="263"/>
      <c r="XEP323" s="314"/>
      <c r="XEQ323" s="314"/>
      <c r="XER323" s="314"/>
      <c r="XES323" s="315"/>
      <c r="XET323" s="314"/>
      <c r="XEU323" s="314"/>
      <c r="XEV323" s="314"/>
      <c r="XEW323" s="314"/>
      <c r="XEX323" s="314"/>
    </row>
    <row r="324" spans="1:53 16265:16378" ht="40.5" hidden="1" customHeight="1" x14ac:dyDescent="0.2">
      <c r="A324" s="378"/>
      <c r="B324" s="364"/>
      <c r="C324" s="356"/>
      <c r="D324" s="367"/>
      <c r="E324" s="356"/>
      <c r="F324" s="369"/>
      <c r="G324" s="275"/>
      <c r="H324" s="275"/>
      <c r="I324" s="162"/>
      <c r="J324" s="369"/>
      <c r="K324" s="369"/>
      <c r="L324" s="369"/>
      <c r="M324" s="369"/>
      <c r="N324" s="369"/>
      <c r="O324" s="434"/>
      <c r="P324" s="369"/>
      <c r="Q324" s="434"/>
      <c r="R324" s="434"/>
      <c r="S324" s="162"/>
      <c r="T324" s="334">
        <f t="shared" si="1134"/>
        <v>0</v>
      </c>
      <c r="U324" s="356"/>
      <c r="V324" s="356"/>
      <c r="W324" s="275"/>
      <c r="X324" s="369"/>
      <c r="Y324" s="368"/>
      <c r="Z324" s="335">
        <f t="shared" si="1135"/>
        <v>0</v>
      </c>
      <c r="AA324" s="275"/>
      <c r="AB324" s="275"/>
      <c r="AC324" s="368"/>
      <c r="AD324" s="356"/>
      <c r="AE324" s="336">
        <f t="shared" si="1136"/>
        <v>0</v>
      </c>
      <c r="AF324" s="275"/>
      <c r="AG324" s="275"/>
      <c r="AH324" s="368"/>
      <c r="AI324" s="356"/>
      <c r="AJ324" s="336">
        <f t="shared" si="1137"/>
        <v>0</v>
      </c>
      <c r="AK324" s="275"/>
      <c r="AL324" s="275"/>
      <c r="AM324" s="368"/>
      <c r="AN324" s="356"/>
      <c r="AO324" s="336">
        <f t="shared" si="1138"/>
        <v>0</v>
      </c>
      <c r="AP324" s="275"/>
      <c r="AQ324" s="356"/>
      <c r="AR324" s="356"/>
      <c r="AS324" s="358"/>
      <c r="AT324" s="360"/>
      <c r="AU324" s="367"/>
      <c r="AV324" s="367"/>
      <c r="AW324" s="275" t="s">
        <v>90</v>
      </c>
      <c r="AX324" s="275"/>
      <c r="AY324" s="159"/>
      <c r="AZ324" s="159"/>
      <c r="BA324" s="164"/>
      <c r="XAO324" s="314"/>
      <c r="XAP324" s="314"/>
      <c r="XAQ324" s="263"/>
      <c r="XAR324" s="312"/>
      <c r="XAS324" s="263"/>
      <c r="XAT324" s="314"/>
      <c r="XAU324" s="314"/>
      <c r="XAV324" s="314"/>
      <c r="XAW324" s="315"/>
      <c r="XAX324" s="314"/>
      <c r="XAY324" s="314"/>
      <c r="XAZ324" s="314"/>
      <c r="XBA324" s="314"/>
      <c r="XBB324" s="314"/>
      <c r="XBC324" s="314"/>
      <c r="XBD324" s="281"/>
      <c r="XBE324" s="316"/>
      <c r="XBF324" s="317"/>
      <c r="XBG324" s="314"/>
      <c r="XBH324" s="314"/>
      <c r="XBI324" s="314"/>
      <c r="XBJ324" s="314"/>
      <c r="XBK324" s="263"/>
      <c r="XBL324" s="312"/>
      <c r="XBM324" s="263"/>
      <c r="XBN324" s="314"/>
      <c r="XBO324" s="314"/>
      <c r="XBP324" s="314"/>
      <c r="XBQ324" s="315"/>
      <c r="XBR324" s="314"/>
      <c r="XBS324" s="314"/>
      <c r="XBT324" s="314"/>
      <c r="XBU324" s="314"/>
      <c r="XBV324" s="314"/>
      <c r="XBW324" s="281"/>
      <c r="XBX324" s="317"/>
      <c r="XBY324" s="314"/>
      <c r="XBZ324" s="314"/>
      <c r="XCA324" s="318"/>
      <c r="XCB324" s="312"/>
      <c r="XCC324" s="314"/>
      <c r="XCD324" s="314"/>
      <c r="XCE324" s="263"/>
      <c r="XCF324" s="312"/>
      <c r="XCG324" s="263"/>
      <c r="XCH324" s="314"/>
      <c r="XCI324" s="314"/>
      <c r="XCJ324" s="314"/>
      <c r="XCK324" s="315"/>
      <c r="XCL324" s="314"/>
      <c r="XCM324" s="314"/>
      <c r="XCN324" s="314"/>
      <c r="XCO324" s="314"/>
      <c r="XCP324" s="314"/>
      <c r="XCQ324" s="317"/>
      <c r="XCR324" s="314"/>
      <c r="XCS324" s="318"/>
      <c r="XCT324" s="286"/>
      <c r="XCW324" s="314"/>
      <c r="XCX324" s="314"/>
      <c r="XCY324" s="263"/>
      <c r="XCZ324" s="312"/>
      <c r="XDA324" s="263"/>
      <c r="XDB324" s="314"/>
      <c r="XDC324" s="314"/>
      <c r="XDD324" s="314"/>
      <c r="XDE324" s="315"/>
      <c r="XDF324" s="314"/>
      <c r="XDG324" s="314"/>
      <c r="XDH324" s="314"/>
      <c r="XDI324" s="314"/>
      <c r="XDJ324" s="314"/>
      <c r="XDK324" s="314"/>
      <c r="XDL324" s="286"/>
      <c r="XDQ324" s="314"/>
      <c r="XDR324" s="314"/>
      <c r="XDS324" s="263"/>
      <c r="XDT324" s="312"/>
      <c r="XDU324" s="263"/>
      <c r="XDV324" s="314"/>
      <c r="XDW324" s="314"/>
      <c r="XDX324" s="314"/>
      <c r="XDY324" s="315"/>
      <c r="XDZ324" s="314"/>
      <c r="XEA324" s="314"/>
      <c r="XEB324" s="314"/>
      <c r="XEC324" s="314"/>
      <c r="XED324" s="314"/>
      <c r="XEE324" s="286"/>
      <c r="XEK324" s="314"/>
      <c r="XEL324" s="314"/>
      <c r="XEM324" s="263"/>
      <c r="XEN324" s="312"/>
      <c r="XEO324" s="263"/>
      <c r="XEP324" s="314"/>
      <c r="XEQ324" s="314"/>
      <c r="XER324" s="314"/>
      <c r="XES324" s="315"/>
      <c r="XET324" s="314"/>
      <c r="XEU324" s="314"/>
      <c r="XEV324" s="314"/>
      <c r="XEW324" s="314"/>
      <c r="XEX324" s="314"/>
    </row>
    <row r="325" spans="1:53 16265:16378" ht="40.5" hidden="1" customHeight="1" x14ac:dyDescent="0.2">
      <c r="A325" s="378"/>
      <c r="B325" s="364"/>
      <c r="C325" s="356"/>
      <c r="D325" s="367"/>
      <c r="E325" s="356"/>
      <c r="F325" s="369"/>
      <c r="G325" s="275"/>
      <c r="H325" s="275"/>
      <c r="I325" s="162"/>
      <c r="J325" s="369"/>
      <c r="K325" s="369"/>
      <c r="L325" s="369"/>
      <c r="M325" s="369"/>
      <c r="N325" s="369"/>
      <c r="O325" s="434"/>
      <c r="P325" s="369"/>
      <c r="Q325" s="434"/>
      <c r="R325" s="434"/>
      <c r="S325" s="162"/>
      <c r="T325" s="334">
        <f t="shared" si="1134"/>
        <v>0</v>
      </c>
      <c r="U325" s="356"/>
      <c r="V325" s="356"/>
      <c r="W325" s="275"/>
      <c r="X325" s="369"/>
      <c r="Y325" s="368"/>
      <c r="Z325" s="335">
        <f t="shared" si="1135"/>
        <v>0</v>
      </c>
      <c r="AA325" s="275"/>
      <c r="AB325" s="275"/>
      <c r="AC325" s="368"/>
      <c r="AD325" s="356"/>
      <c r="AE325" s="336">
        <f t="shared" si="1136"/>
        <v>0</v>
      </c>
      <c r="AF325" s="275"/>
      <c r="AG325" s="275"/>
      <c r="AH325" s="368"/>
      <c r="AI325" s="356"/>
      <c r="AJ325" s="336">
        <f t="shared" si="1137"/>
        <v>0</v>
      </c>
      <c r="AK325" s="275"/>
      <c r="AL325" s="275"/>
      <c r="AM325" s="368"/>
      <c r="AN325" s="356"/>
      <c r="AO325" s="336">
        <f t="shared" si="1138"/>
        <v>0</v>
      </c>
      <c r="AP325" s="275"/>
      <c r="AQ325" s="356"/>
      <c r="AR325" s="356"/>
      <c r="AS325" s="358"/>
      <c r="AT325" s="360"/>
      <c r="AU325" s="367"/>
      <c r="AV325" s="367"/>
      <c r="AW325" s="275" t="s">
        <v>90</v>
      </c>
      <c r="AX325" s="275"/>
      <c r="AY325" s="159"/>
      <c r="AZ325" s="159"/>
      <c r="BA325" s="164"/>
      <c r="XAO325" s="314"/>
      <c r="XAP325" s="314"/>
      <c r="XAQ325" s="263"/>
      <c r="XAR325" s="312"/>
      <c r="XAS325" s="263"/>
      <c r="XAT325" s="314"/>
      <c r="XAU325" s="314"/>
      <c r="XAV325" s="314"/>
      <c r="XAW325" s="315"/>
      <c r="XAX325" s="314"/>
      <c r="XAY325" s="314"/>
      <c r="XAZ325" s="314"/>
      <c r="XBA325" s="314"/>
      <c r="XBB325" s="314"/>
      <c r="XBC325" s="314"/>
      <c r="XBD325" s="281"/>
      <c r="XBE325" s="316"/>
      <c r="XBF325" s="317"/>
      <c r="XBG325" s="314"/>
      <c r="XBH325" s="314"/>
      <c r="XBI325" s="314"/>
      <c r="XBJ325" s="314"/>
      <c r="XBK325" s="263"/>
      <c r="XBL325" s="312"/>
      <c r="XBM325" s="263"/>
      <c r="XBN325" s="314"/>
      <c r="XBO325" s="314"/>
      <c r="XBP325" s="314"/>
      <c r="XBQ325" s="315"/>
      <c r="XBR325" s="314"/>
      <c r="XBS325" s="314"/>
      <c r="XBT325" s="314"/>
      <c r="XBU325" s="314"/>
      <c r="XBV325" s="314"/>
      <c r="XBW325" s="281"/>
      <c r="XBX325" s="317"/>
      <c r="XBY325" s="314"/>
      <c r="XBZ325" s="314"/>
      <c r="XCA325" s="318"/>
      <c r="XCB325" s="312"/>
      <c r="XCC325" s="314"/>
      <c r="XCD325" s="314"/>
      <c r="XCE325" s="263"/>
      <c r="XCF325" s="312"/>
      <c r="XCG325" s="263"/>
      <c r="XCH325" s="314"/>
      <c r="XCI325" s="314"/>
      <c r="XCJ325" s="314"/>
      <c r="XCK325" s="315"/>
      <c r="XCL325" s="314"/>
      <c r="XCM325" s="314"/>
      <c r="XCN325" s="314"/>
      <c r="XCO325" s="314"/>
      <c r="XCP325" s="314"/>
      <c r="XCQ325" s="317"/>
      <c r="XCR325" s="314"/>
      <c r="XCS325" s="318"/>
      <c r="XCT325" s="286"/>
      <c r="XCW325" s="314"/>
      <c r="XCX325" s="314"/>
      <c r="XCY325" s="263"/>
      <c r="XCZ325" s="312"/>
      <c r="XDA325" s="263"/>
      <c r="XDB325" s="314"/>
      <c r="XDC325" s="314"/>
      <c r="XDD325" s="314"/>
      <c r="XDE325" s="315"/>
      <c r="XDF325" s="314"/>
      <c r="XDG325" s="314"/>
      <c r="XDH325" s="314"/>
      <c r="XDI325" s="314"/>
      <c r="XDJ325" s="314"/>
      <c r="XDK325" s="314"/>
      <c r="XDL325" s="286"/>
      <c r="XDQ325" s="314"/>
      <c r="XDR325" s="314"/>
      <c r="XDS325" s="263"/>
      <c r="XDT325" s="312"/>
      <c r="XDU325" s="263"/>
      <c r="XDV325" s="314"/>
      <c r="XDW325" s="314"/>
      <c r="XDX325" s="314"/>
      <c r="XDY325" s="315"/>
      <c r="XDZ325" s="314"/>
      <c r="XEA325" s="314"/>
      <c r="XEB325" s="314"/>
      <c r="XEC325" s="314"/>
      <c r="XED325" s="314"/>
      <c r="XEE325" s="286"/>
      <c r="XEK325" s="314"/>
      <c r="XEL325" s="314"/>
      <c r="XEM325" s="263"/>
      <c r="XEN325" s="312"/>
      <c r="XEO325" s="263"/>
      <c r="XEP325" s="314"/>
      <c r="XEQ325" s="314"/>
      <c r="XER325" s="314"/>
      <c r="XES325" s="315"/>
      <c r="XET325" s="314"/>
      <c r="XEU325" s="314"/>
      <c r="XEV325" s="314"/>
      <c r="XEW325" s="314"/>
      <c r="XEX325" s="314"/>
    </row>
    <row r="326" spans="1:53 16265:16378" ht="40.5" hidden="1" customHeight="1" x14ac:dyDescent="0.2">
      <c r="A326" s="378">
        <v>106</v>
      </c>
      <c r="B326" s="364" t="s">
        <v>261</v>
      </c>
      <c r="C326" s="356" t="str">
        <f>+VLOOKUP(B326,$A$770:$B$812,2,0)</f>
        <v>MARCELA BOTERO ARBELAEZ</v>
      </c>
      <c r="D326" s="367" t="s">
        <v>171</v>
      </c>
      <c r="E326" s="356"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69" t="s">
        <v>276</v>
      </c>
      <c r="G326" s="275" t="s">
        <v>271</v>
      </c>
      <c r="H326" s="275" t="s">
        <v>37</v>
      </c>
      <c r="I326" s="275" t="s">
        <v>1838</v>
      </c>
      <c r="J326" s="369" t="s">
        <v>106</v>
      </c>
      <c r="K326" s="369" t="s">
        <v>1839</v>
      </c>
      <c r="L326" s="369" t="s">
        <v>1840</v>
      </c>
      <c r="M326" s="369" t="s">
        <v>1841</v>
      </c>
      <c r="N326" s="369" t="s">
        <v>128</v>
      </c>
      <c r="O326" s="434">
        <f t="shared" ref="O326" si="1376">IF(N326="ALTA",5,IF(N326="MEDIO ALTA",4,IF(N326="MEDIA",3,IF(N326="MEDIO BAJA",2,IF(N326="BAJA",1,0)))))</f>
        <v>1</v>
      </c>
      <c r="P326" s="369" t="s">
        <v>144</v>
      </c>
      <c r="Q326" s="434">
        <f t="shared" ref="Q326:Q332" si="1377">IF(P326="ALTO",5,IF(P326="MEDIO ALTO",4,IF(P326="MEDIO",3,IF(P326="MEDIO BAJO",2,IF(P326="BAJO",1,0)))))</f>
        <v>4</v>
      </c>
      <c r="R326" s="434">
        <f>Q326*O326</f>
        <v>4</v>
      </c>
      <c r="S326" s="162" t="s">
        <v>327</v>
      </c>
      <c r="T326" s="334">
        <f t="shared" si="1134"/>
        <v>1</v>
      </c>
      <c r="U326" s="356">
        <f t="shared" si="1121"/>
        <v>1</v>
      </c>
      <c r="V326" s="356">
        <f t="shared" si="1175"/>
        <v>0.6</v>
      </c>
      <c r="W326" s="275" t="s">
        <v>1842</v>
      </c>
      <c r="X326" s="369">
        <f>IF(S326="No_existen",5*$X$10,Y326*$X$10)</f>
        <v>0.2</v>
      </c>
      <c r="Y326" s="368">
        <f t="shared" ref="Y326" si="1378">ROUND(AVERAGEIF(Z326:Z328,"&gt;0"),0)</f>
        <v>4</v>
      </c>
      <c r="Z326" s="335">
        <f t="shared" si="1135"/>
        <v>4</v>
      </c>
      <c r="AA326" s="275" t="s">
        <v>330</v>
      </c>
      <c r="AB326" s="275"/>
      <c r="AC326" s="368">
        <f t="shared" ref="AC326" si="1379">IF(S326="No_existen",5*$AC$10,AD326*$AC$10)</f>
        <v>0.15</v>
      </c>
      <c r="AD326" s="356">
        <f t="shared" ref="AD326" si="1380">ROUND(AVERAGEIF(AE326:AE328,"&gt;0"),0)</f>
        <v>1</v>
      </c>
      <c r="AE326" s="336">
        <f t="shared" si="1136"/>
        <v>1</v>
      </c>
      <c r="AF326" s="275" t="s">
        <v>307</v>
      </c>
      <c r="AG326" s="275" t="s">
        <v>1843</v>
      </c>
      <c r="AH326" s="368">
        <f t="shared" ref="AH326" si="1381">IF(S326="No_existen",5*$AH$10,AI326*$AH$10)</f>
        <v>0.1</v>
      </c>
      <c r="AI326" s="356">
        <f t="shared" ref="AI326" si="1382">ROUND(AVERAGEIF(AJ326:AJ328,"&gt;0"),0)</f>
        <v>1</v>
      </c>
      <c r="AJ326" s="336">
        <f t="shared" si="1137"/>
        <v>1</v>
      </c>
      <c r="AK326" s="275" t="s">
        <v>304</v>
      </c>
      <c r="AL326" s="275" t="s">
        <v>311</v>
      </c>
      <c r="AM326" s="368">
        <f t="shared" ref="AM326" si="1383">IF(S326="No_existen",5*$AM$10,AN326*$AM$10)</f>
        <v>0.1</v>
      </c>
      <c r="AN326" s="356">
        <f t="shared" ref="AN326" si="1384">ROUND(AVERAGEIF(AO326:AO328,"&gt;0"),0)</f>
        <v>1</v>
      </c>
      <c r="AO326" s="336">
        <f t="shared" si="1138"/>
        <v>1</v>
      </c>
      <c r="AP326" s="275" t="s">
        <v>592</v>
      </c>
      <c r="AQ326" s="356">
        <f t="shared" ref="AQ326" si="1385">ROUND(AVERAGE(U326,Y326,AD326,AI326,AN326),0)</f>
        <v>2</v>
      </c>
      <c r="AR326" s="356" t="str">
        <f t="shared" ref="AR326" si="1386">IF(AQ326&lt;1.5,"FUERTE",IF(AND(AQ326&gt;=1.5,AQ326&lt;2.5),"ACEPTABLE",IF(AQ326&gt;=5,"INEXISTENTE","DÉBIL")))</f>
        <v>ACEPTABLE</v>
      </c>
      <c r="AS326" s="358">
        <f t="shared" ref="AS326" si="1387">IF(R326=0,0,ROUND((R326*AQ326),0))</f>
        <v>8</v>
      </c>
      <c r="AT326" s="360" t="str">
        <f t="shared" ref="AT326" si="1388">IF(AS326&gt;=36,"GRAVE", IF(AS326&lt;=10, "LEVE", "MODERADO"))</f>
        <v>LEVE</v>
      </c>
      <c r="AU326" s="367" t="s">
        <v>1708</v>
      </c>
      <c r="AV326" s="366">
        <v>1</v>
      </c>
      <c r="AW326" s="275" t="s">
        <v>90</v>
      </c>
      <c r="AX326" s="275"/>
      <c r="AY326" s="159"/>
      <c r="AZ326" s="159"/>
      <c r="BA326" s="164"/>
      <c r="XAO326" s="314"/>
      <c r="XAP326" s="314"/>
      <c r="XAQ326" s="263"/>
      <c r="XAR326" s="312"/>
      <c r="XAS326" s="263"/>
      <c r="XAT326" s="314"/>
      <c r="XAU326" s="314"/>
      <c r="XAV326" s="314"/>
      <c r="XAW326" s="315"/>
      <c r="XAX326" s="314"/>
      <c r="XAY326" s="314"/>
      <c r="XAZ326" s="314"/>
      <c r="XBA326" s="314"/>
      <c r="XBB326" s="314"/>
      <c r="XBC326" s="314"/>
      <c r="XBD326" s="281"/>
      <c r="XBE326" s="316"/>
      <c r="XBF326" s="317"/>
      <c r="XBG326" s="314"/>
      <c r="XBH326" s="314"/>
      <c r="XBI326" s="314"/>
      <c r="XBJ326" s="314"/>
      <c r="XBK326" s="263"/>
      <c r="XBL326" s="312"/>
      <c r="XBM326" s="263"/>
      <c r="XBN326" s="314"/>
      <c r="XBO326" s="314"/>
      <c r="XBP326" s="314"/>
      <c r="XBQ326" s="315"/>
      <c r="XBR326" s="314"/>
      <c r="XBS326" s="314"/>
      <c r="XBT326" s="314"/>
      <c r="XBU326" s="314"/>
      <c r="XBV326" s="314"/>
      <c r="XBW326" s="281"/>
      <c r="XBX326" s="317"/>
      <c r="XBY326" s="314"/>
      <c r="XBZ326" s="314"/>
      <c r="XCA326" s="318"/>
      <c r="XCB326" s="312"/>
      <c r="XCC326" s="314"/>
      <c r="XCD326" s="314"/>
      <c r="XCE326" s="263"/>
      <c r="XCF326" s="312"/>
      <c r="XCG326" s="263"/>
      <c r="XCH326" s="314"/>
      <c r="XCI326" s="314"/>
      <c r="XCJ326" s="314"/>
      <c r="XCK326" s="315"/>
      <c r="XCL326" s="314"/>
      <c r="XCM326" s="314"/>
      <c r="XCN326" s="314"/>
      <c r="XCO326" s="314"/>
      <c r="XCP326" s="314"/>
      <c r="XCQ326" s="317"/>
      <c r="XCR326" s="314"/>
      <c r="XCS326" s="318"/>
      <c r="XCT326" s="286"/>
      <c r="XCW326" s="314"/>
      <c r="XCX326" s="314"/>
      <c r="XCY326" s="263"/>
      <c r="XCZ326" s="312"/>
      <c r="XDA326" s="263"/>
      <c r="XDB326" s="314"/>
      <c r="XDC326" s="314"/>
      <c r="XDD326" s="314"/>
      <c r="XDE326" s="315"/>
      <c r="XDF326" s="314"/>
      <c r="XDG326" s="314"/>
      <c r="XDH326" s="314"/>
      <c r="XDI326" s="314"/>
      <c r="XDJ326" s="314"/>
      <c r="XDK326" s="314"/>
      <c r="XDL326" s="286"/>
      <c r="XDQ326" s="314"/>
      <c r="XDR326" s="314"/>
      <c r="XDS326" s="263"/>
      <c r="XDT326" s="312"/>
      <c r="XDU326" s="263"/>
      <c r="XDV326" s="314"/>
      <c r="XDW326" s="314"/>
      <c r="XDX326" s="314"/>
      <c r="XDY326" s="315"/>
      <c r="XDZ326" s="314"/>
      <c r="XEA326" s="314"/>
      <c r="XEB326" s="314"/>
      <c r="XEC326" s="314"/>
      <c r="XED326" s="314"/>
      <c r="XEE326" s="286"/>
      <c r="XEK326" s="314"/>
      <c r="XEL326" s="314"/>
      <c r="XEM326" s="263"/>
      <c r="XEN326" s="312"/>
      <c r="XEO326" s="263"/>
      <c r="XEP326" s="314"/>
      <c r="XEQ326" s="314"/>
      <c r="XER326" s="314"/>
      <c r="XES326" s="315"/>
      <c r="XET326" s="314"/>
      <c r="XEU326" s="314"/>
      <c r="XEV326" s="314"/>
      <c r="XEW326" s="314"/>
      <c r="XEX326" s="314"/>
    </row>
    <row r="327" spans="1:53 16265:16378" ht="40.5" hidden="1" customHeight="1" x14ac:dyDescent="0.2">
      <c r="A327" s="378"/>
      <c r="B327" s="364"/>
      <c r="C327" s="356"/>
      <c r="D327" s="367"/>
      <c r="E327" s="356"/>
      <c r="F327" s="369"/>
      <c r="G327" s="275"/>
      <c r="H327" s="275"/>
      <c r="I327" s="162"/>
      <c r="J327" s="369"/>
      <c r="K327" s="369"/>
      <c r="L327" s="369"/>
      <c r="M327" s="369"/>
      <c r="N327" s="369"/>
      <c r="O327" s="434"/>
      <c r="P327" s="369"/>
      <c r="Q327" s="434"/>
      <c r="R327" s="434"/>
      <c r="S327" s="162"/>
      <c r="T327" s="334">
        <f t="shared" si="1134"/>
        <v>0</v>
      </c>
      <c r="U327" s="356"/>
      <c r="V327" s="356"/>
      <c r="W327" s="275"/>
      <c r="X327" s="369"/>
      <c r="Y327" s="368"/>
      <c r="Z327" s="335">
        <f t="shared" si="1135"/>
        <v>0</v>
      </c>
      <c r="AA327" s="275"/>
      <c r="AB327" s="275"/>
      <c r="AC327" s="368"/>
      <c r="AD327" s="356"/>
      <c r="AE327" s="336">
        <f t="shared" si="1136"/>
        <v>0</v>
      </c>
      <c r="AF327" s="275"/>
      <c r="AG327" s="275"/>
      <c r="AH327" s="368"/>
      <c r="AI327" s="356"/>
      <c r="AJ327" s="336">
        <f t="shared" si="1137"/>
        <v>0</v>
      </c>
      <c r="AK327" s="275"/>
      <c r="AL327" s="275"/>
      <c r="AM327" s="368"/>
      <c r="AN327" s="356"/>
      <c r="AO327" s="336">
        <f t="shared" si="1138"/>
        <v>0</v>
      </c>
      <c r="AP327" s="275"/>
      <c r="AQ327" s="356"/>
      <c r="AR327" s="356"/>
      <c r="AS327" s="358"/>
      <c r="AT327" s="360"/>
      <c r="AU327" s="367"/>
      <c r="AV327" s="367"/>
      <c r="AW327" s="275" t="s">
        <v>90</v>
      </c>
      <c r="AX327" s="275"/>
      <c r="AY327" s="159"/>
      <c r="AZ327" s="159"/>
      <c r="BA327" s="164"/>
      <c r="XAO327" s="314"/>
      <c r="XAP327" s="314"/>
      <c r="XAQ327" s="263"/>
      <c r="XAR327" s="312"/>
      <c r="XAS327" s="263"/>
      <c r="XAT327" s="314"/>
      <c r="XAU327" s="314"/>
      <c r="XAV327" s="314"/>
      <c r="XAW327" s="315"/>
      <c r="XAX327" s="314"/>
      <c r="XAY327" s="314"/>
      <c r="XAZ327" s="314"/>
      <c r="XBA327" s="314"/>
      <c r="XBB327" s="314"/>
      <c r="XBC327" s="314"/>
      <c r="XBD327" s="281"/>
      <c r="XBE327" s="316"/>
      <c r="XBF327" s="317"/>
      <c r="XBG327" s="314"/>
      <c r="XBH327" s="314"/>
      <c r="XBI327" s="314"/>
      <c r="XBJ327" s="314"/>
      <c r="XBK327" s="263"/>
      <c r="XBL327" s="312"/>
      <c r="XBM327" s="263"/>
      <c r="XBN327" s="314"/>
      <c r="XBO327" s="314"/>
      <c r="XBP327" s="314"/>
      <c r="XBQ327" s="315"/>
      <c r="XBR327" s="314"/>
      <c r="XBS327" s="314"/>
      <c r="XBT327" s="314"/>
      <c r="XBU327" s="314"/>
      <c r="XBV327" s="314"/>
      <c r="XBW327" s="281"/>
      <c r="XBX327" s="317"/>
      <c r="XBY327" s="314"/>
      <c r="XBZ327" s="314"/>
      <c r="XCA327" s="318"/>
      <c r="XCB327" s="312"/>
      <c r="XCC327" s="314"/>
      <c r="XCD327" s="314"/>
      <c r="XCE327" s="263"/>
      <c r="XCF327" s="312"/>
      <c r="XCG327" s="263"/>
      <c r="XCH327" s="314"/>
      <c r="XCI327" s="314"/>
      <c r="XCJ327" s="314"/>
      <c r="XCK327" s="315"/>
      <c r="XCL327" s="314"/>
      <c r="XCM327" s="314"/>
      <c r="XCN327" s="314"/>
      <c r="XCO327" s="314"/>
      <c r="XCP327" s="314"/>
      <c r="XCQ327" s="317"/>
      <c r="XCR327" s="314"/>
      <c r="XCS327" s="318"/>
      <c r="XCT327" s="286"/>
      <c r="XCW327" s="314"/>
      <c r="XCX327" s="314"/>
      <c r="XCY327" s="263"/>
      <c r="XCZ327" s="312"/>
      <c r="XDA327" s="263"/>
      <c r="XDB327" s="314"/>
      <c r="XDC327" s="314"/>
      <c r="XDD327" s="314"/>
      <c r="XDE327" s="315"/>
      <c r="XDF327" s="314"/>
      <c r="XDG327" s="314"/>
      <c r="XDH327" s="314"/>
      <c r="XDI327" s="314"/>
      <c r="XDJ327" s="314"/>
      <c r="XDK327" s="314"/>
      <c r="XDL327" s="286"/>
      <c r="XDQ327" s="314"/>
      <c r="XDR327" s="314"/>
      <c r="XDS327" s="263"/>
      <c r="XDT327" s="312"/>
      <c r="XDU327" s="263"/>
      <c r="XDV327" s="314"/>
      <c r="XDW327" s="314"/>
      <c r="XDX327" s="314"/>
      <c r="XDY327" s="315"/>
      <c r="XDZ327" s="314"/>
      <c r="XEA327" s="314"/>
      <c r="XEB327" s="314"/>
      <c r="XEC327" s="314"/>
      <c r="XED327" s="314"/>
      <c r="XEE327" s="286"/>
      <c r="XEK327" s="314"/>
      <c r="XEL327" s="314"/>
      <c r="XEM327" s="263"/>
      <c r="XEN327" s="312"/>
      <c r="XEO327" s="263"/>
      <c r="XEP327" s="314"/>
      <c r="XEQ327" s="314"/>
      <c r="XER327" s="314"/>
      <c r="XES327" s="315"/>
      <c r="XET327" s="314"/>
      <c r="XEU327" s="314"/>
      <c r="XEV327" s="314"/>
      <c r="XEW327" s="314"/>
      <c r="XEX327" s="314"/>
    </row>
    <row r="328" spans="1:53 16265:16378" ht="40.5" hidden="1" customHeight="1" x14ac:dyDescent="0.2">
      <c r="A328" s="378"/>
      <c r="B328" s="364"/>
      <c r="C328" s="356"/>
      <c r="D328" s="367"/>
      <c r="E328" s="356"/>
      <c r="F328" s="369"/>
      <c r="G328" s="275"/>
      <c r="H328" s="275"/>
      <c r="I328" s="162"/>
      <c r="J328" s="369"/>
      <c r="K328" s="369"/>
      <c r="L328" s="369"/>
      <c r="M328" s="369"/>
      <c r="N328" s="369"/>
      <c r="O328" s="434"/>
      <c r="P328" s="369"/>
      <c r="Q328" s="434"/>
      <c r="R328" s="434"/>
      <c r="S328" s="162"/>
      <c r="T328" s="334">
        <f t="shared" si="1134"/>
        <v>0</v>
      </c>
      <c r="U328" s="356"/>
      <c r="V328" s="356"/>
      <c r="W328" s="275"/>
      <c r="X328" s="369"/>
      <c r="Y328" s="368"/>
      <c r="Z328" s="335">
        <f t="shared" si="1135"/>
        <v>0</v>
      </c>
      <c r="AA328" s="275"/>
      <c r="AB328" s="275"/>
      <c r="AC328" s="368"/>
      <c r="AD328" s="356"/>
      <c r="AE328" s="336">
        <f t="shared" si="1136"/>
        <v>0</v>
      </c>
      <c r="AF328" s="275"/>
      <c r="AG328" s="275"/>
      <c r="AH328" s="368"/>
      <c r="AI328" s="356"/>
      <c r="AJ328" s="336">
        <f t="shared" si="1137"/>
        <v>0</v>
      </c>
      <c r="AK328" s="275"/>
      <c r="AL328" s="275"/>
      <c r="AM328" s="368"/>
      <c r="AN328" s="356"/>
      <c r="AO328" s="336">
        <f t="shared" si="1138"/>
        <v>0</v>
      </c>
      <c r="AP328" s="275"/>
      <c r="AQ328" s="356"/>
      <c r="AR328" s="356"/>
      <c r="AS328" s="358"/>
      <c r="AT328" s="360"/>
      <c r="AU328" s="367"/>
      <c r="AV328" s="367"/>
      <c r="AW328" s="275" t="s">
        <v>90</v>
      </c>
      <c r="AX328" s="275"/>
      <c r="AY328" s="159"/>
      <c r="AZ328" s="159"/>
      <c r="BA328" s="164"/>
      <c r="XAO328" s="314"/>
      <c r="XAP328" s="314"/>
      <c r="XAQ328" s="263"/>
      <c r="XAR328" s="312"/>
      <c r="XAS328" s="263"/>
      <c r="XAT328" s="314"/>
      <c r="XAU328" s="314"/>
      <c r="XAV328" s="314"/>
      <c r="XAW328" s="315"/>
      <c r="XAX328" s="314"/>
      <c r="XAY328" s="314"/>
      <c r="XAZ328" s="314"/>
      <c r="XBA328" s="314"/>
      <c r="XBB328" s="314"/>
      <c r="XBC328" s="314"/>
      <c r="XBD328" s="281"/>
      <c r="XBE328" s="316"/>
      <c r="XBF328" s="317"/>
      <c r="XBG328" s="314"/>
      <c r="XBH328" s="314"/>
      <c r="XBI328" s="314"/>
      <c r="XBJ328" s="314"/>
      <c r="XBK328" s="263"/>
      <c r="XBL328" s="312"/>
      <c r="XBM328" s="263"/>
      <c r="XBN328" s="314"/>
      <c r="XBO328" s="314"/>
      <c r="XBP328" s="314"/>
      <c r="XBQ328" s="315"/>
      <c r="XBR328" s="314"/>
      <c r="XBS328" s="314"/>
      <c r="XBT328" s="314"/>
      <c r="XBU328" s="314"/>
      <c r="XBV328" s="314"/>
      <c r="XBW328" s="281"/>
      <c r="XBX328" s="317"/>
      <c r="XBY328" s="314"/>
      <c r="XBZ328" s="314"/>
      <c r="XCA328" s="318"/>
      <c r="XCB328" s="312"/>
      <c r="XCC328" s="314"/>
      <c r="XCD328" s="314"/>
      <c r="XCE328" s="263"/>
      <c r="XCF328" s="312"/>
      <c r="XCG328" s="263"/>
      <c r="XCH328" s="314"/>
      <c r="XCI328" s="314"/>
      <c r="XCJ328" s="314"/>
      <c r="XCK328" s="315"/>
      <c r="XCL328" s="314"/>
      <c r="XCM328" s="314"/>
      <c r="XCN328" s="314"/>
      <c r="XCO328" s="314"/>
      <c r="XCP328" s="314"/>
      <c r="XCQ328" s="317"/>
      <c r="XCR328" s="314"/>
      <c r="XCS328" s="318"/>
      <c r="XCT328" s="286"/>
      <c r="XCW328" s="314"/>
      <c r="XCX328" s="314"/>
      <c r="XCY328" s="263"/>
      <c r="XCZ328" s="312"/>
      <c r="XDA328" s="263"/>
      <c r="XDB328" s="314"/>
      <c r="XDC328" s="314"/>
      <c r="XDD328" s="314"/>
      <c r="XDE328" s="315"/>
      <c r="XDF328" s="314"/>
      <c r="XDG328" s="314"/>
      <c r="XDH328" s="314"/>
      <c r="XDI328" s="314"/>
      <c r="XDJ328" s="314"/>
      <c r="XDK328" s="314"/>
      <c r="XDL328" s="286"/>
      <c r="XDQ328" s="314"/>
      <c r="XDR328" s="314"/>
      <c r="XDS328" s="263"/>
      <c r="XDT328" s="312"/>
      <c r="XDU328" s="263"/>
      <c r="XDV328" s="314"/>
      <c r="XDW328" s="314"/>
      <c r="XDX328" s="314"/>
      <c r="XDY328" s="315"/>
      <c r="XDZ328" s="314"/>
      <c r="XEA328" s="314"/>
      <c r="XEB328" s="314"/>
      <c r="XEC328" s="314"/>
      <c r="XED328" s="314"/>
      <c r="XEE328" s="286"/>
      <c r="XEK328" s="314"/>
      <c r="XEL328" s="314"/>
      <c r="XEM328" s="263"/>
      <c r="XEN328" s="312"/>
      <c r="XEO328" s="263"/>
      <c r="XEP328" s="314"/>
      <c r="XEQ328" s="314"/>
      <c r="XER328" s="314"/>
      <c r="XES328" s="315"/>
      <c r="XET328" s="314"/>
      <c r="XEU328" s="314"/>
      <c r="XEV328" s="314"/>
      <c r="XEW328" s="314"/>
      <c r="XEX328" s="314"/>
    </row>
    <row r="329" spans="1:53 16265:16378" ht="40.5" hidden="1" customHeight="1" x14ac:dyDescent="0.2">
      <c r="A329" s="378">
        <v>107</v>
      </c>
      <c r="B329" s="364" t="s">
        <v>261</v>
      </c>
      <c r="C329" s="356" t="str">
        <f>+VLOOKUP(B329,$A$770:$B$812,2,0)</f>
        <v>MARCELA BOTERO ARBELAEZ</v>
      </c>
      <c r="D329" s="367" t="s">
        <v>171</v>
      </c>
      <c r="E329" s="356"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69" t="s">
        <v>276</v>
      </c>
      <c r="G329" s="275" t="s">
        <v>271</v>
      </c>
      <c r="H329" s="275" t="s">
        <v>37</v>
      </c>
      <c r="I329" s="275" t="s">
        <v>1710</v>
      </c>
      <c r="J329" s="369" t="s">
        <v>106</v>
      </c>
      <c r="K329" s="369" t="s">
        <v>1844</v>
      </c>
      <c r="L329" s="369" t="s">
        <v>1845</v>
      </c>
      <c r="M329" s="369" t="s">
        <v>1701</v>
      </c>
      <c r="N329" s="369" t="s">
        <v>128</v>
      </c>
      <c r="O329" s="434">
        <f t="shared" ref="O329" si="1389">IF(N329="ALTA",5,IF(N329="MEDIO ALTA",4,IF(N329="MEDIA",3,IF(N329="MEDIO BAJA",2,IF(N329="BAJA",1,0)))))</f>
        <v>1</v>
      </c>
      <c r="P329" s="369" t="s">
        <v>144</v>
      </c>
      <c r="Q329" s="434">
        <f t="shared" si="1377"/>
        <v>4</v>
      </c>
      <c r="R329" s="434">
        <f>Q329*O329</f>
        <v>4</v>
      </c>
      <c r="S329" s="162" t="s">
        <v>327</v>
      </c>
      <c r="T329" s="334">
        <f t="shared" si="1134"/>
        <v>1</v>
      </c>
      <c r="U329" s="356">
        <f t="shared" si="1121"/>
        <v>1</v>
      </c>
      <c r="V329" s="356">
        <f t="shared" si="1175"/>
        <v>0.6</v>
      </c>
      <c r="W329" s="275" t="s">
        <v>1846</v>
      </c>
      <c r="X329" s="369">
        <f>IF(S329="No_existen",5*$X$10,Y329*$X$10)</f>
        <v>0.2</v>
      </c>
      <c r="Y329" s="368">
        <f t="shared" ref="Y329" si="1390">ROUND(AVERAGEIF(Z329:Z331,"&gt;0"),0)</f>
        <v>4</v>
      </c>
      <c r="Z329" s="335">
        <f t="shared" si="1135"/>
        <v>4</v>
      </c>
      <c r="AA329" s="275" t="s">
        <v>330</v>
      </c>
      <c r="AB329" s="275"/>
      <c r="AC329" s="368">
        <f t="shared" ref="AC329" si="1391">IF(S329="No_existen",5*$AC$10,AD329*$AC$10)</f>
        <v>0.15</v>
      </c>
      <c r="AD329" s="356">
        <f t="shared" ref="AD329" si="1392">ROUND(AVERAGEIF(AE329:AE331,"&gt;0"),0)</f>
        <v>1</v>
      </c>
      <c r="AE329" s="336">
        <f t="shared" si="1136"/>
        <v>1</v>
      </c>
      <c r="AF329" s="275" t="s">
        <v>307</v>
      </c>
      <c r="AG329" s="275" t="s">
        <v>1843</v>
      </c>
      <c r="AH329" s="368">
        <f t="shared" ref="AH329" si="1393">IF(S329="No_existen",5*$AH$10,AI329*$AH$10)</f>
        <v>0.1</v>
      </c>
      <c r="AI329" s="356">
        <f t="shared" ref="AI329" si="1394">ROUND(AVERAGEIF(AJ329:AJ331,"&gt;0"),0)</f>
        <v>1</v>
      </c>
      <c r="AJ329" s="336">
        <f t="shared" si="1137"/>
        <v>1</v>
      </c>
      <c r="AK329" s="275" t="s">
        <v>304</v>
      </c>
      <c r="AL329" s="275" t="s">
        <v>313</v>
      </c>
      <c r="AM329" s="368">
        <f t="shared" ref="AM329" si="1395">IF(S329="No_existen",5*$AM$10,AN329*$AM$10)</f>
        <v>0.1</v>
      </c>
      <c r="AN329" s="356">
        <f t="shared" ref="AN329" si="1396">ROUND(AVERAGEIF(AO329:AO331,"&gt;0"),0)</f>
        <v>1</v>
      </c>
      <c r="AO329" s="336">
        <f t="shared" si="1138"/>
        <v>1</v>
      </c>
      <c r="AP329" s="275" t="s">
        <v>592</v>
      </c>
      <c r="AQ329" s="356">
        <f t="shared" ref="AQ329" si="1397">ROUND(AVERAGE(U329,Y329,AD329,AI329,AN329),0)</f>
        <v>2</v>
      </c>
      <c r="AR329" s="356" t="str">
        <f t="shared" ref="AR329" si="1398">IF(AQ329&lt;1.5,"FUERTE",IF(AND(AQ329&gt;=1.5,AQ329&lt;2.5),"ACEPTABLE",IF(AQ329&gt;=5,"INEXISTENTE","DÉBIL")))</f>
        <v>ACEPTABLE</v>
      </c>
      <c r="AS329" s="358">
        <f t="shared" ref="AS329" si="1399">IF(R329=0,0,ROUND((R329*AQ329),0))</f>
        <v>8</v>
      </c>
      <c r="AT329" s="360" t="str">
        <f t="shared" ref="AT329" si="1400">IF(AS329&gt;=36,"GRAVE", IF(AS329&lt;=10, "LEVE", "MODERADO"))</f>
        <v>LEVE</v>
      </c>
      <c r="AU329" s="367" t="s">
        <v>1847</v>
      </c>
      <c r="AV329" s="366">
        <v>0</v>
      </c>
      <c r="AW329" s="275" t="s">
        <v>90</v>
      </c>
      <c r="AX329" s="275"/>
      <c r="AY329" s="159"/>
      <c r="AZ329" s="159"/>
      <c r="BA329" s="164"/>
      <c r="XAO329" s="314"/>
      <c r="XAP329" s="314"/>
      <c r="XAQ329" s="263"/>
      <c r="XAR329" s="312"/>
      <c r="XAS329" s="263"/>
      <c r="XAT329" s="314"/>
      <c r="XAU329" s="314"/>
      <c r="XAV329" s="314"/>
      <c r="XAW329" s="315"/>
      <c r="XAX329" s="314"/>
      <c r="XAY329" s="314"/>
      <c r="XAZ329" s="314"/>
      <c r="XBA329" s="314"/>
      <c r="XBB329" s="314"/>
      <c r="XBC329" s="314"/>
      <c r="XBD329" s="281"/>
      <c r="XBE329" s="316"/>
      <c r="XBF329" s="317"/>
      <c r="XBG329" s="314"/>
      <c r="XBH329" s="314"/>
      <c r="XBI329" s="314"/>
      <c r="XBJ329" s="314"/>
      <c r="XBK329" s="263"/>
      <c r="XBL329" s="312"/>
      <c r="XBM329" s="263"/>
      <c r="XBN329" s="314"/>
      <c r="XBO329" s="314"/>
      <c r="XBP329" s="314"/>
      <c r="XBQ329" s="315"/>
      <c r="XBR329" s="314"/>
      <c r="XBS329" s="314"/>
      <c r="XBT329" s="314"/>
      <c r="XBU329" s="314"/>
      <c r="XBV329" s="314"/>
      <c r="XBW329" s="281"/>
      <c r="XBX329" s="317"/>
      <c r="XBY329" s="314"/>
      <c r="XBZ329" s="314"/>
      <c r="XCA329" s="318"/>
      <c r="XCB329" s="312"/>
      <c r="XCC329" s="314"/>
      <c r="XCD329" s="314"/>
      <c r="XCE329" s="263"/>
      <c r="XCF329" s="312"/>
      <c r="XCG329" s="263"/>
      <c r="XCH329" s="314"/>
      <c r="XCI329" s="314"/>
      <c r="XCJ329" s="314"/>
      <c r="XCK329" s="315"/>
      <c r="XCL329" s="314"/>
      <c r="XCM329" s="314"/>
      <c r="XCN329" s="314"/>
      <c r="XCO329" s="314"/>
      <c r="XCP329" s="314"/>
      <c r="XCQ329" s="317"/>
      <c r="XCR329" s="314"/>
      <c r="XCS329" s="318"/>
      <c r="XCT329" s="286"/>
      <c r="XCW329" s="314"/>
      <c r="XCX329" s="314"/>
      <c r="XCY329" s="263"/>
      <c r="XCZ329" s="312"/>
      <c r="XDA329" s="263"/>
      <c r="XDB329" s="314"/>
      <c r="XDC329" s="314"/>
      <c r="XDD329" s="314"/>
      <c r="XDE329" s="315"/>
      <c r="XDF329" s="314"/>
      <c r="XDG329" s="314"/>
      <c r="XDH329" s="314"/>
      <c r="XDI329" s="314"/>
      <c r="XDJ329" s="314"/>
      <c r="XDK329" s="314"/>
      <c r="XDL329" s="286"/>
      <c r="XDQ329" s="314"/>
      <c r="XDR329" s="314"/>
      <c r="XDS329" s="263"/>
      <c r="XDT329" s="312"/>
      <c r="XDU329" s="263"/>
      <c r="XDV329" s="314"/>
      <c r="XDW329" s="314"/>
      <c r="XDX329" s="314"/>
      <c r="XDY329" s="315"/>
      <c r="XDZ329" s="314"/>
      <c r="XEA329" s="314"/>
      <c r="XEB329" s="314"/>
      <c r="XEC329" s="314"/>
      <c r="XED329" s="314"/>
      <c r="XEE329" s="286"/>
      <c r="XEK329" s="314"/>
      <c r="XEL329" s="314"/>
      <c r="XEM329" s="263"/>
      <c r="XEN329" s="312"/>
      <c r="XEO329" s="263"/>
      <c r="XEP329" s="314"/>
      <c r="XEQ329" s="314"/>
      <c r="XER329" s="314"/>
      <c r="XES329" s="315"/>
      <c r="XET329" s="314"/>
      <c r="XEU329" s="314"/>
      <c r="XEV329" s="314"/>
      <c r="XEW329" s="314"/>
      <c r="XEX329" s="314"/>
    </row>
    <row r="330" spans="1:53 16265:16378" ht="40.5" hidden="1" customHeight="1" x14ac:dyDescent="0.2">
      <c r="A330" s="378"/>
      <c r="B330" s="364"/>
      <c r="C330" s="356"/>
      <c r="D330" s="367"/>
      <c r="E330" s="356"/>
      <c r="F330" s="369"/>
      <c r="G330" s="275"/>
      <c r="H330" s="275"/>
      <c r="I330" s="163"/>
      <c r="J330" s="369"/>
      <c r="K330" s="369"/>
      <c r="L330" s="369"/>
      <c r="M330" s="369"/>
      <c r="N330" s="369"/>
      <c r="O330" s="434"/>
      <c r="P330" s="369"/>
      <c r="Q330" s="434"/>
      <c r="R330" s="434"/>
      <c r="S330" s="162" t="s">
        <v>327</v>
      </c>
      <c r="T330" s="334">
        <f t="shared" si="1134"/>
        <v>1</v>
      </c>
      <c r="U330" s="356"/>
      <c r="V330" s="356"/>
      <c r="W330" s="275" t="s">
        <v>1848</v>
      </c>
      <c r="X330" s="369"/>
      <c r="Y330" s="368"/>
      <c r="Z330" s="335">
        <f t="shared" si="1135"/>
        <v>4</v>
      </c>
      <c r="AA330" s="275" t="s">
        <v>330</v>
      </c>
      <c r="AB330" s="275"/>
      <c r="AC330" s="368"/>
      <c r="AD330" s="356"/>
      <c r="AE330" s="336">
        <f t="shared" si="1136"/>
        <v>1</v>
      </c>
      <c r="AF330" s="275" t="s">
        <v>307</v>
      </c>
      <c r="AG330" s="275" t="s">
        <v>1843</v>
      </c>
      <c r="AH330" s="368"/>
      <c r="AI330" s="356"/>
      <c r="AJ330" s="336">
        <f t="shared" si="1137"/>
        <v>1</v>
      </c>
      <c r="AK330" s="275" t="s">
        <v>304</v>
      </c>
      <c r="AL330" s="275" t="s">
        <v>319</v>
      </c>
      <c r="AM330" s="368"/>
      <c r="AN330" s="356"/>
      <c r="AO330" s="336">
        <f t="shared" si="1138"/>
        <v>1</v>
      </c>
      <c r="AP330" s="275" t="s">
        <v>592</v>
      </c>
      <c r="AQ330" s="356"/>
      <c r="AR330" s="356"/>
      <c r="AS330" s="358"/>
      <c r="AT330" s="360"/>
      <c r="AU330" s="367"/>
      <c r="AV330" s="367"/>
      <c r="AW330" s="275" t="s">
        <v>90</v>
      </c>
      <c r="AX330" s="275"/>
      <c r="AY330" s="159"/>
      <c r="AZ330" s="159"/>
      <c r="BA330" s="164"/>
      <c r="XAO330" s="314"/>
      <c r="XAP330" s="314"/>
      <c r="XAQ330" s="263"/>
      <c r="XAR330" s="312"/>
      <c r="XAS330" s="263"/>
      <c r="XAT330" s="314"/>
      <c r="XAU330" s="314"/>
      <c r="XAV330" s="314"/>
      <c r="XAW330" s="315"/>
      <c r="XAX330" s="314"/>
      <c r="XAY330" s="314"/>
      <c r="XAZ330" s="314"/>
      <c r="XBA330" s="314"/>
      <c r="XBB330" s="314"/>
      <c r="XBC330" s="314"/>
      <c r="XBD330" s="281"/>
      <c r="XBE330" s="316"/>
      <c r="XBF330" s="317"/>
      <c r="XBG330" s="314"/>
      <c r="XBH330" s="314"/>
      <c r="XBI330" s="314"/>
      <c r="XBJ330" s="314"/>
      <c r="XBK330" s="263"/>
      <c r="XBL330" s="312"/>
      <c r="XBM330" s="263"/>
      <c r="XBN330" s="314"/>
      <c r="XBO330" s="314"/>
      <c r="XBP330" s="314"/>
      <c r="XBQ330" s="315"/>
      <c r="XBR330" s="314"/>
      <c r="XBS330" s="314"/>
      <c r="XBT330" s="314"/>
      <c r="XBU330" s="314"/>
      <c r="XBV330" s="314"/>
      <c r="XBW330" s="281"/>
      <c r="XBX330" s="317"/>
      <c r="XBY330" s="314"/>
      <c r="XBZ330" s="314"/>
      <c r="XCA330" s="318"/>
      <c r="XCB330" s="312"/>
      <c r="XCC330" s="314"/>
      <c r="XCD330" s="314"/>
      <c r="XCE330" s="263"/>
      <c r="XCF330" s="312"/>
      <c r="XCG330" s="263"/>
      <c r="XCH330" s="314"/>
      <c r="XCI330" s="314"/>
      <c r="XCJ330" s="314"/>
      <c r="XCK330" s="315"/>
      <c r="XCL330" s="314"/>
      <c r="XCM330" s="314"/>
      <c r="XCN330" s="314"/>
      <c r="XCO330" s="314"/>
      <c r="XCP330" s="314"/>
      <c r="XCQ330" s="317"/>
      <c r="XCR330" s="314"/>
      <c r="XCS330" s="318"/>
      <c r="XCT330" s="286"/>
      <c r="XCW330" s="314"/>
      <c r="XCX330" s="314"/>
      <c r="XCY330" s="263"/>
      <c r="XCZ330" s="312"/>
      <c r="XDA330" s="263"/>
      <c r="XDB330" s="314"/>
      <c r="XDC330" s="314"/>
      <c r="XDD330" s="314"/>
      <c r="XDE330" s="315"/>
      <c r="XDF330" s="314"/>
      <c r="XDG330" s="314"/>
      <c r="XDH330" s="314"/>
      <c r="XDI330" s="314"/>
      <c r="XDJ330" s="314"/>
      <c r="XDK330" s="314"/>
      <c r="XDL330" s="286"/>
      <c r="XDQ330" s="314"/>
      <c r="XDR330" s="314"/>
      <c r="XDS330" s="263"/>
      <c r="XDT330" s="312"/>
      <c r="XDU330" s="263"/>
      <c r="XDV330" s="314"/>
      <c r="XDW330" s="314"/>
      <c r="XDX330" s="314"/>
      <c r="XDY330" s="315"/>
      <c r="XDZ330" s="314"/>
      <c r="XEA330" s="314"/>
      <c r="XEB330" s="314"/>
      <c r="XEC330" s="314"/>
      <c r="XED330" s="314"/>
      <c r="XEE330" s="286"/>
      <c r="XEK330" s="314"/>
      <c r="XEL330" s="314"/>
      <c r="XEM330" s="263"/>
      <c r="XEN330" s="312"/>
      <c r="XEO330" s="263"/>
      <c r="XEP330" s="314"/>
      <c r="XEQ330" s="314"/>
      <c r="XER330" s="314"/>
      <c r="XES330" s="315"/>
      <c r="XET330" s="314"/>
      <c r="XEU330" s="314"/>
      <c r="XEV330" s="314"/>
      <c r="XEW330" s="314"/>
      <c r="XEX330" s="314"/>
    </row>
    <row r="331" spans="1:53 16265:16378" ht="40.5" hidden="1" customHeight="1" x14ac:dyDescent="0.2">
      <c r="A331" s="378"/>
      <c r="B331" s="364"/>
      <c r="C331" s="356"/>
      <c r="D331" s="367"/>
      <c r="E331" s="356"/>
      <c r="F331" s="369"/>
      <c r="G331" s="275"/>
      <c r="H331" s="275"/>
      <c r="I331" s="275"/>
      <c r="J331" s="369"/>
      <c r="K331" s="369"/>
      <c r="L331" s="369"/>
      <c r="M331" s="369"/>
      <c r="N331" s="369"/>
      <c r="O331" s="434"/>
      <c r="P331" s="369"/>
      <c r="Q331" s="434"/>
      <c r="R331" s="434"/>
      <c r="S331" s="162"/>
      <c r="T331" s="334">
        <f t="shared" ref="T331:T394" si="1401">IF(S331=$S$826,1,IF(S331=$S$822,5,IF(S331=$S$823,4,IF(S331=$S$824,3,IF(S331=$S$825,2,0)))))</f>
        <v>0</v>
      </c>
      <c r="U331" s="356"/>
      <c r="V331" s="356"/>
      <c r="W331" s="275"/>
      <c r="X331" s="369"/>
      <c r="Y331" s="368"/>
      <c r="Z331" s="335">
        <f t="shared" ref="Z331:Z394" si="1402">IF(AA331=$AA$824,1,IF(AA331=$AA$823,2,IF(AA331=$AA$822,4,IF(S331="No_existen",5,0))))</f>
        <v>0</v>
      </c>
      <c r="AA331" s="275"/>
      <c r="AB331" s="275"/>
      <c r="AC331" s="368"/>
      <c r="AD331" s="356"/>
      <c r="AE331" s="336">
        <f t="shared" ref="AE331:AE394" si="1403">IF(AF331=$AG$823,1,IF(AF331=$AG$822,4,IF(S331="No_existen",5,0)))</f>
        <v>0</v>
      </c>
      <c r="AF331" s="275"/>
      <c r="AG331" s="275"/>
      <c r="AH331" s="368"/>
      <c r="AI331" s="356"/>
      <c r="AJ331" s="336">
        <f t="shared" ref="AJ331:AJ394" si="1404">IF(AK331=$AK$822,1,IF(AK331=$AK$823,4,IF(S331="No_existen",5,0)))</f>
        <v>0</v>
      </c>
      <c r="AK331" s="275"/>
      <c r="AL331" s="275"/>
      <c r="AM331" s="368"/>
      <c r="AN331" s="356"/>
      <c r="AO331" s="336">
        <f t="shared" si="1138"/>
        <v>0</v>
      </c>
      <c r="AP331" s="275"/>
      <c r="AQ331" s="356"/>
      <c r="AR331" s="356"/>
      <c r="AS331" s="358"/>
      <c r="AT331" s="360"/>
      <c r="AU331" s="367"/>
      <c r="AV331" s="367"/>
      <c r="AW331" s="275" t="s">
        <v>90</v>
      </c>
      <c r="AX331" s="275"/>
      <c r="AY331" s="159"/>
      <c r="AZ331" s="159"/>
      <c r="BA331" s="164"/>
      <c r="XAO331" s="314"/>
      <c r="XAP331" s="314"/>
      <c r="XAQ331" s="263"/>
      <c r="XAR331" s="312"/>
      <c r="XAS331" s="263"/>
      <c r="XAT331" s="314"/>
      <c r="XAU331" s="314"/>
      <c r="XAV331" s="314"/>
      <c r="XAW331" s="315"/>
      <c r="XAX331" s="314"/>
      <c r="XAY331" s="314"/>
      <c r="XAZ331" s="314"/>
      <c r="XBA331" s="314"/>
      <c r="XBB331" s="314"/>
      <c r="XBC331" s="314"/>
      <c r="XBD331" s="281"/>
      <c r="XBE331" s="316"/>
      <c r="XBF331" s="317"/>
      <c r="XBG331" s="314"/>
      <c r="XBH331" s="314"/>
      <c r="XBI331" s="314"/>
      <c r="XBJ331" s="314"/>
      <c r="XBK331" s="263"/>
      <c r="XBL331" s="312"/>
      <c r="XBM331" s="263"/>
      <c r="XBN331" s="314"/>
      <c r="XBO331" s="314"/>
      <c r="XBP331" s="314"/>
      <c r="XBQ331" s="315"/>
      <c r="XBR331" s="314"/>
      <c r="XBS331" s="314"/>
      <c r="XBT331" s="314"/>
      <c r="XBU331" s="314"/>
      <c r="XBV331" s="314"/>
      <c r="XBW331" s="281"/>
      <c r="XBX331" s="317"/>
      <c r="XBY331" s="314"/>
      <c r="XBZ331" s="314"/>
      <c r="XCA331" s="318"/>
      <c r="XCB331" s="312"/>
      <c r="XCC331" s="314"/>
      <c r="XCD331" s="314"/>
      <c r="XCE331" s="263"/>
      <c r="XCF331" s="312"/>
      <c r="XCG331" s="263"/>
      <c r="XCH331" s="314"/>
      <c r="XCI331" s="314"/>
      <c r="XCJ331" s="314"/>
      <c r="XCK331" s="315"/>
      <c r="XCL331" s="314"/>
      <c r="XCM331" s="314"/>
      <c r="XCN331" s="314"/>
      <c r="XCO331" s="314"/>
      <c r="XCP331" s="314"/>
      <c r="XCQ331" s="317"/>
      <c r="XCR331" s="314"/>
      <c r="XCS331" s="318"/>
      <c r="XCT331" s="286"/>
      <c r="XCW331" s="314"/>
      <c r="XCX331" s="314"/>
      <c r="XCY331" s="263"/>
      <c r="XCZ331" s="312"/>
      <c r="XDA331" s="263"/>
      <c r="XDB331" s="314"/>
      <c r="XDC331" s="314"/>
      <c r="XDD331" s="314"/>
      <c r="XDE331" s="315"/>
      <c r="XDF331" s="314"/>
      <c r="XDG331" s="314"/>
      <c r="XDH331" s="314"/>
      <c r="XDI331" s="314"/>
      <c r="XDJ331" s="314"/>
      <c r="XDK331" s="314"/>
      <c r="XDL331" s="286"/>
      <c r="XDQ331" s="314"/>
      <c r="XDR331" s="314"/>
      <c r="XDS331" s="263"/>
      <c r="XDT331" s="312"/>
      <c r="XDU331" s="263"/>
      <c r="XDV331" s="314"/>
      <c r="XDW331" s="314"/>
      <c r="XDX331" s="314"/>
      <c r="XDY331" s="315"/>
      <c r="XDZ331" s="314"/>
      <c r="XEA331" s="314"/>
      <c r="XEB331" s="314"/>
      <c r="XEC331" s="314"/>
      <c r="XED331" s="314"/>
      <c r="XEE331" s="286"/>
      <c r="XEK331" s="314"/>
      <c r="XEL331" s="314"/>
      <c r="XEM331" s="263"/>
      <c r="XEN331" s="312"/>
      <c r="XEO331" s="263"/>
      <c r="XEP331" s="314"/>
      <c r="XEQ331" s="314"/>
      <c r="XER331" s="314"/>
      <c r="XES331" s="315"/>
      <c r="XET331" s="314"/>
      <c r="XEU331" s="314"/>
      <c r="XEV331" s="314"/>
      <c r="XEW331" s="314"/>
      <c r="XEX331" s="314"/>
    </row>
    <row r="332" spans="1:53 16265:16378" ht="40.5" hidden="1" customHeight="1" x14ac:dyDescent="0.2">
      <c r="A332" s="378">
        <v>108</v>
      </c>
      <c r="B332" s="364" t="s">
        <v>261</v>
      </c>
      <c r="C332" s="356" t="str">
        <f>+VLOOKUP(B332,$A$770:$B$812,2,0)</f>
        <v>MARCELA BOTERO ARBELAEZ</v>
      </c>
      <c r="D332" s="367" t="s">
        <v>171</v>
      </c>
      <c r="E332" s="356"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69" t="s">
        <v>276</v>
      </c>
      <c r="G332" s="275" t="s">
        <v>271</v>
      </c>
      <c r="H332" s="275" t="s">
        <v>37</v>
      </c>
      <c r="I332" s="275" t="s">
        <v>1849</v>
      </c>
      <c r="J332" s="369" t="s">
        <v>106</v>
      </c>
      <c r="K332" s="369" t="s">
        <v>1850</v>
      </c>
      <c r="L332" s="369" t="s">
        <v>1851</v>
      </c>
      <c r="M332" s="369" t="s">
        <v>1701</v>
      </c>
      <c r="N332" s="369" t="s">
        <v>151</v>
      </c>
      <c r="O332" s="434">
        <f t="shared" ref="O332" si="1405">IF(N332="ALTA",5,IF(N332="MEDIO ALTA",4,IF(N332="MEDIA",3,IF(N332="MEDIO BAJA",2,IF(N332="BAJA",1,0)))))</f>
        <v>2</v>
      </c>
      <c r="P332" s="369" t="s">
        <v>144</v>
      </c>
      <c r="Q332" s="434">
        <f t="shared" si="1377"/>
        <v>4</v>
      </c>
      <c r="R332" s="434">
        <f>Q332*O332</f>
        <v>8</v>
      </c>
      <c r="S332" s="162" t="s">
        <v>327</v>
      </c>
      <c r="T332" s="334">
        <f t="shared" si="1401"/>
        <v>1</v>
      </c>
      <c r="U332" s="356">
        <f t="shared" ref="U332:U395" si="1406">ROUND(AVERAGEIF(T332:T334,"&gt;0"),0)</f>
        <v>1</v>
      </c>
      <c r="V332" s="356">
        <f t="shared" si="1175"/>
        <v>0.6</v>
      </c>
      <c r="W332" s="275" t="s">
        <v>1852</v>
      </c>
      <c r="X332" s="369">
        <f>IF(S332="No_existen",5*$X$10,Y332*$X$10)</f>
        <v>0.2</v>
      </c>
      <c r="Y332" s="368">
        <f t="shared" ref="Y332" si="1407">ROUND(AVERAGEIF(Z332:Z334,"&gt;0"),0)</f>
        <v>4</v>
      </c>
      <c r="Z332" s="335">
        <f t="shared" si="1402"/>
        <v>4</v>
      </c>
      <c r="AA332" s="275" t="s">
        <v>330</v>
      </c>
      <c r="AB332" s="275"/>
      <c r="AC332" s="368">
        <f t="shared" ref="AC332" si="1408">IF(S332="No_existen",5*$AC$10,AD332*$AC$10)</f>
        <v>0.15</v>
      </c>
      <c r="AD332" s="356">
        <f t="shared" ref="AD332" si="1409">ROUND(AVERAGEIF(AE332:AE334,"&gt;0"),0)</f>
        <v>1</v>
      </c>
      <c r="AE332" s="336">
        <f t="shared" si="1403"/>
        <v>1</v>
      </c>
      <c r="AF332" s="275" t="s">
        <v>307</v>
      </c>
      <c r="AG332" s="275" t="s">
        <v>1843</v>
      </c>
      <c r="AH332" s="368">
        <f t="shared" ref="AH332" si="1410">IF(S332="No_existen",5*$AH$10,AI332*$AH$10)</f>
        <v>0.1</v>
      </c>
      <c r="AI332" s="356">
        <f t="shared" ref="AI332" si="1411">ROUND(AVERAGEIF(AJ332:AJ334,"&gt;0"),0)</f>
        <v>1</v>
      </c>
      <c r="AJ332" s="336">
        <f t="shared" si="1404"/>
        <v>1</v>
      </c>
      <c r="AK332" s="275" t="s">
        <v>304</v>
      </c>
      <c r="AL332" s="275" t="s">
        <v>319</v>
      </c>
      <c r="AM332" s="368">
        <f t="shared" ref="AM332" si="1412">IF(S332="No_existen",5*$AM$10,AN332*$AM$10)</f>
        <v>0.1</v>
      </c>
      <c r="AN332" s="356">
        <f t="shared" ref="AN332" si="1413">ROUND(AVERAGEIF(AO332:AO334,"&gt;0"),0)</f>
        <v>1</v>
      </c>
      <c r="AO332" s="336">
        <f t="shared" ref="AO332:AO395" si="1414">IF(AP332="Preventivo",1,IF(AP332="Detectivo",4, IF(S332="No_existen",5,0)))</f>
        <v>1</v>
      </c>
      <c r="AP332" s="275" t="s">
        <v>592</v>
      </c>
      <c r="AQ332" s="356">
        <f t="shared" ref="AQ332" si="1415">ROUND(AVERAGE(U332,Y332,AD332,AI332,AN332),0)</f>
        <v>2</v>
      </c>
      <c r="AR332" s="356" t="str">
        <f t="shared" ref="AR332" si="1416">IF(AQ332&lt;1.5,"FUERTE",IF(AND(AQ332&gt;=1.5,AQ332&lt;2.5),"ACEPTABLE",IF(AQ332&gt;=5,"INEXISTENTE","DÉBIL")))</f>
        <v>ACEPTABLE</v>
      </c>
      <c r="AS332" s="358">
        <f t="shared" ref="AS332" si="1417">IF(R332=0,0,ROUND((R332*AQ332),0))</f>
        <v>16</v>
      </c>
      <c r="AT332" s="360" t="str">
        <f t="shared" ref="AT332" si="1418">IF(AS332&gt;=36,"GRAVE", IF(AS332&lt;=10, "LEVE", "MODERADO"))</f>
        <v>MODERADO</v>
      </c>
      <c r="AU332" s="367" t="s">
        <v>1853</v>
      </c>
      <c r="AV332" s="366">
        <v>0</v>
      </c>
      <c r="AW332" s="275" t="s">
        <v>91</v>
      </c>
      <c r="AX332" s="275" t="s">
        <v>1854</v>
      </c>
      <c r="AY332" s="159">
        <v>45275</v>
      </c>
      <c r="AZ332" s="159"/>
      <c r="BA332" s="164"/>
      <c r="XAO332" s="314"/>
      <c r="XAP332" s="314"/>
      <c r="XAQ332" s="263"/>
      <c r="XAR332" s="312"/>
      <c r="XAS332" s="263"/>
      <c r="XAT332" s="314"/>
      <c r="XAU332" s="314"/>
      <c r="XAV332" s="314"/>
      <c r="XAW332" s="315"/>
      <c r="XAX332" s="314"/>
      <c r="XAY332" s="314"/>
      <c r="XAZ332" s="314"/>
      <c r="XBA332" s="314"/>
      <c r="XBB332" s="314"/>
      <c r="XBC332" s="314"/>
      <c r="XBD332" s="281"/>
      <c r="XBE332" s="316"/>
      <c r="XBF332" s="317"/>
      <c r="XBG332" s="314"/>
      <c r="XBH332" s="314"/>
      <c r="XBI332" s="314"/>
      <c r="XBJ332" s="314"/>
      <c r="XBK332" s="263"/>
      <c r="XBL332" s="312"/>
      <c r="XBM332" s="263"/>
      <c r="XBN332" s="314"/>
      <c r="XBO332" s="314"/>
      <c r="XBP332" s="314"/>
      <c r="XBQ332" s="315"/>
      <c r="XBR332" s="314"/>
      <c r="XBS332" s="314"/>
      <c r="XBT332" s="314"/>
      <c r="XBU332" s="314"/>
      <c r="XBV332" s="314"/>
      <c r="XBW332" s="281"/>
      <c r="XBX332" s="317"/>
      <c r="XBY332" s="314"/>
      <c r="XBZ332" s="314"/>
      <c r="XCA332" s="318"/>
      <c r="XCB332" s="312"/>
      <c r="XCC332" s="314"/>
      <c r="XCD332" s="314"/>
      <c r="XCE332" s="263"/>
      <c r="XCF332" s="312"/>
      <c r="XCG332" s="263"/>
      <c r="XCH332" s="314"/>
      <c r="XCI332" s="314"/>
      <c r="XCJ332" s="314"/>
      <c r="XCK332" s="315"/>
      <c r="XCL332" s="314"/>
      <c r="XCM332" s="314"/>
      <c r="XCN332" s="314"/>
      <c r="XCO332" s="314"/>
      <c r="XCP332" s="314"/>
      <c r="XCQ332" s="317"/>
      <c r="XCR332" s="314"/>
      <c r="XCS332" s="318"/>
      <c r="XCT332" s="286"/>
      <c r="XCW332" s="314"/>
      <c r="XCX332" s="314"/>
      <c r="XCY332" s="263"/>
      <c r="XCZ332" s="312"/>
      <c r="XDA332" s="263"/>
      <c r="XDB332" s="314"/>
      <c r="XDC332" s="314"/>
      <c r="XDD332" s="314"/>
      <c r="XDE332" s="315"/>
      <c r="XDF332" s="314"/>
      <c r="XDG332" s="314"/>
      <c r="XDH332" s="314"/>
      <c r="XDI332" s="314"/>
      <c r="XDJ332" s="314"/>
      <c r="XDK332" s="314"/>
      <c r="XDL332" s="286"/>
      <c r="XDQ332" s="314"/>
      <c r="XDR332" s="314"/>
      <c r="XDS332" s="263"/>
      <c r="XDT332" s="312"/>
      <c r="XDU332" s="263"/>
      <c r="XDV332" s="314"/>
      <c r="XDW332" s="314"/>
      <c r="XDX332" s="314"/>
      <c r="XDY332" s="315"/>
      <c r="XDZ332" s="314"/>
      <c r="XEA332" s="314"/>
      <c r="XEB332" s="314"/>
      <c r="XEC332" s="314"/>
      <c r="XED332" s="314"/>
      <c r="XEE332" s="286"/>
      <c r="XEK332" s="314"/>
      <c r="XEL332" s="314"/>
      <c r="XEM332" s="263"/>
      <c r="XEN332" s="312"/>
      <c r="XEO332" s="263"/>
      <c r="XEP332" s="314"/>
      <c r="XEQ332" s="314"/>
      <c r="XER332" s="314"/>
      <c r="XES332" s="315"/>
      <c r="XET332" s="314"/>
      <c r="XEU332" s="314"/>
      <c r="XEV332" s="314"/>
      <c r="XEW332" s="314"/>
      <c r="XEX332" s="314"/>
    </row>
    <row r="333" spans="1:53 16265:16378" ht="40.5" hidden="1" customHeight="1" x14ac:dyDescent="0.2">
      <c r="A333" s="378"/>
      <c r="B333" s="364"/>
      <c r="C333" s="356"/>
      <c r="D333" s="367"/>
      <c r="E333" s="356"/>
      <c r="F333" s="369"/>
      <c r="G333" s="275"/>
      <c r="H333" s="275"/>
      <c r="I333" s="275"/>
      <c r="J333" s="369"/>
      <c r="K333" s="369"/>
      <c r="L333" s="369"/>
      <c r="M333" s="369"/>
      <c r="N333" s="369"/>
      <c r="O333" s="434"/>
      <c r="P333" s="369"/>
      <c r="Q333" s="434"/>
      <c r="R333" s="434"/>
      <c r="S333" s="162" t="s">
        <v>327</v>
      </c>
      <c r="T333" s="334">
        <f t="shared" si="1401"/>
        <v>1</v>
      </c>
      <c r="U333" s="356"/>
      <c r="V333" s="356"/>
      <c r="W333" s="275" t="s">
        <v>1855</v>
      </c>
      <c r="X333" s="369"/>
      <c r="Y333" s="368"/>
      <c r="Z333" s="335">
        <f t="shared" si="1402"/>
        <v>4</v>
      </c>
      <c r="AA333" s="275" t="s">
        <v>330</v>
      </c>
      <c r="AB333" s="275"/>
      <c r="AC333" s="368"/>
      <c r="AD333" s="356"/>
      <c r="AE333" s="336">
        <f t="shared" si="1403"/>
        <v>1</v>
      </c>
      <c r="AF333" s="275" t="s">
        <v>307</v>
      </c>
      <c r="AG333" s="275" t="s">
        <v>1843</v>
      </c>
      <c r="AH333" s="368"/>
      <c r="AI333" s="356"/>
      <c r="AJ333" s="336">
        <f t="shared" si="1404"/>
        <v>1</v>
      </c>
      <c r="AK333" s="275" t="s">
        <v>304</v>
      </c>
      <c r="AL333" s="275" t="s">
        <v>319</v>
      </c>
      <c r="AM333" s="368"/>
      <c r="AN333" s="356"/>
      <c r="AO333" s="336">
        <f t="shared" si="1414"/>
        <v>1</v>
      </c>
      <c r="AP333" s="275" t="s">
        <v>592</v>
      </c>
      <c r="AQ333" s="356"/>
      <c r="AR333" s="356"/>
      <c r="AS333" s="358"/>
      <c r="AT333" s="360"/>
      <c r="AU333" s="367"/>
      <c r="AV333" s="367"/>
      <c r="AW333" s="275"/>
      <c r="AX333" s="275"/>
      <c r="AY333" s="159"/>
      <c r="AZ333" s="159"/>
      <c r="BA333" s="164"/>
      <c r="XAO333" s="314"/>
      <c r="XAP333" s="314"/>
      <c r="XAQ333" s="263"/>
      <c r="XAR333" s="312"/>
      <c r="XAS333" s="263"/>
      <c r="XAT333" s="314"/>
      <c r="XAU333" s="314"/>
      <c r="XAV333" s="314"/>
      <c r="XAW333" s="315"/>
      <c r="XAX333" s="314"/>
      <c r="XAY333" s="314"/>
      <c r="XAZ333" s="314"/>
      <c r="XBA333" s="314"/>
      <c r="XBB333" s="314"/>
      <c r="XBC333" s="314"/>
      <c r="XBD333" s="281"/>
      <c r="XBE333" s="316"/>
      <c r="XBF333" s="317"/>
      <c r="XBG333" s="314"/>
      <c r="XBH333" s="314"/>
      <c r="XBI333" s="314"/>
      <c r="XBJ333" s="314"/>
      <c r="XBK333" s="263"/>
      <c r="XBL333" s="312"/>
      <c r="XBM333" s="263"/>
      <c r="XBN333" s="314"/>
      <c r="XBO333" s="314"/>
      <c r="XBP333" s="314"/>
      <c r="XBQ333" s="315"/>
      <c r="XBR333" s="314"/>
      <c r="XBS333" s="314"/>
      <c r="XBT333" s="314"/>
      <c r="XBU333" s="314"/>
      <c r="XBV333" s="314"/>
      <c r="XBW333" s="281"/>
      <c r="XBX333" s="317"/>
      <c r="XBY333" s="314"/>
      <c r="XBZ333" s="314"/>
      <c r="XCA333" s="318"/>
      <c r="XCB333" s="312"/>
      <c r="XCC333" s="314"/>
      <c r="XCD333" s="314"/>
      <c r="XCE333" s="263"/>
      <c r="XCF333" s="312"/>
      <c r="XCG333" s="263"/>
      <c r="XCH333" s="314"/>
      <c r="XCI333" s="314"/>
      <c r="XCJ333" s="314"/>
      <c r="XCK333" s="315"/>
      <c r="XCL333" s="314"/>
      <c r="XCM333" s="314"/>
      <c r="XCN333" s="314"/>
      <c r="XCO333" s="314"/>
      <c r="XCP333" s="314"/>
      <c r="XCQ333" s="317"/>
      <c r="XCR333" s="314"/>
      <c r="XCS333" s="318"/>
      <c r="XCT333" s="286"/>
      <c r="XCW333" s="314"/>
      <c r="XCX333" s="314"/>
      <c r="XCY333" s="263"/>
      <c r="XCZ333" s="312"/>
      <c r="XDA333" s="263"/>
      <c r="XDB333" s="314"/>
      <c r="XDC333" s="314"/>
      <c r="XDD333" s="314"/>
      <c r="XDE333" s="315"/>
      <c r="XDF333" s="314"/>
      <c r="XDG333" s="314"/>
      <c r="XDH333" s="314"/>
      <c r="XDI333" s="314"/>
      <c r="XDJ333" s="314"/>
      <c r="XDK333" s="314"/>
      <c r="XDL333" s="286"/>
      <c r="XDQ333" s="314"/>
      <c r="XDR333" s="314"/>
      <c r="XDS333" s="263"/>
      <c r="XDT333" s="312"/>
      <c r="XDU333" s="263"/>
      <c r="XDV333" s="314"/>
      <c r="XDW333" s="314"/>
      <c r="XDX333" s="314"/>
      <c r="XDY333" s="315"/>
      <c r="XDZ333" s="314"/>
      <c r="XEA333" s="314"/>
      <c r="XEB333" s="314"/>
      <c r="XEC333" s="314"/>
      <c r="XED333" s="314"/>
      <c r="XEE333" s="286"/>
      <c r="XEK333" s="314"/>
      <c r="XEL333" s="314"/>
      <c r="XEM333" s="263"/>
      <c r="XEN333" s="312"/>
      <c r="XEO333" s="263"/>
      <c r="XEP333" s="314"/>
      <c r="XEQ333" s="314"/>
      <c r="XER333" s="314"/>
      <c r="XES333" s="315"/>
      <c r="XET333" s="314"/>
      <c r="XEU333" s="314"/>
      <c r="XEV333" s="314"/>
      <c r="XEW333" s="314"/>
      <c r="XEX333" s="314"/>
    </row>
    <row r="334" spans="1:53 16265:16378" ht="40.5" hidden="1" customHeight="1" x14ac:dyDescent="0.2">
      <c r="A334" s="378"/>
      <c r="B334" s="364"/>
      <c r="C334" s="356"/>
      <c r="D334" s="367"/>
      <c r="E334" s="356"/>
      <c r="F334" s="369"/>
      <c r="G334" s="275"/>
      <c r="H334" s="275"/>
      <c r="I334" s="275"/>
      <c r="J334" s="369"/>
      <c r="K334" s="369"/>
      <c r="L334" s="369"/>
      <c r="M334" s="369"/>
      <c r="N334" s="369"/>
      <c r="O334" s="434"/>
      <c r="P334" s="369"/>
      <c r="Q334" s="434"/>
      <c r="R334" s="434"/>
      <c r="S334" s="162" t="s">
        <v>327</v>
      </c>
      <c r="T334" s="334">
        <f t="shared" si="1401"/>
        <v>1</v>
      </c>
      <c r="U334" s="356"/>
      <c r="V334" s="356"/>
      <c r="W334" s="275" t="s">
        <v>1856</v>
      </c>
      <c r="X334" s="369"/>
      <c r="Y334" s="368"/>
      <c r="Z334" s="335">
        <f t="shared" si="1402"/>
        <v>4</v>
      </c>
      <c r="AA334" s="275" t="s">
        <v>330</v>
      </c>
      <c r="AB334" s="275"/>
      <c r="AC334" s="368"/>
      <c r="AD334" s="356"/>
      <c r="AE334" s="336">
        <f t="shared" si="1403"/>
        <v>1</v>
      </c>
      <c r="AF334" s="275" t="s">
        <v>307</v>
      </c>
      <c r="AG334" s="275" t="s">
        <v>1843</v>
      </c>
      <c r="AH334" s="368"/>
      <c r="AI334" s="356"/>
      <c r="AJ334" s="336">
        <f t="shared" si="1404"/>
        <v>1</v>
      </c>
      <c r="AK334" s="275" t="s">
        <v>304</v>
      </c>
      <c r="AL334" s="275" t="s">
        <v>319</v>
      </c>
      <c r="AM334" s="368"/>
      <c r="AN334" s="356"/>
      <c r="AO334" s="336">
        <f t="shared" si="1414"/>
        <v>1</v>
      </c>
      <c r="AP334" s="275" t="s">
        <v>592</v>
      </c>
      <c r="AQ334" s="356"/>
      <c r="AR334" s="356"/>
      <c r="AS334" s="358"/>
      <c r="AT334" s="360"/>
      <c r="AU334" s="367"/>
      <c r="AV334" s="367"/>
      <c r="AW334" s="275"/>
      <c r="AX334" s="275"/>
      <c r="AY334" s="159"/>
      <c r="AZ334" s="159"/>
      <c r="BA334" s="164"/>
      <c r="XAO334" s="314"/>
      <c r="XAP334" s="314"/>
      <c r="XAQ334" s="263"/>
      <c r="XAR334" s="312"/>
      <c r="XAS334" s="263"/>
      <c r="XAT334" s="314"/>
      <c r="XAU334" s="314"/>
      <c r="XAV334" s="314"/>
      <c r="XAW334" s="315"/>
      <c r="XAX334" s="314"/>
      <c r="XAY334" s="314"/>
      <c r="XAZ334" s="314"/>
      <c r="XBA334" s="314"/>
      <c r="XBB334" s="314"/>
      <c r="XBC334" s="314"/>
      <c r="XBD334" s="281"/>
      <c r="XBE334" s="316"/>
      <c r="XBF334" s="317"/>
      <c r="XBG334" s="314"/>
      <c r="XBH334" s="314"/>
      <c r="XBI334" s="314"/>
      <c r="XBJ334" s="314"/>
      <c r="XBK334" s="263"/>
      <c r="XBL334" s="312"/>
      <c r="XBM334" s="263"/>
      <c r="XBN334" s="314"/>
      <c r="XBO334" s="314"/>
      <c r="XBP334" s="314"/>
      <c r="XBQ334" s="315"/>
      <c r="XBR334" s="314"/>
      <c r="XBS334" s="314"/>
      <c r="XBT334" s="314"/>
      <c r="XBU334" s="314"/>
      <c r="XBV334" s="314"/>
      <c r="XBW334" s="281"/>
      <c r="XBX334" s="317"/>
      <c r="XBY334" s="314"/>
      <c r="XBZ334" s="314"/>
      <c r="XCA334" s="318"/>
      <c r="XCB334" s="312"/>
      <c r="XCC334" s="314"/>
      <c r="XCD334" s="314"/>
      <c r="XCE334" s="263"/>
      <c r="XCF334" s="312"/>
      <c r="XCG334" s="263"/>
      <c r="XCH334" s="314"/>
      <c r="XCI334" s="314"/>
      <c r="XCJ334" s="314"/>
      <c r="XCK334" s="315"/>
      <c r="XCL334" s="314"/>
      <c r="XCM334" s="314"/>
      <c r="XCN334" s="314"/>
      <c r="XCO334" s="314"/>
      <c r="XCP334" s="314"/>
      <c r="XCQ334" s="317"/>
      <c r="XCR334" s="314"/>
      <c r="XCS334" s="318"/>
      <c r="XCT334" s="286"/>
      <c r="XCW334" s="314"/>
      <c r="XCX334" s="314"/>
      <c r="XCY334" s="263"/>
      <c r="XCZ334" s="312"/>
      <c r="XDA334" s="263"/>
      <c r="XDB334" s="314"/>
      <c r="XDC334" s="314"/>
      <c r="XDD334" s="314"/>
      <c r="XDE334" s="315"/>
      <c r="XDF334" s="314"/>
      <c r="XDG334" s="314"/>
      <c r="XDH334" s="314"/>
      <c r="XDI334" s="314"/>
      <c r="XDJ334" s="314"/>
      <c r="XDK334" s="314"/>
      <c r="XDL334" s="286"/>
      <c r="XDQ334" s="314"/>
      <c r="XDR334" s="314"/>
      <c r="XDS334" s="263"/>
      <c r="XDT334" s="312"/>
      <c r="XDU334" s="263"/>
      <c r="XDV334" s="314"/>
      <c r="XDW334" s="314"/>
      <c r="XDX334" s="314"/>
      <c r="XDY334" s="315"/>
      <c r="XDZ334" s="314"/>
      <c r="XEA334" s="314"/>
      <c r="XEB334" s="314"/>
      <c r="XEC334" s="314"/>
      <c r="XED334" s="314"/>
      <c r="XEE334" s="286"/>
      <c r="XEK334" s="314"/>
      <c r="XEL334" s="314"/>
      <c r="XEM334" s="263"/>
      <c r="XEN334" s="312"/>
      <c r="XEO334" s="263"/>
      <c r="XEP334" s="314"/>
      <c r="XEQ334" s="314"/>
      <c r="XER334" s="314"/>
      <c r="XES334" s="315"/>
      <c r="XET334" s="314"/>
      <c r="XEU334" s="314"/>
      <c r="XEV334" s="314"/>
      <c r="XEW334" s="314"/>
      <c r="XEX334" s="314"/>
    </row>
    <row r="335" spans="1:53 16265:16378" ht="40.5" hidden="1" customHeight="1" x14ac:dyDescent="0.2">
      <c r="A335" s="378">
        <v>109</v>
      </c>
      <c r="B335" s="364" t="s">
        <v>261</v>
      </c>
      <c r="C335" s="356" t="str">
        <f>+VLOOKUP(B335,$A$770:$B$812,2,0)</f>
        <v>MARCELA BOTERO ARBELAEZ</v>
      </c>
      <c r="D335" s="367" t="s">
        <v>171</v>
      </c>
      <c r="E335" s="356"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69" t="s">
        <v>276</v>
      </c>
      <c r="G335" s="275" t="s">
        <v>271</v>
      </c>
      <c r="H335" s="275" t="s">
        <v>37</v>
      </c>
      <c r="I335" s="275" t="s">
        <v>1857</v>
      </c>
      <c r="J335" s="369" t="s">
        <v>106</v>
      </c>
      <c r="K335" s="369" t="s">
        <v>1858</v>
      </c>
      <c r="L335" s="369" t="s">
        <v>1859</v>
      </c>
      <c r="M335" s="369" t="s">
        <v>1860</v>
      </c>
      <c r="N335" s="369" t="s">
        <v>151</v>
      </c>
      <c r="O335" s="434">
        <f t="shared" ref="O335" si="1419">IF(N335="ALTA",5,IF(N335="MEDIO ALTA",4,IF(N335="MEDIA",3,IF(N335="MEDIO BAJA",2,IF(N335="BAJA",1,0)))))</f>
        <v>2</v>
      </c>
      <c r="P335" s="369" t="s">
        <v>144</v>
      </c>
      <c r="Q335" s="434">
        <f t="shared" ref="Q335" si="1420">IF(P335="ALTO",5,IF(P335="MEDIO ALTO",4,IF(P335="MEDIO",3,IF(P335="MEDIO BAJO",2,IF(P335="BAJO",1,0)))))</f>
        <v>4</v>
      </c>
      <c r="R335" s="434">
        <f t="shared" ref="R335:R353" si="1421">Q335*O335</f>
        <v>8</v>
      </c>
      <c r="S335" s="162" t="s">
        <v>327</v>
      </c>
      <c r="T335" s="334">
        <f t="shared" si="1401"/>
        <v>1</v>
      </c>
      <c r="U335" s="356">
        <f t="shared" si="1406"/>
        <v>1</v>
      </c>
      <c r="V335" s="356">
        <f t="shared" si="1175"/>
        <v>0.6</v>
      </c>
      <c r="W335" s="275" t="s">
        <v>1861</v>
      </c>
      <c r="X335" s="369">
        <f>IF(S335="No_existen",5*$X$10,Y335*$X$10)</f>
        <v>0.2</v>
      </c>
      <c r="Y335" s="368">
        <f t="shared" ref="Y335" si="1422">ROUND(AVERAGEIF(Z335:Z337,"&gt;0"),0)</f>
        <v>4</v>
      </c>
      <c r="Z335" s="335">
        <f t="shared" si="1402"/>
        <v>4</v>
      </c>
      <c r="AA335" s="275" t="s">
        <v>330</v>
      </c>
      <c r="AB335" s="275"/>
      <c r="AC335" s="368">
        <f t="shared" ref="AC335" si="1423">IF(S335="No_existen",5*$AC$10,AD335*$AC$10)</f>
        <v>0.15</v>
      </c>
      <c r="AD335" s="356">
        <f t="shared" ref="AD335" si="1424">ROUND(AVERAGEIF(AE335:AE337,"&gt;0"),0)</f>
        <v>1</v>
      </c>
      <c r="AE335" s="336">
        <f t="shared" si="1403"/>
        <v>1</v>
      </c>
      <c r="AF335" s="275" t="s">
        <v>307</v>
      </c>
      <c r="AG335" s="275" t="s">
        <v>1843</v>
      </c>
      <c r="AH335" s="368">
        <f t="shared" ref="AH335" si="1425">IF(S335="No_existen",5*$AH$10,AI335*$AH$10)</f>
        <v>0.1</v>
      </c>
      <c r="AI335" s="356">
        <f t="shared" ref="AI335" si="1426">ROUND(AVERAGEIF(AJ335:AJ337,"&gt;0"),0)</f>
        <v>1</v>
      </c>
      <c r="AJ335" s="336">
        <f t="shared" si="1404"/>
        <v>1</v>
      </c>
      <c r="AK335" s="275" t="s">
        <v>304</v>
      </c>
      <c r="AL335" s="275" t="s">
        <v>319</v>
      </c>
      <c r="AM335" s="368">
        <f t="shared" ref="AM335" si="1427">IF(S335="No_existen",5*$AM$10,AN335*$AM$10)</f>
        <v>0.1</v>
      </c>
      <c r="AN335" s="356">
        <f t="shared" ref="AN335" si="1428">ROUND(AVERAGEIF(AO335:AO337,"&gt;0"),0)</f>
        <v>1</v>
      </c>
      <c r="AO335" s="336">
        <f t="shared" si="1414"/>
        <v>1</v>
      </c>
      <c r="AP335" s="275" t="s">
        <v>592</v>
      </c>
      <c r="AQ335" s="356">
        <f t="shared" ref="AQ335" si="1429">ROUND(AVERAGE(U335,Y335,AD335,AI335,AN335),0)</f>
        <v>2</v>
      </c>
      <c r="AR335" s="356" t="str">
        <f t="shared" ref="AR335" si="1430">IF(AQ335&lt;1.5,"FUERTE",IF(AND(AQ335&gt;=1.5,AQ335&lt;2.5),"ACEPTABLE",IF(AQ335&gt;=5,"INEXISTENTE","DÉBIL")))</f>
        <v>ACEPTABLE</v>
      </c>
      <c r="AS335" s="358">
        <f t="shared" ref="AS335" si="1431">IF(R335=0,0,ROUND((R335*AQ335),0))</f>
        <v>16</v>
      </c>
      <c r="AT335" s="360" t="str">
        <f t="shared" ref="AT335" si="1432">IF(AS335&gt;=36,"GRAVE", IF(AS335&lt;=10, "LEVE", "MODERADO"))</f>
        <v>MODERADO</v>
      </c>
      <c r="AU335" s="367" t="s">
        <v>1862</v>
      </c>
      <c r="AV335" s="366">
        <v>1</v>
      </c>
      <c r="AW335" s="275" t="s">
        <v>91</v>
      </c>
      <c r="AX335" s="275" t="s">
        <v>1863</v>
      </c>
      <c r="AY335" s="159">
        <v>45275</v>
      </c>
      <c r="AZ335" s="159"/>
      <c r="BA335" s="164"/>
      <c r="XAO335" s="314"/>
      <c r="XAP335" s="314"/>
      <c r="XAQ335" s="263"/>
      <c r="XAR335" s="312"/>
      <c r="XAS335" s="263"/>
      <c r="XAT335" s="314"/>
      <c r="XAU335" s="314"/>
      <c r="XAV335" s="314"/>
      <c r="XAW335" s="315"/>
      <c r="XAX335" s="314"/>
      <c r="XAY335" s="314"/>
      <c r="XAZ335" s="314"/>
      <c r="XBA335" s="314"/>
      <c r="XBB335" s="314"/>
      <c r="XBC335" s="314"/>
      <c r="XBD335" s="281"/>
      <c r="XBE335" s="316"/>
      <c r="XBF335" s="317"/>
      <c r="XBG335" s="314"/>
      <c r="XBH335" s="314"/>
      <c r="XBI335" s="314"/>
      <c r="XBJ335" s="314"/>
      <c r="XBK335" s="263"/>
      <c r="XBL335" s="312"/>
      <c r="XBM335" s="263"/>
      <c r="XBN335" s="314"/>
      <c r="XBO335" s="314"/>
      <c r="XBP335" s="314"/>
      <c r="XBQ335" s="315"/>
      <c r="XBR335" s="314"/>
      <c r="XBS335" s="314"/>
      <c r="XBT335" s="314"/>
      <c r="XBU335" s="314"/>
      <c r="XBV335" s="314"/>
      <c r="XBW335" s="281"/>
      <c r="XBX335" s="317"/>
      <c r="XBY335" s="314"/>
      <c r="XBZ335" s="314"/>
      <c r="XCA335" s="318"/>
      <c r="XCB335" s="312"/>
      <c r="XCC335" s="314"/>
      <c r="XCD335" s="314"/>
      <c r="XCE335" s="263"/>
      <c r="XCF335" s="312"/>
      <c r="XCG335" s="263"/>
      <c r="XCH335" s="314"/>
      <c r="XCI335" s="314"/>
      <c r="XCJ335" s="314"/>
      <c r="XCK335" s="315"/>
      <c r="XCL335" s="314"/>
      <c r="XCM335" s="314"/>
      <c r="XCN335" s="314"/>
      <c r="XCO335" s="314"/>
      <c r="XCP335" s="314"/>
      <c r="XCQ335" s="317"/>
      <c r="XCR335" s="314"/>
      <c r="XCS335" s="318"/>
      <c r="XCT335" s="286"/>
      <c r="XCW335" s="314"/>
      <c r="XCX335" s="314"/>
      <c r="XCY335" s="263"/>
      <c r="XCZ335" s="312"/>
      <c r="XDA335" s="263"/>
      <c r="XDB335" s="314"/>
      <c r="XDC335" s="314"/>
      <c r="XDD335" s="314"/>
      <c r="XDE335" s="315"/>
      <c r="XDF335" s="314"/>
      <c r="XDG335" s="314"/>
      <c r="XDH335" s="314"/>
      <c r="XDI335" s="314"/>
      <c r="XDJ335" s="314"/>
      <c r="XDK335" s="314"/>
      <c r="XDL335" s="286"/>
      <c r="XDQ335" s="314"/>
      <c r="XDR335" s="314"/>
      <c r="XDS335" s="263"/>
      <c r="XDT335" s="312"/>
      <c r="XDU335" s="263"/>
      <c r="XDV335" s="314"/>
      <c r="XDW335" s="314"/>
      <c r="XDX335" s="314"/>
      <c r="XDY335" s="315"/>
      <c r="XDZ335" s="314"/>
      <c r="XEA335" s="314"/>
      <c r="XEB335" s="314"/>
      <c r="XEC335" s="314"/>
      <c r="XED335" s="314"/>
      <c r="XEE335" s="286"/>
      <c r="XEK335" s="314"/>
      <c r="XEL335" s="314"/>
      <c r="XEM335" s="263"/>
      <c r="XEN335" s="312"/>
      <c r="XEO335" s="263"/>
      <c r="XEP335" s="314"/>
      <c r="XEQ335" s="314"/>
      <c r="XER335" s="314"/>
      <c r="XES335" s="315"/>
      <c r="XET335" s="314"/>
      <c r="XEU335" s="314"/>
      <c r="XEV335" s="314"/>
      <c r="XEW335" s="314"/>
      <c r="XEX335" s="314"/>
    </row>
    <row r="336" spans="1:53 16265:16378" ht="40.5" hidden="1" customHeight="1" x14ac:dyDescent="0.2">
      <c r="A336" s="378"/>
      <c r="B336" s="364"/>
      <c r="C336" s="356"/>
      <c r="D336" s="367"/>
      <c r="E336" s="356"/>
      <c r="F336" s="369"/>
      <c r="G336" s="275"/>
      <c r="H336" s="275"/>
      <c r="I336" s="275"/>
      <c r="J336" s="369"/>
      <c r="K336" s="369"/>
      <c r="L336" s="369"/>
      <c r="M336" s="369"/>
      <c r="N336" s="369"/>
      <c r="O336" s="434"/>
      <c r="P336" s="369"/>
      <c r="Q336" s="434"/>
      <c r="R336" s="434"/>
      <c r="S336" s="162" t="s">
        <v>327</v>
      </c>
      <c r="T336" s="334">
        <f t="shared" si="1401"/>
        <v>1</v>
      </c>
      <c r="U336" s="356"/>
      <c r="V336" s="356"/>
      <c r="W336" s="275" t="s">
        <v>1864</v>
      </c>
      <c r="X336" s="369"/>
      <c r="Y336" s="368"/>
      <c r="Z336" s="335">
        <f t="shared" si="1402"/>
        <v>4</v>
      </c>
      <c r="AA336" s="275" t="s">
        <v>330</v>
      </c>
      <c r="AB336" s="275"/>
      <c r="AC336" s="368"/>
      <c r="AD336" s="356"/>
      <c r="AE336" s="336">
        <f t="shared" si="1403"/>
        <v>1</v>
      </c>
      <c r="AF336" s="275" t="s">
        <v>307</v>
      </c>
      <c r="AG336" s="275" t="s">
        <v>1843</v>
      </c>
      <c r="AH336" s="368"/>
      <c r="AI336" s="356"/>
      <c r="AJ336" s="336">
        <f t="shared" si="1404"/>
        <v>1</v>
      </c>
      <c r="AK336" s="275" t="s">
        <v>304</v>
      </c>
      <c r="AL336" s="275" t="s">
        <v>319</v>
      </c>
      <c r="AM336" s="368"/>
      <c r="AN336" s="356"/>
      <c r="AO336" s="336">
        <f t="shared" si="1414"/>
        <v>1</v>
      </c>
      <c r="AP336" s="275" t="s">
        <v>592</v>
      </c>
      <c r="AQ336" s="356"/>
      <c r="AR336" s="356"/>
      <c r="AS336" s="358"/>
      <c r="AT336" s="360"/>
      <c r="AU336" s="367"/>
      <c r="AV336" s="367"/>
      <c r="AW336" s="275"/>
      <c r="AX336" s="275"/>
      <c r="AY336" s="159"/>
      <c r="AZ336" s="159"/>
      <c r="BA336" s="164"/>
      <c r="XAO336" s="314"/>
      <c r="XAP336" s="314"/>
      <c r="XAQ336" s="263"/>
      <c r="XAR336" s="312"/>
      <c r="XAS336" s="263"/>
      <c r="XAT336" s="314"/>
      <c r="XAU336" s="314"/>
      <c r="XAV336" s="314"/>
      <c r="XAW336" s="315"/>
      <c r="XAX336" s="314"/>
      <c r="XAY336" s="314"/>
      <c r="XAZ336" s="314"/>
      <c r="XBA336" s="314"/>
      <c r="XBB336" s="314"/>
      <c r="XBC336" s="314"/>
      <c r="XBD336" s="281"/>
      <c r="XBE336" s="316"/>
      <c r="XBF336" s="317"/>
      <c r="XBG336" s="314"/>
      <c r="XBH336" s="314"/>
      <c r="XBI336" s="314"/>
      <c r="XBJ336" s="314"/>
      <c r="XBK336" s="263"/>
      <c r="XBL336" s="312"/>
      <c r="XBM336" s="263"/>
      <c r="XBN336" s="314"/>
      <c r="XBO336" s="314"/>
      <c r="XBP336" s="314"/>
      <c r="XBQ336" s="315"/>
      <c r="XBR336" s="314"/>
      <c r="XBS336" s="314"/>
      <c r="XBT336" s="314"/>
      <c r="XBU336" s="314"/>
      <c r="XBV336" s="314"/>
      <c r="XBW336" s="281"/>
      <c r="XBX336" s="317"/>
      <c r="XBY336" s="314"/>
      <c r="XBZ336" s="314"/>
      <c r="XCA336" s="318"/>
      <c r="XCB336" s="312"/>
      <c r="XCC336" s="314"/>
      <c r="XCD336" s="314"/>
      <c r="XCE336" s="263"/>
      <c r="XCF336" s="312"/>
      <c r="XCG336" s="263"/>
      <c r="XCH336" s="314"/>
      <c r="XCI336" s="314"/>
      <c r="XCJ336" s="314"/>
      <c r="XCK336" s="315"/>
      <c r="XCL336" s="314"/>
      <c r="XCM336" s="314"/>
      <c r="XCN336" s="314"/>
      <c r="XCO336" s="314"/>
      <c r="XCP336" s="314"/>
      <c r="XCQ336" s="317"/>
      <c r="XCR336" s="314"/>
      <c r="XCS336" s="318"/>
      <c r="XCT336" s="286"/>
      <c r="XCW336" s="314"/>
      <c r="XCX336" s="314"/>
      <c r="XCY336" s="263"/>
      <c r="XCZ336" s="312"/>
      <c r="XDA336" s="263"/>
      <c r="XDB336" s="314"/>
      <c r="XDC336" s="314"/>
      <c r="XDD336" s="314"/>
      <c r="XDE336" s="315"/>
      <c r="XDF336" s="314"/>
      <c r="XDG336" s="314"/>
      <c r="XDH336" s="314"/>
      <c r="XDI336" s="314"/>
      <c r="XDJ336" s="314"/>
      <c r="XDK336" s="314"/>
      <c r="XDL336" s="286"/>
      <c r="XDQ336" s="314"/>
      <c r="XDR336" s="314"/>
      <c r="XDS336" s="263"/>
      <c r="XDT336" s="312"/>
      <c r="XDU336" s="263"/>
      <c r="XDV336" s="314"/>
      <c r="XDW336" s="314"/>
      <c r="XDX336" s="314"/>
      <c r="XDY336" s="315"/>
      <c r="XDZ336" s="314"/>
      <c r="XEA336" s="314"/>
      <c r="XEB336" s="314"/>
      <c r="XEC336" s="314"/>
      <c r="XED336" s="314"/>
      <c r="XEE336" s="286"/>
      <c r="XEK336" s="314"/>
      <c r="XEL336" s="314"/>
      <c r="XEM336" s="263"/>
      <c r="XEN336" s="312"/>
      <c r="XEO336" s="263"/>
      <c r="XEP336" s="314"/>
      <c r="XEQ336" s="314"/>
      <c r="XER336" s="314"/>
      <c r="XES336" s="315"/>
      <c r="XET336" s="314"/>
      <c r="XEU336" s="314"/>
      <c r="XEV336" s="314"/>
      <c r="XEW336" s="314"/>
      <c r="XEX336" s="314"/>
    </row>
    <row r="337" spans="1:53 16265:16378" ht="40.5" hidden="1" customHeight="1" x14ac:dyDescent="0.2">
      <c r="A337" s="378"/>
      <c r="B337" s="364"/>
      <c r="C337" s="356"/>
      <c r="D337" s="367"/>
      <c r="E337" s="356"/>
      <c r="F337" s="369"/>
      <c r="G337" s="275"/>
      <c r="H337" s="275"/>
      <c r="I337" s="275"/>
      <c r="J337" s="369"/>
      <c r="K337" s="369"/>
      <c r="L337" s="369"/>
      <c r="M337" s="369"/>
      <c r="N337" s="369"/>
      <c r="O337" s="434"/>
      <c r="P337" s="369"/>
      <c r="Q337" s="434"/>
      <c r="R337" s="434"/>
      <c r="S337" s="162"/>
      <c r="T337" s="334">
        <f t="shared" si="1401"/>
        <v>0</v>
      </c>
      <c r="U337" s="356"/>
      <c r="V337" s="356"/>
      <c r="W337" s="275"/>
      <c r="X337" s="369"/>
      <c r="Y337" s="368"/>
      <c r="Z337" s="335">
        <f t="shared" si="1402"/>
        <v>0</v>
      </c>
      <c r="AA337" s="275"/>
      <c r="AB337" s="275"/>
      <c r="AC337" s="368"/>
      <c r="AD337" s="356"/>
      <c r="AE337" s="336">
        <f t="shared" si="1403"/>
        <v>0</v>
      </c>
      <c r="AF337" s="275"/>
      <c r="AG337" s="275"/>
      <c r="AH337" s="368"/>
      <c r="AI337" s="356"/>
      <c r="AJ337" s="336">
        <f t="shared" si="1404"/>
        <v>0</v>
      </c>
      <c r="AK337" s="275"/>
      <c r="AL337" s="275"/>
      <c r="AM337" s="368"/>
      <c r="AN337" s="356"/>
      <c r="AO337" s="336">
        <f t="shared" si="1414"/>
        <v>0</v>
      </c>
      <c r="AP337" s="275"/>
      <c r="AQ337" s="356"/>
      <c r="AR337" s="356"/>
      <c r="AS337" s="358"/>
      <c r="AT337" s="360"/>
      <c r="AU337" s="367"/>
      <c r="AV337" s="367"/>
      <c r="AW337" s="275"/>
      <c r="AX337" s="275"/>
      <c r="AY337" s="159"/>
      <c r="AZ337" s="159"/>
      <c r="BA337" s="164"/>
      <c r="XAO337" s="314"/>
      <c r="XAP337" s="314"/>
      <c r="XAQ337" s="263"/>
      <c r="XAR337" s="312"/>
      <c r="XAS337" s="263"/>
      <c r="XAT337" s="314"/>
      <c r="XAU337" s="314"/>
      <c r="XAV337" s="314"/>
      <c r="XAW337" s="315"/>
      <c r="XAX337" s="314"/>
      <c r="XAY337" s="314"/>
      <c r="XAZ337" s="314"/>
      <c r="XBA337" s="314"/>
      <c r="XBB337" s="314"/>
      <c r="XBC337" s="314"/>
      <c r="XBD337" s="281"/>
      <c r="XBE337" s="316"/>
      <c r="XBF337" s="317"/>
      <c r="XBG337" s="314"/>
      <c r="XBH337" s="314"/>
      <c r="XBI337" s="314"/>
      <c r="XBJ337" s="314"/>
      <c r="XBK337" s="263"/>
      <c r="XBL337" s="312"/>
      <c r="XBM337" s="263"/>
      <c r="XBN337" s="314"/>
      <c r="XBO337" s="314"/>
      <c r="XBP337" s="314"/>
      <c r="XBQ337" s="315"/>
      <c r="XBR337" s="314"/>
      <c r="XBS337" s="314"/>
      <c r="XBT337" s="314"/>
      <c r="XBU337" s="314"/>
      <c r="XBV337" s="314"/>
      <c r="XBW337" s="281"/>
      <c r="XBX337" s="317"/>
      <c r="XBY337" s="314"/>
      <c r="XBZ337" s="314"/>
      <c r="XCA337" s="318"/>
      <c r="XCB337" s="312"/>
      <c r="XCC337" s="314"/>
      <c r="XCD337" s="314"/>
      <c r="XCE337" s="263"/>
      <c r="XCF337" s="312"/>
      <c r="XCG337" s="263"/>
      <c r="XCH337" s="314"/>
      <c r="XCI337" s="314"/>
      <c r="XCJ337" s="314"/>
      <c r="XCK337" s="315"/>
      <c r="XCL337" s="314"/>
      <c r="XCM337" s="314"/>
      <c r="XCN337" s="314"/>
      <c r="XCO337" s="314"/>
      <c r="XCP337" s="314"/>
      <c r="XCQ337" s="317"/>
      <c r="XCR337" s="314"/>
      <c r="XCS337" s="318"/>
      <c r="XCT337" s="286"/>
      <c r="XCW337" s="314"/>
      <c r="XCX337" s="314"/>
      <c r="XCY337" s="263"/>
      <c r="XCZ337" s="312"/>
      <c r="XDA337" s="263"/>
      <c r="XDB337" s="314"/>
      <c r="XDC337" s="314"/>
      <c r="XDD337" s="314"/>
      <c r="XDE337" s="315"/>
      <c r="XDF337" s="314"/>
      <c r="XDG337" s="314"/>
      <c r="XDH337" s="314"/>
      <c r="XDI337" s="314"/>
      <c r="XDJ337" s="314"/>
      <c r="XDK337" s="314"/>
      <c r="XDL337" s="286"/>
      <c r="XDQ337" s="314"/>
      <c r="XDR337" s="314"/>
      <c r="XDS337" s="263"/>
      <c r="XDT337" s="312"/>
      <c r="XDU337" s="263"/>
      <c r="XDV337" s="314"/>
      <c r="XDW337" s="314"/>
      <c r="XDX337" s="314"/>
      <c r="XDY337" s="315"/>
      <c r="XDZ337" s="314"/>
      <c r="XEA337" s="314"/>
      <c r="XEB337" s="314"/>
      <c r="XEC337" s="314"/>
      <c r="XED337" s="314"/>
      <c r="XEE337" s="286"/>
      <c r="XEK337" s="314"/>
      <c r="XEL337" s="314"/>
      <c r="XEM337" s="263"/>
      <c r="XEN337" s="312"/>
      <c r="XEO337" s="263"/>
      <c r="XEP337" s="314"/>
      <c r="XEQ337" s="314"/>
      <c r="XER337" s="314"/>
      <c r="XES337" s="315"/>
      <c r="XET337" s="314"/>
      <c r="XEU337" s="314"/>
      <c r="XEV337" s="314"/>
      <c r="XEW337" s="314"/>
      <c r="XEX337" s="314"/>
    </row>
    <row r="338" spans="1:53 16265:16378" ht="40.5" hidden="1" customHeight="1" x14ac:dyDescent="0.2">
      <c r="A338" s="378">
        <v>110</v>
      </c>
      <c r="B338" s="364" t="s">
        <v>261</v>
      </c>
      <c r="C338" s="356" t="str">
        <f>+VLOOKUP(B338,$A$770:$B$812,2,0)</f>
        <v>MARCELA BOTERO ARBELAEZ</v>
      </c>
      <c r="D338" s="367" t="s">
        <v>171</v>
      </c>
      <c r="E338" s="356"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69" t="s">
        <v>276</v>
      </c>
      <c r="G338" s="275" t="s">
        <v>271</v>
      </c>
      <c r="H338" s="275" t="s">
        <v>37</v>
      </c>
      <c r="I338" s="275" t="s">
        <v>1865</v>
      </c>
      <c r="J338" s="369" t="s">
        <v>106</v>
      </c>
      <c r="K338" s="369" t="s">
        <v>1866</v>
      </c>
      <c r="L338" s="369" t="s">
        <v>1867</v>
      </c>
      <c r="M338" s="369" t="s">
        <v>1860</v>
      </c>
      <c r="N338" s="369" t="s">
        <v>151</v>
      </c>
      <c r="O338" s="434">
        <f t="shared" ref="O338" si="1433">IF(N338="ALTA",5,IF(N338="MEDIO ALTA",4,IF(N338="MEDIA",3,IF(N338="MEDIO BAJA",2,IF(N338="BAJA",1,0)))))</f>
        <v>2</v>
      </c>
      <c r="P338" s="369" t="s">
        <v>144</v>
      </c>
      <c r="Q338" s="434">
        <f t="shared" ref="Q338" si="1434">IF(P338="ALTO",5,IF(P338="MEDIO ALTO",4,IF(P338="MEDIO",3,IF(P338="MEDIO BAJO",2,IF(P338="BAJO",1,0)))))</f>
        <v>4</v>
      </c>
      <c r="R338" s="434">
        <f>Q338*O338</f>
        <v>8</v>
      </c>
      <c r="S338" s="162" t="s">
        <v>327</v>
      </c>
      <c r="T338" s="334">
        <f t="shared" si="1401"/>
        <v>1</v>
      </c>
      <c r="U338" s="356">
        <f t="shared" si="1406"/>
        <v>1</v>
      </c>
      <c r="V338" s="356">
        <f t="shared" si="1175"/>
        <v>0.6</v>
      </c>
      <c r="W338" s="275" t="s">
        <v>1868</v>
      </c>
      <c r="X338" s="369">
        <f>IF(S338="No_existen",5*$X$10,Y338*$X$10)</f>
        <v>0.2</v>
      </c>
      <c r="Y338" s="368">
        <f t="shared" ref="Y338" si="1435">ROUND(AVERAGEIF(Z338:Z340,"&gt;0"),0)</f>
        <v>4</v>
      </c>
      <c r="Z338" s="335">
        <f t="shared" si="1402"/>
        <v>4</v>
      </c>
      <c r="AA338" s="275" t="s">
        <v>330</v>
      </c>
      <c r="AB338" s="275"/>
      <c r="AC338" s="368">
        <f t="shared" ref="AC338" si="1436">IF(S338="No_existen",5*$AC$10,AD338*$AC$10)</f>
        <v>0.15</v>
      </c>
      <c r="AD338" s="356">
        <f t="shared" ref="AD338" si="1437">ROUND(AVERAGEIF(AE338:AE340,"&gt;0"),0)</f>
        <v>1</v>
      </c>
      <c r="AE338" s="336">
        <f t="shared" si="1403"/>
        <v>1</v>
      </c>
      <c r="AF338" s="275" t="s">
        <v>307</v>
      </c>
      <c r="AG338" s="275" t="s">
        <v>1843</v>
      </c>
      <c r="AH338" s="368">
        <f t="shared" ref="AH338" si="1438">IF(S338="No_existen",5*$AH$10,AI338*$AH$10)</f>
        <v>0.1</v>
      </c>
      <c r="AI338" s="356">
        <f t="shared" ref="AI338" si="1439">ROUND(AVERAGEIF(AJ338:AJ340,"&gt;0"),0)</f>
        <v>1</v>
      </c>
      <c r="AJ338" s="336">
        <f t="shared" si="1404"/>
        <v>1</v>
      </c>
      <c r="AK338" s="275" t="s">
        <v>304</v>
      </c>
      <c r="AL338" s="275" t="s">
        <v>319</v>
      </c>
      <c r="AM338" s="368">
        <f t="shared" ref="AM338" si="1440">IF(S338="No_existen",5*$AM$10,AN338*$AM$10)</f>
        <v>0.1</v>
      </c>
      <c r="AN338" s="356">
        <f t="shared" ref="AN338" si="1441">ROUND(AVERAGEIF(AO338:AO340,"&gt;0"),0)</f>
        <v>1</v>
      </c>
      <c r="AO338" s="336">
        <f t="shared" si="1414"/>
        <v>1</v>
      </c>
      <c r="AP338" s="275" t="s">
        <v>592</v>
      </c>
      <c r="AQ338" s="356">
        <f t="shared" ref="AQ338" si="1442">ROUND(AVERAGE(U338,Y338,AD338,AI338,AN338),0)</f>
        <v>2</v>
      </c>
      <c r="AR338" s="356" t="str">
        <f t="shared" ref="AR338" si="1443">IF(AQ338&lt;1.5,"FUERTE",IF(AND(AQ338&gt;=1.5,AQ338&lt;2.5),"ACEPTABLE",IF(AQ338&gt;=5,"INEXISTENTE","DÉBIL")))</f>
        <v>ACEPTABLE</v>
      </c>
      <c r="AS338" s="358">
        <f t="shared" ref="AS338" si="1444">IF(R338=0,0,ROUND((R338*AQ338),0))</f>
        <v>16</v>
      </c>
      <c r="AT338" s="360" t="str">
        <f t="shared" ref="AT338" si="1445">IF(AS338&gt;=36,"GRAVE", IF(AS338&lt;=10, "LEVE", "MODERADO"))</f>
        <v>MODERADO</v>
      </c>
      <c r="AU338" s="367" t="s">
        <v>1869</v>
      </c>
      <c r="AV338" s="366">
        <v>0</v>
      </c>
      <c r="AW338" s="275" t="s">
        <v>91</v>
      </c>
      <c r="AX338" s="275" t="s">
        <v>1863</v>
      </c>
      <c r="AY338" s="159">
        <v>45275</v>
      </c>
      <c r="AZ338" s="159"/>
      <c r="BA338" s="164"/>
      <c r="XAO338" s="314"/>
      <c r="XAP338" s="314"/>
      <c r="XAQ338" s="263"/>
      <c r="XAR338" s="312"/>
      <c r="XAS338" s="263"/>
      <c r="XAT338" s="314"/>
      <c r="XAU338" s="314"/>
      <c r="XAV338" s="314"/>
      <c r="XAW338" s="315"/>
      <c r="XAX338" s="314"/>
      <c r="XAY338" s="314"/>
      <c r="XAZ338" s="314"/>
      <c r="XBA338" s="314"/>
      <c r="XBB338" s="314"/>
      <c r="XBC338" s="314"/>
      <c r="XBD338" s="281"/>
      <c r="XBE338" s="316"/>
      <c r="XBF338" s="317"/>
      <c r="XBG338" s="314"/>
      <c r="XBH338" s="314"/>
      <c r="XBI338" s="314"/>
      <c r="XBJ338" s="314"/>
      <c r="XBK338" s="263"/>
      <c r="XBL338" s="312"/>
      <c r="XBM338" s="263"/>
      <c r="XBN338" s="314"/>
      <c r="XBO338" s="314"/>
      <c r="XBP338" s="314"/>
      <c r="XBQ338" s="315"/>
      <c r="XBR338" s="314"/>
      <c r="XBS338" s="314"/>
      <c r="XBT338" s="314"/>
      <c r="XBU338" s="314"/>
      <c r="XBV338" s="314"/>
      <c r="XBW338" s="281"/>
      <c r="XBX338" s="317"/>
      <c r="XBY338" s="314"/>
      <c r="XBZ338" s="314"/>
      <c r="XCA338" s="318"/>
      <c r="XCB338" s="312"/>
      <c r="XCC338" s="314"/>
      <c r="XCD338" s="314"/>
      <c r="XCE338" s="263"/>
      <c r="XCF338" s="312"/>
      <c r="XCG338" s="263"/>
      <c r="XCH338" s="314"/>
      <c r="XCI338" s="314"/>
      <c r="XCJ338" s="314"/>
      <c r="XCK338" s="315"/>
      <c r="XCL338" s="314"/>
      <c r="XCM338" s="314"/>
      <c r="XCN338" s="314"/>
      <c r="XCO338" s="314"/>
      <c r="XCP338" s="314"/>
      <c r="XCQ338" s="317"/>
      <c r="XCR338" s="314"/>
      <c r="XCS338" s="318"/>
      <c r="XCT338" s="286"/>
      <c r="XCW338" s="314"/>
      <c r="XCX338" s="314"/>
      <c r="XCY338" s="263"/>
      <c r="XCZ338" s="312"/>
      <c r="XDA338" s="263"/>
      <c r="XDB338" s="314"/>
      <c r="XDC338" s="314"/>
      <c r="XDD338" s="314"/>
      <c r="XDE338" s="315"/>
      <c r="XDF338" s="314"/>
      <c r="XDG338" s="314"/>
      <c r="XDH338" s="314"/>
      <c r="XDI338" s="314"/>
      <c r="XDJ338" s="314"/>
      <c r="XDK338" s="314"/>
      <c r="XDL338" s="286"/>
      <c r="XDQ338" s="314"/>
      <c r="XDR338" s="314"/>
      <c r="XDS338" s="263"/>
      <c r="XDT338" s="312"/>
      <c r="XDU338" s="263"/>
      <c r="XDV338" s="314"/>
      <c r="XDW338" s="314"/>
      <c r="XDX338" s="314"/>
      <c r="XDY338" s="315"/>
      <c r="XDZ338" s="314"/>
      <c r="XEA338" s="314"/>
      <c r="XEB338" s="314"/>
      <c r="XEC338" s="314"/>
      <c r="XED338" s="314"/>
      <c r="XEE338" s="286"/>
      <c r="XEK338" s="314"/>
      <c r="XEL338" s="314"/>
      <c r="XEM338" s="263"/>
      <c r="XEN338" s="312"/>
      <c r="XEO338" s="263"/>
      <c r="XEP338" s="314"/>
      <c r="XEQ338" s="314"/>
      <c r="XER338" s="314"/>
      <c r="XES338" s="315"/>
      <c r="XET338" s="314"/>
      <c r="XEU338" s="314"/>
      <c r="XEV338" s="314"/>
      <c r="XEW338" s="314"/>
      <c r="XEX338" s="314"/>
    </row>
    <row r="339" spans="1:53 16265:16378" ht="40.5" hidden="1" customHeight="1" x14ac:dyDescent="0.2">
      <c r="A339" s="378"/>
      <c r="B339" s="364"/>
      <c r="C339" s="356"/>
      <c r="D339" s="367"/>
      <c r="E339" s="356"/>
      <c r="F339" s="369"/>
      <c r="G339" s="275"/>
      <c r="H339" s="275"/>
      <c r="I339" s="275"/>
      <c r="J339" s="369"/>
      <c r="K339" s="369"/>
      <c r="L339" s="369"/>
      <c r="M339" s="369"/>
      <c r="N339" s="369"/>
      <c r="O339" s="434"/>
      <c r="P339" s="369"/>
      <c r="Q339" s="434"/>
      <c r="R339" s="434"/>
      <c r="S339" s="162"/>
      <c r="T339" s="334">
        <f t="shared" si="1401"/>
        <v>0</v>
      </c>
      <c r="U339" s="356"/>
      <c r="V339" s="356"/>
      <c r="W339" s="275" t="s">
        <v>1870</v>
      </c>
      <c r="X339" s="369"/>
      <c r="Y339" s="368"/>
      <c r="Z339" s="335">
        <f t="shared" si="1402"/>
        <v>4</v>
      </c>
      <c r="AA339" s="275" t="s">
        <v>330</v>
      </c>
      <c r="AB339" s="275"/>
      <c r="AC339" s="368"/>
      <c r="AD339" s="356"/>
      <c r="AE339" s="336">
        <f t="shared" si="1403"/>
        <v>1</v>
      </c>
      <c r="AF339" s="275" t="s">
        <v>307</v>
      </c>
      <c r="AG339" s="275" t="s">
        <v>1843</v>
      </c>
      <c r="AH339" s="368"/>
      <c r="AI339" s="356"/>
      <c r="AJ339" s="336">
        <f t="shared" si="1404"/>
        <v>1</v>
      </c>
      <c r="AK339" s="275" t="s">
        <v>304</v>
      </c>
      <c r="AL339" s="275" t="s">
        <v>319</v>
      </c>
      <c r="AM339" s="368"/>
      <c r="AN339" s="356"/>
      <c r="AO339" s="336">
        <f t="shared" si="1414"/>
        <v>1</v>
      </c>
      <c r="AP339" s="275" t="s">
        <v>592</v>
      </c>
      <c r="AQ339" s="356"/>
      <c r="AR339" s="356"/>
      <c r="AS339" s="358"/>
      <c r="AT339" s="360"/>
      <c r="AU339" s="367"/>
      <c r="AV339" s="367"/>
      <c r="AW339" s="275"/>
      <c r="AX339" s="275"/>
      <c r="AY339" s="159"/>
      <c r="AZ339" s="159"/>
      <c r="BA339" s="164"/>
      <c r="XAO339" s="314"/>
      <c r="XAP339" s="314"/>
      <c r="XAQ339" s="263"/>
      <c r="XAR339" s="312"/>
      <c r="XAS339" s="263"/>
      <c r="XAT339" s="314"/>
      <c r="XAU339" s="314"/>
      <c r="XAV339" s="314"/>
      <c r="XAW339" s="315"/>
      <c r="XAX339" s="314"/>
      <c r="XAY339" s="314"/>
      <c r="XAZ339" s="314"/>
      <c r="XBA339" s="314"/>
      <c r="XBB339" s="314"/>
      <c r="XBC339" s="314"/>
      <c r="XBD339" s="281"/>
      <c r="XBE339" s="316"/>
      <c r="XBF339" s="317"/>
      <c r="XBG339" s="314"/>
      <c r="XBH339" s="314"/>
      <c r="XBI339" s="314"/>
      <c r="XBJ339" s="314"/>
      <c r="XBK339" s="263"/>
      <c r="XBL339" s="312"/>
      <c r="XBM339" s="263"/>
      <c r="XBN339" s="314"/>
      <c r="XBO339" s="314"/>
      <c r="XBP339" s="314"/>
      <c r="XBQ339" s="315"/>
      <c r="XBR339" s="314"/>
      <c r="XBS339" s="314"/>
      <c r="XBT339" s="314"/>
      <c r="XBU339" s="314"/>
      <c r="XBV339" s="314"/>
      <c r="XBW339" s="281"/>
      <c r="XBX339" s="317"/>
      <c r="XBY339" s="314"/>
      <c r="XBZ339" s="314"/>
      <c r="XCA339" s="318"/>
      <c r="XCB339" s="312"/>
      <c r="XCC339" s="314"/>
      <c r="XCD339" s="314"/>
      <c r="XCE339" s="263"/>
      <c r="XCF339" s="312"/>
      <c r="XCG339" s="263"/>
      <c r="XCH339" s="314"/>
      <c r="XCI339" s="314"/>
      <c r="XCJ339" s="314"/>
      <c r="XCK339" s="315"/>
      <c r="XCL339" s="314"/>
      <c r="XCM339" s="314"/>
      <c r="XCN339" s="314"/>
      <c r="XCO339" s="314"/>
      <c r="XCP339" s="314"/>
      <c r="XCQ339" s="317"/>
      <c r="XCR339" s="314"/>
      <c r="XCS339" s="318"/>
      <c r="XCT339" s="286"/>
      <c r="XCW339" s="314"/>
      <c r="XCX339" s="314"/>
      <c r="XCY339" s="263"/>
      <c r="XCZ339" s="312"/>
      <c r="XDA339" s="263"/>
      <c r="XDB339" s="314"/>
      <c r="XDC339" s="314"/>
      <c r="XDD339" s="314"/>
      <c r="XDE339" s="315"/>
      <c r="XDF339" s="314"/>
      <c r="XDG339" s="314"/>
      <c r="XDH339" s="314"/>
      <c r="XDI339" s="314"/>
      <c r="XDJ339" s="314"/>
      <c r="XDK339" s="314"/>
      <c r="XDL339" s="286"/>
      <c r="XDQ339" s="314"/>
      <c r="XDR339" s="314"/>
      <c r="XDS339" s="263"/>
      <c r="XDT339" s="312"/>
      <c r="XDU339" s="263"/>
      <c r="XDV339" s="314"/>
      <c r="XDW339" s="314"/>
      <c r="XDX339" s="314"/>
      <c r="XDY339" s="315"/>
      <c r="XDZ339" s="314"/>
      <c r="XEA339" s="314"/>
      <c r="XEB339" s="314"/>
      <c r="XEC339" s="314"/>
      <c r="XED339" s="314"/>
      <c r="XEE339" s="286"/>
      <c r="XEK339" s="314"/>
      <c r="XEL339" s="314"/>
      <c r="XEM339" s="263"/>
      <c r="XEN339" s="312"/>
      <c r="XEO339" s="263"/>
      <c r="XEP339" s="314"/>
      <c r="XEQ339" s="314"/>
      <c r="XER339" s="314"/>
      <c r="XES339" s="315"/>
      <c r="XET339" s="314"/>
      <c r="XEU339" s="314"/>
      <c r="XEV339" s="314"/>
      <c r="XEW339" s="314"/>
      <c r="XEX339" s="314"/>
    </row>
    <row r="340" spans="1:53 16265:16378" ht="40.5" hidden="1" customHeight="1" x14ac:dyDescent="0.2">
      <c r="A340" s="378"/>
      <c r="B340" s="364"/>
      <c r="C340" s="356"/>
      <c r="D340" s="367"/>
      <c r="E340" s="356"/>
      <c r="F340" s="369"/>
      <c r="G340" s="275"/>
      <c r="H340" s="275"/>
      <c r="I340" s="275"/>
      <c r="J340" s="369"/>
      <c r="K340" s="369"/>
      <c r="L340" s="369"/>
      <c r="M340" s="369"/>
      <c r="N340" s="369"/>
      <c r="O340" s="434"/>
      <c r="P340" s="369"/>
      <c r="Q340" s="434"/>
      <c r="R340" s="434"/>
      <c r="S340" s="162"/>
      <c r="T340" s="334">
        <f t="shared" si="1401"/>
        <v>0</v>
      </c>
      <c r="U340" s="356"/>
      <c r="V340" s="356"/>
      <c r="W340" s="275"/>
      <c r="X340" s="369"/>
      <c r="Y340" s="368"/>
      <c r="Z340" s="335">
        <f t="shared" si="1402"/>
        <v>0</v>
      </c>
      <c r="AA340" s="275"/>
      <c r="AB340" s="275"/>
      <c r="AC340" s="368"/>
      <c r="AD340" s="356"/>
      <c r="AE340" s="336">
        <f t="shared" si="1403"/>
        <v>0</v>
      </c>
      <c r="AF340" s="275"/>
      <c r="AG340" s="275"/>
      <c r="AH340" s="368"/>
      <c r="AI340" s="356"/>
      <c r="AJ340" s="336">
        <f t="shared" si="1404"/>
        <v>0</v>
      </c>
      <c r="AK340" s="275"/>
      <c r="AL340" s="275"/>
      <c r="AM340" s="368"/>
      <c r="AN340" s="356"/>
      <c r="AO340" s="336">
        <f t="shared" si="1414"/>
        <v>0</v>
      </c>
      <c r="AP340" s="275"/>
      <c r="AQ340" s="356"/>
      <c r="AR340" s="356"/>
      <c r="AS340" s="358"/>
      <c r="AT340" s="360"/>
      <c r="AU340" s="367"/>
      <c r="AV340" s="367"/>
      <c r="AW340" s="275"/>
      <c r="AX340" s="275"/>
      <c r="AY340" s="159"/>
      <c r="AZ340" s="159"/>
      <c r="BA340" s="164"/>
      <c r="XAO340" s="314"/>
      <c r="XAP340" s="314"/>
      <c r="XAQ340" s="263"/>
      <c r="XAR340" s="312"/>
      <c r="XAS340" s="263"/>
      <c r="XAT340" s="314"/>
      <c r="XAU340" s="314"/>
      <c r="XAV340" s="314"/>
      <c r="XAW340" s="315"/>
      <c r="XAX340" s="314"/>
      <c r="XAY340" s="314"/>
      <c r="XAZ340" s="314"/>
      <c r="XBA340" s="314"/>
      <c r="XBB340" s="314"/>
      <c r="XBC340" s="314"/>
      <c r="XBD340" s="281"/>
      <c r="XBE340" s="316"/>
      <c r="XBF340" s="317"/>
      <c r="XBG340" s="314"/>
      <c r="XBH340" s="314"/>
      <c r="XBI340" s="314"/>
      <c r="XBJ340" s="314"/>
      <c r="XBK340" s="263"/>
      <c r="XBL340" s="312"/>
      <c r="XBM340" s="263"/>
      <c r="XBN340" s="314"/>
      <c r="XBO340" s="314"/>
      <c r="XBP340" s="314"/>
      <c r="XBQ340" s="315"/>
      <c r="XBR340" s="314"/>
      <c r="XBS340" s="314"/>
      <c r="XBT340" s="314"/>
      <c r="XBU340" s="314"/>
      <c r="XBV340" s="314"/>
      <c r="XBW340" s="281"/>
      <c r="XBX340" s="317"/>
      <c r="XBY340" s="314"/>
      <c r="XBZ340" s="314"/>
      <c r="XCA340" s="318"/>
      <c r="XCB340" s="312"/>
      <c r="XCC340" s="314"/>
      <c r="XCD340" s="314"/>
      <c r="XCE340" s="263"/>
      <c r="XCF340" s="312"/>
      <c r="XCG340" s="263"/>
      <c r="XCH340" s="314"/>
      <c r="XCI340" s="314"/>
      <c r="XCJ340" s="314"/>
      <c r="XCK340" s="315"/>
      <c r="XCL340" s="314"/>
      <c r="XCM340" s="314"/>
      <c r="XCN340" s="314"/>
      <c r="XCO340" s="314"/>
      <c r="XCP340" s="314"/>
      <c r="XCQ340" s="317"/>
      <c r="XCR340" s="314"/>
      <c r="XCS340" s="318"/>
      <c r="XCT340" s="286"/>
      <c r="XCW340" s="314"/>
      <c r="XCX340" s="314"/>
      <c r="XCY340" s="263"/>
      <c r="XCZ340" s="312"/>
      <c r="XDA340" s="263"/>
      <c r="XDB340" s="314"/>
      <c r="XDC340" s="314"/>
      <c r="XDD340" s="314"/>
      <c r="XDE340" s="315"/>
      <c r="XDF340" s="314"/>
      <c r="XDG340" s="314"/>
      <c r="XDH340" s="314"/>
      <c r="XDI340" s="314"/>
      <c r="XDJ340" s="314"/>
      <c r="XDK340" s="314"/>
      <c r="XDL340" s="286"/>
      <c r="XDQ340" s="314"/>
      <c r="XDR340" s="314"/>
      <c r="XDS340" s="263"/>
      <c r="XDT340" s="312"/>
      <c r="XDU340" s="263"/>
      <c r="XDV340" s="314"/>
      <c r="XDW340" s="314"/>
      <c r="XDX340" s="314"/>
      <c r="XDY340" s="315"/>
      <c r="XDZ340" s="314"/>
      <c r="XEA340" s="314"/>
      <c r="XEB340" s="314"/>
      <c r="XEC340" s="314"/>
      <c r="XED340" s="314"/>
      <c r="XEE340" s="286"/>
      <c r="XEK340" s="314"/>
      <c r="XEL340" s="314"/>
      <c r="XEM340" s="263"/>
      <c r="XEN340" s="312"/>
      <c r="XEO340" s="263"/>
      <c r="XEP340" s="314"/>
      <c r="XEQ340" s="314"/>
      <c r="XER340" s="314"/>
      <c r="XES340" s="315"/>
      <c r="XET340" s="314"/>
      <c r="XEU340" s="314"/>
      <c r="XEV340" s="314"/>
      <c r="XEW340" s="314"/>
      <c r="XEX340" s="314"/>
    </row>
    <row r="341" spans="1:53 16265:16378" ht="40.5" hidden="1" customHeight="1" x14ac:dyDescent="0.2">
      <c r="A341" s="378">
        <v>111</v>
      </c>
      <c r="B341" s="364" t="s">
        <v>261</v>
      </c>
      <c r="C341" s="356" t="str">
        <f>+VLOOKUP(B341,$A$770:$B$812,2,0)</f>
        <v>MARCELA BOTERO ARBELAEZ</v>
      </c>
      <c r="D341" s="367" t="s">
        <v>171</v>
      </c>
      <c r="E341" s="356"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69" t="s">
        <v>276</v>
      </c>
      <c r="G341" s="275" t="s">
        <v>271</v>
      </c>
      <c r="H341" s="275" t="s">
        <v>37</v>
      </c>
      <c r="I341" s="275" t="s">
        <v>1871</v>
      </c>
      <c r="J341" s="369" t="s">
        <v>112</v>
      </c>
      <c r="K341" s="369" t="s">
        <v>1872</v>
      </c>
      <c r="L341" s="369" t="s">
        <v>1873</v>
      </c>
      <c r="M341" s="369" t="s">
        <v>1730</v>
      </c>
      <c r="N341" s="369" t="s">
        <v>128</v>
      </c>
      <c r="O341" s="434">
        <f t="shared" ref="O341" si="1446">IF(N341="ALTA",5,IF(N341="MEDIO ALTA",4,IF(N341="MEDIA",3,IF(N341="MEDIO BAJA",2,IF(N341="BAJA",1,0)))))</f>
        <v>1</v>
      </c>
      <c r="P341" s="369" t="s">
        <v>140</v>
      </c>
      <c r="Q341" s="434">
        <f t="shared" ref="Q341" si="1447">IF(P341="ALTO",5,IF(P341="MEDIO ALTO",4,IF(P341="MEDIO",3,IF(P341="MEDIO BAJO",2,IF(P341="BAJO",1,0)))))</f>
        <v>5</v>
      </c>
      <c r="R341" s="434">
        <f t="shared" si="1421"/>
        <v>5</v>
      </c>
      <c r="S341" s="162" t="s">
        <v>327</v>
      </c>
      <c r="T341" s="334">
        <f t="shared" si="1401"/>
        <v>1</v>
      </c>
      <c r="U341" s="356">
        <f t="shared" si="1406"/>
        <v>1</v>
      </c>
      <c r="V341" s="356">
        <f t="shared" si="1175"/>
        <v>0.6</v>
      </c>
      <c r="W341" s="275" t="s">
        <v>1842</v>
      </c>
      <c r="X341" s="369">
        <f t="shared" ref="X341" si="1448">IF(S341="No_existen",5*$X$10,Y341*$X$10)</f>
        <v>0.2</v>
      </c>
      <c r="Y341" s="368">
        <f t="shared" ref="Y341" si="1449">ROUND(AVERAGEIF(Z341:Z343,"&gt;0"),0)</f>
        <v>4</v>
      </c>
      <c r="Z341" s="335">
        <f t="shared" si="1402"/>
        <v>4</v>
      </c>
      <c r="AA341" s="275" t="s">
        <v>330</v>
      </c>
      <c r="AB341" s="275"/>
      <c r="AC341" s="368">
        <f t="shared" ref="AC341" si="1450">IF(S341="No_existen",5*$AC$10,AD341*$AC$10)</f>
        <v>0.15</v>
      </c>
      <c r="AD341" s="356">
        <f t="shared" ref="AD341" si="1451">ROUND(AVERAGEIF(AE341:AE343,"&gt;0"),0)</f>
        <v>1</v>
      </c>
      <c r="AE341" s="336">
        <f t="shared" si="1403"/>
        <v>1</v>
      </c>
      <c r="AF341" s="275" t="s">
        <v>307</v>
      </c>
      <c r="AG341" s="275" t="s">
        <v>1843</v>
      </c>
      <c r="AH341" s="368">
        <f t="shared" ref="AH341" si="1452">IF(S341="No_existen",5*$AH$10,AI341*$AH$10)</f>
        <v>0.1</v>
      </c>
      <c r="AI341" s="356">
        <f t="shared" ref="AI341" si="1453">ROUND(AVERAGEIF(AJ341:AJ343,"&gt;0"),0)</f>
        <v>1</v>
      </c>
      <c r="AJ341" s="336">
        <f t="shared" si="1404"/>
        <v>1</v>
      </c>
      <c r="AK341" s="275" t="s">
        <v>304</v>
      </c>
      <c r="AL341" s="275" t="s">
        <v>313</v>
      </c>
      <c r="AM341" s="368">
        <f t="shared" ref="AM341" si="1454">IF(S341="No_existen",5*$AM$10,AN341*$AM$10)</f>
        <v>0.1</v>
      </c>
      <c r="AN341" s="356">
        <f t="shared" ref="AN341" si="1455">ROUND(AVERAGEIF(AO341:AO343,"&gt;0"),0)</f>
        <v>1</v>
      </c>
      <c r="AO341" s="336">
        <f t="shared" si="1414"/>
        <v>1</v>
      </c>
      <c r="AP341" s="275" t="s">
        <v>592</v>
      </c>
      <c r="AQ341" s="356">
        <f t="shared" ref="AQ341" si="1456">ROUND(AVERAGE(U341,Y341,AD341,AI341,AN341),0)</f>
        <v>2</v>
      </c>
      <c r="AR341" s="356" t="str">
        <f t="shared" ref="AR341" si="1457">IF(AQ341&lt;1.5,"FUERTE",IF(AND(AQ341&gt;=1.5,AQ341&lt;2.5),"ACEPTABLE",IF(AQ341&gt;=5,"INEXISTENTE","DÉBIL")))</f>
        <v>ACEPTABLE</v>
      </c>
      <c r="AS341" s="358">
        <f t="shared" ref="AS341" si="1458">IF(R341=0,0,ROUND((R341*AQ341),0))</f>
        <v>10</v>
      </c>
      <c r="AT341" s="360" t="str">
        <f t="shared" ref="AT341" si="1459">IF(AS341&gt;=36,"GRAVE", IF(AS341&lt;=10, "LEVE", "MODERADO"))</f>
        <v>LEVE</v>
      </c>
      <c r="AU341" s="367" t="s">
        <v>1874</v>
      </c>
      <c r="AV341" s="366">
        <v>0</v>
      </c>
      <c r="AW341" s="275" t="s">
        <v>90</v>
      </c>
      <c r="AX341" s="275"/>
      <c r="AY341" s="159"/>
      <c r="AZ341" s="159"/>
      <c r="BA341" s="164"/>
      <c r="XAO341" s="314"/>
      <c r="XAP341" s="314"/>
      <c r="XAQ341" s="263"/>
      <c r="XAR341" s="312"/>
      <c r="XAS341" s="263"/>
      <c r="XAT341" s="314"/>
      <c r="XAU341" s="314"/>
      <c r="XAV341" s="314"/>
      <c r="XAW341" s="315"/>
      <c r="XAX341" s="314"/>
      <c r="XAY341" s="314"/>
      <c r="XAZ341" s="314"/>
      <c r="XBA341" s="314"/>
      <c r="XBB341" s="314"/>
      <c r="XBC341" s="314"/>
      <c r="XBD341" s="281"/>
      <c r="XBE341" s="316"/>
      <c r="XBF341" s="317"/>
      <c r="XBG341" s="314"/>
      <c r="XBH341" s="314"/>
      <c r="XBI341" s="314"/>
      <c r="XBJ341" s="314"/>
      <c r="XBK341" s="263"/>
      <c r="XBL341" s="312"/>
      <c r="XBM341" s="263"/>
      <c r="XBN341" s="314"/>
      <c r="XBO341" s="314"/>
      <c r="XBP341" s="314"/>
      <c r="XBQ341" s="315"/>
      <c r="XBR341" s="314"/>
      <c r="XBS341" s="314"/>
      <c r="XBT341" s="314"/>
      <c r="XBU341" s="314"/>
      <c r="XBV341" s="314"/>
      <c r="XBW341" s="281"/>
      <c r="XBX341" s="317"/>
      <c r="XBY341" s="314"/>
      <c r="XBZ341" s="314"/>
      <c r="XCA341" s="318"/>
      <c r="XCB341" s="312"/>
      <c r="XCC341" s="314"/>
      <c r="XCD341" s="314"/>
      <c r="XCE341" s="263"/>
      <c r="XCF341" s="312"/>
      <c r="XCG341" s="263"/>
      <c r="XCH341" s="314"/>
      <c r="XCI341" s="314"/>
      <c r="XCJ341" s="314"/>
      <c r="XCK341" s="315"/>
      <c r="XCL341" s="314"/>
      <c r="XCM341" s="314"/>
      <c r="XCN341" s="314"/>
      <c r="XCO341" s="314"/>
      <c r="XCP341" s="314"/>
      <c r="XCQ341" s="317"/>
      <c r="XCR341" s="314"/>
      <c r="XCS341" s="318"/>
      <c r="XCT341" s="286"/>
      <c r="XCW341" s="314"/>
      <c r="XCX341" s="314"/>
      <c r="XCY341" s="263"/>
      <c r="XCZ341" s="312"/>
      <c r="XDA341" s="263"/>
      <c r="XDB341" s="314"/>
      <c r="XDC341" s="314"/>
      <c r="XDD341" s="314"/>
      <c r="XDE341" s="315"/>
      <c r="XDF341" s="314"/>
      <c r="XDG341" s="314"/>
      <c r="XDH341" s="314"/>
      <c r="XDI341" s="314"/>
      <c r="XDJ341" s="314"/>
      <c r="XDK341" s="314"/>
      <c r="XDL341" s="286"/>
      <c r="XDQ341" s="314"/>
      <c r="XDR341" s="314"/>
      <c r="XDS341" s="263"/>
      <c r="XDT341" s="312"/>
      <c r="XDU341" s="263"/>
      <c r="XDV341" s="314"/>
      <c r="XDW341" s="314"/>
      <c r="XDX341" s="314"/>
      <c r="XDY341" s="315"/>
      <c r="XDZ341" s="314"/>
      <c r="XEA341" s="314"/>
      <c r="XEB341" s="314"/>
      <c r="XEC341" s="314"/>
      <c r="XED341" s="314"/>
      <c r="XEE341" s="286"/>
      <c r="XEK341" s="314"/>
      <c r="XEL341" s="314"/>
      <c r="XEM341" s="263"/>
      <c r="XEN341" s="312"/>
      <c r="XEO341" s="263"/>
      <c r="XEP341" s="314"/>
      <c r="XEQ341" s="314"/>
      <c r="XER341" s="314"/>
      <c r="XES341" s="315"/>
      <c r="XET341" s="314"/>
      <c r="XEU341" s="314"/>
      <c r="XEV341" s="314"/>
      <c r="XEW341" s="314"/>
      <c r="XEX341" s="314"/>
    </row>
    <row r="342" spans="1:53 16265:16378" ht="40.5" hidden="1" customHeight="1" x14ac:dyDescent="0.2">
      <c r="A342" s="378"/>
      <c r="B342" s="364"/>
      <c r="C342" s="356"/>
      <c r="D342" s="367"/>
      <c r="E342" s="356"/>
      <c r="F342" s="369"/>
      <c r="G342" s="275"/>
      <c r="H342" s="275"/>
      <c r="I342" s="275"/>
      <c r="J342" s="369"/>
      <c r="K342" s="369"/>
      <c r="L342" s="369"/>
      <c r="M342" s="369"/>
      <c r="N342" s="369"/>
      <c r="O342" s="434"/>
      <c r="P342" s="369"/>
      <c r="Q342" s="434"/>
      <c r="R342" s="434"/>
      <c r="S342" s="162" t="s">
        <v>327</v>
      </c>
      <c r="T342" s="334">
        <f t="shared" si="1401"/>
        <v>1</v>
      </c>
      <c r="U342" s="356"/>
      <c r="V342" s="356"/>
      <c r="W342" s="275" t="s">
        <v>1875</v>
      </c>
      <c r="X342" s="369"/>
      <c r="Y342" s="368"/>
      <c r="Z342" s="335">
        <f t="shared" si="1402"/>
        <v>4</v>
      </c>
      <c r="AA342" s="275" t="s">
        <v>330</v>
      </c>
      <c r="AB342" s="275"/>
      <c r="AC342" s="368"/>
      <c r="AD342" s="356"/>
      <c r="AE342" s="336">
        <f t="shared" si="1403"/>
        <v>1</v>
      </c>
      <c r="AF342" s="275" t="s">
        <v>307</v>
      </c>
      <c r="AG342" s="275" t="s">
        <v>1843</v>
      </c>
      <c r="AH342" s="368"/>
      <c r="AI342" s="356"/>
      <c r="AJ342" s="336">
        <f t="shared" si="1404"/>
        <v>1</v>
      </c>
      <c r="AK342" s="275" t="s">
        <v>304</v>
      </c>
      <c r="AL342" s="275" t="s">
        <v>311</v>
      </c>
      <c r="AM342" s="368"/>
      <c r="AN342" s="356"/>
      <c r="AO342" s="336">
        <f t="shared" si="1414"/>
        <v>1</v>
      </c>
      <c r="AP342" s="275" t="s">
        <v>592</v>
      </c>
      <c r="AQ342" s="356"/>
      <c r="AR342" s="356"/>
      <c r="AS342" s="358"/>
      <c r="AT342" s="360"/>
      <c r="AU342" s="367"/>
      <c r="AV342" s="367"/>
      <c r="AW342" s="275" t="s">
        <v>90</v>
      </c>
      <c r="AX342" s="275"/>
      <c r="AY342" s="159"/>
      <c r="AZ342" s="159"/>
      <c r="BA342" s="164"/>
      <c r="XAO342" s="314"/>
      <c r="XAP342" s="314"/>
      <c r="XAQ342" s="263"/>
      <c r="XAR342" s="312"/>
      <c r="XAS342" s="263"/>
      <c r="XAT342" s="314"/>
      <c r="XAU342" s="314"/>
      <c r="XAV342" s="314"/>
      <c r="XAW342" s="315"/>
      <c r="XAX342" s="314"/>
      <c r="XAY342" s="314"/>
      <c r="XAZ342" s="314"/>
      <c r="XBA342" s="314"/>
      <c r="XBB342" s="314"/>
      <c r="XBC342" s="314"/>
      <c r="XBD342" s="281"/>
      <c r="XBE342" s="316"/>
      <c r="XBF342" s="317"/>
      <c r="XBG342" s="314"/>
      <c r="XBH342" s="314"/>
      <c r="XBI342" s="314"/>
      <c r="XBJ342" s="314"/>
      <c r="XBK342" s="263"/>
      <c r="XBL342" s="312"/>
      <c r="XBM342" s="263"/>
      <c r="XBN342" s="314"/>
      <c r="XBO342" s="314"/>
      <c r="XBP342" s="314"/>
      <c r="XBQ342" s="315"/>
      <c r="XBR342" s="314"/>
      <c r="XBS342" s="314"/>
      <c r="XBT342" s="314"/>
      <c r="XBU342" s="314"/>
      <c r="XBV342" s="314"/>
      <c r="XBW342" s="281"/>
      <c r="XBX342" s="317"/>
      <c r="XBY342" s="314"/>
      <c r="XBZ342" s="314"/>
      <c r="XCA342" s="318"/>
      <c r="XCB342" s="312"/>
      <c r="XCC342" s="314"/>
      <c r="XCD342" s="314"/>
      <c r="XCE342" s="263"/>
      <c r="XCF342" s="312"/>
      <c r="XCG342" s="263"/>
      <c r="XCH342" s="314"/>
      <c r="XCI342" s="314"/>
      <c r="XCJ342" s="314"/>
      <c r="XCK342" s="315"/>
      <c r="XCL342" s="314"/>
      <c r="XCM342" s="314"/>
      <c r="XCN342" s="314"/>
      <c r="XCO342" s="314"/>
      <c r="XCP342" s="314"/>
      <c r="XCQ342" s="317"/>
      <c r="XCR342" s="314"/>
      <c r="XCS342" s="318"/>
      <c r="XCT342" s="286"/>
      <c r="XCW342" s="314"/>
      <c r="XCX342" s="314"/>
      <c r="XCY342" s="263"/>
      <c r="XCZ342" s="312"/>
      <c r="XDA342" s="263"/>
      <c r="XDB342" s="314"/>
      <c r="XDC342" s="314"/>
      <c r="XDD342" s="314"/>
      <c r="XDE342" s="315"/>
      <c r="XDF342" s="314"/>
      <c r="XDG342" s="314"/>
      <c r="XDH342" s="314"/>
      <c r="XDI342" s="314"/>
      <c r="XDJ342" s="314"/>
      <c r="XDK342" s="314"/>
      <c r="XDL342" s="286"/>
      <c r="XDQ342" s="314"/>
      <c r="XDR342" s="314"/>
      <c r="XDS342" s="263"/>
      <c r="XDT342" s="312"/>
      <c r="XDU342" s="263"/>
      <c r="XDV342" s="314"/>
      <c r="XDW342" s="314"/>
      <c r="XDX342" s="314"/>
      <c r="XDY342" s="315"/>
      <c r="XDZ342" s="314"/>
      <c r="XEA342" s="314"/>
      <c r="XEB342" s="314"/>
      <c r="XEC342" s="314"/>
      <c r="XED342" s="314"/>
      <c r="XEE342" s="286"/>
      <c r="XEK342" s="314"/>
      <c r="XEL342" s="314"/>
      <c r="XEM342" s="263"/>
      <c r="XEN342" s="312"/>
      <c r="XEO342" s="263"/>
      <c r="XEP342" s="314"/>
      <c r="XEQ342" s="314"/>
      <c r="XER342" s="314"/>
      <c r="XES342" s="315"/>
      <c r="XET342" s="314"/>
      <c r="XEU342" s="314"/>
      <c r="XEV342" s="314"/>
      <c r="XEW342" s="314"/>
      <c r="XEX342" s="314"/>
    </row>
    <row r="343" spans="1:53 16265:16378" ht="40.5" hidden="1" customHeight="1" x14ac:dyDescent="0.2">
      <c r="A343" s="378"/>
      <c r="B343" s="364"/>
      <c r="C343" s="356"/>
      <c r="D343" s="367"/>
      <c r="E343" s="356"/>
      <c r="F343" s="369"/>
      <c r="G343" s="275"/>
      <c r="H343" s="275"/>
      <c r="I343" s="275"/>
      <c r="J343" s="369"/>
      <c r="K343" s="369"/>
      <c r="L343" s="369"/>
      <c r="M343" s="369"/>
      <c r="N343" s="369"/>
      <c r="O343" s="434"/>
      <c r="P343" s="369"/>
      <c r="Q343" s="434"/>
      <c r="R343" s="434"/>
      <c r="S343" s="162" t="s">
        <v>327</v>
      </c>
      <c r="T343" s="334">
        <f t="shared" si="1401"/>
        <v>1</v>
      </c>
      <c r="U343" s="356"/>
      <c r="V343" s="356"/>
      <c r="W343" s="275" t="s">
        <v>1876</v>
      </c>
      <c r="X343" s="369"/>
      <c r="Y343" s="368"/>
      <c r="Z343" s="335">
        <f t="shared" si="1402"/>
        <v>4</v>
      </c>
      <c r="AA343" s="275" t="s">
        <v>330</v>
      </c>
      <c r="AB343" s="275"/>
      <c r="AC343" s="368"/>
      <c r="AD343" s="356"/>
      <c r="AE343" s="336">
        <f t="shared" si="1403"/>
        <v>1</v>
      </c>
      <c r="AF343" s="275" t="s">
        <v>307</v>
      </c>
      <c r="AG343" s="275" t="s">
        <v>1843</v>
      </c>
      <c r="AH343" s="368"/>
      <c r="AI343" s="356"/>
      <c r="AJ343" s="336">
        <f t="shared" si="1404"/>
        <v>1</v>
      </c>
      <c r="AK343" s="275" t="s">
        <v>304</v>
      </c>
      <c r="AL343" s="275" t="s">
        <v>312</v>
      </c>
      <c r="AM343" s="368"/>
      <c r="AN343" s="356"/>
      <c r="AO343" s="336">
        <f t="shared" si="1414"/>
        <v>1</v>
      </c>
      <c r="AP343" s="275" t="s">
        <v>592</v>
      </c>
      <c r="AQ343" s="356"/>
      <c r="AR343" s="356"/>
      <c r="AS343" s="358"/>
      <c r="AT343" s="360"/>
      <c r="AU343" s="367"/>
      <c r="AV343" s="367"/>
      <c r="AW343" s="275" t="s">
        <v>90</v>
      </c>
      <c r="AX343" s="275"/>
      <c r="AY343" s="159"/>
      <c r="AZ343" s="159"/>
      <c r="BA343" s="164"/>
      <c r="XAO343" s="314"/>
      <c r="XAP343" s="314"/>
      <c r="XAQ343" s="263"/>
      <c r="XAR343" s="312"/>
      <c r="XAS343" s="263"/>
      <c r="XAT343" s="314"/>
      <c r="XAU343" s="314"/>
      <c r="XAV343" s="314"/>
      <c r="XAW343" s="315"/>
      <c r="XAX343" s="314"/>
      <c r="XAY343" s="314"/>
      <c r="XAZ343" s="314"/>
      <c r="XBA343" s="314"/>
      <c r="XBB343" s="314"/>
      <c r="XBC343" s="314"/>
      <c r="XBD343" s="281"/>
      <c r="XBE343" s="316"/>
      <c r="XBF343" s="317"/>
      <c r="XBG343" s="314"/>
      <c r="XBH343" s="314"/>
      <c r="XBI343" s="314"/>
      <c r="XBJ343" s="314"/>
      <c r="XBK343" s="263"/>
      <c r="XBL343" s="312"/>
      <c r="XBM343" s="263"/>
      <c r="XBN343" s="314"/>
      <c r="XBO343" s="314"/>
      <c r="XBP343" s="314"/>
      <c r="XBQ343" s="315"/>
      <c r="XBR343" s="314"/>
      <c r="XBS343" s="314"/>
      <c r="XBT343" s="314"/>
      <c r="XBU343" s="314"/>
      <c r="XBV343" s="314"/>
      <c r="XBW343" s="281"/>
      <c r="XBX343" s="317"/>
      <c r="XBY343" s="314"/>
      <c r="XBZ343" s="314"/>
      <c r="XCA343" s="318"/>
      <c r="XCB343" s="312"/>
      <c r="XCC343" s="314"/>
      <c r="XCD343" s="314"/>
      <c r="XCE343" s="263"/>
      <c r="XCF343" s="312"/>
      <c r="XCG343" s="263"/>
      <c r="XCH343" s="314"/>
      <c r="XCI343" s="314"/>
      <c r="XCJ343" s="314"/>
      <c r="XCK343" s="315"/>
      <c r="XCL343" s="314"/>
      <c r="XCM343" s="314"/>
      <c r="XCN343" s="314"/>
      <c r="XCO343" s="314"/>
      <c r="XCP343" s="314"/>
      <c r="XCQ343" s="317"/>
      <c r="XCR343" s="314"/>
      <c r="XCS343" s="318"/>
      <c r="XCT343" s="286"/>
      <c r="XCW343" s="314"/>
      <c r="XCX343" s="314"/>
      <c r="XCY343" s="263"/>
      <c r="XCZ343" s="312"/>
      <c r="XDA343" s="263"/>
      <c r="XDB343" s="314"/>
      <c r="XDC343" s="314"/>
      <c r="XDD343" s="314"/>
      <c r="XDE343" s="315"/>
      <c r="XDF343" s="314"/>
      <c r="XDG343" s="314"/>
      <c r="XDH343" s="314"/>
      <c r="XDI343" s="314"/>
      <c r="XDJ343" s="314"/>
      <c r="XDK343" s="314"/>
      <c r="XDL343" s="286"/>
      <c r="XDQ343" s="314"/>
      <c r="XDR343" s="314"/>
      <c r="XDS343" s="263"/>
      <c r="XDT343" s="312"/>
      <c r="XDU343" s="263"/>
      <c r="XDV343" s="314"/>
      <c r="XDW343" s="314"/>
      <c r="XDX343" s="314"/>
      <c r="XDY343" s="315"/>
      <c r="XDZ343" s="314"/>
      <c r="XEA343" s="314"/>
      <c r="XEB343" s="314"/>
      <c r="XEC343" s="314"/>
      <c r="XED343" s="314"/>
      <c r="XEE343" s="286"/>
      <c r="XEK343" s="314"/>
      <c r="XEL343" s="314"/>
      <c r="XEM343" s="263"/>
      <c r="XEN343" s="312"/>
      <c r="XEO343" s="263"/>
      <c r="XEP343" s="314"/>
      <c r="XEQ343" s="314"/>
      <c r="XER343" s="314"/>
      <c r="XES343" s="315"/>
      <c r="XET343" s="314"/>
      <c r="XEU343" s="314"/>
      <c r="XEV343" s="314"/>
      <c r="XEW343" s="314"/>
      <c r="XEX343" s="314"/>
    </row>
    <row r="344" spans="1:53 16265:16378" ht="40.5" hidden="1" customHeight="1" x14ac:dyDescent="0.2">
      <c r="A344" s="378">
        <v>112</v>
      </c>
      <c r="B344" s="364" t="s">
        <v>261</v>
      </c>
      <c r="C344" s="356" t="str">
        <f>+VLOOKUP(B344,$A$770:$B$812,2,0)</f>
        <v>MARCELA BOTERO ARBELAEZ</v>
      </c>
      <c r="D344" s="367" t="s">
        <v>171</v>
      </c>
      <c r="E344" s="356"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69" t="s">
        <v>276</v>
      </c>
      <c r="G344" s="275" t="s">
        <v>271</v>
      </c>
      <c r="H344" s="275" t="s">
        <v>38</v>
      </c>
      <c r="I344" s="275" t="s">
        <v>1877</v>
      </c>
      <c r="J344" s="369" t="s">
        <v>106</v>
      </c>
      <c r="K344" s="369" t="s">
        <v>1878</v>
      </c>
      <c r="L344" s="369" t="s">
        <v>1879</v>
      </c>
      <c r="M344" s="369" t="s">
        <v>1880</v>
      </c>
      <c r="N344" s="369" t="s">
        <v>105</v>
      </c>
      <c r="O344" s="434">
        <f t="shared" ref="O344" si="1460">IF(N344="ALTA",5,IF(N344="MEDIO ALTA",4,IF(N344="MEDIA",3,IF(N344="MEDIO BAJA",2,IF(N344="BAJA",1,0)))))</f>
        <v>3</v>
      </c>
      <c r="P344" s="369" t="s">
        <v>140</v>
      </c>
      <c r="Q344" s="434">
        <f t="shared" ref="Q344" si="1461">IF(P344="ALTO",5,IF(P344="MEDIO ALTO",4,IF(P344="MEDIO",3,IF(P344="MEDIO BAJO",2,IF(P344="BAJO",1,0)))))</f>
        <v>5</v>
      </c>
      <c r="R344" s="434">
        <f>Q344*O344</f>
        <v>15</v>
      </c>
      <c r="S344" s="162" t="s">
        <v>398</v>
      </c>
      <c r="T344" s="334">
        <f t="shared" si="1401"/>
        <v>4</v>
      </c>
      <c r="U344" s="356">
        <f t="shared" si="1406"/>
        <v>4</v>
      </c>
      <c r="V344" s="356">
        <f t="shared" ref="V344:V377" si="1462">U344*0.6</f>
        <v>2.4</v>
      </c>
      <c r="W344" s="275" t="s">
        <v>1881</v>
      </c>
      <c r="X344" s="369">
        <f t="shared" ref="X344" si="1463">IF(S344="No_existen",5*$X$10,Y344*$X$10)</f>
        <v>0.2</v>
      </c>
      <c r="Y344" s="368">
        <f t="shared" ref="Y344" si="1464">ROUND(AVERAGEIF(Z344:Z346,"&gt;0"),0)</f>
        <v>4</v>
      </c>
      <c r="Z344" s="335">
        <f t="shared" si="1402"/>
        <v>4</v>
      </c>
      <c r="AA344" s="275" t="s">
        <v>330</v>
      </c>
      <c r="AB344" s="275"/>
      <c r="AC344" s="368">
        <f t="shared" ref="AC344" si="1465">IF(S344="No_existen",5*$AC$10,AD344*$AC$10)</f>
        <v>0.15</v>
      </c>
      <c r="AD344" s="356">
        <f t="shared" ref="AD344" si="1466">ROUND(AVERAGEIF(AE344:AE346,"&gt;0"),0)</f>
        <v>1</v>
      </c>
      <c r="AE344" s="336">
        <f t="shared" si="1403"/>
        <v>1</v>
      </c>
      <c r="AF344" s="275" t="s">
        <v>307</v>
      </c>
      <c r="AG344" s="275" t="s">
        <v>1882</v>
      </c>
      <c r="AH344" s="368">
        <f t="shared" ref="AH344" si="1467">IF(S344="No_existen",5*$AH$10,AI344*$AH$10)</f>
        <v>0.1</v>
      </c>
      <c r="AI344" s="356">
        <f t="shared" ref="AI344" si="1468">ROUND(AVERAGEIF(AJ344:AJ346,"&gt;0"),0)</f>
        <v>1</v>
      </c>
      <c r="AJ344" s="336">
        <f t="shared" si="1404"/>
        <v>1</v>
      </c>
      <c r="AK344" s="275" t="s">
        <v>304</v>
      </c>
      <c r="AL344" s="275" t="s">
        <v>311</v>
      </c>
      <c r="AM344" s="368">
        <f t="shared" ref="AM344" si="1469">IF(S344="No_existen",5*$AM$10,AN344*$AM$10)</f>
        <v>0.1</v>
      </c>
      <c r="AN344" s="356">
        <f t="shared" ref="AN344" si="1470">ROUND(AVERAGEIF(AO344:AO346,"&gt;0"),0)</f>
        <v>1</v>
      </c>
      <c r="AO344" s="336">
        <f t="shared" si="1414"/>
        <v>1</v>
      </c>
      <c r="AP344" s="275" t="s">
        <v>592</v>
      </c>
      <c r="AQ344" s="356">
        <f t="shared" ref="AQ344" si="1471">ROUND(AVERAGE(U344,Y344,AD344,AI344,AN344),0)</f>
        <v>2</v>
      </c>
      <c r="AR344" s="356" t="str">
        <f t="shared" ref="AR344" si="1472">IF(AQ344&lt;1.5,"FUERTE",IF(AND(AQ344&gt;=1.5,AQ344&lt;2.5),"ACEPTABLE",IF(AQ344&gt;=5,"INEXISTENTE","DÉBIL")))</f>
        <v>ACEPTABLE</v>
      </c>
      <c r="AS344" s="358">
        <f t="shared" ref="AS344" si="1473">IF(R344=0,0,ROUND((R344*AQ344),0))</f>
        <v>30</v>
      </c>
      <c r="AT344" s="360" t="str">
        <f t="shared" ref="AT344" si="1474">IF(AS344&gt;=36,"GRAVE", IF(AS344&lt;=10, "LEVE", "MODERADO"))</f>
        <v>MODERADO</v>
      </c>
      <c r="AU344" s="367" t="s">
        <v>1883</v>
      </c>
      <c r="AV344" s="367">
        <v>0</v>
      </c>
      <c r="AW344" s="275" t="s">
        <v>93</v>
      </c>
      <c r="AX344" s="275" t="s">
        <v>1884</v>
      </c>
      <c r="AY344" s="159">
        <v>45275</v>
      </c>
      <c r="AZ344" s="159"/>
      <c r="BA344" s="345" t="s">
        <v>1885</v>
      </c>
      <c r="XAO344" s="314"/>
      <c r="XAP344" s="314"/>
      <c r="XAQ344" s="263"/>
      <c r="XAR344" s="312"/>
      <c r="XAS344" s="263"/>
      <c r="XAT344" s="314"/>
      <c r="XAU344" s="314"/>
      <c r="XAV344" s="314"/>
      <c r="XAW344" s="315"/>
      <c r="XAX344" s="314"/>
      <c r="XAY344" s="314"/>
      <c r="XAZ344" s="314"/>
      <c r="XBA344" s="314"/>
      <c r="XBB344" s="314"/>
      <c r="XBC344" s="314"/>
      <c r="XBD344" s="281"/>
      <c r="XBE344" s="316"/>
      <c r="XBF344" s="317"/>
      <c r="XBG344" s="314"/>
      <c r="XBH344" s="314"/>
      <c r="XBI344" s="314"/>
      <c r="XBJ344" s="314"/>
      <c r="XBK344" s="263"/>
      <c r="XBL344" s="312"/>
      <c r="XBM344" s="263"/>
      <c r="XBN344" s="314"/>
      <c r="XBO344" s="314"/>
      <c r="XBP344" s="314"/>
      <c r="XBQ344" s="315"/>
      <c r="XBR344" s="314"/>
      <c r="XBS344" s="314"/>
      <c r="XBT344" s="314"/>
      <c r="XBU344" s="314"/>
      <c r="XBV344" s="314"/>
      <c r="XBW344" s="281"/>
      <c r="XBX344" s="317"/>
      <c r="XBY344" s="314"/>
      <c r="XBZ344" s="314"/>
      <c r="XCA344" s="318"/>
      <c r="XCB344" s="312"/>
      <c r="XCC344" s="314"/>
      <c r="XCD344" s="314"/>
      <c r="XCE344" s="263"/>
      <c r="XCF344" s="312"/>
      <c r="XCG344" s="263"/>
      <c r="XCH344" s="314"/>
      <c r="XCI344" s="314"/>
      <c r="XCJ344" s="314"/>
      <c r="XCK344" s="315"/>
      <c r="XCL344" s="314"/>
      <c r="XCM344" s="314"/>
      <c r="XCN344" s="314"/>
      <c r="XCO344" s="314"/>
      <c r="XCP344" s="314"/>
      <c r="XCQ344" s="317"/>
      <c r="XCR344" s="314"/>
      <c r="XCS344" s="318"/>
      <c r="XCT344" s="286"/>
      <c r="XCW344" s="314"/>
      <c r="XCX344" s="314"/>
      <c r="XCY344" s="263"/>
      <c r="XCZ344" s="312"/>
      <c r="XDA344" s="263"/>
      <c r="XDB344" s="314"/>
      <c r="XDC344" s="314"/>
      <c r="XDD344" s="314"/>
      <c r="XDE344" s="315"/>
      <c r="XDF344" s="314"/>
      <c r="XDG344" s="314"/>
      <c r="XDH344" s="314"/>
      <c r="XDI344" s="314"/>
      <c r="XDJ344" s="314"/>
      <c r="XDK344" s="314"/>
      <c r="XDL344" s="286"/>
      <c r="XDQ344" s="314"/>
      <c r="XDR344" s="314"/>
      <c r="XDS344" s="263"/>
      <c r="XDT344" s="312"/>
      <c r="XDU344" s="263"/>
      <c r="XDV344" s="314"/>
      <c r="XDW344" s="314"/>
      <c r="XDX344" s="314"/>
      <c r="XDY344" s="315"/>
      <c r="XDZ344" s="314"/>
      <c r="XEA344" s="314"/>
      <c r="XEB344" s="314"/>
      <c r="XEC344" s="314"/>
      <c r="XED344" s="314"/>
      <c r="XEE344" s="286"/>
      <c r="XEK344" s="314"/>
      <c r="XEL344" s="314"/>
      <c r="XEM344" s="263"/>
      <c r="XEN344" s="312"/>
      <c r="XEO344" s="263"/>
      <c r="XEP344" s="314"/>
      <c r="XEQ344" s="314"/>
      <c r="XER344" s="314"/>
      <c r="XES344" s="315"/>
      <c r="XET344" s="314"/>
      <c r="XEU344" s="314"/>
      <c r="XEV344" s="314"/>
      <c r="XEW344" s="314"/>
      <c r="XEX344" s="314"/>
    </row>
    <row r="345" spans="1:53 16265:16378" ht="40.5" hidden="1" customHeight="1" x14ac:dyDescent="0.2">
      <c r="A345" s="378"/>
      <c r="B345" s="364"/>
      <c r="C345" s="356"/>
      <c r="D345" s="367"/>
      <c r="E345" s="356"/>
      <c r="F345" s="369"/>
      <c r="G345" s="275"/>
      <c r="H345" s="275"/>
      <c r="I345" s="275"/>
      <c r="J345" s="369"/>
      <c r="K345" s="369"/>
      <c r="L345" s="369"/>
      <c r="M345" s="369"/>
      <c r="N345" s="369"/>
      <c r="O345" s="434"/>
      <c r="P345" s="369"/>
      <c r="Q345" s="434"/>
      <c r="R345" s="434"/>
      <c r="S345" s="162"/>
      <c r="T345" s="334">
        <f t="shared" si="1401"/>
        <v>0</v>
      </c>
      <c r="U345" s="356"/>
      <c r="V345" s="356"/>
      <c r="W345" s="275"/>
      <c r="X345" s="369"/>
      <c r="Y345" s="368"/>
      <c r="Z345" s="335">
        <f t="shared" si="1402"/>
        <v>0</v>
      </c>
      <c r="AA345" s="275"/>
      <c r="AB345" s="275"/>
      <c r="AC345" s="368"/>
      <c r="AD345" s="356"/>
      <c r="AE345" s="336">
        <f t="shared" si="1403"/>
        <v>0</v>
      </c>
      <c r="AF345" s="275"/>
      <c r="AG345" s="275"/>
      <c r="AH345" s="368"/>
      <c r="AI345" s="356"/>
      <c r="AJ345" s="336">
        <f t="shared" si="1404"/>
        <v>0</v>
      </c>
      <c r="AK345" s="275"/>
      <c r="AL345" s="275"/>
      <c r="AM345" s="368"/>
      <c r="AN345" s="356"/>
      <c r="AO345" s="336">
        <f t="shared" si="1414"/>
        <v>0</v>
      </c>
      <c r="AP345" s="275"/>
      <c r="AQ345" s="356"/>
      <c r="AR345" s="356"/>
      <c r="AS345" s="358"/>
      <c r="AT345" s="360"/>
      <c r="AU345" s="367"/>
      <c r="AV345" s="367"/>
      <c r="AW345" s="275"/>
      <c r="AX345" s="275"/>
      <c r="AY345" s="159"/>
      <c r="AZ345" s="159"/>
      <c r="BA345" s="164"/>
      <c r="XAO345" s="314"/>
      <c r="XAP345" s="314"/>
      <c r="XAQ345" s="263"/>
      <c r="XAR345" s="312"/>
      <c r="XAS345" s="263"/>
      <c r="XAT345" s="314"/>
      <c r="XAU345" s="314"/>
      <c r="XAV345" s="314"/>
      <c r="XAW345" s="315"/>
      <c r="XAX345" s="314"/>
      <c r="XAY345" s="314"/>
      <c r="XAZ345" s="314"/>
      <c r="XBA345" s="314"/>
      <c r="XBB345" s="314"/>
      <c r="XBC345" s="314"/>
      <c r="XBD345" s="281"/>
      <c r="XBE345" s="316"/>
      <c r="XBF345" s="317"/>
      <c r="XBG345" s="314"/>
      <c r="XBH345" s="314"/>
      <c r="XBI345" s="314"/>
      <c r="XBJ345" s="314"/>
      <c r="XBK345" s="263"/>
      <c r="XBL345" s="312"/>
      <c r="XBM345" s="263"/>
      <c r="XBN345" s="314"/>
      <c r="XBO345" s="314"/>
      <c r="XBP345" s="314"/>
      <c r="XBQ345" s="315"/>
      <c r="XBR345" s="314"/>
      <c r="XBS345" s="314"/>
      <c r="XBT345" s="314"/>
      <c r="XBU345" s="314"/>
      <c r="XBV345" s="314"/>
      <c r="XBW345" s="281"/>
      <c r="XBX345" s="317"/>
      <c r="XBY345" s="314"/>
      <c r="XBZ345" s="314"/>
      <c r="XCA345" s="318"/>
      <c r="XCB345" s="312"/>
      <c r="XCC345" s="314"/>
      <c r="XCD345" s="314"/>
      <c r="XCE345" s="263"/>
      <c r="XCF345" s="312"/>
      <c r="XCG345" s="263"/>
      <c r="XCH345" s="314"/>
      <c r="XCI345" s="314"/>
      <c r="XCJ345" s="314"/>
      <c r="XCK345" s="315"/>
      <c r="XCL345" s="314"/>
      <c r="XCM345" s="314"/>
      <c r="XCN345" s="314"/>
      <c r="XCO345" s="314"/>
      <c r="XCP345" s="314"/>
      <c r="XCQ345" s="317"/>
      <c r="XCR345" s="314"/>
      <c r="XCS345" s="318"/>
      <c r="XCT345" s="286"/>
      <c r="XCW345" s="314"/>
      <c r="XCX345" s="314"/>
      <c r="XCY345" s="263"/>
      <c r="XCZ345" s="312"/>
      <c r="XDA345" s="263"/>
      <c r="XDB345" s="314"/>
      <c r="XDC345" s="314"/>
      <c r="XDD345" s="314"/>
      <c r="XDE345" s="315"/>
      <c r="XDF345" s="314"/>
      <c r="XDG345" s="314"/>
      <c r="XDH345" s="314"/>
      <c r="XDI345" s="314"/>
      <c r="XDJ345" s="314"/>
      <c r="XDK345" s="314"/>
      <c r="XDL345" s="286"/>
      <c r="XDQ345" s="314"/>
      <c r="XDR345" s="314"/>
      <c r="XDS345" s="263"/>
      <c r="XDT345" s="312"/>
      <c r="XDU345" s="263"/>
      <c r="XDV345" s="314"/>
      <c r="XDW345" s="314"/>
      <c r="XDX345" s="314"/>
      <c r="XDY345" s="315"/>
      <c r="XDZ345" s="314"/>
      <c r="XEA345" s="314"/>
      <c r="XEB345" s="314"/>
      <c r="XEC345" s="314"/>
      <c r="XED345" s="314"/>
      <c r="XEE345" s="286"/>
      <c r="XEK345" s="314"/>
      <c r="XEL345" s="314"/>
      <c r="XEM345" s="263"/>
      <c r="XEN345" s="312"/>
      <c r="XEO345" s="263"/>
      <c r="XEP345" s="314"/>
      <c r="XEQ345" s="314"/>
      <c r="XER345" s="314"/>
      <c r="XES345" s="315"/>
      <c r="XET345" s="314"/>
      <c r="XEU345" s="314"/>
      <c r="XEV345" s="314"/>
      <c r="XEW345" s="314"/>
      <c r="XEX345" s="314"/>
    </row>
    <row r="346" spans="1:53 16265:16378" ht="40.5" hidden="1" customHeight="1" x14ac:dyDescent="0.2">
      <c r="A346" s="378"/>
      <c r="B346" s="364"/>
      <c r="C346" s="356"/>
      <c r="D346" s="367"/>
      <c r="E346" s="356"/>
      <c r="F346" s="369"/>
      <c r="G346" s="275"/>
      <c r="H346" s="275"/>
      <c r="I346" s="275"/>
      <c r="J346" s="369"/>
      <c r="K346" s="369"/>
      <c r="L346" s="369"/>
      <c r="M346" s="369"/>
      <c r="N346" s="369"/>
      <c r="O346" s="434"/>
      <c r="P346" s="369"/>
      <c r="Q346" s="434"/>
      <c r="R346" s="434"/>
      <c r="S346" s="162"/>
      <c r="T346" s="334">
        <f t="shared" si="1401"/>
        <v>0</v>
      </c>
      <c r="U346" s="356"/>
      <c r="V346" s="356"/>
      <c r="W346" s="275"/>
      <c r="X346" s="369"/>
      <c r="Y346" s="368"/>
      <c r="Z346" s="335">
        <f t="shared" si="1402"/>
        <v>0</v>
      </c>
      <c r="AA346" s="275"/>
      <c r="AB346" s="275"/>
      <c r="AC346" s="368"/>
      <c r="AD346" s="356"/>
      <c r="AE346" s="336">
        <f t="shared" si="1403"/>
        <v>0</v>
      </c>
      <c r="AF346" s="275"/>
      <c r="AG346" s="275"/>
      <c r="AH346" s="368"/>
      <c r="AI346" s="356"/>
      <c r="AJ346" s="336">
        <f t="shared" si="1404"/>
        <v>0</v>
      </c>
      <c r="AK346" s="275"/>
      <c r="AL346" s="275"/>
      <c r="AM346" s="368"/>
      <c r="AN346" s="356"/>
      <c r="AO346" s="336">
        <f t="shared" si="1414"/>
        <v>0</v>
      </c>
      <c r="AP346" s="275"/>
      <c r="AQ346" s="356"/>
      <c r="AR346" s="356"/>
      <c r="AS346" s="358"/>
      <c r="AT346" s="360"/>
      <c r="AU346" s="367"/>
      <c r="AV346" s="367"/>
      <c r="AW346" s="275"/>
      <c r="AX346" s="275"/>
      <c r="AY346" s="159"/>
      <c r="AZ346" s="159"/>
      <c r="BA346" s="164"/>
      <c r="XAO346" s="314"/>
      <c r="XAP346" s="314"/>
      <c r="XAQ346" s="263"/>
      <c r="XAR346" s="312"/>
      <c r="XAS346" s="263"/>
      <c r="XAT346" s="314"/>
      <c r="XAU346" s="314"/>
      <c r="XAV346" s="314"/>
      <c r="XAW346" s="315"/>
      <c r="XAX346" s="314"/>
      <c r="XAY346" s="314"/>
      <c r="XAZ346" s="314"/>
      <c r="XBA346" s="314"/>
      <c r="XBB346" s="314"/>
      <c r="XBC346" s="314"/>
      <c r="XBD346" s="281"/>
      <c r="XBE346" s="316"/>
      <c r="XBF346" s="317"/>
      <c r="XBG346" s="314"/>
      <c r="XBH346" s="314"/>
      <c r="XBI346" s="314"/>
      <c r="XBJ346" s="314"/>
      <c r="XBK346" s="263"/>
      <c r="XBL346" s="312"/>
      <c r="XBM346" s="263"/>
      <c r="XBN346" s="314"/>
      <c r="XBO346" s="314"/>
      <c r="XBP346" s="314"/>
      <c r="XBQ346" s="315"/>
      <c r="XBR346" s="314"/>
      <c r="XBS346" s="314"/>
      <c r="XBT346" s="314"/>
      <c r="XBU346" s="314"/>
      <c r="XBV346" s="314"/>
      <c r="XBW346" s="281"/>
      <c r="XBX346" s="317"/>
      <c r="XBY346" s="314"/>
      <c r="XBZ346" s="314"/>
      <c r="XCA346" s="318"/>
      <c r="XCB346" s="312"/>
      <c r="XCC346" s="314"/>
      <c r="XCD346" s="314"/>
      <c r="XCE346" s="263"/>
      <c r="XCF346" s="312"/>
      <c r="XCG346" s="263"/>
      <c r="XCH346" s="314"/>
      <c r="XCI346" s="314"/>
      <c r="XCJ346" s="314"/>
      <c r="XCK346" s="315"/>
      <c r="XCL346" s="314"/>
      <c r="XCM346" s="314"/>
      <c r="XCN346" s="314"/>
      <c r="XCO346" s="314"/>
      <c r="XCP346" s="314"/>
      <c r="XCQ346" s="317"/>
      <c r="XCR346" s="314"/>
      <c r="XCS346" s="318"/>
      <c r="XCT346" s="286"/>
      <c r="XCW346" s="314"/>
      <c r="XCX346" s="314"/>
      <c r="XCY346" s="263"/>
      <c r="XCZ346" s="312"/>
      <c r="XDA346" s="263"/>
      <c r="XDB346" s="314"/>
      <c r="XDC346" s="314"/>
      <c r="XDD346" s="314"/>
      <c r="XDE346" s="315"/>
      <c r="XDF346" s="314"/>
      <c r="XDG346" s="314"/>
      <c r="XDH346" s="314"/>
      <c r="XDI346" s="314"/>
      <c r="XDJ346" s="314"/>
      <c r="XDK346" s="314"/>
      <c r="XDL346" s="286"/>
      <c r="XDQ346" s="314"/>
      <c r="XDR346" s="314"/>
      <c r="XDS346" s="263"/>
      <c r="XDT346" s="312"/>
      <c r="XDU346" s="263"/>
      <c r="XDV346" s="314"/>
      <c r="XDW346" s="314"/>
      <c r="XDX346" s="314"/>
      <c r="XDY346" s="315"/>
      <c r="XDZ346" s="314"/>
      <c r="XEA346" s="314"/>
      <c r="XEB346" s="314"/>
      <c r="XEC346" s="314"/>
      <c r="XED346" s="314"/>
      <c r="XEE346" s="286"/>
      <c r="XEK346" s="314"/>
      <c r="XEL346" s="314"/>
      <c r="XEM346" s="263"/>
      <c r="XEN346" s="312"/>
      <c r="XEO346" s="263"/>
      <c r="XEP346" s="314"/>
      <c r="XEQ346" s="314"/>
      <c r="XER346" s="314"/>
      <c r="XES346" s="315"/>
      <c r="XET346" s="314"/>
      <c r="XEU346" s="314"/>
      <c r="XEV346" s="314"/>
      <c r="XEW346" s="314"/>
      <c r="XEX346" s="314"/>
    </row>
    <row r="347" spans="1:53 16265:16378" ht="40.5" hidden="1" customHeight="1" x14ac:dyDescent="0.2">
      <c r="A347" s="378">
        <v>113</v>
      </c>
      <c r="B347" s="364" t="s">
        <v>261</v>
      </c>
      <c r="C347" s="356" t="str">
        <f>+VLOOKUP(B347,$A$770:$B$812,2,0)</f>
        <v>MARCELA BOTERO ARBELAEZ</v>
      </c>
      <c r="D347" s="367" t="s">
        <v>171</v>
      </c>
      <c r="E347" s="356"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69" t="s">
        <v>276</v>
      </c>
      <c r="G347" s="275" t="s">
        <v>271</v>
      </c>
      <c r="H347" s="275" t="s">
        <v>38</v>
      </c>
      <c r="I347" s="275" t="s">
        <v>1886</v>
      </c>
      <c r="J347" s="369" t="s">
        <v>106</v>
      </c>
      <c r="K347" s="369" t="s">
        <v>1878</v>
      </c>
      <c r="L347" s="369" t="s">
        <v>1887</v>
      </c>
      <c r="M347" s="369" t="s">
        <v>1880</v>
      </c>
      <c r="N347" s="369" t="s">
        <v>151</v>
      </c>
      <c r="O347" s="434">
        <f t="shared" ref="O347" si="1475">IF(N347="ALTA",5,IF(N347="MEDIO ALTA",4,IF(N347="MEDIA",3,IF(N347="MEDIO BAJA",2,IF(N347="BAJA",1,0)))))</f>
        <v>2</v>
      </c>
      <c r="P347" s="369" t="s">
        <v>140</v>
      </c>
      <c r="Q347" s="434">
        <f t="shared" ref="Q347" si="1476">IF(P347="ALTO",5,IF(P347="MEDIO ALTO",4,IF(P347="MEDIO",3,IF(P347="MEDIO BAJO",2,IF(P347="BAJO",1,0)))))</f>
        <v>5</v>
      </c>
      <c r="R347" s="434">
        <f t="shared" si="1421"/>
        <v>10</v>
      </c>
      <c r="S347" s="162" t="s">
        <v>327</v>
      </c>
      <c r="T347" s="334">
        <f t="shared" si="1401"/>
        <v>1</v>
      </c>
      <c r="U347" s="356">
        <f t="shared" si="1406"/>
        <v>1</v>
      </c>
      <c r="V347" s="356">
        <f t="shared" si="1462"/>
        <v>0.6</v>
      </c>
      <c r="W347" s="275" t="s">
        <v>1888</v>
      </c>
      <c r="X347" s="369">
        <f>IF(S347="No_existen",5*$X$10,Y347*$X$10)</f>
        <v>0.2</v>
      </c>
      <c r="Y347" s="368">
        <f t="shared" ref="Y347" si="1477">ROUND(AVERAGEIF(Z347:Z349,"&gt;0"),0)</f>
        <v>4</v>
      </c>
      <c r="Z347" s="335">
        <f t="shared" si="1402"/>
        <v>4</v>
      </c>
      <c r="AA347" s="275" t="s">
        <v>330</v>
      </c>
      <c r="AB347" s="275"/>
      <c r="AC347" s="368">
        <f t="shared" ref="AC347" si="1478">IF(S347="No_existen",5*$AC$10,AD347*$AC$10)</f>
        <v>0.15</v>
      </c>
      <c r="AD347" s="356">
        <f t="shared" ref="AD347" si="1479">ROUND(AVERAGEIF(AE347:AE349,"&gt;0"),0)</f>
        <v>1</v>
      </c>
      <c r="AE347" s="336">
        <f t="shared" si="1403"/>
        <v>1</v>
      </c>
      <c r="AF347" s="275" t="s">
        <v>307</v>
      </c>
      <c r="AG347" s="275" t="s">
        <v>1843</v>
      </c>
      <c r="AH347" s="368">
        <f t="shared" ref="AH347" si="1480">IF(S347="No_existen",5*$AH$10,AI347*$AH$10)</f>
        <v>0.1</v>
      </c>
      <c r="AI347" s="356">
        <f t="shared" ref="AI347" si="1481">ROUND(AVERAGEIF(AJ347:AJ349,"&gt;0"),0)</f>
        <v>1</v>
      </c>
      <c r="AJ347" s="336">
        <f t="shared" si="1404"/>
        <v>1</v>
      </c>
      <c r="AK347" s="275" t="s">
        <v>304</v>
      </c>
      <c r="AL347" s="275" t="s">
        <v>319</v>
      </c>
      <c r="AM347" s="368">
        <f t="shared" ref="AM347" si="1482">IF(S347="No_existen",5*$AM$10,AN347*$AM$10)</f>
        <v>0.1</v>
      </c>
      <c r="AN347" s="356">
        <f t="shared" ref="AN347" si="1483">ROUND(AVERAGEIF(AO347:AO349,"&gt;0"),0)</f>
        <v>1</v>
      </c>
      <c r="AO347" s="336">
        <f t="shared" si="1414"/>
        <v>1</v>
      </c>
      <c r="AP347" s="275" t="s">
        <v>592</v>
      </c>
      <c r="AQ347" s="356">
        <f t="shared" ref="AQ347" si="1484">ROUND(AVERAGE(U347,Y347,AD347,AI347,AN347),0)</f>
        <v>2</v>
      </c>
      <c r="AR347" s="356" t="str">
        <f t="shared" ref="AR347" si="1485">IF(AQ347&lt;1.5,"FUERTE",IF(AND(AQ347&gt;=1.5,AQ347&lt;2.5),"ACEPTABLE",IF(AQ347&gt;=5,"INEXISTENTE","DÉBIL")))</f>
        <v>ACEPTABLE</v>
      </c>
      <c r="AS347" s="358">
        <f t="shared" ref="AS347" si="1486">IF(R347=0,0,ROUND((R347*AQ347),0))</f>
        <v>20</v>
      </c>
      <c r="AT347" s="360" t="str">
        <f t="shared" ref="AT347" si="1487">IF(AS347&gt;=36,"GRAVE", IF(AS347&lt;=10, "LEVE", "MODERADO"))</f>
        <v>MODERADO</v>
      </c>
      <c r="AU347" s="367" t="s">
        <v>1889</v>
      </c>
      <c r="AV347" s="366">
        <v>0</v>
      </c>
      <c r="AW347" s="275" t="s">
        <v>91</v>
      </c>
      <c r="AX347" s="275" t="s">
        <v>1890</v>
      </c>
      <c r="AY347" s="159">
        <v>45275</v>
      </c>
      <c r="AZ347" s="159"/>
      <c r="BA347" s="164"/>
      <c r="XAO347" s="314"/>
      <c r="XAP347" s="314"/>
      <c r="XAQ347" s="263"/>
      <c r="XAR347" s="312"/>
      <c r="XAS347" s="263"/>
      <c r="XAT347" s="314"/>
      <c r="XAU347" s="314"/>
      <c r="XAV347" s="314"/>
      <c r="XAW347" s="315"/>
      <c r="XAX347" s="314"/>
      <c r="XAY347" s="314"/>
      <c r="XAZ347" s="314"/>
      <c r="XBA347" s="314"/>
      <c r="XBB347" s="314"/>
      <c r="XBC347" s="314"/>
      <c r="XBD347" s="281"/>
      <c r="XBE347" s="316"/>
      <c r="XBF347" s="317"/>
      <c r="XBG347" s="314"/>
      <c r="XBH347" s="314"/>
      <c r="XBI347" s="314"/>
      <c r="XBJ347" s="314"/>
      <c r="XBK347" s="263"/>
      <c r="XBL347" s="312"/>
      <c r="XBM347" s="263"/>
      <c r="XBN347" s="314"/>
      <c r="XBO347" s="314"/>
      <c r="XBP347" s="314"/>
      <c r="XBQ347" s="315"/>
      <c r="XBR347" s="314"/>
      <c r="XBS347" s="314"/>
      <c r="XBT347" s="314"/>
      <c r="XBU347" s="314"/>
      <c r="XBV347" s="314"/>
      <c r="XBW347" s="281"/>
      <c r="XBX347" s="317"/>
      <c r="XBY347" s="314"/>
      <c r="XBZ347" s="314"/>
      <c r="XCA347" s="318"/>
      <c r="XCB347" s="312"/>
      <c r="XCC347" s="314"/>
      <c r="XCD347" s="314"/>
      <c r="XCE347" s="263"/>
      <c r="XCF347" s="312"/>
      <c r="XCG347" s="263"/>
      <c r="XCH347" s="314"/>
      <c r="XCI347" s="314"/>
      <c r="XCJ347" s="314"/>
      <c r="XCK347" s="315"/>
      <c r="XCL347" s="314"/>
      <c r="XCM347" s="314"/>
      <c r="XCN347" s="314"/>
      <c r="XCO347" s="314"/>
      <c r="XCP347" s="314"/>
      <c r="XCQ347" s="317"/>
      <c r="XCR347" s="314"/>
      <c r="XCS347" s="318"/>
      <c r="XCT347" s="286"/>
      <c r="XCW347" s="314"/>
      <c r="XCX347" s="314"/>
      <c r="XCY347" s="263"/>
      <c r="XCZ347" s="312"/>
      <c r="XDA347" s="263"/>
      <c r="XDB347" s="314"/>
      <c r="XDC347" s="314"/>
      <c r="XDD347" s="314"/>
      <c r="XDE347" s="315"/>
      <c r="XDF347" s="314"/>
      <c r="XDG347" s="314"/>
      <c r="XDH347" s="314"/>
      <c r="XDI347" s="314"/>
      <c r="XDJ347" s="314"/>
      <c r="XDK347" s="314"/>
      <c r="XDL347" s="286"/>
      <c r="XDQ347" s="314"/>
      <c r="XDR347" s="314"/>
      <c r="XDS347" s="263"/>
      <c r="XDT347" s="312"/>
      <c r="XDU347" s="263"/>
      <c r="XDV347" s="314"/>
      <c r="XDW347" s="314"/>
      <c r="XDX347" s="314"/>
      <c r="XDY347" s="315"/>
      <c r="XDZ347" s="314"/>
      <c r="XEA347" s="314"/>
      <c r="XEB347" s="314"/>
      <c r="XEC347" s="314"/>
      <c r="XED347" s="314"/>
      <c r="XEE347" s="286"/>
      <c r="XEK347" s="314"/>
      <c r="XEL347" s="314"/>
      <c r="XEM347" s="263"/>
      <c r="XEN347" s="312"/>
      <c r="XEO347" s="263"/>
      <c r="XEP347" s="314"/>
      <c r="XEQ347" s="314"/>
      <c r="XER347" s="314"/>
      <c r="XES347" s="315"/>
      <c r="XET347" s="314"/>
      <c r="XEU347" s="314"/>
      <c r="XEV347" s="314"/>
      <c r="XEW347" s="314"/>
      <c r="XEX347" s="314"/>
    </row>
    <row r="348" spans="1:53 16265:16378" ht="40.5" hidden="1" customHeight="1" x14ac:dyDescent="0.2">
      <c r="A348" s="378"/>
      <c r="B348" s="364"/>
      <c r="C348" s="356"/>
      <c r="D348" s="367"/>
      <c r="E348" s="356"/>
      <c r="F348" s="369"/>
      <c r="G348" s="275"/>
      <c r="H348" s="275"/>
      <c r="I348" s="275"/>
      <c r="J348" s="369"/>
      <c r="K348" s="369"/>
      <c r="L348" s="369"/>
      <c r="M348" s="369"/>
      <c r="N348" s="369"/>
      <c r="O348" s="434"/>
      <c r="P348" s="369"/>
      <c r="Q348" s="434"/>
      <c r="R348" s="434"/>
      <c r="S348" s="162" t="s">
        <v>327</v>
      </c>
      <c r="T348" s="334">
        <f t="shared" si="1401"/>
        <v>1</v>
      </c>
      <c r="U348" s="356"/>
      <c r="V348" s="356"/>
      <c r="W348" s="275" t="s">
        <v>1842</v>
      </c>
      <c r="X348" s="369"/>
      <c r="Y348" s="368"/>
      <c r="Z348" s="335">
        <f t="shared" si="1402"/>
        <v>4</v>
      </c>
      <c r="AA348" s="275" t="s">
        <v>330</v>
      </c>
      <c r="AB348" s="275"/>
      <c r="AC348" s="368"/>
      <c r="AD348" s="356"/>
      <c r="AE348" s="336">
        <f t="shared" si="1403"/>
        <v>1</v>
      </c>
      <c r="AF348" s="275" t="s">
        <v>307</v>
      </c>
      <c r="AG348" s="275" t="s">
        <v>738</v>
      </c>
      <c r="AH348" s="368"/>
      <c r="AI348" s="356"/>
      <c r="AJ348" s="336">
        <f t="shared" si="1404"/>
        <v>1</v>
      </c>
      <c r="AK348" s="275" t="s">
        <v>304</v>
      </c>
      <c r="AL348" s="275" t="s">
        <v>313</v>
      </c>
      <c r="AM348" s="368"/>
      <c r="AN348" s="356"/>
      <c r="AO348" s="336">
        <f t="shared" si="1414"/>
        <v>1</v>
      </c>
      <c r="AP348" s="275" t="s">
        <v>592</v>
      </c>
      <c r="AQ348" s="356"/>
      <c r="AR348" s="356"/>
      <c r="AS348" s="358"/>
      <c r="AT348" s="360"/>
      <c r="AU348" s="367"/>
      <c r="AV348" s="367"/>
      <c r="AW348" s="275"/>
      <c r="AX348" s="275"/>
      <c r="AY348" s="159"/>
      <c r="AZ348" s="159"/>
      <c r="BA348" s="164"/>
      <c r="XAO348" s="314"/>
      <c r="XAP348" s="314"/>
      <c r="XAQ348" s="263"/>
      <c r="XAR348" s="312"/>
      <c r="XAS348" s="263"/>
      <c r="XAT348" s="314"/>
      <c r="XAU348" s="314"/>
      <c r="XAV348" s="314"/>
      <c r="XAW348" s="315"/>
      <c r="XAX348" s="314"/>
      <c r="XAY348" s="314"/>
      <c r="XAZ348" s="314"/>
      <c r="XBA348" s="314"/>
      <c r="XBB348" s="314"/>
      <c r="XBC348" s="314"/>
      <c r="XBD348" s="281"/>
      <c r="XBE348" s="316"/>
      <c r="XBF348" s="317"/>
      <c r="XBG348" s="314"/>
      <c r="XBH348" s="314"/>
      <c r="XBI348" s="314"/>
      <c r="XBJ348" s="314"/>
      <c r="XBK348" s="263"/>
      <c r="XBL348" s="312"/>
      <c r="XBM348" s="263"/>
      <c r="XBN348" s="314"/>
      <c r="XBO348" s="314"/>
      <c r="XBP348" s="314"/>
      <c r="XBQ348" s="315"/>
      <c r="XBR348" s="314"/>
      <c r="XBS348" s="314"/>
      <c r="XBT348" s="314"/>
      <c r="XBU348" s="314"/>
      <c r="XBV348" s="314"/>
      <c r="XBW348" s="281"/>
      <c r="XBX348" s="317"/>
      <c r="XBY348" s="314"/>
      <c r="XBZ348" s="314"/>
      <c r="XCA348" s="318"/>
      <c r="XCB348" s="312"/>
      <c r="XCC348" s="314"/>
      <c r="XCD348" s="314"/>
      <c r="XCE348" s="263"/>
      <c r="XCF348" s="312"/>
      <c r="XCG348" s="263"/>
      <c r="XCH348" s="314"/>
      <c r="XCI348" s="314"/>
      <c r="XCJ348" s="314"/>
      <c r="XCK348" s="315"/>
      <c r="XCL348" s="314"/>
      <c r="XCM348" s="314"/>
      <c r="XCN348" s="314"/>
      <c r="XCO348" s="314"/>
      <c r="XCP348" s="314"/>
      <c r="XCQ348" s="317"/>
      <c r="XCR348" s="314"/>
      <c r="XCS348" s="318"/>
      <c r="XCT348" s="286"/>
      <c r="XCW348" s="314"/>
      <c r="XCX348" s="314"/>
      <c r="XCY348" s="263"/>
      <c r="XCZ348" s="312"/>
      <c r="XDA348" s="263"/>
      <c r="XDB348" s="314"/>
      <c r="XDC348" s="314"/>
      <c r="XDD348" s="314"/>
      <c r="XDE348" s="315"/>
      <c r="XDF348" s="314"/>
      <c r="XDG348" s="314"/>
      <c r="XDH348" s="314"/>
      <c r="XDI348" s="314"/>
      <c r="XDJ348" s="314"/>
      <c r="XDK348" s="314"/>
      <c r="XDL348" s="286"/>
      <c r="XDQ348" s="314"/>
      <c r="XDR348" s="314"/>
      <c r="XDS348" s="263"/>
      <c r="XDT348" s="312"/>
      <c r="XDU348" s="263"/>
      <c r="XDV348" s="314"/>
      <c r="XDW348" s="314"/>
      <c r="XDX348" s="314"/>
      <c r="XDY348" s="315"/>
      <c r="XDZ348" s="314"/>
      <c r="XEA348" s="314"/>
      <c r="XEB348" s="314"/>
      <c r="XEC348" s="314"/>
      <c r="XED348" s="314"/>
      <c r="XEE348" s="286"/>
      <c r="XEK348" s="314"/>
      <c r="XEL348" s="314"/>
      <c r="XEM348" s="263"/>
      <c r="XEN348" s="312"/>
      <c r="XEO348" s="263"/>
      <c r="XEP348" s="314"/>
      <c r="XEQ348" s="314"/>
      <c r="XER348" s="314"/>
      <c r="XES348" s="315"/>
      <c r="XET348" s="314"/>
      <c r="XEU348" s="314"/>
      <c r="XEV348" s="314"/>
      <c r="XEW348" s="314"/>
      <c r="XEX348" s="314"/>
    </row>
    <row r="349" spans="1:53 16265:16378" ht="40.5" hidden="1" customHeight="1" x14ac:dyDescent="0.2">
      <c r="A349" s="378"/>
      <c r="B349" s="364"/>
      <c r="C349" s="356"/>
      <c r="D349" s="367"/>
      <c r="E349" s="356"/>
      <c r="F349" s="369"/>
      <c r="G349" s="275"/>
      <c r="H349" s="275"/>
      <c r="I349" s="275"/>
      <c r="J349" s="369"/>
      <c r="K349" s="369"/>
      <c r="L349" s="369"/>
      <c r="M349" s="369"/>
      <c r="N349" s="369"/>
      <c r="O349" s="434"/>
      <c r="P349" s="369"/>
      <c r="Q349" s="434"/>
      <c r="R349" s="434"/>
      <c r="S349" s="162"/>
      <c r="T349" s="334">
        <f t="shared" si="1401"/>
        <v>0</v>
      </c>
      <c r="U349" s="356"/>
      <c r="V349" s="356"/>
      <c r="W349" s="275"/>
      <c r="X349" s="369"/>
      <c r="Y349" s="368"/>
      <c r="Z349" s="335">
        <f t="shared" si="1402"/>
        <v>0</v>
      </c>
      <c r="AA349" s="275"/>
      <c r="AB349" s="275"/>
      <c r="AC349" s="368"/>
      <c r="AD349" s="356"/>
      <c r="AE349" s="336">
        <f t="shared" si="1403"/>
        <v>0</v>
      </c>
      <c r="AF349" s="275"/>
      <c r="AG349" s="275"/>
      <c r="AH349" s="368"/>
      <c r="AI349" s="356"/>
      <c r="AJ349" s="336">
        <f t="shared" si="1404"/>
        <v>0</v>
      </c>
      <c r="AK349" s="275"/>
      <c r="AL349" s="275"/>
      <c r="AM349" s="368"/>
      <c r="AN349" s="356"/>
      <c r="AO349" s="336">
        <f t="shared" si="1414"/>
        <v>0</v>
      </c>
      <c r="AP349" s="275"/>
      <c r="AQ349" s="356"/>
      <c r="AR349" s="356"/>
      <c r="AS349" s="358"/>
      <c r="AT349" s="360"/>
      <c r="AU349" s="367"/>
      <c r="AV349" s="367"/>
      <c r="AW349" s="275"/>
      <c r="AX349" s="275"/>
      <c r="AY349" s="159"/>
      <c r="AZ349" s="159"/>
      <c r="BA349" s="164"/>
      <c r="XAO349" s="314"/>
      <c r="XAP349" s="314"/>
      <c r="XAQ349" s="263"/>
      <c r="XAR349" s="312"/>
      <c r="XAS349" s="263"/>
      <c r="XAT349" s="314"/>
      <c r="XAU349" s="314"/>
      <c r="XAV349" s="314"/>
      <c r="XAW349" s="315"/>
      <c r="XAX349" s="314"/>
      <c r="XAY349" s="314"/>
      <c r="XAZ349" s="314"/>
      <c r="XBA349" s="314"/>
      <c r="XBB349" s="314"/>
      <c r="XBC349" s="314"/>
      <c r="XBD349" s="281"/>
      <c r="XBE349" s="316"/>
      <c r="XBF349" s="317"/>
      <c r="XBG349" s="314"/>
      <c r="XBH349" s="314"/>
      <c r="XBI349" s="314"/>
      <c r="XBJ349" s="314"/>
      <c r="XBK349" s="263"/>
      <c r="XBL349" s="312"/>
      <c r="XBM349" s="263"/>
      <c r="XBN349" s="314"/>
      <c r="XBO349" s="314"/>
      <c r="XBP349" s="314"/>
      <c r="XBQ349" s="315"/>
      <c r="XBR349" s="314"/>
      <c r="XBS349" s="314"/>
      <c r="XBT349" s="314"/>
      <c r="XBU349" s="314"/>
      <c r="XBV349" s="314"/>
      <c r="XBW349" s="281"/>
      <c r="XBX349" s="317"/>
      <c r="XBY349" s="314"/>
      <c r="XBZ349" s="314"/>
      <c r="XCA349" s="318"/>
      <c r="XCB349" s="312"/>
      <c r="XCC349" s="314"/>
      <c r="XCD349" s="314"/>
      <c r="XCE349" s="263"/>
      <c r="XCF349" s="312"/>
      <c r="XCG349" s="263"/>
      <c r="XCH349" s="314"/>
      <c r="XCI349" s="314"/>
      <c r="XCJ349" s="314"/>
      <c r="XCK349" s="315"/>
      <c r="XCL349" s="314"/>
      <c r="XCM349" s="314"/>
      <c r="XCN349" s="314"/>
      <c r="XCO349" s="314"/>
      <c r="XCP349" s="314"/>
      <c r="XCQ349" s="317"/>
      <c r="XCR349" s="314"/>
      <c r="XCS349" s="318"/>
      <c r="XCT349" s="286"/>
      <c r="XCW349" s="314"/>
      <c r="XCX349" s="314"/>
      <c r="XCY349" s="263"/>
      <c r="XCZ349" s="312"/>
      <c r="XDA349" s="263"/>
      <c r="XDB349" s="314"/>
      <c r="XDC349" s="314"/>
      <c r="XDD349" s="314"/>
      <c r="XDE349" s="315"/>
      <c r="XDF349" s="314"/>
      <c r="XDG349" s="314"/>
      <c r="XDH349" s="314"/>
      <c r="XDI349" s="314"/>
      <c r="XDJ349" s="314"/>
      <c r="XDK349" s="314"/>
      <c r="XDL349" s="286"/>
      <c r="XDQ349" s="314"/>
      <c r="XDR349" s="314"/>
      <c r="XDS349" s="263"/>
      <c r="XDT349" s="312"/>
      <c r="XDU349" s="263"/>
      <c r="XDV349" s="314"/>
      <c r="XDW349" s="314"/>
      <c r="XDX349" s="314"/>
      <c r="XDY349" s="315"/>
      <c r="XDZ349" s="314"/>
      <c r="XEA349" s="314"/>
      <c r="XEB349" s="314"/>
      <c r="XEC349" s="314"/>
      <c r="XED349" s="314"/>
      <c r="XEE349" s="286"/>
      <c r="XEK349" s="314"/>
      <c r="XEL349" s="314"/>
      <c r="XEM349" s="263"/>
      <c r="XEN349" s="312"/>
      <c r="XEO349" s="263"/>
      <c r="XEP349" s="314"/>
      <c r="XEQ349" s="314"/>
      <c r="XER349" s="314"/>
      <c r="XES349" s="315"/>
      <c r="XET349" s="314"/>
      <c r="XEU349" s="314"/>
      <c r="XEV349" s="314"/>
      <c r="XEW349" s="314"/>
      <c r="XEX349" s="314"/>
    </row>
    <row r="350" spans="1:53 16265:16378" ht="40.5" hidden="1" customHeight="1" x14ac:dyDescent="0.2">
      <c r="A350" s="378">
        <v>114</v>
      </c>
      <c r="B350" s="364" t="s">
        <v>261</v>
      </c>
      <c r="C350" s="356" t="str">
        <f>+VLOOKUP(B350,$A$770:$B$812,2,0)</f>
        <v>MARCELA BOTERO ARBELAEZ</v>
      </c>
      <c r="D350" s="367" t="s">
        <v>171</v>
      </c>
      <c r="E350" s="356"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69" t="s">
        <v>276</v>
      </c>
      <c r="G350" s="275" t="s">
        <v>271</v>
      </c>
      <c r="H350" s="275" t="s">
        <v>34</v>
      </c>
      <c r="I350" s="275" t="s">
        <v>1891</v>
      </c>
      <c r="J350" s="369" t="s">
        <v>106</v>
      </c>
      <c r="K350" s="369" t="s">
        <v>1878</v>
      </c>
      <c r="L350" s="369" t="s">
        <v>1892</v>
      </c>
      <c r="M350" s="369" t="s">
        <v>1880</v>
      </c>
      <c r="N350" s="369" t="s">
        <v>151</v>
      </c>
      <c r="O350" s="434">
        <f t="shared" ref="O350" si="1488">IF(N350="ALTA",5,IF(N350="MEDIO ALTA",4,IF(N350="MEDIA",3,IF(N350="MEDIO BAJA",2,IF(N350="BAJA",1,0)))))</f>
        <v>2</v>
      </c>
      <c r="P350" s="369" t="s">
        <v>140</v>
      </c>
      <c r="Q350" s="434">
        <f t="shared" ref="Q350" si="1489">IF(P350="ALTO",5,IF(P350="MEDIO ALTO",4,IF(P350="MEDIO",3,IF(P350="MEDIO BAJO",2,IF(P350="BAJO",1,0)))))</f>
        <v>5</v>
      </c>
      <c r="R350" s="434">
        <f t="shared" si="1421"/>
        <v>10</v>
      </c>
      <c r="S350" s="162" t="s">
        <v>326</v>
      </c>
      <c r="T350" s="334">
        <f t="shared" si="1401"/>
        <v>2</v>
      </c>
      <c r="U350" s="356">
        <f t="shared" si="1406"/>
        <v>2</v>
      </c>
      <c r="V350" s="356">
        <f t="shared" si="1462"/>
        <v>1.2</v>
      </c>
      <c r="W350" s="275" t="s">
        <v>1893</v>
      </c>
      <c r="X350" s="369">
        <f t="shared" ref="X350" si="1490">IF(S350="No_existen",5*$X$10,Y350*$X$10)</f>
        <v>0.2</v>
      </c>
      <c r="Y350" s="368">
        <f t="shared" ref="Y350" si="1491">ROUND(AVERAGEIF(Z350:Z352,"&gt;0"),0)</f>
        <v>4</v>
      </c>
      <c r="Z350" s="335">
        <f t="shared" si="1402"/>
        <v>4</v>
      </c>
      <c r="AA350" s="275" t="s">
        <v>330</v>
      </c>
      <c r="AB350" s="275"/>
      <c r="AC350" s="368">
        <f t="shared" ref="AC350" si="1492">IF(S350="No_existen",5*$AC$10,AD350*$AC$10)</f>
        <v>0.15</v>
      </c>
      <c r="AD350" s="356">
        <f t="shared" ref="AD350" si="1493">ROUND(AVERAGEIF(AE350:AE352,"&gt;0"),0)</f>
        <v>1</v>
      </c>
      <c r="AE350" s="336">
        <f t="shared" si="1403"/>
        <v>1</v>
      </c>
      <c r="AF350" s="275" t="s">
        <v>307</v>
      </c>
      <c r="AG350" s="275" t="s">
        <v>1894</v>
      </c>
      <c r="AH350" s="368">
        <f t="shared" ref="AH350" si="1494">IF(S350="No_existen",5*$AH$10,AI350*$AH$10)</f>
        <v>0.1</v>
      </c>
      <c r="AI350" s="356">
        <f t="shared" ref="AI350" si="1495">ROUND(AVERAGEIF(AJ350:AJ352,"&gt;0"),0)</f>
        <v>1</v>
      </c>
      <c r="AJ350" s="336">
        <f t="shared" si="1404"/>
        <v>1</v>
      </c>
      <c r="AK350" s="275" t="s">
        <v>304</v>
      </c>
      <c r="AL350" s="275" t="s">
        <v>311</v>
      </c>
      <c r="AM350" s="368">
        <f t="shared" ref="AM350" si="1496">IF(S350="No_existen",5*$AM$10,AN350*$AM$10)</f>
        <v>0.1</v>
      </c>
      <c r="AN350" s="356">
        <f t="shared" ref="AN350" si="1497">ROUND(AVERAGEIF(AO350:AO352,"&gt;0"),0)</f>
        <v>1</v>
      </c>
      <c r="AO350" s="336">
        <f t="shared" si="1414"/>
        <v>1</v>
      </c>
      <c r="AP350" s="275" t="s">
        <v>592</v>
      </c>
      <c r="AQ350" s="356">
        <f t="shared" ref="AQ350" si="1498">ROUND(AVERAGE(U350,Y350,AD350,AI350,AN350),0)</f>
        <v>2</v>
      </c>
      <c r="AR350" s="356" t="str">
        <f t="shared" ref="AR350" si="1499">IF(AQ350&lt;1.5,"FUERTE",IF(AND(AQ350&gt;=1.5,AQ350&lt;2.5),"ACEPTABLE",IF(AQ350&gt;=5,"INEXISTENTE","DÉBIL")))</f>
        <v>ACEPTABLE</v>
      </c>
      <c r="AS350" s="358">
        <f t="shared" ref="AS350" si="1500">IF(R350=0,0,ROUND((R350*AQ350),0))</f>
        <v>20</v>
      </c>
      <c r="AT350" s="360" t="str">
        <f t="shared" ref="AT350" si="1501">IF(AS350&gt;=36,"GRAVE", IF(AS350&lt;=10, "LEVE", "MODERADO"))</f>
        <v>MODERADO</v>
      </c>
      <c r="AU350" s="367" t="s">
        <v>1895</v>
      </c>
      <c r="AV350" s="366">
        <v>0.1</v>
      </c>
      <c r="AW350" s="275" t="s">
        <v>91</v>
      </c>
      <c r="AX350" s="275" t="s">
        <v>1896</v>
      </c>
      <c r="AY350" s="159">
        <v>45275</v>
      </c>
      <c r="AZ350" s="159"/>
      <c r="BA350" s="164"/>
      <c r="XAO350" s="314"/>
      <c r="XAP350" s="314"/>
      <c r="XAQ350" s="263"/>
      <c r="XAR350" s="312"/>
      <c r="XAS350" s="263"/>
      <c r="XAT350" s="314"/>
      <c r="XAU350" s="314"/>
      <c r="XAV350" s="314"/>
      <c r="XAW350" s="315"/>
      <c r="XAX350" s="314"/>
      <c r="XAY350" s="314"/>
      <c r="XAZ350" s="314"/>
      <c r="XBA350" s="314"/>
      <c r="XBB350" s="314"/>
      <c r="XBC350" s="314"/>
      <c r="XBD350" s="281"/>
      <c r="XBE350" s="316"/>
      <c r="XBF350" s="317"/>
      <c r="XBG350" s="314"/>
      <c r="XBH350" s="314"/>
      <c r="XBI350" s="314"/>
      <c r="XBJ350" s="314"/>
      <c r="XBK350" s="263"/>
      <c r="XBL350" s="312"/>
      <c r="XBM350" s="263"/>
      <c r="XBN350" s="314"/>
      <c r="XBO350" s="314"/>
      <c r="XBP350" s="314"/>
      <c r="XBQ350" s="315"/>
      <c r="XBR350" s="314"/>
      <c r="XBS350" s="314"/>
      <c r="XBT350" s="314"/>
      <c r="XBU350" s="314"/>
      <c r="XBV350" s="314"/>
      <c r="XBW350" s="281"/>
      <c r="XBX350" s="317"/>
      <c r="XBY350" s="314"/>
      <c r="XBZ350" s="314"/>
      <c r="XCA350" s="318"/>
      <c r="XCB350" s="312"/>
      <c r="XCC350" s="314"/>
      <c r="XCD350" s="314"/>
      <c r="XCE350" s="263"/>
      <c r="XCF350" s="312"/>
      <c r="XCG350" s="263"/>
      <c r="XCH350" s="314"/>
      <c r="XCI350" s="314"/>
      <c r="XCJ350" s="314"/>
      <c r="XCK350" s="315"/>
      <c r="XCL350" s="314"/>
      <c r="XCM350" s="314"/>
      <c r="XCN350" s="314"/>
      <c r="XCO350" s="314"/>
      <c r="XCP350" s="314"/>
      <c r="XCQ350" s="317"/>
      <c r="XCR350" s="314"/>
      <c r="XCS350" s="318"/>
      <c r="XCT350" s="286"/>
      <c r="XCW350" s="314"/>
      <c r="XCX350" s="314"/>
      <c r="XCY350" s="263"/>
      <c r="XCZ350" s="312"/>
      <c r="XDA350" s="263"/>
      <c r="XDB350" s="314"/>
      <c r="XDC350" s="314"/>
      <c r="XDD350" s="314"/>
      <c r="XDE350" s="315"/>
      <c r="XDF350" s="314"/>
      <c r="XDG350" s="314"/>
      <c r="XDH350" s="314"/>
      <c r="XDI350" s="314"/>
      <c r="XDJ350" s="314"/>
      <c r="XDK350" s="314"/>
      <c r="XDL350" s="286"/>
      <c r="XDQ350" s="314"/>
      <c r="XDR350" s="314"/>
      <c r="XDS350" s="263"/>
      <c r="XDT350" s="312"/>
      <c r="XDU350" s="263"/>
      <c r="XDV350" s="314"/>
      <c r="XDW350" s="314"/>
      <c r="XDX350" s="314"/>
      <c r="XDY350" s="315"/>
      <c r="XDZ350" s="314"/>
      <c r="XEA350" s="314"/>
      <c r="XEB350" s="314"/>
      <c r="XEC350" s="314"/>
      <c r="XED350" s="314"/>
      <c r="XEE350" s="286"/>
      <c r="XEK350" s="314"/>
      <c r="XEL350" s="314"/>
      <c r="XEM350" s="263"/>
      <c r="XEN350" s="312"/>
      <c r="XEO350" s="263"/>
      <c r="XEP350" s="314"/>
      <c r="XEQ350" s="314"/>
      <c r="XER350" s="314"/>
      <c r="XES350" s="315"/>
      <c r="XET350" s="314"/>
      <c r="XEU350" s="314"/>
      <c r="XEV350" s="314"/>
      <c r="XEW350" s="314"/>
      <c r="XEX350" s="314"/>
    </row>
    <row r="351" spans="1:53 16265:16378" ht="40.5" hidden="1" customHeight="1" x14ac:dyDescent="0.2">
      <c r="A351" s="378"/>
      <c r="B351" s="364"/>
      <c r="C351" s="356"/>
      <c r="D351" s="367"/>
      <c r="E351" s="356"/>
      <c r="F351" s="369"/>
      <c r="G351" s="275"/>
      <c r="H351" s="275"/>
      <c r="I351" s="275"/>
      <c r="J351" s="369"/>
      <c r="K351" s="369"/>
      <c r="L351" s="369"/>
      <c r="M351" s="369"/>
      <c r="N351" s="369"/>
      <c r="O351" s="434"/>
      <c r="P351" s="369"/>
      <c r="Q351" s="434"/>
      <c r="R351" s="434"/>
      <c r="S351" s="162"/>
      <c r="T351" s="334">
        <f t="shared" si="1401"/>
        <v>0</v>
      </c>
      <c r="U351" s="356"/>
      <c r="V351" s="356"/>
      <c r="W351" s="275"/>
      <c r="X351" s="369"/>
      <c r="Y351" s="368"/>
      <c r="Z351" s="335">
        <f t="shared" si="1402"/>
        <v>0</v>
      </c>
      <c r="AA351" s="275"/>
      <c r="AB351" s="275"/>
      <c r="AC351" s="368"/>
      <c r="AD351" s="356"/>
      <c r="AE351" s="336">
        <f t="shared" si="1403"/>
        <v>0</v>
      </c>
      <c r="AF351" s="275"/>
      <c r="AG351" s="275"/>
      <c r="AH351" s="368"/>
      <c r="AI351" s="356"/>
      <c r="AJ351" s="336">
        <f t="shared" si="1404"/>
        <v>0</v>
      </c>
      <c r="AK351" s="275"/>
      <c r="AL351" s="275"/>
      <c r="AM351" s="368"/>
      <c r="AN351" s="356"/>
      <c r="AO351" s="336">
        <f t="shared" si="1414"/>
        <v>0</v>
      </c>
      <c r="AP351" s="275"/>
      <c r="AQ351" s="356"/>
      <c r="AR351" s="356"/>
      <c r="AS351" s="358"/>
      <c r="AT351" s="360"/>
      <c r="AU351" s="367"/>
      <c r="AV351" s="367"/>
      <c r="AW351" s="275"/>
      <c r="AX351" s="275"/>
      <c r="AY351" s="159"/>
      <c r="AZ351" s="159"/>
      <c r="BA351" s="164"/>
      <c r="XAO351" s="314"/>
      <c r="XAP351" s="314"/>
      <c r="XAQ351" s="263"/>
      <c r="XAR351" s="312"/>
      <c r="XAS351" s="263"/>
      <c r="XAT351" s="314"/>
      <c r="XAU351" s="314"/>
      <c r="XAV351" s="314"/>
      <c r="XAW351" s="315"/>
      <c r="XAX351" s="314"/>
      <c r="XAY351" s="314"/>
      <c r="XAZ351" s="314"/>
      <c r="XBA351" s="314"/>
      <c r="XBB351" s="314"/>
      <c r="XBC351" s="314"/>
      <c r="XBD351" s="281"/>
      <c r="XBE351" s="316"/>
      <c r="XBF351" s="317"/>
      <c r="XBG351" s="314"/>
      <c r="XBH351" s="314"/>
      <c r="XBI351" s="314"/>
      <c r="XBJ351" s="314"/>
      <c r="XBK351" s="263"/>
      <c r="XBL351" s="312"/>
      <c r="XBM351" s="263"/>
      <c r="XBN351" s="314"/>
      <c r="XBO351" s="314"/>
      <c r="XBP351" s="314"/>
      <c r="XBQ351" s="315"/>
      <c r="XBR351" s="314"/>
      <c r="XBS351" s="314"/>
      <c r="XBT351" s="314"/>
      <c r="XBU351" s="314"/>
      <c r="XBV351" s="314"/>
      <c r="XBW351" s="281"/>
      <c r="XBX351" s="317"/>
      <c r="XBY351" s="314"/>
      <c r="XBZ351" s="314"/>
      <c r="XCA351" s="318"/>
      <c r="XCB351" s="312"/>
      <c r="XCC351" s="314"/>
      <c r="XCD351" s="314"/>
      <c r="XCE351" s="263"/>
      <c r="XCF351" s="312"/>
      <c r="XCG351" s="263"/>
      <c r="XCH351" s="314"/>
      <c r="XCI351" s="314"/>
      <c r="XCJ351" s="314"/>
      <c r="XCK351" s="315"/>
      <c r="XCL351" s="314"/>
      <c r="XCM351" s="314"/>
      <c r="XCN351" s="314"/>
      <c r="XCO351" s="314"/>
      <c r="XCP351" s="314"/>
      <c r="XCQ351" s="317"/>
      <c r="XCR351" s="314"/>
      <c r="XCS351" s="318"/>
      <c r="XCT351" s="286"/>
      <c r="XCW351" s="314"/>
      <c r="XCX351" s="314"/>
      <c r="XCY351" s="263"/>
      <c r="XCZ351" s="312"/>
      <c r="XDA351" s="263"/>
      <c r="XDB351" s="314"/>
      <c r="XDC351" s="314"/>
      <c r="XDD351" s="314"/>
      <c r="XDE351" s="315"/>
      <c r="XDF351" s="314"/>
      <c r="XDG351" s="314"/>
      <c r="XDH351" s="314"/>
      <c r="XDI351" s="314"/>
      <c r="XDJ351" s="314"/>
      <c r="XDK351" s="314"/>
      <c r="XDL351" s="286"/>
      <c r="XDQ351" s="314"/>
      <c r="XDR351" s="314"/>
      <c r="XDS351" s="263"/>
      <c r="XDT351" s="312"/>
      <c r="XDU351" s="263"/>
      <c r="XDV351" s="314"/>
      <c r="XDW351" s="314"/>
      <c r="XDX351" s="314"/>
      <c r="XDY351" s="315"/>
      <c r="XDZ351" s="314"/>
      <c r="XEA351" s="314"/>
      <c r="XEB351" s="314"/>
      <c r="XEC351" s="314"/>
      <c r="XED351" s="314"/>
      <c r="XEE351" s="286"/>
      <c r="XEK351" s="314"/>
      <c r="XEL351" s="314"/>
      <c r="XEM351" s="263"/>
      <c r="XEN351" s="312"/>
      <c r="XEO351" s="263"/>
      <c r="XEP351" s="314"/>
      <c r="XEQ351" s="314"/>
      <c r="XER351" s="314"/>
      <c r="XES351" s="315"/>
      <c r="XET351" s="314"/>
      <c r="XEU351" s="314"/>
      <c r="XEV351" s="314"/>
      <c r="XEW351" s="314"/>
      <c r="XEX351" s="314"/>
    </row>
    <row r="352" spans="1:53 16265:16378" ht="40.5" hidden="1" customHeight="1" x14ac:dyDescent="0.2">
      <c r="A352" s="378"/>
      <c r="B352" s="364"/>
      <c r="C352" s="356"/>
      <c r="D352" s="367"/>
      <c r="E352" s="356"/>
      <c r="F352" s="369"/>
      <c r="G352" s="275"/>
      <c r="H352" s="275"/>
      <c r="I352" s="275"/>
      <c r="J352" s="369"/>
      <c r="K352" s="369"/>
      <c r="L352" s="369"/>
      <c r="M352" s="369"/>
      <c r="N352" s="369"/>
      <c r="O352" s="434"/>
      <c r="P352" s="369"/>
      <c r="Q352" s="434"/>
      <c r="R352" s="434"/>
      <c r="S352" s="162"/>
      <c r="T352" s="334">
        <f t="shared" si="1401"/>
        <v>0</v>
      </c>
      <c r="U352" s="356"/>
      <c r="V352" s="356"/>
      <c r="W352" s="275"/>
      <c r="X352" s="369"/>
      <c r="Y352" s="368"/>
      <c r="Z352" s="335">
        <f t="shared" si="1402"/>
        <v>0</v>
      </c>
      <c r="AA352" s="275"/>
      <c r="AB352" s="275"/>
      <c r="AC352" s="368"/>
      <c r="AD352" s="356"/>
      <c r="AE352" s="336">
        <f t="shared" si="1403"/>
        <v>0</v>
      </c>
      <c r="AF352" s="275"/>
      <c r="AG352" s="275"/>
      <c r="AH352" s="368"/>
      <c r="AI352" s="356"/>
      <c r="AJ352" s="336">
        <f t="shared" si="1404"/>
        <v>0</v>
      </c>
      <c r="AK352" s="275"/>
      <c r="AL352" s="275"/>
      <c r="AM352" s="368"/>
      <c r="AN352" s="356"/>
      <c r="AO352" s="336">
        <f t="shared" si="1414"/>
        <v>0</v>
      </c>
      <c r="AP352" s="275"/>
      <c r="AQ352" s="356"/>
      <c r="AR352" s="356"/>
      <c r="AS352" s="358"/>
      <c r="AT352" s="360"/>
      <c r="AU352" s="367"/>
      <c r="AV352" s="367"/>
      <c r="AW352" s="275"/>
      <c r="AX352" s="275"/>
      <c r="AY352" s="159"/>
      <c r="AZ352" s="159"/>
      <c r="BA352" s="164"/>
      <c r="XAO352" s="314"/>
      <c r="XAP352" s="314"/>
      <c r="XAQ352" s="263"/>
      <c r="XAR352" s="312"/>
      <c r="XAS352" s="263"/>
      <c r="XAT352" s="314"/>
      <c r="XAU352" s="314"/>
      <c r="XAV352" s="314"/>
      <c r="XAW352" s="315"/>
      <c r="XAX352" s="314"/>
      <c r="XAY352" s="314"/>
      <c r="XAZ352" s="314"/>
      <c r="XBA352" s="314"/>
      <c r="XBB352" s="314"/>
      <c r="XBC352" s="314"/>
      <c r="XBD352" s="281"/>
      <c r="XBE352" s="316"/>
      <c r="XBF352" s="317"/>
      <c r="XBG352" s="314"/>
      <c r="XBH352" s="314"/>
      <c r="XBI352" s="314"/>
      <c r="XBJ352" s="314"/>
      <c r="XBK352" s="263"/>
      <c r="XBL352" s="312"/>
      <c r="XBM352" s="263"/>
      <c r="XBN352" s="314"/>
      <c r="XBO352" s="314"/>
      <c r="XBP352" s="314"/>
      <c r="XBQ352" s="315"/>
      <c r="XBR352" s="314"/>
      <c r="XBS352" s="314"/>
      <c r="XBT352" s="314"/>
      <c r="XBU352" s="314"/>
      <c r="XBV352" s="314"/>
      <c r="XBW352" s="281"/>
      <c r="XBX352" s="317"/>
      <c r="XBY352" s="314"/>
      <c r="XBZ352" s="314"/>
      <c r="XCA352" s="318"/>
      <c r="XCB352" s="312"/>
      <c r="XCC352" s="314"/>
      <c r="XCD352" s="314"/>
      <c r="XCE352" s="263"/>
      <c r="XCF352" s="312"/>
      <c r="XCG352" s="263"/>
      <c r="XCH352" s="314"/>
      <c r="XCI352" s="314"/>
      <c r="XCJ352" s="314"/>
      <c r="XCK352" s="315"/>
      <c r="XCL352" s="314"/>
      <c r="XCM352" s="314"/>
      <c r="XCN352" s="314"/>
      <c r="XCO352" s="314"/>
      <c r="XCP352" s="314"/>
      <c r="XCQ352" s="317"/>
      <c r="XCR352" s="314"/>
      <c r="XCS352" s="318"/>
      <c r="XCT352" s="286"/>
      <c r="XCW352" s="314"/>
      <c r="XCX352" s="314"/>
      <c r="XCY352" s="263"/>
      <c r="XCZ352" s="312"/>
      <c r="XDA352" s="263"/>
      <c r="XDB352" s="314"/>
      <c r="XDC352" s="314"/>
      <c r="XDD352" s="314"/>
      <c r="XDE352" s="315"/>
      <c r="XDF352" s="314"/>
      <c r="XDG352" s="314"/>
      <c r="XDH352" s="314"/>
      <c r="XDI352" s="314"/>
      <c r="XDJ352" s="314"/>
      <c r="XDK352" s="314"/>
      <c r="XDL352" s="286"/>
      <c r="XDQ352" s="314"/>
      <c r="XDR352" s="314"/>
      <c r="XDS352" s="263"/>
      <c r="XDT352" s="312"/>
      <c r="XDU352" s="263"/>
      <c r="XDV352" s="314"/>
      <c r="XDW352" s="314"/>
      <c r="XDX352" s="314"/>
      <c r="XDY352" s="315"/>
      <c r="XDZ352" s="314"/>
      <c r="XEA352" s="314"/>
      <c r="XEB352" s="314"/>
      <c r="XEC352" s="314"/>
      <c r="XED352" s="314"/>
      <c r="XEE352" s="286"/>
      <c r="XEK352" s="314"/>
      <c r="XEL352" s="314"/>
      <c r="XEM352" s="263"/>
      <c r="XEN352" s="312"/>
      <c r="XEO352" s="263"/>
      <c r="XEP352" s="314"/>
      <c r="XEQ352" s="314"/>
      <c r="XER352" s="314"/>
      <c r="XES352" s="315"/>
      <c r="XET352" s="314"/>
      <c r="XEU352" s="314"/>
      <c r="XEV352" s="314"/>
      <c r="XEW352" s="314"/>
      <c r="XEX352" s="314"/>
    </row>
    <row r="353" spans="1:53 16265:16378" ht="40.5" hidden="1" customHeight="1" x14ac:dyDescent="0.2">
      <c r="A353" s="378">
        <v>115</v>
      </c>
      <c r="B353" s="364" t="s">
        <v>261</v>
      </c>
      <c r="C353" s="356" t="str">
        <f>+VLOOKUP(B353,$A$770:$B$812,2,0)</f>
        <v>MARCELA BOTERO ARBELAEZ</v>
      </c>
      <c r="D353" s="367" t="s">
        <v>171</v>
      </c>
      <c r="E353" s="356"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69" t="s">
        <v>276</v>
      </c>
      <c r="G353" s="275" t="s">
        <v>271</v>
      </c>
      <c r="H353" s="275" t="s">
        <v>34</v>
      </c>
      <c r="I353" s="275" t="s">
        <v>2020</v>
      </c>
      <c r="J353" s="369" t="s">
        <v>143</v>
      </c>
      <c r="K353" s="369" t="s">
        <v>1734</v>
      </c>
      <c r="L353" s="369" t="s">
        <v>2021</v>
      </c>
      <c r="M353" s="369" t="s">
        <v>1736</v>
      </c>
      <c r="N353" s="369" t="s">
        <v>128</v>
      </c>
      <c r="O353" s="434">
        <f t="shared" ref="O353" si="1502">IF(N353="ALTA",5,IF(N353="MEDIO ALTA",4,IF(N353="MEDIA",3,IF(N353="MEDIO BAJA",2,IF(N353="BAJA",1,0)))))</f>
        <v>1</v>
      </c>
      <c r="P353" s="369" t="s">
        <v>141</v>
      </c>
      <c r="Q353" s="434">
        <f t="shared" ref="Q353" si="1503">IF(P353="ALTO",5,IF(P353="MEDIO ALTO",4,IF(P353="MEDIO",3,IF(P353="MEDIO BAJO",2,IF(P353="BAJO",1,0)))))</f>
        <v>3</v>
      </c>
      <c r="R353" s="434">
        <f t="shared" si="1421"/>
        <v>3</v>
      </c>
      <c r="S353" s="162" t="s">
        <v>326</v>
      </c>
      <c r="T353" s="334">
        <f t="shared" si="1401"/>
        <v>2</v>
      </c>
      <c r="U353" s="356">
        <f t="shared" si="1406"/>
        <v>2</v>
      </c>
      <c r="V353" s="356">
        <f t="shared" si="1462"/>
        <v>1.2</v>
      </c>
      <c r="W353" s="275" t="s">
        <v>2022</v>
      </c>
      <c r="X353" s="369">
        <f>IF(S353="No_existen",5*$X$10,Y353*$X$10)</f>
        <v>0.2</v>
      </c>
      <c r="Y353" s="368">
        <f t="shared" ref="Y353" si="1504">ROUND(AVERAGEIF(Z353:Z355,"&gt;0"),0)</f>
        <v>4</v>
      </c>
      <c r="Z353" s="335">
        <f t="shared" si="1402"/>
        <v>4</v>
      </c>
      <c r="AA353" s="275" t="s">
        <v>330</v>
      </c>
      <c r="AB353" s="275"/>
      <c r="AC353" s="368">
        <f t="shared" ref="AC353" si="1505">IF(S353="No_existen",5*$AC$10,AD353*$AC$10)</f>
        <v>0.15</v>
      </c>
      <c r="AD353" s="356">
        <f t="shared" ref="AD353" si="1506">ROUND(AVERAGEIF(AE353:AE355,"&gt;0"),0)</f>
        <v>1</v>
      </c>
      <c r="AE353" s="336">
        <f t="shared" si="1403"/>
        <v>1</v>
      </c>
      <c r="AF353" s="275" t="s">
        <v>307</v>
      </c>
      <c r="AG353" s="275" t="s">
        <v>1894</v>
      </c>
      <c r="AH353" s="368">
        <f t="shared" ref="AH353" si="1507">IF(S353="No_existen",5*$AH$10,AI353*$AH$10)</f>
        <v>0.1</v>
      </c>
      <c r="AI353" s="356">
        <f t="shared" ref="AI353" si="1508">ROUND(AVERAGEIF(AJ353:AJ355,"&gt;0"),0)</f>
        <v>1</v>
      </c>
      <c r="AJ353" s="336">
        <f t="shared" si="1404"/>
        <v>1</v>
      </c>
      <c r="AK353" s="275" t="s">
        <v>304</v>
      </c>
      <c r="AL353" s="275" t="s">
        <v>319</v>
      </c>
      <c r="AM353" s="368">
        <f t="shared" ref="AM353" si="1509">IF(S353="No_existen",5*$AM$10,AN353*$AM$10)</f>
        <v>0.1</v>
      </c>
      <c r="AN353" s="356">
        <f t="shared" ref="AN353" si="1510">ROUND(AVERAGEIF(AO353:AO355,"&gt;0"),0)</f>
        <v>1</v>
      </c>
      <c r="AO353" s="336">
        <f t="shared" si="1414"/>
        <v>1</v>
      </c>
      <c r="AP353" s="275" t="s">
        <v>592</v>
      </c>
      <c r="AQ353" s="356">
        <f t="shared" ref="AQ353" si="1511">ROUND(AVERAGE(U353,Y353,AD353,AI353,AN353),0)</f>
        <v>2</v>
      </c>
      <c r="AR353" s="356" t="str">
        <f t="shared" ref="AR353" si="1512">IF(AQ353&lt;1.5,"FUERTE",IF(AND(AQ353&gt;=1.5,AQ353&lt;2.5),"ACEPTABLE",IF(AQ353&gt;=5,"INEXISTENTE","DÉBIL")))</f>
        <v>ACEPTABLE</v>
      </c>
      <c r="AS353" s="358">
        <f t="shared" ref="AS353" si="1513">IF(R353=0,0,ROUND((R353*AQ353),0))</f>
        <v>6</v>
      </c>
      <c r="AT353" s="360" t="str">
        <f t="shared" ref="AT353" si="1514">IF(AS353&gt;=36,"GRAVE", IF(AS353&lt;=10, "LEVE", "MODERADO"))</f>
        <v>LEVE</v>
      </c>
      <c r="AU353" s="367" t="s">
        <v>2023</v>
      </c>
      <c r="AV353" s="366">
        <v>0</v>
      </c>
      <c r="AW353" s="275" t="s">
        <v>90</v>
      </c>
      <c r="AX353" s="275"/>
      <c r="AY353" s="159"/>
      <c r="AZ353" s="159"/>
      <c r="BA353" s="164"/>
      <c r="XAO353" s="314"/>
      <c r="XAP353" s="314"/>
      <c r="XAQ353" s="263"/>
      <c r="XAR353" s="312"/>
      <c r="XAS353" s="263"/>
      <c r="XAT353" s="314"/>
      <c r="XAU353" s="314"/>
      <c r="XAV353" s="314"/>
      <c r="XAW353" s="315"/>
      <c r="XAX353" s="314"/>
      <c r="XAY353" s="314"/>
      <c r="XAZ353" s="314"/>
      <c r="XBA353" s="314"/>
      <c r="XBB353" s="314"/>
      <c r="XBC353" s="314"/>
      <c r="XBD353" s="281"/>
      <c r="XBE353" s="316"/>
      <c r="XBF353" s="317"/>
      <c r="XBG353" s="314"/>
      <c r="XBH353" s="314"/>
      <c r="XBI353" s="314"/>
      <c r="XBJ353" s="314"/>
      <c r="XBK353" s="263"/>
      <c r="XBL353" s="312"/>
      <c r="XBM353" s="263"/>
      <c r="XBN353" s="314"/>
      <c r="XBO353" s="314"/>
      <c r="XBP353" s="314"/>
      <c r="XBQ353" s="315"/>
      <c r="XBR353" s="314"/>
      <c r="XBS353" s="314"/>
      <c r="XBT353" s="314"/>
      <c r="XBU353" s="314"/>
      <c r="XBV353" s="314"/>
      <c r="XBW353" s="281"/>
      <c r="XBX353" s="317"/>
      <c r="XBY353" s="314"/>
      <c r="XBZ353" s="314"/>
      <c r="XCA353" s="318"/>
      <c r="XCB353" s="312"/>
      <c r="XCC353" s="314"/>
      <c r="XCD353" s="314"/>
      <c r="XCE353" s="263"/>
      <c r="XCF353" s="312"/>
      <c r="XCG353" s="263"/>
      <c r="XCH353" s="314"/>
      <c r="XCI353" s="314"/>
      <c r="XCJ353" s="314"/>
      <c r="XCK353" s="315"/>
      <c r="XCL353" s="314"/>
      <c r="XCM353" s="314"/>
      <c r="XCN353" s="314"/>
      <c r="XCO353" s="314"/>
      <c r="XCP353" s="314"/>
      <c r="XCQ353" s="317"/>
      <c r="XCR353" s="314"/>
      <c r="XCS353" s="318"/>
      <c r="XCT353" s="286"/>
      <c r="XCW353" s="314"/>
      <c r="XCX353" s="314"/>
      <c r="XCY353" s="263"/>
      <c r="XCZ353" s="312"/>
      <c r="XDA353" s="263"/>
      <c r="XDB353" s="314"/>
      <c r="XDC353" s="314"/>
      <c r="XDD353" s="314"/>
      <c r="XDE353" s="315"/>
      <c r="XDF353" s="314"/>
      <c r="XDG353" s="314"/>
      <c r="XDH353" s="314"/>
      <c r="XDI353" s="314"/>
      <c r="XDJ353" s="314"/>
      <c r="XDK353" s="314"/>
      <c r="XDL353" s="286"/>
      <c r="XDQ353" s="314"/>
      <c r="XDR353" s="314"/>
      <c r="XDS353" s="263"/>
      <c r="XDT353" s="312"/>
      <c r="XDU353" s="263"/>
      <c r="XDV353" s="314"/>
      <c r="XDW353" s="314"/>
      <c r="XDX353" s="314"/>
      <c r="XDY353" s="315"/>
      <c r="XDZ353" s="314"/>
      <c r="XEA353" s="314"/>
      <c r="XEB353" s="314"/>
      <c r="XEC353" s="314"/>
      <c r="XED353" s="314"/>
      <c r="XEE353" s="286"/>
      <c r="XEK353" s="314"/>
      <c r="XEL353" s="314"/>
      <c r="XEM353" s="263"/>
      <c r="XEN353" s="312"/>
      <c r="XEO353" s="263"/>
      <c r="XEP353" s="314"/>
      <c r="XEQ353" s="314"/>
      <c r="XER353" s="314"/>
      <c r="XES353" s="315"/>
      <c r="XET353" s="314"/>
      <c r="XEU353" s="314"/>
      <c r="XEV353" s="314"/>
      <c r="XEW353" s="314"/>
      <c r="XEX353" s="314"/>
    </row>
    <row r="354" spans="1:53 16265:16378" ht="40.5" hidden="1" customHeight="1" x14ac:dyDescent="0.2">
      <c r="A354" s="378"/>
      <c r="B354" s="364"/>
      <c r="C354" s="356"/>
      <c r="D354" s="367"/>
      <c r="E354" s="356"/>
      <c r="F354" s="369"/>
      <c r="G354" s="275"/>
      <c r="H354" s="275"/>
      <c r="I354" s="161"/>
      <c r="J354" s="369"/>
      <c r="K354" s="369"/>
      <c r="L354" s="369"/>
      <c r="M354" s="369"/>
      <c r="N354" s="369"/>
      <c r="O354" s="434"/>
      <c r="P354" s="369"/>
      <c r="Q354" s="434"/>
      <c r="R354" s="434"/>
      <c r="S354" s="162" t="s">
        <v>327</v>
      </c>
      <c r="T354" s="334">
        <f t="shared" si="1401"/>
        <v>1</v>
      </c>
      <c r="U354" s="356"/>
      <c r="V354" s="356"/>
      <c r="W354" s="275" t="s">
        <v>2024</v>
      </c>
      <c r="X354" s="369"/>
      <c r="Y354" s="368"/>
      <c r="Z354" s="335">
        <f t="shared" si="1402"/>
        <v>4</v>
      </c>
      <c r="AA354" s="275" t="s">
        <v>330</v>
      </c>
      <c r="AB354" s="275"/>
      <c r="AC354" s="368"/>
      <c r="AD354" s="356"/>
      <c r="AE354" s="336">
        <f t="shared" si="1403"/>
        <v>1</v>
      </c>
      <c r="AF354" s="275" t="s">
        <v>307</v>
      </c>
      <c r="AG354" s="275" t="s">
        <v>1894</v>
      </c>
      <c r="AH354" s="368"/>
      <c r="AI354" s="356"/>
      <c r="AJ354" s="336">
        <f t="shared" si="1404"/>
        <v>1</v>
      </c>
      <c r="AK354" s="275" t="s">
        <v>304</v>
      </c>
      <c r="AL354" s="275" t="s">
        <v>319</v>
      </c>
      <c r="AM354" s="368"/>
      <c r="AN354" s="356"/>
      <c r="AO354" s="336">
        <f t="shared" si="1414"/>
        <v>1</v>
      </c>
      <c r="AP354" s="275" t="s">
        <v>592</v>
      </c>
      <c r="AQ354" s="356"/>
      <c r="AR354" s="356"/>
      <c r="AS354" s="358"/>
      <c r="AT354" s="360"/>
      <c r="AU354" s="367"/>
      <c r="AV354" s="367"/>
      <c r="AW354" s="275" t="s">
        <v>90</v>
      </c>
      <c r="AX354" s="275"/>
      <c r="AY354" s="159"/>
      <c r="AZ354" s="159"/>
      <c r="BA354" s="164"/>
      <c r="XAO354" s="314"/>
      <c r="XAP354" s="314"/>
      <c r="XAQ354" s="263"/>
      <c r="XAR354" s="312"/>
      <c r="XAS354" s="263"/>
      <c r="XAT354" s="314"/>
      <c r="XAU354" s="314"/>
      <c r="XAV354" s="314"/>
      <c r="XAW354" s="315"/>
      <c r="XAX354" s="314"/>
      <c r="XAY354" s="314"/>
      <c r="XAZ354" s="314"/>
      <c r="XBA354" s="314"/>
      <c r="XBB354" s="314"/>
      <c r="XBC354" s="314"/>
      <c r="XBD354" s="281"/>
      <c r="XBE354" s="316"/>
      <c r="XBF354" s="317"/>
      <c r="XBG354" s="314"/>
      <c r="XBH354" s="314"/>
      <c r="XBI354" s="314"/>
      <c r="XBJ354" s="314"/>
      <c r="XBK354" s="263"/>
      <c r="XBL354" s="312"/>
      <c r="XBM354" s="263"/>
      <c r="XBN354" s="314"/>
      <c r="XBO354" s="314"/>
      <c r="XBP354" s="314"/>
      <c r="XBQ354" s="315"/>
      <c r="XBR354" s="314"/>
      <c r="XBS354" s="314"/>
      <c r="XBT354" s="314"/>
      <c r="XBU354" s="314"/>
      <c r="XBV354" s="314"/>
      <c r="XBW354" s="281"/>
      <c r="XBX354" s="317"/>
      <c r="XBY354" s="314"/>
      <c r="XBZ354" s="314"/>
      <c r="XCA354" s="318"/>
      <c r="XCB354" s="312"/>
      <c r="XCC354" s="314"/>
      <c r="XCD354" s="314"/>
      <c r="XCE354" s="263"/>
      <c r="XCF354" s="312"/>
      <c r="XCG354" s="263"/>
      <c r="XCH354" s="314"/>
      <c r="XCI354" s="314"/>
      <c r="XCJ354" s="314"/>
      <c r="XCK354" s="315"/>
      <c r="XCL354" s="314"/>
      <c r="XCM354" s="314"/>
      <c r="XCN354" s="314"/>
      <c r="XCO354" s="314"/>
      <c r="XCP354" s="314"/>
      <c r="XCQ354" s="317"/>
      <c r="XCR354" s="314"/>
      <c r="XCS354" s="318"/>
      <c r="XCT354" s="286"/>
      <c r="XCW354" s="314"/>
      <c r="XCX354" s="314"/>
      <c r="XCY354" s="263"/>
      <c r="XCZ354" s="312"/>
      <c r="XDA354" s="263"/>
      <c r="XDB354" s="314"/>
      <c r="XDC354" s="314"/>
      <c r="XDD354" s="314"/>
      <c r="XDE354" s="315"/>
      <c r="XDF354" s="314"/>
      <c r="XDG354" s="314"/>
      <c r="XDH354" s="314"/>
      <c r="XDI354" s="314"/>
      <c r="XDJ354" s="314"/>
      <c r="XDK354" s="314"/>
      <c r="XDL354" s="286"/>
      <c r="XDQ354" s="314"/>
      <c r="XDR354" s="314"/>
      <c r="XDS354" s="263"/>
      <c r="XDT354" s="312"/>
      <c r="XDU354" s="263"/>
      <c r="XDV354" s="314"/>
      <c r="XDW354" s="314"/>
      <c r="XDX354" s="314"/>
      <c r="XDY354" s="315"/>
      <c r="XDZ354" s="314"/>
      <c r="XEA354" s="314"/>
      <c r="XEB354" s="314"/>
      <c r="XEC354" s="314"/>
      <c r="XED354" s="314"/>
      <c r="XEE354" s="286"/>
      <c r="XEK354" s="314"/>
      <c r="XEL354" s="314"/>
      <c r="XEM354" s="263"/>
      <c r="XEN354" s="312"/>
      <c r="XEO354" s="263"/>
      <c r="XEP354" s="314"/>
      <c r="XEQ354" s="314"/>
      <c r="XER354" s="314"/>
      <c r="XES354" s="315"/>
      <c r="XET354" s="314"/>
      <c r="XEU354" s="314"/>
      <c r="XEV354" s="314"/>
      <c r="XEW354" s="314"/>
      <c r="XEX354" s="314"/>
    </row>
    <row r="355" spans="1:53 16265:16378" ht="40.5" hidden="1" customHeight="1" x14ac:dyDescent="0.2">
      <c r="A355" s="378"/>
      <c r="B355" s="364"/>
      <c r="C355" s="356"/>
      <c r="D355" s="367"/>
      <c r="E355" s="356"/>
      <c r="F355" s="369"/>
      <c r="G355" s="275"/>
      <c r="H355" s="275"/>
      <c r="I355" s="161"/>
      <c r="J355" s="369"/>
      <c r="K355" s="369"/>
      <c r="L355" s="369"/>
      <c r="M355" s="369"/>
      <c r="N355" s="369"/>
      <c r="O355" s="434"/>
      <c r="P355" s="369"/>
      <c r="Q355" s="434"/>
      <c r="R355" s="434"/>
      <c r="S355" s="162"/>
      <c r="T355" s="334">
        <f t="shared" si="1401"/>
        <v>0</v>
      </c>
      <c r="U355" s="356"/>
      <c r="V355" s="356"/>
      <c r="W355" s="275"/>
      <c r="X355" s="369"/>
      <c r="Y355" s="368"/>
      <c r="Z355" s="335">
        <f t="shared" si="1402"/>
        <v>0</v>
      </c>
      <c r="AA355" s="275"/>
      <c r="AB355" s="275"/>
      <c r="AC355" s="368"/>
      <c r="AD355" s="356"/>
      <c r="AE355" s="336">
        <f t="shared" si="1403"/>
        <v>0</v>
      </c>
      <c r="AF355" s="275"/>
      <c r="AG355" s="275"/>
      <c r="AH355" s="368"/>
      <c r="AI355" s="356"/>
      <c r="AJ355" s="336">
        <f t="shared" si="1404"/>
        <v>0</v>
      </c>
      <c r="AK355" s="275"/>
      <c r="AL355" s="275"/>
      <c r="AM355" s="368"/>
      <c r="AN355" s="356"/>
      <c r="AO355" s="336">
        <f t="shared" si="1414"/>
        <v>0</v>
      </c>
      <c r="AP355" s="275"/>
      <c r="AQ355" s="356"/>
      <c r="AR355" s="356"/>
      <c r="AS355" s="358"/>
      <c r="AT355" s="360"/>
      <c r="AU355" s="367"/>
      <c r="AV355" s="367"/>
      <c r="AW355" s="275" t="s">
        <v>90</v>
      </c>
      <c r="AX355" s="275"/>
      <c r="AY355" s="159"/>
      <c r="AZ355" s="159"/>
      <c r="BA355" s="164"/>
      <c r="XAO355" s="314"/>
      <c r="XAP355" s="314"/>
      <c r="XAQ355" s="263"/>
      <c r="XAR355" s="312"/>
      <c r="XAS355" s="263"/>
      <c r="XAT355" s="314"/>
      <c r="XAU355" s="314"/>
      <c r="XAV355" s="314"/>
      <c r="XAW355" s="315"/>
      <c r="XAX355" s="314"/>
      <c r="XAY355" s="314"/>
      <c r="XAZ355" s="314"/>
      <c r="XBA355" s="314"/>
      <c r="XBB355" s="314"/>
      <c r="XBC355" s="314"/>
      <c r="XBD355" s="281"/>
      <c r="XBE355" s="316"/>
      <c r="XBF355" s="317"/>
      <c r="XBG355" s="314"/>
      <c r="XBH355" s="314"/>
      <c r="XBI355" s="314"/>
      <c r="XBJ355" s="314"/>
      <c r="XBK355" s="263"/>
      <c r="XBL355" s="312"/>
      <c r="XBM355" s="263"/>
      <c r="XBN355" s="314"/>
      <c r="XBO355" s="314"/>
      <c r="XBP355" s="314"/>
      <c r="XBQ355" s="315"/>
      <c r="XBR355" s="314"/>
      <c r="XBS355" s="314"/>
      <c r="XBT355" s="314"/>
      <c r="XBU355" s="314"/>
      <c r="XBV355" s="314"/>
      <c r="XBW355" s="281"/>
      <c r="XBX355" s="317"/>
      <c r="XBY355" s="314"/>
      <c r="XBZ355" s="314"/>
      <c r="XCA355" s="318"/>
      <c r="XCB355" s="312"/>
      <c r="XCC355" s="314"/>
      <c r="XCD355" s="314"/>
      <c r="XCE355" s="263"/>
      <c r="XCF355" s="312"/>
      <c r="XCG355" s="263"/>
      <c r="XCH355" s="314"/>
      <c r="XCI355" s="314"/>
      <c r="XCJ355" s="314"/>
      <c r="XCK355" s="315"/>
      <c r="XCL355" s="314"/>
      <c r="XCM355" s="314"/>
      <c r="XCN355" s="314"/>
      <c r="XCO355" s="314"/>
      <c r="XCP355" s="314"/>
      <c r="XCQ355" s="317"/>
      <c r="XCR355" s="314"/>
      <c r="XCS355" s="318"/>
      <c r="XCT355" s="286"/>
      <c r="XCW355" s="314"/>
      <c r="XCX355" s="314"/>
      <c r="XCY355" s="263"/>
      <c r="XCZ355" s="312"/>
      <c r="XDA355" s="263"/>
      <c r="XDB355" s="314"/>
      <c r="XDC355" s="314"/>
      <c r="XDD355" s="314"/>
      <c r="XDE355" s="315"/>
      <c r="XDF355" s="314"/>
      <c r="XDG355" s="314"/>
      <c r="XDH355" s="314"/>
      <c r="XDI355" s="314"/>
      <c r="XDJ355" s="314"/>
      <c r="XDK355" s="314"/>
      <c r="XDL355" s="286"/>
      <c r="XDQ355" s="314"/>
      <c r="XDR355" s="314"/>
      <c r="XDS355" s="263"/>
      <c r="XDT355" s="312"/>
      <c r="XDU355" s="263"/>
      <c r="XDV355" s="314"/>
      <c r="XDW355" s="314"/>
      <c r="XDX355" s="314"/>
      <c r="XDY355" s="315"/>
      <c r="XDZ355" s="314"/>
      <c r="XEA355" s="314"/>
      <c r="XEB355" s="314"/>
      <c r="XEC355" s="314"/>
      <c r="XED355" s="314"/>
      <c r="XEE355" s="286"/>
      <c r="XEK355" s="314"/>
      <c r="XEL355" s="314"/>
      <c r="XEM355" s="263"/>
      <c r="XEN355" s="312"/>
      <c r="XEO355" s="263"/>
      <c r="XEP355" s="314"/>
      <c r="XEQ355" s="314"/>
      <c r="XER355" s="314"/>
      <c r="XES355" s="315"/>
      <c r="XET355" s="314"/>
      <c r="XEU355" s="314"/>
      <c r="XEV355" s="314"/>
      <c r="XEW355" s="314"/>
      <c r="XEX355" s="314"/>
    </row>
    <row r="356" spans="1:53 16265:16378" ht="40.5" hidden="1" customHeight="1" x14ac:dyDescent="0.2">
      <c r="A356" s="378">
        <v>116</v>
      </c>
      <c r="B356" s="364" t="s">
        <v>290</v>
      </c>
      <c r="C356" s="356" t="str">
        <f>+VLOOKUP(B356,$A$770:$B$812,2,0)</f>
        <v>ALVARO HERNAN RESTREPO VICTORIA</v>
      </c>
      <c r="D356" s="374" t="s">
        <v>171</v>
      </c>
      <c r="E356" s="356"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69" t="s">
        <v>276</v>
      </c>
      <c r="G356" s="275" t="s">
        <v>271</v>
      </c>
      <c r="H356" s="275" t="s">
        <v>37</v>
      </c>
      <c r="I356" s="162" t="s">
        <v>1453</v>
      </c>
      <c r="J356" s="369" t="s">
        <v>143</v>
      </c>
      <c r="K356" s="364" t="s">
        <v>1454</v>
      </c>
      <c r="L356" s="364" t="s">
        <v>1908</v>
      </c>
      <c r="M356" s="364" t="s">
        <v>1909</v>
      </c>
      <c r="N356" s="369" t="s">
        <v>128</v>
      </c>
      <c r="O356" s="382">
        <f>IF(N356="ALTA",5,IF(N356="MEDIO ALTA",4,IF(N356="MEDIA",3,IF(N356="MEDIO BAJA",2,IF(N356="BAJA",1,0)))))</f>
        <v>1</v>
      </c>
      <c r="P356" s="369" t="s">
        <v>141</v>
      </c>
      <c r="Q356" s="382">
        <f>IF(P356="ALTO",5,IF(P356="MEDIO ALTO",4,IF(P356="MEDIO",3,IF(P356="MEDIO BAJO",2,IF(P356="BAJO",1,0)))))</f>
        <v>3</v>
      </c>
      <c r="R356" s="382">
        <f>Q356*O356</f>
        <v>3</v>
      </c>
      <c r="S356" s="162" t="s">
        <v>327</v>
      </c>
      <c r="T356" s="334">
        <f t="shared" si="1401"/>
        <v>1</v>
      </c>
      <c r="U356" s="356">
        <f t="shared" si="1406"/>
        <v>1</v>
      </c>
      <c r="V356" s="356">
        <f t="shared" si="1462"/>
        <v>0.6</v>
      </c>
      <c r="W356" s="275" t="s">
        <v>1910</v>
      </c>
      <c r="X356" s="369">
        <f>IF(S356="No_existen",5*$X$10,Y356*$X$10)</f>
        <v>0.2</v>
      </c>
      <c r="Y356" s="368">
        <f t="shared" ref="Y356" si="1515">ROUND(AVERAGEIF(Z356:Z358,"&gt;0"),0)</f>
        <v>4</v>
      </c>
      <c r="Z356" s="335">
        <f t="shared" si="1402"/>
        <v>4</v>
      </c>
      <c r="AA356" s="275" t="s">
        <v>330</v>
      </c>
      <c r="AB356" s="275"/>
      <c r="AC356" s="368">
        <f t="shared" ref="AC356" si="1516">IF(S356="No_existen",5*$AC$10,AD356*$AC$10)</f>
        <v>0.44999999999999996</v>
      </c>
      <c r="AD356" s="356">
        <f t="shared" ref="AD356" si="1517">ROUND(AVERAGEIF(AE356:AE358,"&gt;0"),0)</f>
        <v>3</v>
      </c>
      <c r="AE356" s="336">
        <f t="shared" si="1403"/>
        <v>1</v>
      </c>
      <c r="AF356" s="275" t="s">
        <v>307</v>
      </c>
      <c r="AG356" s="275" t="s">
        <v>1911</v>
      </c>
      <c r="AH356" s="368">
        <f t="shared" ref="AH356" si="1518">IF(S356="No_existen",5*$AH$10,AI356*$AH$10)</f>
        <v>0.1</v>
      </c>
      <c r="AI356" s="356">
        <f t="shared" ref="AI356" si="1519">ROUND(AVERAGEIF(AJ356:AJ358,"&gt;0"),0)</f>
        <v>1</v>
      </c>
      <c r="AJ356" s="336">
        <f t="shared" si="1404"/>
        <v>1</v>
      </c>
      <c r="AK356" s="275" t="s">
        <v>304</v>
      </c>
      <c r="AL356" s="275" t="s">
        <v>311</v>
      </c>
      <c r="AM356" s="368">
        <f t="shared" ref="AM356" si="1520">IF(S356="No_existen",5*$AM$10,AN356*$AM$10)</f>
        <v>0.1</v>
      </c>
      <c r="AN356" s="356">
        <f t="shared" ref="AN356" si="1521">ROUND(AVERAGEIF(AO356:AO358,"&gt;0"),0)</f>
        <v>1</v>
      </c>
      <c r="AO356" s="336">
        <f t="shared" si="1414"/>
        <v>1</v>
      </c>
      <c r="AP356" s="275" t="s">
        <v>592</v>
      </c>
      <c r="AQ356" s="356">
        <f t="shared" ref="AQ356" si="1522">ROUND(AVERAGE(U356,Y356,AD356,AI356,AN356),0)</f>
        <v>2</v>
      </c>
      <c r="AR356" s="356" t="str">
        <f t="shared" ref="AR356" si="1523">IF(AQ356&lt;1.5,"FUERTE",IF(AND(AQ356&gt;=1.5,AQ356&lt;2.5),"ACEPTABLE",IF(AQ356&gt;=5,"INEXISTENTE","DÉBIL")))</f>
        <v>ACEPTABLE</v>
      </c>
      <c r="AS356" s="358">
        <f t="shared" ref="AS356" si="1524">IF(R356=0,0,ROUND((R356*AQ356),0))</f>
        <v>6</v>
      </c>
      <c r="AT356" s="360" t="str">
        <f t="shared" ref="AT356" si="1525">IF(AS356&gt;=36,"GRAVE", IF(AS356&lt;=10, "LEVE", "MODERADO"))</f>
        <v>LEVE</v>
      </c>
      <c r="AU356" s="364" t="s">
        <v>1912</v>
      </c>
      <c r="AV356" s="365">
        <v>0</v>
      </c>
      <c r="AW356" s="275" t="s">
        <v>90</v>
      </c>
      <c r="AX356" s="275"/>
      <c r="AY356" s="159"/>
      <c r="AZ356" s="159"/>
      <c r="BA356" s="344"/>
      <c r="XAO356" s="314"/>
      <c r="XAP356" s="314"/>
      <c r="XAQ356" s="263"/>
      <c r="XAR356" s="312"/>
      <c r="XAS356" s="263"/>
      <c r="XAT356" s="314"/>
      <c r="XAU356" s="314"/>
      <c r="XAV356" s="314"/>
      <c r="XAW356" s="315"/>
      <c r="XAX356" s="314"/>
      <c r="XAY356" s="314"/>
      <c r="XAZ356" s="314"/>
      <c r="XBA356" s="314"/>
      <c r="XBB356" s="314"/>
      <c r="XBC356" s="314"/>
      <c r="XBD356" s="281"/>
      <c r="XBE356" s="316"/>
      <c r="XBF356" s="317"/>
      <c r="XBG356" s="314"/>
      <c r="XBH356" s="314"/>
      <c r="XBI356" s="314"/>
      <c r="XBJ356" s="314"/>
      <c r="XBK356" s="263"/>
      <c r="XBL356" s="312"/>
      <c r="XBM356" s="263"/>
      <c r="XBN356" s="314"/>
      <c r="XBO356" s="314"/>
      <c r="XBP356" s="314"/>
      <c r="XBQ356" s="315"/>
      <c r="XBR356" s="314"/>
      <c r="XBS356" s="314"/>
      <c r="XBT356" s="314"/>
      <c r="XBU356" s="314"/>
      <c r="XBV356" s="314"/>
      <c r="XBW356" s="281"/>
      <c r="XBX356" s="317"/>
      <c r="XBY356" s="314"/>
      <c r="XBZ356" s="314"/>
      <c r="XCA356" s="318"/>
      <c r="XCB356" s="312"/>
      <c r="XCC356" s="314"/>
      <c r="XCD356" s="314"/>
      <c r="XCE356" s="263"/>
      <c r="XCF356" s="312"/>
      <c r="XCG356" s="263"/>
      <c r="XCH356" s="314"/>
      <c r="XCI356" s="314"/>
      <c r="XCJ356" s="314"/>
      <c r="XCK356" s="315"/>
      <c r="XCL356" s="314"/>
      <c r="XCM356" s="314"/>
      <c r="XCN356" s="314"/>
      <c r="XCO356" s="314"/>
      <c r="XCP356" s="314"/>
      <c r="XCQ356" s="317"/>
      <c r="XCR356" s="314"/>
      <c r="XCS356" s="318"/>
      <c r="XCT356" s="286"/>
      <c r="XCW356" s="314"/>
      <c r="XCX356" s="314"/>
      <c r="XCY356" s="263"/>
      <c r="XCZ356" s="312"/>
      <c r="XDA356" s="263"/>
      <c r="XDB356" s="314"/>
      <c r="XDC356" s="314"/>
      <c r="XDD356" s="314"/>
      <c r="XDE356" s="315"/>
      <c r="XDF356" s="314"/>
      <c r="XDG356" s="314"/>
      <c r="XDH356" s="314"/>
      <c r="XDI356" s="314"/>
      <c r="XDJ356" s="314"/>
      <c r="XDK356" s="314"/>
      <c r="XDL356" s="286"/>
      <c r="XDQ356" s="314"/>
      <c r="XDR356" s="314"/>
      <c r="XDS356" s="263"/>
      <c r="XDT356" s="312"/>
      <c r="XDU356" s="263"/>
      <c r="XDV356" s="314"/>
      <c r="XDW356" s="314"/>
      <c r="XDX356" s="314"/>
      <c r="XDY356" s="315"/>
      <c r="XDZ356" s="314"/>
      <c r="XEA356" s="314"/>
      <c r="XEB356" s="314"/>
      <c r="XEC356" s="314"/>
      <c r="XED356" s="314"/>
      <c r="XEE356" s="286"/>
      <c r="XEK356" s="314"/>
      <c r="XEL356" s="314"/>
      <c r="XEM356" s="263"/>
      <c r="XEN356" s="312"/>
      <c r="XEO356" s="263"/>
      <c r="XEP356" s="314"/>
      <c r="XEQ356" s="314"/>
      <c r="XER356" s="314"/>
      <c r="XES356" s="315"/>
      <c r="XET356" s="314"/>
      <c r="XEU356" s="314"/>
      <c r="XEV356" s="314"/>
      <c r="XEW356" s="314"/>
      <c r="XEX356" s="314"/>
    </row>
    <row r="357" spans="1:53 16265:16378" ht="40.5" hidden="1" customHeight="1" x14ac:dyDescent="0.2">
      <c r="A357" s="378"/>
      <c r="B357" s="364"/>
      <c r="C357" s="356"/>
      <c r="D357" s="374"/>
      <c r="E357" s="356"/>
      <c r="F357" s="369"/>
      <c r="G357" s="275" t="s">
        <v>271</v>
      </c>
      <c r="H357" s="275" t="s">
        <v>37</v>
      </c>
      <c r="I357" s="162" t="s">
        <v>1460</v>
      </c>
      <c r="J357" s="369"/>
      <c r="K357" s="364"/>
      <c r="L357" s="364"/>
      <c r="M357" s="364"/>
      <c r="N357" s="369"/>
      <c r="O357" s="382"/>
      <c r="P357" s="369"/>
      <c r="Q357" s="382"/>
      <c r="R357" s="382"/>
      <c r="S357" s="162" t="s">
        <v>327</v>
      </c>
      <c r="T357" s="334">
        <f t="shared" si="1401"/>
        <v>1</v>
      </c>
      <c r="U357" s="356"/>
      <c r="V357" s="356"/>
      <c r="W357" s="275" t="s">
        <v>1913</v>
      </c>
      <c r="X357" s="369"/>
      <c r="Y357" s="368"/>
      <c r="Z357" s="335">
        <f t="shared" si="1402"/>
        <v>4</v>
      </c>
      <c r="AA357" s="275" t="s">
        <v>330</v>
      </c>
      <c r="AB357" s="275"/>
      <c r="AC357" s="368"/>
      <c r="AD357" s="356"/>
      <c r="AE357" s="336">
        <f t="shared" si="1403"/>
        <v>4</v>
      </c>
      <c r="AF357" s="275" t="s">
        <v>306</v>
      </c>
      <c r="AG357" s="275"/>
      <c r="AH357" s="368"/>
      <c r="AI357" s="356"/>
      <c r="AJ357" s="336">
        <f t="shared" si="1404"/>
        <v>1</v>
      </c>
      <c r="AK357" s="275" t="s">
        <v>304</v>
      </c>
      <c r="AL357" s="275" t="s">
        <v>311</v>
      </c>
      <c r="AM357" s="368"/>
      <c r="AN357" s="356"/>
      <c r="AO357" s="336">
        <f t="shared" si="1414"/>
        <v>1</v>
      </c>
      <c r="AP357" s="275" t="s">
        <v>592</v>
      </c>
      <c r="AQ357" s="356"/>
      <c r="AR357" s="356"/>
      <c r="AS357" s="358"/>
      <c r="AT357" s="360"/>
      <c r="AU357" s="364"/>
      <c r="AV357" s="364"/>
      <c r="AW357" s="275" t="s">
        <v>90</v>
      </c>
      <c r="AX357" s="275"/>
      <c r="AY357" s="159"/>
      <c r="AZ357" s="159"/>
      <c r="BA357" s="344"/>
      <c r="XAO357" s="314"/>
      <c r="XAP357" s="314"/>
      <c r="XAQ357" s="263"/>
      <c r="XAR357" s="312"/>
      <c r="XAS357" s="263"/>
      <c r="XAT357" s="314"/>
      <c r="XAU357" s="314"/>
      <c r="XAV357" s="314"/>
      <c r="XAW357" s="315"/>
      <c r="XAX357" s="314"/>
      <c r="XAY357" s="314"/>
      <c r="XAZ357" s="314"/>
      <c r="XBA357" s="314"/>
      <c r="XBB357" s="314"/>
      <c r="XBC357" s="314"/>
      <c r="XBD357" s="281"/>
      <c r="XBE357" s="316"/>
      <c r="XBF357" s="317"/>
      <c r="XBG357" s="314"/>
      <c r="XBH357" s="314"/>
      <c r="XBI357" s="314"/>
      <c r="XBJ357" s="314"/>
      <c r="XBK357" s="263"/>
      <c r="XBL357" s="312"/>
      <c r="XBM357" s="263"/>
      <c r="XBN357" s="314"/>
      <c r="XBO357" s="314"/>
      <c r="XBP357" s="314"/>
      <c r="XBQ357" s="315"/>
      <c r="XBR357" s="314"/>
      <c r="XBS357" s="314"/>
      <c r="XBT357" s="314"/>
      <c r="XBU357" s="314"/>
      <c r="XBV357" s="314"/>
      <c r="XBW357" s="281"/>
      <c r="XBX357" s="317"/>
      <c r="XBY357" s="314"/>
      <c r="XBZ357" s="314"/>
      <c r="XCA357" s="318"/>
      <c r="XCB357" s="312"/>
      <c r="XCC357" s="314"/>
      <c r="XCD357" s="314"/>
      <c r="XCE357" s="263"/>
      <c r="XCF357" s="312"/>
      <c r="XCG357" s="263"/>
      <c r="XCH357" s="314"/>
      <c r="XCI357" s="314"/>
      <c r="XCJ357" s="314"/>
      <c r="XCK357" s="315"/>
      <c r="XCL357" s="314"/>
      <c r="XCM357" s="314"/>
      <c r="XCN357" s="314"/>
      <c r="XCO357" s="314"/>
      <c r="XCP357" s="314"/>
      <c r="XCQ357" s="317"/>
      <c r="XCR357" s="314"/>
      <c r="XCS357" s="318"/>
      <c r="XCT357" s="286"/>
      <c r="XCW357" s="314"/>
      <c r="XCX357" s="314"/>
      <c r="XCY357" s="263"/>
      <c r="XCZ357" s="312"/>
      <c r="XDA357" s="263"/>
      <c r="XDB357" s="314"/>
      <c r="XDC357" s="314"/>
      <c r="XDD357" s="314"/>
      <c r="XDE357" s="315"/>
      <c r="XDF357" s="314"/>
      <c r="XDG357" s="314"/>
      <c r="XDH357" s="314"/>
      <c r="XDI357" s="314"/>
      <c r="XDJ357" s="314"/>
      <c r="XDK357" s="314"/>
      <c r="XDL357" s="286"/>
      <c r="XDQ357" s="314"/>
      <c r="XDR357" s="314"/>
      <c r="XDS357" s="263"/>
      <c r="XDT357" s="312"/>
      <c r="XDU357" s="263"/>
      <c r="XDV357" s="314"/>
      <c r="XDW357" s="314"/>
      <c r="XDX357" s="314"/>
      <c r="XDY357" s="315"/>
      <c r="XDZ357" s="314"/>
      <c r="XEA357" s="314"/>
      <c r="XEB357" s="314"/>
      <c r="XEC357" s="314"/>
      <c r="XED357" s="314"/>
      <c r="XEE357" s="286"/>
      <c r="XEK357" s="314"/>
      <c r="XEL357" s="314"/>
      <c r="XEM357" s="263"/>
      <c r="XEN357" s="312"/>
      <c r="XEO357" s="263"/>
      <c r="XEP357" s="314"/>
      <c r="XEQ357" s="314"/>
      <c r="XER357" s="314"/>
      <c r="XES357" s="315"/>
      <c r="XET357" s="314"/>
      <c r="XEU357" s="314"/>
      <c r="XEV357" s="314"/>
      <c r="XEW357" s="314"/>
      <c r="XEX357" s="314"/>
    </row>
    <row r="358" spans="1:53 16265:16378" ht="40.5" hidden="1" customHeight="1" x14ac:dyDescent="0.2">
      <c r="A358" s="378"/>
      <c r="B358" s="364"/>
      <c r="C358" s="356"/>
      <c r="D358" s="374"/>
      <c r="E358" s="356"/>
      <c r="F358" s="369"/>
      <c r="G358" s="275" t="s">
        <v>271</v>
      </c>
      <c r="H358" s="275" t="s">
        <v>37</v>
      </c>
      <c r="I358" s="162" t="s">
        <v>1914</v>
      </c>
      <c r="J358" s="369"/>
      <c r="K358" s="364"/>
      <c r="L358" s="364"/>
      <c r="M358" s="364"/>
      <c r="N358" s="369"/>
      <c r="O358" s="382"/>
      <c r="P358" s="369"/>
      <c r="Q358" s="382"/>
      <c r="R358" s="382"/>
      <c r="S358" s="162" t="s">
        <v>327</v>
      </c>
      <c r="T358" s="334">
        <f t="shared" si="1401"/>
        <v>1</v>
      </c>
      <c r="U358" s="356"/>
      <c r="V358" s="356"/>
      <c r="W358" s="275" t="s">
        <v>1915</v>
      </c>
      <c r="X358" s="369"/>
      <c r="Y358" s="368"/>
      <c r="Z358" s="335">
        <f t="shared" si="1402"/>
        <v>4</v>
      </c>
      <c r="AA358" s="275" t="s">
        <v>330</v>
      </c>
      <c r="AB358" s="275"/>
      <c r="AC358" s="368"/>
      <c r="AD358" s="356"/>
      <c r="AE358" s="336">
        <f t="shared" si="1403"/>
        <v>4</v>
      </c>
      <c r="AF358" s="275" t="s">
        <v>306</v>
      </c>
      <c r="AG358" s="275"/>
      <c r="AH358" s="368"/>
      <c r="AI358" s="356"/>
      <c r="AJ358" s="336">
        <f t="shared" si="1404"/>
        <v>1</v>
      </c>
      <c r="AK358" s="275" t="s">
        <v>304</v>
      </c>
      <c r="AL358" s="275" t="s">
        <v>319</v>
      </c>
      <c r="AM358" s="368"/>
      <c r="AN358" s="356"/>
      <c r="AO358" s="336">
        <f t="shared" si="1414"/>
        <v>1</v>
      </c>
      <c r="AP358" s="275" t="s">
        <v>592</v>
      </c>
      <c r="AQ358" s="356"/>
      <c r="AR358" s="356"/>
      <c r="AS358" s="358"/>
      <c r="AT358" s="360"/>
      <c r="AU358" s="364"/>
      <c r="AV358" s="364"/>
      <c r="AW358" s="275" t="s">
        <v>90</v>
      </c>
      <c r="AX358" s="275"/>
      <c r="AY358" s="159"/>
      <c r="AZ358" s="159"/>
      <c r="BA358" s="344"/>
      <c r="XAO358" s="314"/>
      <c r="XAP358" s="314"/>
      <c r="XAQ358" s="263"/>
      <c r="XAR358" s="312"/>
      <c r="XAS358" s="263"/>
      <c r="XAT358" s="314"/>
      <c r="XAU358" s="314"/>
      <c r="XAV358" s="314"/>
      <c r="XAW358" s="315"/>
      <c r="XAX358" s="314"/>
      <c r="XAY358" s="314"/>
      <c r="XAZ358" s="314"/>
      <c r="XBA358" s="314"/>
      <c r="XBB358" s="314"/>
      <c r="XBC358" s="314"/>
      <c r="XBD358" s="281"/>
      <c r="XBE358" s="316"/>
      <c r="XBF358" s="317"/>
      <c r="XBG358" s="314"/>
      <c r="XBH358" s="314"/>
      <c r="XBI358" s="314"/>
      <c r="XBJ358" s="314"/>
      <c r="XBK358" s="263"/>
      <c r="XBL358" s="312"/>
      <c r="XBM358" s="263"/>
      <c r="XBN358" s="314"/>
      <c r="XBO358" s="314"/>
      <c r="XBP358" s="314"/>
      <c r="XBQ358" s="315"/>
      <c r="XBR358" s="314"/>
      <c r="XBS358" s="314"/>
      <c r="XBT358" s="314"/>
      <c r="XBU358" s="314"/>
      <c r="XBV358" s="314"/>
      <c r="XBW358" s="281"/>
      <c r="XBX358" s="317"/>
      <c r="XBY358" s="314"/>
      <c r="XBZ358" s="314"/>
      <c r="XCA358" s="318"/>
      <c r="XCB358" s="312"/>
      <c r="XCC358" s="314"/>
      <c r="XCD358" s="314"/>
      <c r="XCE358" s="263"/>
      <c r="XCF358" s="312"/>
      <c r="XCG358" s="263"/>
      <c r="XCH358" s="314"/>
      <c r="XCI358" s="314"/>
      <c r="XCJ358" s="314"/>
      <c r="XCK358" s="315"/>
      <c r="XCL358" s="314"/>
      <c r="XCM358" s="314"/>
      <c r="XCN358" s="314"/>
      <c r="XCO358" s="314"/>
      <c r="XCP358" s="314"/>
      <c r="XCQ358" s="317"/>
      <c r="XCR358" s="314"/>
      <c r="XCS358" s="318"/>
      <c r="XCT358" s="286"/>
      <c r="XCW358" s="314"/>
      <c r="XCX358" s="314"/>
      <c r="XCY358" s="263"/>
      <c r="XCZ358" s="312"/>
      <c r="XDA358" s="263"/>
      <c r="XDB358" s="314"/>
      <c r="XDC358" s="314"/>
      <c r="XDD358" s="314"/>
      <c r="XDE358" s="315"/>
      <c r="XDF358" s="314"/>
      <c r="XDG358" s="314"/>
      <c r="XDH358" s="314"/>
      <c r="XDI358" s="314"/>
      <c r="XDJ358" s="314"/>
      <c r="XDK358" s="314"/>
      <c r="XDL358" s="286"/>
      <c r="XDQ358" s="314"/>
      <c r="XDR358" s="314"/>
      <c r="XDS358" s="263"/>
      <c r="XDT358" s="312"/>
      <c r="XDU358" s="263"/>
      <c r="XDV358" s="314"/>
      <c r="XDW358" s="314"/>
      <c r="XDX358" s="314"/>
      <c r="XDY358" s="315"/>
      <c r="XDZ358" s="314"/>
      <c r="XEA358" s="314"/>
      <c r="XEB358" s="314"/>
      <c r="XEC358" s="314"/>
      <c r="XED358" s="314"/>
      <c r="XEE358" s="286"/>
      <c r="XEK358" s="314"/>
      <c r="XEL358" s="314"/>
      <c r="XEM358" s="263"/>
      <c r="XEN358" s="312"/>
      <c r="XEO358" s="263"/>
      <c r="XEP358" s="314"/>
      <c r="XEQ358" s="314"/>
      <c r="XER358" s="314"/>
      <c r="XES358" s="315"/>
      <c r="XET358" s="314"/>
      <c r="XEU358" s="314"/>
      <c r="XEV358" s="314"/>
      <c r="XEW358" s="314"/>
      <c r="XEX358" s="314"/>
    </row>
    <row r="359" spans="1:53 16265:16378" ht="40.5" hidden="1" customHeight="1" x14ac:dyDescent="0.2">
      <c r="A359" s="378">
        <v>117</v>
      </c>
      <c r="B359" s="364" t="s">
        <v>290</v>
      </c>
      <c r="C359" s="356" t="str">
        <f>+VLOOKUP(B359,$A$770:$B$812,2,0)</f>
        <v>ALVARO HERNAN RESTREPO VICTORIA</v>
      </c>
      <c r="D359" s="374" t="s">
        <v>171</v>
      </c>
      <c r="E359" s="356"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69" t="s">
        <v>276</v>
      </c>
      <c r="G359" s="275" t="s">
        <v>271</v>
      </c>
      <c r="H359" s="275" t="s">
        <v>37</v>
      </c>
      <c r="I359" s="162" t="s">
        <v>1916</v>
      </c>
      <c r="J359" s="369" t="s">
        <v>106</v>
      </c>
      <c r="K359" s="369" t="s">
        <v>1699</v>
      </c>
      <c r="L359" s="369" t="s">
        <v>1917</v>
      </c>
      <c r="M359" s="369" t="s">
        <v>1918</v>
      </c>
      <c r="N359" s="369" t="s">
        <v>128</v>
      </c>
      <c r="O359" s="382">
        <f>IF(N359="ALTA",5,IF(N359="MEDIO ALTA",4,IF(N359="MEDIA",3,IF(N359="MEDIO BAJA",2,IF(N359="BAJA",1,0)))))</f>
        <v>1</v>
      </c>
      <c r="P359" s="369" t="s">
        <v>141</v>
      </c>
      <c r="Q359" s="382">
        <f>IF(P359="ALTO",5,IF(P359="MEDIO ALTO",4,IF(P359="MEDIO",3,IF(P359="MEDIO BAJO",2,IF(P359="BAJO",1,0)))))</f>
        <v>3</v>
      </c>
      <c r="R359" s="382">
        <f>Q359*O359</f>
        <v>3</v>
      </c>
      <c r="S359" s="162" t="s">
        <v>327</v>
      </c>
      <c r="T359" s="334">
        <f t="shared" si="1401"/>
        <v>1</v>
      </c>
      <c r="U359" s="356">
        <f t="shared" si="1406"/>
        <v>2</v>
      </c>
      <c r="V359" s="356">
        <f t="shared" si="1462"/>
        <v>1.2</v>
      </c>
      <c r="W359" s="275" t="s">
        <v>1919</v>
      </c>
      <c r="X359" s="369">
        <f>IF(S359="No_existen",5*$X$10,Y359*$X$10)</f>
        <v>0.15000000000000002</v>
      </c>
      <c r="Y359" s="368">
        <f t="shared" ref="Y359" si="1526">ROUND(AVERAGEIF(Z359:Z361,"&gt;0"),0)</f>
        <v>3</v>
      </c>
      <c r="Z359" s="335">
        <f t="shared" si="1402"/>
        <v>2</v>
      </c>
      <c r="AA359" s="275" t="s">
        <v>331</v>
      </c>
      <c r="AB359" s="275"/>
      <c r="AC359" s="368">
        <f t="shared" ref="AC359" si="1527">IF(S359="No_existen",5*$AC$10,AD359*$AC$10)</f>
        <v>0.15</v>
      </c>
      <c r="AD359" s="356">
        <f t="shared" ref="AD359" si="1528">ROUND(AVERAGEIF(AE359:AE361,"&gt;0"),0)</f>
        <v>1</v>
      </c>
      <c r="AE359" s="336">
        <f t="shared" si="1403"/>
        <v>1</v>
      </c>
      <c r="AF359" s="275" t="s">
        <v>307</v>
      </c>
      <c r="AG359" s="275" t="s">
        <v>1765</v>
      </c>
      <c r="AH359" s="368">
        <f t="shared" ref="AH359" si="1529">IF(S359="No_existen",5*$AH$10,AI359*$AH$10)</f>
        <v>0.1</v>
      </c>
      <c r="AI359" s="356">
        <f t="shared" ref="AI359" si="1530">ROUND(AVERAGEIF(AJ359:AJ361,"&gt;0"),0)</f>
        <v>1</v>
      </c>
      <c r="AJ359" s="336">
        <f t="shared" si="1404"/>
        <v>1</v>
      </c>
      <c r="AK359" s="275" t="s">
        <v>304</v>
      </c>
      <c r="AL359" s="275" t="s">
        <v>318</v>
      </c>
      <c r="AM359" s="368">
        <f t="shared" ref="AM359" si="1531">IF(S359="No_existen",5*$AM$10,AN359*$AM$10)</f>
        <v>0.1</v>
      </c>
      <c r="AN359" s="356">
        <f t="shared" ref="AN359" si="1532">ROUND(AVERAGEIF(AO359:AO361,"&gt;0"),0)</f>
        <v>1</v>
      </c>
      <c r="AO359" s="336">
        <f t="shared" si="1414"/>
        <v>1</v>
      </c>
      <c r="AP359" s="275" t="s">
        <v>592</v>
      </c>
      <c r="AQ359" s="356">
        <f t="shared" ref="AQ359" si="1533">ROUND(AVERAGE(U359,Y359,AD359,AI359,AN359),0)</f>
        <v>2</v>
      </c>
      <c r="AR359" s="356" t="str">
        <f t="shared" ref="AR359" si="1534">IF(AQ359&lt;1.5,"FUERTE",IF(AND(AQ359&gt;=1.5,AQ359&lt;2.5),"ACEPTABLE",IF(AQ359&gt;=5,"INEXISTENTE","DÉBIL")))</f>
        <v>ACEPTABLE</v>
      </c>
      <c r="AS359" s="358">
        <f t="shared" ref="AS359" si="1535">IF(R359=0,0,ROUND((R359*AQ359),0))</f>
        <v>6</v>
      </c>
      <c r="AT359" s="360" t="str">
        <f t="shared" ref="AT359" si="1536">IF(AS359&gt;=36,"GRAVE", IF(AS359&lt;=10, "LEVE", "MODERADO"))</f>
        <v>LEVE</v>
      </c>
      <c r="AU359" s="367" t="s">
        <v>1920</v>
      </c>
      <c r="AV359" s="384">
        <v>0</v>
      </c>
      <c r="AW359" s="275" t="s">
        <v>90</v>
      </c>
      <c r="AX359" s="275"/>
      <c r="AY359" s="159"/>
      <c r="AZ359" s="159"/>
      <c r="BA359" s="344"/>
      <c r="XAO359" s="314"/>
      <c r="XAP359" s="314"/>
      <c r="XAQ359" s="263"/>
      <c r="XAR359" s="312"/>
      <c r="XAS359" s="263"/>
      <c r="XAT359" s="314"/>
      <c r="XAU359" s="314"/>
      <c r="XAV359" s="314"/>
      <c r="XAW359" s="315"/>
      <c r="XAX359" s="314"/>
      <c r="XAY359" s="314"/>
      <c r="XAZ359" s="314"/>
      <c r="XBA359" s="314"/>
      <c r="XBB359" s="314"/>
      <c r="XBC359" s="314"/>
      <c r="XBD359" s="281"/>
      <c r="XBE359" s="316"/>
      <c r="XBF359" s="317"/>
      <c r="XBG359" s="314"/>
      <c r="XBH359" s="314"/>
      <c r="XBI359" s="314"/>
      <c r="XBJ359" s="314"/>
      <c r="XBK359" s="263"/>
      <c r="XBL359" s="312"/>
      <c r="XBM359" s="263"/>
      <c r="XBN359" s="314"/>
      <c r="XBO359" s="314"/>
      <c r="XBP359" s="314"/>
      <c r="XBQ359" s="315"/>
      <c r="XBR359" s="314"/>
      <c r="XBS359" s="314"/>
      <c r="XBT359" s="314"/>
      <c r="XBU359" s="314"/>
      <c r="XBV359" s="314"/>
      <c r="XBW359" s="281"/>
      <c r="XBX359" s="317"/>
      <c r="XBY359" s="314"/>
      <c r="XBZ359" s="314"/>
      <c r="XCA359" s="318"/>
      <c r="XCB359" s="312"/>
      <c r="XCC359" s="314"/>
      <c r="XCD359" s="314"/>
      <c r="XCE359" s="263"/>
      <c r="XCF359" s="312"/>
      <c r="XCG359" s="263"/>
      <c r="XCH359" s="314"/>
      <c r="XCI359" s="314"/>
      <c r="XCJ359" s="314"/>
      <c r="XCK359" s="315"/>
      <c r="XCL359" s="314"/>
      <c r="XCM359" s="314"/>
      <c r="XCN359" s="314"/>
      <c r="XCO359" s="314"/>
      <c r="XCP359" s="314"/>
      <c r="XCQ359" s="317"/>
      <c r="XCR359" s="314"/>
      <c r="XCS359" s="318"/>
      <c r="XCT359" s="286"/>
      <c r="XCW359" s="314"/>
      <c r="XCX359" s="314"/>
      <c r="XCY359" s="263"/>
      <c r="XCZ359" s="312"/>
      <c r="XDA359" s="263"/>
      <c r="XDB359" s="314"/>
      <c r="XDC359" s="314"/>
      <c r="XDD359" s="314"/>
      <c r="XDE359" s="315"/>
      <c r="XDF359" s="314"/>
      <c r="XDG359" s="314"/>
      <c r="XDH359" s="314"/>
      <c r="XDI359" s="314"/>
      <c r="XDJ359" s="314"/>
      <c r="XDK359" s="314"/>
      <c r="XDL359" s="286"/>
      <c r="XDQ359" s="314"/>
      <c r="XDR359" s="314"/>
      <c r="XDS359" s="263"/>
      <c r="XDT359" s="312"/>
      <c r="XDU359" s="263"/>
      <c r="XDV359" s="314"/>
      <c r="XDW359" s="314"/>
      <c r="XDX359" s="314"/>
      <c r="XDY359" s="315"/>
      <c r="XDZ359" s="314"/>
      <c r="XEA359" s="314"/>
      <c r="XEB359" s="314"/>
      <c r="XEC359" s="314"/>
      <c r="XED359" s="314"/>
      <c r="XEE359" s="286"/>
      <c r="XEK359" s="314"/>
      <c r="XEL359" s="314"/>
      <c r="XEM359" s="263"/>
      <c r="XEN359" s="312"/>
      <c r="XEO359" s="263"/>
      <c r="XEP359" s="314"/>
      <c r="XEQ359" s="314"/>
      <c r="XER359" s="314"/>
      <c r="XES359" s="315"/>
      <c r="XET359" s="314"/>
      <c r="XEU359" s="314"/>
      <c r="XEV359" s="314"/>
      <c r="XEW359" s="314"/>
      <c r="XEX359" s="314"/>
    </row>
    <row r="360" spans="1:53 16265:16378" ht="40.5" hidden="1" customHeight="1" x14ac:dyDescent="0.2">
      <c r="A360" s="378"/>
      <c r="B360" s="364"/>
      <c r="C360" s="356"/>
      <c r="D360" s="374"/>
      <c r="E360" s="356"/>
      <c r="F360" s="369"/>
      <c r="G360" s="275"/>
      <c r="H360" s="275"/>
      <c r="I360" s="162"/>
      <c r="J360" s="369"/>
      <c r="K360" s="369"/>
      <c r="L360" s="369"/>
      <c r="M360" s="369"/>
      <c r="N360" s="369"/>
      <c r="O360" s="382"/>
      <c r="P360" s="369"/>
      <c r="Q360" s="382"/>
      <c r="R360" s="382"/>
      <c r="S360" s="162" t="s">
        <v>326</v>
      </c>
      <c r="T360" s="334">
        <f t="shared" si="1401"/>
        <v>2</v>
      </c>
      <c r="U360" s="356"/>
      <c r="V360" s="356"/>
      <c r="W360" s="275" t="s">
        <v>1921</v>
      </c>
      <c r="X360" s="369"/>
      <c r="Y360" s="368"/>
      <c r="Z360" s="335">
        <f t="shared" si="1402"/>
        <v>4</v>
      </c>
      <c r="AA360" s="275" t="s">
        <v>330</v>
      </c>
      <c r="AB360" s="275"/>
      <c r="AC360" s="368"/>
      <c r="AD360" s="356"/>
      <c r="AE360" s="336">
        <f t="shared" si="1403"/>
        <v>1</v>
      </c>
      <c r="AF360" s="275" t="s">
        <v>307</v>
      </c>
      <c r="AG360" s="275" t="s">
        <v>1911</v>
      </c>
      <c r="AH360" s="368"/>
      <c r="AI360" s="356"/>
      <c r="AJ360" s="336">
        <f t="shared" si="1404"/>
        <v>1</v>
      </c>
      <c r="AK360" s="275" t="s">
        <v>304</v>
      </c>
      <c r="AL360" s="275" t="s">
        <v>319</v>
      </c>
      <c r="AM360" s="368"/>
      <c r="AN360" s="356"/>
      <c r="AO360" s="336">
        <f t="shared" si="1414"/>
        <v>1</v>
      </c>
      <c r="AP360" s="275" t="s">
        <v>592</v>
      </c>
      <c r="AQ360" s="356"/>
      <c r="AR360" s="356"/>
      <c r="AS360" s="358"/>
      <c r="AT360" s="360"/>
      <c r="AU360" s="367"/>
      <c r="AV360" s="384"/>
      <c r="AW360" s="275" t="s">
        <v>90</v>
      </c>
      <c r="AX360" s="275"/>
      <c r="AY360" s="159"/>
      <c r="AZ360" s="159"/>
      <c r="BA360" s="344"/>
      <c r="XAO360" s="314"/>
      <c r="XAP360" s="314"/>
      <c r="XAQ360" s="263"/>
      <c r="XAR360" s="312"/>
      <c r="XAS360" s="263"/>
      <c r="XAT360" s="314"/>
      <c r="XAU360" s="314"/>
      <c r="XAV360" s="314"/>
      <c r="XAW360" s="315"/>
      <c r="XAX360" s="314"/>
      <c r="XAY360" s="314"/>
      <c r="XAZ360" s="314"/>
      <c r="XBA360" s="314"/>
      <c r="XBB360" s="314"/>
      <c r="XBC360" s="314"/>
      <c r="XBD360" s="281"/>
      <c r="XBE360" s="316"/>
      <c r="XBF360" s="317"/>
      <c r="XBG360" s="314"/>
      <c r="XBH360" s="314"/>
      <c r="XBI360" s="314"/>
      <c r="XBJ360" s="314"/>
      <c r="XBK360" s="263"/>
      <c r="XBL360" s="312"/>
      <c r="XBM360" s="263"/>
      <c r="XBN360" s="314"/>
      <c r="XBO360" s="314"/>
      <c r="XBP360" s="314"/>
      <c r="XBQ360" s="315"/>
      <c r="XBR360" s="314"/>
      <c r="XBS360" s="314"/>
      <c r="XBT360" s="314"/>
      <c r="XBU360" s="314"/>
      <c r="XBV360" s="314"/>
      <c r="XBW360" s="281"/>
      <c r="XBX360" s="317"/>
      <c r="XBY360" s="314"/>
      <c r="XBZ360" s="314"/>
      <c r="XCA360" s="318"/>
      <c r="XCB360" s="312"/>
      <c r="XCC360" s="314"/>
      <c r="XCD360" s="314"/>
      <c r="XCE360" s="263"/>
      <c r="XCF360" s="312"/>
      <c r="XCG360" s="263"/>
      <c r="XCH360" s="314"/>
      <c r="XCI360" s="314"/>
      <c r="XCJ360" s="314"/>
      <c r="XCK360" s="315"/>
      <c r="XCL360" s="314"/>
      <c r="XCM360" s="314"/>
      <c r="XCN360" s="314"/>
      <c r="XCO360" s="314"/>
      <c r="XCP360" s="314"/>
      <c r="XCQ360" s="317"/>
      <c r="XCR360" s="314"/>
      <c r="XCS360" s="318"/>
      <c r="XCT360" s="286"/>
      <c r="XCW360" s="314"/>
      <c r="XCX360" s="314"/>
      <c r="XCY360" s="263"/>
      <c r="XCZ360" s="312"/>
      <c r="XDA360" s="263"/>
      <c r="XDB360" s="314"/>
      <c r="XDC360" s="314"/>
      <c r="XDD360" s="314"/>
      <c r="XDE360" s="315"/>
      <c r="XDF360" s="314"/>
      <c r="XDG360" s="314"/>
      <c r="XDH360" s="314"/>
      <c r="XDI360" s="314"/>
      <c r="XDJ360" s="314"/>
      <c r="XDK360" s="314"/>
      <c r="XDL360" s="286"/>
      <c r="XDQ360" s="314"/>
      <c r="XDR360" s="314"/>
      <c r="XDS360" s="263"/>
      <c r="XDT360" s="312"/>
      <c r="XDU360" s="263"/>
      <c r="XDV360" s="314"/>
      <c r="XDW360" s="314"/>
      <c r="XDX360" s="314"/>
      <c r="XDY360" s="315"/>
      <c r="XDZ360" s="314"/>
      <c r="XEA360" s="314"/>
      <c r="XEB360" s="314"/>
      <c r="XEC360" s="314"/>
      <c r="XED360" s="314"/>
      <c r="XEE360" s="286"/>
      <c r="XEK360" s="314"/>
      <c r="XEL360" s="314"/>
      <c r="XEM360" s="263"/>
      <c r="XEN360" s="312"/>
      <c r="XEO360" s="263"/>
      <c r="XEP360" s="314"/>
      <c r="XEQ360" s="314"/>
      <c r="XER360" s="314"/>
      <c r="XES360" s="315"/>
      <c r="XET360" s="314"/>
      <c r="XEU360" s="314"/>
      <c r="XEV360" s="314"/>
      <c r="XEW360" s="314"/>
      <c r="XEX360" s="314"/>
    </row>
    <row r="361" spans="1:53 16265:16378" ht="40.5" hidden="1" customHeight="1" x14ac:dyDescent="0.2">
      <c r="A361" s="378"/>
      <c r="B361" s="364"/>
      <c r="C361" s="356"/>
      <c r="D361" s="374"/>
      <c r="E361" s="356"/>
      <c r="F361" s="369"/>
      <c r="G361" s="275"/>
      <c r="H361" s="275"/>
      <c r="I361" s="162"/>
      <c r="J361" s="369"/>
      <c r="K361" s="369"/>
      <c r="L361" s="369"/>
      <c r="M361" s="369"/>
      <c r="N361" s="369"/>
      <c r="O361" s="382"/>
      <c r="P361" s="369"/>
      <c r="Q361" s="382"/>
      <c r="R361" s="382"/>
      <c r="S361" s="162"/>
      <c r="T361" s="334">
        <f t="shared" si="1401"/>
        <v>0</v>
      </c>
      <c r="U361" s="356"/>
      <c r="V361" s="356"/>
      <c r="W361" s="275"/>
      <c r="X361" s="369"/>
      <c r="Y361" s="368"/>
      <c r="Z361" s="335">
        <f t="shared" si="1402"/>
        <v>0</v>
      </c>
      <c r="AA361" s="275"/>
      <c r="AB361" s="275"/>
      <c r="AC361" s="368"/>
      <c r="AD361" s="356"/>
      <c r="AE361" s="336">
        <f t="shared" si="1403"/>
        <v>0</v>
      </c>
      <c r="AF361" s="275"/>
      <c r="AG361" s="275"/>
      <c r="AH361" s="368"/>
      <c r="AI361" s="356"/>
      <c r="AJ361" s="336">
        <f t="shared" si="1404"/>
        <v>0</v>
      </c>
      <c r="AK361" s="275"/>
      <c r="AL361" s="275"/>
      <c r="AM361" s="368"/>
      <c r="AN361" s="356"/>
      <c r="AO361" s="336">
        <f t="shared" si="1414"/>
        <v>0</v>
      </c>
      <c r="AP361" s="275"/>
      <c r="AQ361" s="356"/>
      <c r="AR361" s="356"/>
      <c r="AS361" s="358"/>
      <c r="AT361" s="360"/>
      <c r="AU361" s="367"/>
      <c r="AV361" s="384"/>
      <c r="AW361" s="275" t="s">
        <v>90</v>
      </c>
      <c r="AX361" s="275"/>
      <c r="AY361" s="159"/>
      <c r="AZ361" s="159"/>
      <c r="BA361" s="344"/>
      <c r="XAO361" s="314"/>
      <c r="XAP361" s="314"/>
      <c r="XAQ361" s="263"/>
      <c r="XAR361" s="312"/>
      <c r="XAS361" s="263"/>
      <c r="XAT361" s="314"/>
      <c r="XAU361" s="314"/>
      <c r="XAV361" s="314"/>
      <c r="XAW361" s="315"/>
      <c r="XAX361" s="314"/>
      <c r="XAY361" s="314"/>
      <c r="XAZ361" s="314"/>
      <c r="XBA361" s="314"/>
      <c r="XBB361" s="314"/>
      <c r="XBC361" s="314"/>
      <c r="XBD361" s="281"/>
      <c r="XBE361" s="316"/>
      <c r="XBF361" s="317"/>
      <c r="XBG361" s="314"/>
      <c r="XBH361" s="314"/>
      <c r="XBI361" s="314"/>
      <c r="XBJ361" s="314"/>
      <c r="XBK361" s="263"/>
      <c r="XBL361" s="312"/>
      <c r="XBM361" s="263"/>
      <c r="XBN361" s="314"/>
      <c r="XBO361" s="314"/>
      <c r="XBP361" s="314"/>
      <c r="XBQ361" s="315"/>
      <c r="XBR361" s="314"/>
      <c r="XBS361" s="314"/>
      <c r="XBT361" s="314"/>
      <c r="XBU361" s="314"/>
      <c r="XBV361" s="314"/>
      <c r="XBW361" s="281"/>
      <c r="XBX361" s="317"/>
      <c r="XBY361" s="314"/>
      <c r="XBZ361" s="314"/>
      <c r="XCA361" s="318"/>
      <c r="XCB361" s="312"/>
      <c r="XCC361" s="314"/>
      <c r="XCD361" s="314"/>
      <c r="XCE361" s="263"/>
      <c r="XCF361" s="312"/>
      <c r="XCG361" s="263"/>
      <c r="XCH361" s="314"/>
      <c r="XCI361" s="314"/>
      <c r="XCJ361" s="314"/>
      <c r="XCK361" s="315"/>
      <c r="XCL361" s="314"/>
      <c r="XCM361" s="314"/>
      <c r="XCN361" s="314"/>
      <c r="XCO361" s="314"/>
      <c r="XCP361" s="314"/>
      <c r="XCQ361" s="317"/>
      <c r="XCR361" s="314"/>
      <c r="XCS361" s="318"/>
      <c r="XCT361" s="286"/>
      <c r="XCW361" s="314"/>
      <c r="XCX361" s="314"/>
      <c r="XCY361" s="263"/>
      <c r="XCZ361" s="312"/>
      <c r="XDA361" s="263"/>
      <c r="XDB361" s="314"/>
      <c r="XDC361" s="314"/>
      <c r="XDD361" s="314"/>
      <c r="XDE361" s="315"/>
      <c r="XDF361" s="314"/>
      <c r="XDG361" s="314"/>
      <c r="XDH361" s="314"/>
      <c r="XDI361" s="314"/>
      <c r="XDJ361" s="314"/>
      <c r="XDK361" s="314"/>
      <c r="XDL361" s="286"/>
      <c r="XDQ361" s="314"/>
      <c r="XDR361" s="314"/>
      <c r="XDS361" s="263"/>
      <c r="XDT361" s="312"/>
      <c r="XDU361" s="263"/>
      <c r="XDV361" s="314"/>
      <c r="XDW361" s="314"/>
      <c r="XDX361" s="314"/>
      <c r="XDY361" s="315"/>
      <c r="XDZ361" s="314"/>
      <c r="XEA361" s="314"/>
      <c r="XEB361" s="314"/>
      <c r="XEC361" s="314"/>
      <c r="XED361" s="314"/>
      <c r="XEE361" s="286"/>
      <c r="XEK361" s="314"/>
      <c r="XEL361" s="314"/>
      <c r="XEM361" s="263"/>
      <c r="XEN361" s="312"/>
      <c r="XEO361" s="263"/>
      <c r="XEP361" s="314"/>
      <c r="XEQ361" s="314"/>
      <c r="XER361" s="314"/>
      <c r="XES361" s="315"/>
      <c r="XET361" s="314"/>
      <c r="XEU361" s="314"/>
      <c r="XEV361" s="314"/>
      <c r="XEW361" s="314"/>
      <c r="XEX361" s="314"/>
    </row>
    <row r="362" spans="1:53 16265:16378" ht="40.5" hidden="1" customHeight="1" x14ac:dyDescent="0.2">
      <c r="A362" s="378">
        <v>118</v>
      </c>
      <c r="B362" s="364" t="s">
        <v>290</v>
      </c>
      <c r="C362" s="356" t="str">
        <f>+VLOOKUP(B362,$A$770:$B$812,2,0)</f>
        <v>ALVARO HERNAN RESTREPO VICTORIA</v>
      </c>
      <c r="D362" s="374" t="s">
        <v>171</v>
      </c>
      <c r="E362" s="356"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69" t="s">
        <v>276</v>
      </c>
      <c r="G362" s="275" t="s">
        <v>271</v>
      </c>
      <c r="H362" s="275" t="s">
        <v>37</v>
      </c>
      <c r="I362" s="162" t="s">
        <v>1922</v>
      </c>
      <c r="J362" s="369" t="s">
        <v>106</v>
      </c>
      <c r="K362" s="369" t="s">
        <v>1705</v>
      </c>
      <c r="L362" s="369" t="s">
        <v>1923</v>
      </c>
      <c r="M362" s="369" t="s">
        <v>1924</v>
      </c>
      <c r="N362" s="369" t="s">
        <v>128</v>
      </c>
      <c r="O362" s="382">
        <f t="shared" ref="O362" si="1537">IF(N362="ALTA",5,IF(N362="MEDIO ALTA",4,IF(N362="MEDIA",3,IF(N362="MEDIO BAJA",2,IF(N362="BAJA",1,0)))))</f>
        <v>1</v>
      </c>
      <c r="P362" s="369" t="s">
        <v>141</v>
      </c>
      <c r="Q362" s="382">
        <f t="shared" ref="Q362:Q368" si="1538">IF(P362="ALTO",5,IF(P362="MEDIO ALTO",4,IF(P362="MEDIO",3,IF(P362="MEDIO BAJO",2,IF(P362="BAJO",1,0)))))</f>
        <v>3</v>
      </c>
      <c r="R362" s="382">
        <f>Q362*O362</f>
        <v>3</v>
      </c>
      <c r="S362" s="162" t="s">
        <v>327</v>
      </c>
      <c r="T362" s="334">
        <f t="shared" si="1401"/>
        <v>1</v>
      </c>
      <c r="U362" s="356">
        <f t="shared" si="1406"/>
        <v>1</v>
      </c>
      <c r="V362" s="356">
        <f t="shared" si="1462"/>
        <v>0.6</v>
      </c>
      <c r="W362" s="275" t="s">
        <v>1925</v>
      </c>
      <c r="X362" s="369">
        <f>IF(S362="No_existen",5*$X$10,Y362*$X$10)</f>
        <v>0.2</v>
      </c>
      <c r="Y362" s="368">
        <f t="shared" ref="Y362" si="1539">ROUND(AVERAGEIF(Z362:Z364,"&gt;0"),0)</f>
        <v>4</v>
      </c>
      <c r="Z362" s="335">
        <f t="shared" si="1402"/>
        <v>4</v>
      </c>
      <c r="AA362" s="275" t="s">
        <v>330</v>
      </c>
      <c r="AB362" s="275"/>
      <c r="AC362" s="368">
        <f t="shared" ref="AC362" si="1540">IF(S362="No_existen",5*$AC$10,AD362*$AC$10)</f>
        <v>0.15</v>
      </c>
      <c r="AD362" s="356">
        <f t="shared" ref="AD362" si="1541">ROUND(AVERAGEIF(AE362:AE364,"&gt;0"),0)</f>
        <v>1</v>
      </c>
      <c r="AE362" s="336">
        <f t="shared" si="1403"/>
        <v>1</v>
      </c>
      <c r="AF362" s="275" t="s">
        <v>307</v>
      </c>
      <c r="AG362" s="275" t="s">
        <v>1765</v>
      </c>
      <c r="AH362" s="368">
        <f t="shared" ref="AH362" si="1542">IF(S362="No_existen",5*$AH$10,AI362*$AH$10)</f>
        <v>0.1</v>
      </c>
      <c r="AI362" s="356">
        <f t="shared" ref="AI362" si="1543">ROUND(AVERAGEIF(AJ362:AJ364,"&gt;0"),0)</f>
        <v>1</v>
      </c>
      <c r="AJ362" s="336">
        <f t="shared" si="1404"/>
        <v>1</v>
      </c>
      <c r="AK362" s="275" t="s">
        <v>304</v>
      </c>
      <c r="AL362" s="275" t="s">
        <v>311</v>
      </c>
      <c r="AM362" s="368">
        <f t="shared" ref="AM362" si="1544">IF(S362="No_existen",5*$AM$10,AN362*$AM$10)</f>
        <v>0.1</v>
      </c>
      <c r="AN362" s="356">
        <f t="shared" ref="AN362" si="1545">ROUND(AVERAGEIF(AO362:AO364,"&gt;0"),0)</f>
        <v>1</v>
      </c>
      <c r="AO362" s="336">
        <f t="shared" si="1414"/>
        <v>1</v>
      </c>
      <c r="AP362" s="275" t="s">
        <v>592</v>
      </c>
      <c r="AQ362" s="356">
        <f t="shared" ref="AQ362" si="1546">ROUND(AVERAGE(U362,Y362,AD362,AI362,AN362),0)</f>
        <v>2</v>
      </c>
      <c r="AR362" s="356" t="str">
        <f t="shared" ref="AR362" si="1547">IF(AQ362&lt;1.5,"FUERTE",IF(AND(AQ362&gt;=1.5,AQ362&lt;2.5),"ACEPTABLE",IF(AQ362&gt;=5,"INEXISTENTE","DÉBIL")))</f>
        <v>ACEPTABLE</v>
      </c>
      <c r="AS362" s="358">
        <f t="shared" ref="AS362" si="1548">IF(R362=0,0,ROUND((R362*AQ362),0))</f>
        <v>6</v>
      </c>
      <c r="AT362" s="360" t="str">
        <f t="shared" ref="AT362" si="1549">IF(AS362&gt;=36,"GRAVE", IF(AS362&lt;=10, "LEVE", "MODERADO"))</f>
        <v>LEVE</v>
      </c>
      <c r="AU362" s="367" t="s">
        <v>1708</v>
      </c>
      <c r="AV362" s="366">
        <v>1</v>
      </c>
      <c r="AW362" s="275" t="s">
        <v>90</v>
      </c>
      <c r="AX362" s="275"/>
      <c r="AY362" s="159"/>
      <c r="AZ362" s="159"/>
      <c r="BA362" s="344"/>
      <c r="XAO362" s="314"/>
      <c r="XAP362" s="314"/>
      <c r="XAQ362" s="263"/>
      <c r="XAR362" s="312"/>
      <c r="XAS362" s="263"/>
      <c r="XAT362" s="314"/>
      <c r="XAU362" s="314"/>
      <c r="XAV362" s="314"/>
      <c r="XAW362" s="315"/>
      <c r="XAX362" s="314"/>
      <c r="XAY362" s="314"/>
      <c r="XAZ362" s="314"/>
      <c r="XBA362" s="314"/>
      <c r="XBB362" s="314"/>
      <c r="XBC362" s="314"/>
      <c r="XBD362" s="281"/>
      <c r="XBE362" s="316"/>
      <c r="XBF362" s="317"/>
      <c r="XBG362" s="314"/>
      <c r="XBH362" s="314"/>
      <c r="XBI362" s="314"/>
      <c r="XBJ362" s="314"/>
      <c r="XBK362" s="263"/>
      <c r="XBL362" s="312"/>
      <c r="XBM362" s="263"/>
      <c r="XBN362" s="314"/>
      <c r="XBO362" s="314"/>
      <c r="XBP362" s="314"/>
      <c r="XBQ362" s="315"/>
      <c r="XBR362" s="314"/>
      <c r="XBS362" s="314"/>
      <c r="XBT362" s="314"/>
      <c r="XBU362" s="314"/>
      <c r="XBV362" s="314"/>
      <c r="XBW362" s="281"/>
      <c r="XBX362" s="317"/>
      <c r="XBY362" s="314"/>
      <c r="XBZ362" s="314"/>
      <c r="XCA362" s="318"/>
      <c r="XCB362" s="312"/>
      <c r="XCC362" s="314"/>
      <c r="XCD362" s="314"/>
      <c r="XCE362" s="263"/>
      <c r="XCF362" s="312"/>
      <c r="XCG362" s="263"/>
      <c r="XCH362" s="314"/>
      <c r="XCI362" s="314"/>
      <c r="XCJ362" s="314"/>
      <c r="XCK362" s="315"/>
      <c r="XCL362" s="314"/>
      <c r="XCM362" s="314"/>
      <c r="XCN362" s="314"/>
      <c r="XCO362" s="314"/>
      <c r="XCP362" s="314"/>
      <c r="XCQ362" s="317"/>
      <c r="XCR362" s="314"/>
      <c r="XCS362" s="318"/>
      <c r="XCT362" s="286"/>
      <c r="XCW362" s="314"/>
      <c r="XCX362" s="314"/>
      <c r="XCY362" s="263"/>
      <c r="XCZ362" s="312"/>
      <c r="XDA362" s="263"/>
      <c r="XDB362" s="314"/>
      <c r="XDC362" s="314"/>
      <c r="XDD362" s="314"/>
      <c r="XDE362" s="315"/>
      <c r="XDF362" s="314"/>
      <c r="XDG362" s="314"/>
      <c r="XDH362" s="314"/>
      <c r="XDI362" s="314"/>
      <c r="XDJ362" s="314"/>
      <c r="XDK362" s="314"/>
      <c r="XDL362" s="286"/>
      <c r="XDQ362" s="314"/>
      <c r="XDR362" s="314"/>
      <c r="XDS362" s="263"/>
      <c r="XDT362" s="312"/>
      <c r="XDU362" s="263"/>
      <c r="XDV362" s="314"/>
      <c r="XDW362" s="314"/>
      <c r="XDX362" s="314"/>
      <c r="XDY362" s="315"/>
      <c r="XDZ362" s="314"/>
      <c r="XEA362" s="314"/>
      <c r="XEB362" s="314"/>
      <c r="XEC362" s="314"/>
      <c r="XED362" s="314"/>
      <c r="XEE362" s="286"/>
      <c r="XEK362" s="314"/>
      <c r="XEL362" s="314"/>
      <c r="XEM362" s="263"/>
      <c r="XEN362" s="312"/>
      <c r="XEO362" s="263"/>
      <c r="XEP362" s="314"/>
      <c r="XEQ362" s="314"/>
      <c r="XER362" s="314"/>
      <c r="XES362" s="315"/>
      <c r="XET362" s="314"/>
      <c r="XEU362" s="314"/>
      <c r="XEV362" s="314"/>
      <c r="XEW362" s="314"/>
      <c r="XEX362" s="314"/>
    </row>
    <row r="363" spans="1:53 16265:16378" ht="40.5" hidden="1" customHeight="1" x14ac:dyDescent="0.2">
      <c r="A363" s="378"/>
      <c r="B363" s="364"/>
      <c r="C363" s="356"/>
      <c r="D363" s="374"/>
      <c r="E363" s="356"/>
      <c r="F363" s="369"/>
      <c r="G363" s="275"/>
      <c r="H363" s="275"/>
      <c r="I363" s="162"/>
      <c r="J363" s="369"/>
      <c r="K363" s="369"/>
      <c r="L363" s="369"/>
      <c r="M363" s="369"/>
      <c r="N363" s="369"/>
      <c r="O363" s="382"/>
      <c r="P363" s="369"/>
      <c r="Q363" s="382"/>
      <c r="R363" s="382"/>
      <c r="S363" s="162" t="s">
        <v>327</v>
      </c>
      <c r="T363" s="334">
        <f t="shared" si="1401"/>
        <v>1</v>
      </c>
      <c r="U363" s="356"/>
      <c r="V363" s="356"/>
      <c r="W363" s="275" t="s">
        <v>1926</v>
      </c>
      <c r="X363" s="369"/>
      <c r="Y363" s="368"/>
      <c r="Z363" s="335">
        <f t="shared" si="1402"/>
        <v>4</v>
      </c>
      <c r="AA363" s="275" t="s">
        <v>330</v>
      </c>
      <c r="AB363" s="275"/>
      <c r="AC363" s="368"/>
      <c r="AD363" s="356"/>
      <c r="AE363" s="336">
        <f t="shared" si="1403"/>
        <v>1</v>
      </c>
      <c r="AF363" s="275" t="s">
        <v>307</v>
      </c>
      <c r="AG363" s="275" t="s">
        <v>1817</v>
      </c>
      <c r="AH363" s="368"/>
      <c r="AI363" s="356"/>
      <c r="AJ363" s="336">
        <f t="shared" si="1404"/>
        <v>1</v>
      </c>
      <c r="AK363" s="275" t="s">
        <v>304</v>
      </c>
      <c r="AL363" s="275" t="s">
        <v>311</v>
      </c>
      <c r="AM363" s="368"/>
      <c r="AN363" s="356"/>
      <c r="AO363" s="336">
        <f t="shared" si="1414"/>
        <v>1</v>
      </c>
      <c r="AP363" s="275" t="s">
        <v>592</v>
      </c>
      <c r="AQ363" s="356"/>
      <c r="AR363" s="356"/>
      <c r="AS363" s="358"/>
      <c r="AT363" s="360"/>
      <c r="AU363" s="367"/>
      <c r="AV363" s="367"/>
      <c r="AW363" s="275" t="s">
        <v>90</v>
      </c>
      <c r="AX363" s="275"/>
      <c r="AY363" s="159"/>
      <c r="AZ363" s="159"/>
      <c r="BA363" s="344"/>
      <c r="XAO363" s="314"/>
      <c r="XAP363" s="314"/>
      <c r="XAQ363" s="263"/>
      <c r="XAR363" s="312"/>
      <c r="XAS363" s="263"/>
      <c r="XAT363" s="314"/>
      <c r="XAU363" s="314"/>
      <c r="XAV363" s="314"/>
      <c r="XAW363" s="315"/>
      <c r="XAX363" s="314"/>
      <c r="XAY363" s="314"/>
      <c r="XAZ363" s="314"/>
      <c r="XBA363" s="314"/>
      <c r="XBB363" s="314"/>
      <c r="XBC363" s="314"/>
      <c r="XBD363" s="281"/>
      <c r="XBE363" s="316"/>
      <c r="XBF363" s="317"/>
      <c r="XBG363" s="314"/>
      <c r="XBH363" s="314"/>
      <c r="XBI363" s="314"/>
      <c r="XBJ363" s="314"/>
      <c r="XBK363" s="263"/>
      <c r="XBL363" s="312"/>
      <c r="XBM363" s="263"/>
      <c r="XBN363" s="314"/>
      <c r="XBO363" s="314"/>
      <c r="XBP363" s="314"/>
      <c r="XBQ363" s="315"/>
      <c r="XBR363" s="314"/>
      <c r="XBS363" s="314"/>
      <c r="XBT363" s="314"/>
      <c r="XBU363" s="314"/>
      <c r="XBV363" s="314"/>
      <c r="XBW363" s="281"/>
      <c r="XBX363" s="317"/>
      <c r="XBY363" s="314"/>
      <c r="XBZ363" s="314"/>
      <c r="XCA363" s="318"/>
      <c r="XCB363" s="312"/>
      <c r="XCC363" s="314"/>
      <c r="XCD363" s="314"/>
      <c r="XCE363" s="263"/>
      <c r="XCF363" s="312"/>
      <c r="XCG363" s="263"/>
      <c r="XCH363" s="314"/>
      <c r="XCI363" s="314"/>
      <c r="XCJ363" s="314"/>
      <c r="XCK363" s="315"/>
      <c r="XCL363" s="314"/>
      <c r="XCM363" s="314"/>
      <c r="XCN363" s="314"/>
      <c r="XCO363" s="314"/>
      <c r="XCP363" s="314"/>
      <c r="XCQ363" s="317"/>
      <c r="XCR363" s="314"/>
      <c r="XCS363" s="318"/>
      <c r="XCT363" s="286"/>
      <c r="XCW363" s="314"/>
      <c r="XCX363" s="314"/>
      <c r="XCY363" s="263"/>
      <c r="XCZ363" s="312"/>
      <c r="XDA363" s="263"/>
      <c r="XDB363" s="314"/>
      <c r="XDC363" s="314"/>
      <c r="XDD363" s="314"/>
      <c r="XDE363" s="315"/>
      <c r="XDF363" s="314"/>
      <c r="XDG363" s="314"/>
      <c r="XDH363" s="314"/>
      <c r="XDI363" s="314"/>
      <c r="XDJ363" s="314"/>
      <c r="XDK363" s="314"/>
      <c r="XDL363" s="286"/>
      <c r="XDQ363" s="314"/>
      <c r="XDR363" s="314"/>
      <c r="XDS363" s="263"/>
      <c r="XDT363" s="312"/>
      <c r="XDU363" s="263"/>
      <c r="XDV363" s="314"/>
      <c r="XDW363" s="314"/>
      <c r="XDX363" s="314"/>
      <c r="XDY363" s="315"/>
      <c r="XDZ363" s="314"/>
      <c r="XEA363" s="314"/>
      <c r="XEB363" s="314"/>
      <c r="XEC363" s="314"/>
      <c r="XED363" s="314"/>
      <c r="XEE363" s="286"/>
      <c r="XEK363" s="314"/>
      <c r="XEL363" s="314"/>
      <c r="XEM363" s="263"/>
      <c r="XEN363" s="312"/>
      <c r="XEO363" s="263"/>
      <c r="XEP363" s="314"/>
      <c r="XEQ363" s="314"/>
      <c r="XER363" s="314"/>
      <c r="XES363" s="315"/>
      <c r="XET363" s="314"/>
      <c r="XEU363" s="314"/>
      <c r="XEV363" s="314"/>
      <c r="XEW363" s="314"/>
      <c r="XEX363" s="314"/>
    </row>
    <row r="364" spans="1:53 16265:16378" ht="40.5" hidden="1" customHeight="1" x14ac:dyDescent="0.2">
      <c r="A364" s="378"/>
      <c r="B364" s="364"/>
      <c r="C364" s="356"/>
      <c r="D364" s="374"/>
      <c r="E364" s="356"/>
      <c r="F364" s="369"/>
      <c r="G364" s="275"/>
      <c r="H364" s="275"/>
      <c r="I364" s="162"/>
      <c r="J364" s="369"/>
      <c r="K364" s="369"/>
      <c r="L364" s="369"/>
      <c r="M364" s="369"/>
      <c r="N364" s="369"/>
      <c r="O364" s="382"/>
      <c r="P364" s="369"/>
      <c r="Q364" s="382"/>
      <c r="R364" s="382"/>
      <c r="S364" s="162"/>
      <c r="T364" s="334">
        <f t="shared" si="1401"/>
        <v>0</v>
      </c>
      <c r="U364" s="356"/>
      <c r="V364" s="356"/>
      <c r="W364" s="275"/>
      <c r="X364" s="369"/>
      <c r="Y364" s="368"/>
      <c r="Z364" s="335">
        <f t="shared" si="1402"/>
        <v>0</v>
      </c>
      <c r="AA364" s="275"/>
      <c r="AB364" s="275"/>
      <c r="AC364" s="368"/>
      <c r="AD364" s="356"/>
      <c r="AE364" s="336">
        <f t="shared" si="1403"/>
        <v>0</v>
      </c>
      <c r="AF364" s="275"/>
      <c r="AG364" s="275"/>
      <c r="AH364" s="368"/>
      <c r="AI364" s="356"/>
      <c r="AJ364" s="336">
        <f t="shared" si="1404"/>
        <v>0</v>
      </c>
      <c r="AK364" s="275"/>
      <c r="AL364" s="275"/>
      <c r="AM364" s="368"/>
      <c r="AN364" s="356"/>
      <c r="AO364" s="336">
        <f t="shared" si="1414"/>
        <v>0</v>
      </c>
      <c r="AP364" s="275"/>
      <c r="AQ364" s="356"/>
      <c r="AR364" s="356"/>
      <c r="AS364" s="358"/>
      <c r="AT364" s="360"/>
      <c r="AU364" s="367"/>
      <c r="AV364" s="367"/>
      <c r="AW364" s="275" t="s">
        <v>90</v>
      </c>
      <c r="AX364" s="275"/>
      <c r="AY364" s="159"/>
      <c r="AZ364" s="159"/>
      <c r="BA364" s="344"/>
      <c r="XAO364" s="314"/>
      <c r="XAP364" s="314"/>
      <c r="XAQ364" s="263"/>
      <c r="XAR364" s="312"/>
      <c r="XAS364" s="263"/>
      <c r="XAT364" s="314"/>
      <c r="XAU364" s="314"/>
      <c r="XAV364" s="314"/>
      <c r="XAW364" s="315"/>
      <c r="XAX364" s="314"/>
      <c r="XAY364" s="314"/>
      <c r="XAZ364" s="314"/>
      <c r="XBA364" s="314"/>
      <c r="XBB364" s="314"/>
      <c r="XBC364" s="314"/>
      <c r="XBD364" s="281"/>
      <c r="XBE364" s="316"/>
      <c r="XBF364" s="317"/>
      <c r="XBG364" s="314"/>
      <c r="XBH364" s="314"/>
      <c r="XBI364" s="314"/>
      <c r="XBJ364" s="314"/>
      <c r="XBK364" s="263"/>
      <c r="XBL364" s="312"/>
      <c r="XBM364" s="263"/>
      <c r="XBN364" s="314"/>
      <c r="XBO364" s="314"/>
      <c r="XBP364" s="314"/>
      <c r="XBQ364" s="315"/>
      <c r="XBR364" s="314"/>
      <c r="XBS364" s="314"/>
      <c r="XBT364" s="314"/>
      <c r="XBU364" s="314"/>
      <c r="XBV364" s="314"/>
      <c r="XBW364" s="281"/>
      <c r="XBX364" s="317"/>
      <c r="XBY364" s="314"/>
      <c r="XBZ364" s="314"/>
      <c r="XCA364" s="318"/>
      <c r="XCB364" s="312"/>
      <c r="XCC364" s="314"/>
      <c r="XCD364" s="314"/>
      <c r="XCE364" s="263"/>
      <c r="XCF364" s="312"/>
      <c r="XCG364" s="263"/>
      <c r="XCH364" s="314"/>
      <c r="XCI364" s="314"/>
      <c r="XCJ364" s="314"/>
      <c r="XCK364" s="315"/>
      <c r="XCL364" s="314"/>
      <c r="XCM364" s="314"/>
      <c r="XCN364" s="314"/>
      <c r="XCO364" s="314"/>
      <c r="XCP364" s="314"/>
      <c r="XCQ364" s="317"/>
      <c r="XCR364" s="314"/>
      <c r="XCS364" s="318"/>
      <c r="XCT364" s="286"/>
      <c r="XCW364" s="314"/>
      <c r="XCX364" s="314"/>
      <c r="XCY364" s="263"/>
      <c r="XCZ364" s="312"/>
      <c r="XDA364" s="263"/>
      <c r="XDB364" s="314"/>
      <c r="XDC364" s="314"/>
      <c r="XDD364" s="314"/>
      <c r="XDE364" s="315"/>
      <c r="XDF364" s="314"/>
      <c r="XDG364" s="314"/>
      <c r="XDH364" s="314"/>
      <c r="XDI364" s="314"/>
      <c r="XDJ364" s="314"/>
      <c r="XDK364" s="314"/>
      <c r="XDL364" s="286"/>
      <c r="XDQ364" s="314"/>
      <c r="XDR364" s="314"/>
      <c r="XDS364" s="263"/>
      <c r="XDT364" s="312"/>
      <c r="XDU364" s="263"/>
      <c r="XDV364" s="314"/>
      <c r="XDW364" s="314"/>
      <c r="XDX364" s="314"/>
      <c r="XDY364" s="315"/>
      <c r="XDZ364" s="314"/>
      <c r="XEA364" s="314"/>
      <c r="XEB364" s="314"/>
      <c r="XEC364" s="314"/>
      <c r="XED364" s="314"/>
      <c r="XEE364" s="286"/>
      <c r="XEK364" s="314"/>
      <c r="XEL364" s="314"/>
      <c r="XEM364" s="263"/>
      <c r="XEN364" s="312"/>
      <c r="XEO364" s="263"/>
      <c r="XEP364" s="314"/>
      <c r="XEQ364" s="314"/>
      <c r="XER364" s="314"/>
      <c r="XES364" s="315"/>
      <c r="XET364" s="314"/>
      <c r="XEU364" s="314"/>
      <c r="XEV364" s="314"/>
      <c r="XEW364" s="314"/>
      <c r="XEX364" s="314"/>
    </row>
    <row r="365" spans="1:53 16265:16378" ht="40.5" hidden="1" customHeight="1" x14ac:dyDescent="0.2">
      <c r="A365" s="378">
        <v>119</v>
      </c>
      <c r="B365" s="364" t="s">
        <v>290</v>
      </c>
      <c r="C365" s="356" t="str">
        <f>+VLOOKUP(B365,$A$770:$B$812,2,0)</f>
        <v>ALVARO HERNAN RESTREPO VICTORIA</v>
      </c>
      <c r="D365" s="374" t="s">
        <v>171</v>
      </c>
      <c r="E365" s="356"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69" t="s">
        <v>276</v>
      </c>
      <c r="G365" s="275" t="s">
        <v>271</v>
      </c>
      <c r="H365" s="275" t="s">
        <v>37</v>
      </c>
      <c r="I365" s="275" t="s">
        <v>1927</v>
      </c>
      <c r="J365" s="369" t="s">
        <v>106</v>
      </c>
      <c r="K365" s="369" t="s">
        <v>1711</v>
      </c>
      <c r="L365" s="369" t="s">
        <v>1928</v>
      </c>
      <c r="M365" s="369" t="s">
        <v>1929</v>
      </c>
      <c r="N365" s="369" t="s">
        <v>128</v>
      </c>
      <c r="O365" s="382">
        <f t="shared" ref="O365" si="1550">IF(N365="ALTA",5,IF(N365="MEDIO ALTA",4,IF(N365="MEDIA",3,IF(N365="MEDIO BAJA",2,IF(N365="BAJA",1,0)))))</f>
        <v>1</v>
      </c>
      <c r="P365" s="369" t="s">
        <v>141</v>
      </c>
      <c r="Q365" s="382">
        <f t="shared" si="1538"/>
        <v>3</v>
      </c>
      <c r="R365" s="382">
        <f>Q365*O365</f>
        <v>3</v>
      </c>
      <c r="S365" s="162" t="s">
        <v>327</v>
      </c>
      <c r="T365" s="334">
        <f t="shared" si="1401"/>
        <v>1</v>
      </c>
      <c r="U365" s="356">
        <f t="shared" si="1406"/>
        <v>1</v>
      </c>
      <c r="V365" s="356">
        <f t="shared" si="1462"/>
        <v>0.6</v>
      </c>
      <c r="W365" s="275" t="s">
        <v>1930</v>
      </c>
      <c r="X365" s="369">
        <f>IF(S365="No_existen",5*$X$10,Y365*$X$10)</f>
        <v>0.15000000000000002</v>
      </c>
      <c r="Y365" s="368">
        <f t="shared" ref="Y365" si="1551">ROUND(AVERAGEIF(Z365:Z367,"&gt;0"),0)</f>
        <v>3</v>
      </c>
      <c r="Z365" s="335">
        <f t="shared" si="1402"/>
        <v>4</v>
      </c>
      <c r="AA365" s="275" t="s">
        <v>330</v>
      </c>
      <c r="AB365" s="275"/>
      <c r="AC365" s="368">
        <f t="shared" ref="AC365" si="1552">IF(S365="No_existen",5*$AC$10,AD365*$AC$10)</f>
        <v>0.15</v>
      </c>
      <c r="AD365" s="356">
        <f>ROUND(AVERAGEIF(AE365:AE367,"&gt;0"),0)</f>
        <v>1</v>
      </c>
      <c r="AE365" s="336">
        <f t="shared" si="1403"/>
        <v>1</v>
      </c>
      <c r="AF365" s="275" t="s">
        <v>307</v>
      </c>
      <c r="AG365" s="275" t="s">
        <v>1817</v>
      </c>
      <c r="AH365" s="368">
        <f t="shared" ref="AH365" si="1553">IF(S365="No_existen",5*$AH$10,AI365*$AH$10)</f>
        <v>0.1</v>
      </c>
      <c r="AI365" s="356">
        <f t="shared" ref="AI365" si="1554">ROUND(AVERAGEIF(AJ365:AJ367,"&gt;0"),0)</f>
        <v>1</v>
      </c>
      <c r="AJ365" s="336">
        <f t="shared" si="1404"/>
        <v>1</v>
      </c>
      <c r="AK365" s="275" t="s">
        <v>304</v>
      </c>
      <c r="AL365" s="275" t="s">
        <v>319</v>
      </c>
      <c r="AM365" s="368">
        <f t="shared" ref="AM365" si="1555">IF(S365="No_existen",5*$AM$10,AN365*$AM$10)</f>
        <v>0.1</v>
      </c>
      <c r="AN365" s="356">
        <f t="shared" ref="AN365" si="1556">ROUND(AVERAGEIF(AO365:AO367,"&gt;0"),0)</f>
        <v>1</v>
      </c>
      <c r="AO365" s="336">
        <f t="shared" si="1414"/>
        <v>1</v>
      </c>
      <c r="AP365" s="275" t="s">
        <v>592</v>
      </c>
      <c r="AQ365" s="356">
        <f t="shared" ref="AQ365" si="1557">ROUND(AVERAGE(U365,Y365,AD365,AI365,AN365),0)</f>
        <v>1</v>
      </c>
      <c r="AR365" s="356" t="str">
        <f t="shared" ref="AR365" si="1558">IF(AQ365&lt;1.5,"FUERTE",IF(AND(AQ365&gt;=1.5,AQ365&lt;2.5),"ACEPTABLE",IF(AQ365&gt;=5,"INEXISTENTE","DÉBIL")))</f>
        <v>FUERTE</v>
      </c>
      <c r="AS365" s="358">
        <f t="shared" ref="AS365" si="1559">IF(R365=0,0,ROUND((R365*AQ365),0))</f>
        <v>3</v>
      </c>
      <c r="AT365" s="360" t="str">
        <f t="shared" ref="AT365" si="1560">IF(AS365&gt;=36,"GRAVE", IF(AS365&lt;=10, "LEVE", "MODERADO"))</f>
        <v>LEVE</v>
      </c>
      <c r="AU365" s="367" t="s">
        <v>1931</v>
      </c>
      <c r="AV365" s="366">
        <v>0</v>
      </c>
      <c r="AW365" s="275" t="s">
        <v>90</v>
      </c>
      <c r="AX365" s="275"/>
      <c r="AY365" s="159"/>
      <c r="AZ365" s="159"/>
      <c r="BA365" s="344"/>
      <c r="XAO365" s="314"/>
      <c r="XAP365" s="314"/>
      <c r="XAQ365" s="263"/>
      <c r="XAR365" s="312"/>
      <c r="XAS365" s="263"/>
      <c r="XAT365" s="314"/>
      <c r="XAU365" s="314"/>
      <c r="XAV365" s="314"/>
      <c r="XAW365" s="315"/>
      <c r="XAX365" s="314"/>
      <c r="XAY365" s="314"/>
      <c r="XAZ365" s="314"/>
      <c r="XBA365" s="314"/>
      <c r="XBB365" s="314"/>
      <c r="XBC365" s="314"/>
      <c r="XBD365" s="281"/>
      <c r="XBE365" s="316"/>
      <c r="XBF365" s="317"/>
      <c r="XBG365" s="314"/>
      <c r="XBH365" s="314"/>
      <c r="XBI365" s="314"/>
      <c r="XBJ365" s="314"/>
      <c r="XBK365" s="263"/>
      <c r="XBL365" s="312"/>
      <c r="XBM365" s="263"/>
      <c r="XBN365" s="314"/>
      <c r="XBO365" s="314"/>
      <c r="XBP365" s="314"/>
      <c r="XBQ365" s="315"/>
      <c r="XBR365" s="314"/>
      <c r="XBS365" s="314"/>
      <c r="XBT365" s="314"/>
      <c r="XBU365" s="314"/>
      <c r="XBV365" s="314"/>
      <c r="XBW365" s="281"/>
      <c r="XBX365" s="317"/>
      <c r="XBY365" s="314"/>
      <c r="XBZ365" s="314"/>
      <c r="XCA365" s="318"/>
      <c r="XCB365" s="312"/>
      <c r="XCC365" s="314"/>
      <c r="XCD365" s="314"/>
      <c r="XCE365" s="263"/>
      <c r="XCF365" s="312"/>
      <c r="XCG365" s="263"/>
      <c r="XCH365" s="314"/>
      <c r="XCI365" s="314"/>
      <c r="XCJ365" s="314"/>
      <c r="XCK365" s="315"/>
      <c r="XCL365" s="314"/>
      <c r="XCM365" s="314"/>
      <c r="XCN365" s="314"/>
      <c r="XCO365" s="314"/>
      <c r="XCP365" s="314"/>
      <c r="XCQ365" s="317"/>
      <c r="XCR365" s="314"/>
      <c r="XCS365" s="318"/>
      <c r="XCT365" s="286"/>
      <c r="XCW365" s="314"/>
      <c r="XCX365" s="314"/>
      <c r="XCY365" s="263"/>
      <c r="XCZ365" s="312"/>
      <c r="XDA365" s="263"/>
      <c r="XDB365" s="314"/>
      <c r="XDC365" s="314"/>
      <c r="XDD365" s="314"/>
      <c r="XDE365" s="315"/>
      <c r="XDF365" s="314"/>
      <c r="XDG365" s="314"/>
      <c r="XDH365" s="314"/>
      <c r="XDI365" s="314"/>
      <c r="XDJ365" s="314"/>
      <c r="XDK365" s="314"/>
      <c r="XDL365" s="286"/>
      <c r="XDQ365" s="314"/>
      <c r="XDR365" s="314"/>
      <c r="XDS365" s="263"/>
      <c r="XDT365" s="312"/>
      <c r="XDU365" s="263"/>
      <c r="XDV365" s="314"/>
      <c r="XDW365" s="314"/>
      <c r="XDX365" s="314"/>
      <c r="XDY365" s="315"/>
      <c r="XDZ365" s="314"/>
      <c r="XEA365" s="314"/>
      <c r="XEB365" s="314"/>
      <c r="XEC365" s="314"/>
      <c r="XED365" s="314"/>
      <c r="XEE365" s="286"/>
      <c r="XEK365" s="314"/>
      <c r="XEL365" s="314"/>
      <c r="XEM365" s="263"/>
      <c r="XEN365" s="312"/>
      <c r="XEO365" s="263"/>
      <c r="XEP365" s="314"/>
      <c r="XEQ365" s="314"/>
      <c r="XER365" s="314"/>
      <c r="XES365" s="315"/>
      <c r="XET365" s="314"/>
      <c r="XEU365" s="314"/>
      <c r="XEV365" s="314"/>
      <c r="XEW365" s="314"/>
      <c r="XEX365" s="314"/>
    </row>
    <row r="366" spans="1:53 16265:16378" ht="40.5" hidden="1" customHeight="1" x14ac:dyDescent="0.2">
      <c r="A366" s="378"/>
      <c r="B366" s="364"/>
      <c r="C366" s="356"/>
      <c r="D366" s="374"/>
      <c r="E366" s="356"/>
      <c r="F366" s="369"/>
      <c r="G366" s="275" t="s">
        <v>271</v>
      </c>
      <c r="H366" s="275" t="s">
        <v>37</v>
      </c>
      <c r="I366" s="275" t="s">
        <v>1932</v>
      </c>
      <c r="J366" s="369"/>
      <c r="K366" s="369"/>
      <c r="L366" s="369"/>
      <c r="M366" s="369"/>
      <c r="N366" s="369"/>
      <c r="O366" s="382"/>
      <c r="P366" s="369"/>
      <c r="Q366" s="382"/>
      <c r="R366" s="382"/>
      <c r="S366" s="162" t="s">
        <v>327</v>
      </c>
      <c r="T366" s="334">
        <f t="shared" si="1401"/>
        <v>1</v>
      </c>
      <c r="U366" s="356"/>
      <c r="V366" s="356"/>
      <c r="W366" s="275" t="s">
        <v>1933</v>
      </c>
      <c r="X366" s="369"/>
      <c r="Y366" s="368"/>
      <c r="Z366" s="335">
        <f t="shared" si="1402"/>
        <v>1</v>
      </c>
      <c r="AA366" s="275" t="s">
        <v>332</v>
      </c>
      <c r="AB366" s="275" t="s">
        <v>1934</v>
      </c>
      <c r="AC366" s="368"/>
      <c r="AD366" s="356"/>
      <c r="AE366" s="336">
        <f t="shared" si="1403"/>
        <v>1</v>
      </c>
      <c r="AF366" s="275" t="s">
        <v>307</v>
      </c>
      <c r="AG366" s="275" t="s">
        <v>1817</v>
      </c>
      <c r="AH366" s="368"/>
      <c r="AI366" s="356"/>
      <c r="AJ366" s="336">
        <f t="shared" si="1404"/>
        <v>1</v>
      </c>
      <c r="AK366" s="275" t="s">
        <v>304</v>
      </c>
      <c r="AL366" s="275" t="s">
        <v>311</v>
      </c>
      <c r="AM366" s="368"/>
      <c r="AN366" s="356"/>
      <c r="AO366" s="336">
        <f t="shared" si="1414"/>
        <v>1</v>
      </c>
      <c r="AP366" s="275" t="s">
        <v>592</v>
      </c>
      <c r="AQ366" s="356"/>
      <c r="AR366" s="356"/>
      <c r="AS366" s="358"/>
      <c r="AT366" s="360"/>
      <c r="AU366" s="367"/>
      <c r="AV366" s="367"/>
      <c r="AW366" s="275" t="s">
        <v>90</v>
      </c>
      <c r="AX366" s="275"/>
      <c r="AY366" s="159"/>
      <c r="AZ366" s="159"/>
      <c r="BA366" s="344"/>
      <c r="XAO366" s="314"/>
      <c r="XAP366" s="314"/>
      <c r="XAQ366" s="263"/>
      <c r="XAR366" s="312"/>
      <c r="XAS366" s="263"/>
      <c r="XAT366" s="314"/>
      <c r="XAU366" s="314"/>
      <c r="XAV366" s="314"/>
      <c r="XAW366" s="315"/>
      <c r="XAX366" s="314"/>
      <c r="XAY366" s="314"/>
      <c r="XAZ366" s="314"/>
      <c r="XBA366" s="314"/>
      <c r="XBB366" s="314"/>
      <c r="XBC366" s="314"/>
      <c r="XBD366" s="281"/>
      <c r="XBE366" s="316"/>
      <c r="XBF366" s="317"/>
      <c r="XBG366" s="314"/>
      <c r="XBH366" s="314"/>
      <c r="XBI366" s="314"/>
      <c r="XBJ366" s="314"/>
      <c r="XBK366" s="263"/>
      <c r="XBL366" s="312"/>
      <c r="XBM366" s="263"/>
      <c r="XBN366" s="314"/>
      <c r="XBO366" s="314"/>
      <c r="XBP366" s="314"/>
      <c r="XBQ366" s="315"/>
      <c r="XBR366" s="314"/>
      <c r="XBS366" s="314"/>
      <c r="XBT366" s="314"/>
      <c r="XBU366" s="314"/>
      <c r="XBV366" s="314"/>
      <c r="XBW366" s="281"/>
      <c r="XBX366" s="317"/>
      <c r="XBY366" s="314"/>
      <c r="XBZ366" s="314"/>
      <c r="XCA366" s="318"/>
      <c r="XCB366" s="312"/>
      <c r="XCC366" s="314"/>
      <c r="XCD366" s="314"/>
      <c r="XCE366" s="263"/>
      <c r="XCF366" s="312"/>
      <c r="XCG366" s="263"/>
      <c r="XCH366" s="314"/>
      <c r="XCI366" s="314"/>
      <c r="XCJ366" s="314"/>
      <c r="XCK366" s="315"/>
      <c r="XCL366" s="314"/>
      <c r="XCM366" s="314"/>
      <c r="XCN366" s="314"/>
      <c r="XCO366" s="314"/>
      <c r="XCP366" s="314"/>
      <c r="XCQ366" s="317"/>
      <c r="XCR366" s="314"/>
      <c r="XCS366" s="318"/>
      <c r="XCT366" s="286"/>
      <c r="XCW366" s="314"/>
      <c r="XCX366" s="314"/>
      <c r="XCY366" s="263"/>
      <c r="XCZ366" s="312"/>
      <c r="XDA366" s="263"/>
      <c r="XDB366" s="314"/>
      <c r="XDC366" s="314"/>
      <c r="XDD366" s="314"/>
      <c r="XDE366" s="315"/>
      <c r="XDF366" s="314"/>
      <c r="XDG366" s="314"/>
      <c r="XDH366" s="314"/>
      <c r="XDI366" s="314"/>
      <c r="XDJ366" s="314"/>
      <c r="XDK366" s="314"/>
      <c r="XDL366" s="286"/>
      <c r="XDQ366" s="314"/>
      <c r="XDR366" s="314"/>
      <c r="XDS366" s="263"/>
      <c r="XDT366" s="312"/>
      <c r="XDU366" s="263"/>
      <c r="XDV366" s="314"/>
      <c r="XDW366" s="314"/>
      <c r="XDX366" s="314"/>
      <c r="XDY366" s="315"/>
      <c r="XDZ366" s="314"/>
      <c r="XEA366" s="314"/>
      <c r="XEB366" s="314"/>
      <c r="XEC366" s="314"/>
      <c r="XED366" s="314"/>
      <c r="XEE366" s="286"/>
      <c r="XEK366" s="314"/>
      <c r="XEL366" s="314"/>
      <c r="XEM366" s="263"/>
      <c r="XEN366" s="312"/>
      <c r="XEO366" s="263"/>
      <c r="XEP366" s="314"/>
      <c r="XEQ366" s="314"/>
      <c r="XER366" s="314"/>
      <c r="XES366" s="315"/>
      <c r="XET366" s="314"/>
      <c r="XEU366" s="314"/>
      <c r="XEV366" s="314"/>
      <c r="XEW366" s="314"/>
      <c r="XEX366" s="314"/>
    </row>
    <row r="367" spans="1:53 16265:16378" ht="40.5" hidden="1" customHeight="1" x14ac:dyDescent="0.2">
      <c r="A367" s="378"/>
      <c r="B367" s="364"/>
      <c r="C367" s="356"/>
      <c r="D367" s="374"/>
      <c r="E367" s="356"/>
      <c r="F367" s="369"/>
      <c r="G367" s="275"/>
      <c r="H367" s="275"/>
      <c r="I367" s="275"/>
      <c r="J367" s="369"/>
      <c r="K367" s="369"/>
      <c r="L367" s="369"/>
      <c r="M367" s="369"/>
      <c r="N367" s="369"/>
      <c r="O367" s="382"/>
      <c r="P367" s="369"/>
      <c r="Q367" s="382"/>
      <c r="R367" s="382"/>
      <c r="S367" s="162"/>
      <c r="T367" s="334">
        <f t="shared" si="1401"/>
        <v>0</v>
      </c>
      <c r="U367" s="356"/>
      <c r="V367" s="356"/>
      <c r="W367" s="275"/>
      <c r="X367" s="369"/>
      <c r="Y367" s="368"/>
      <c r="Z367" s="335">
        <f t="shared" si="1402"/>
        <v>0</v>
      </c>
      <c r="AA367" s="275"/>
      <c r="AB367" s="275"/>
      <c r="AC367" s="368"/>
      <c r="AD367" s="356"/>
      <c r="AE367" s="336">
        <f t="shared" si="1403"/>
        <v>0</v>
      </c>
      <c r="AF367" s="275"/>
      <c r="AG367" s="275"/>
      <c r="AH367" s="368"/>
      <c r="AI367" s="356"/>
      <c r="AJ367" s="336">
        <f t="shared" si="1404"/>
        <v>0</v>
      </c>
      <c r="AK367" s="275"/>
      <c r="AL367" s="275"/>
      <c r="AM367" s="368"/>
      <c r="AN367" s="356"/>
      <c r="AO367" s="336">
        <f t="shared" si="1414"/>
        <v>0</v>
      </c>
      <c r="AP367" s="275"/>
      <c r="AQ367" s="356"/>
      <c r="AR367" s="356"/>
      <c r="AS367" s="358"/>
      <c r="AT367" s="360"/>
      <c r="AU367" s="367"/>
      <c r="AV367" s="367"/>
      <c r="AW367" s="275" t="s">
        <v>90</v>
      </c>
      <c r="AX367" s="275"/>
      <c r="AY367" s="159"/>
      <c r="AZ367" s="159"/>
      <c r="BA367" s="344"/>
      <c r="XAO367" s="314"/>
      <c r="XAP367" s="314"/>
      <c r="XAQ367" s="263"/>
      <c r="XAR367" s="312"/>
      <c r="XAS367" s="263"/>
      <c r="XAT367" s="314"/>
      <c r="XAU367" s="314"/>
      <c r="XAV367" s="314"/>
      <c r="XAW367" s="315"/>
      <c r="XAX367" s="314"/>
      <c r="XAY367" s="314"/>
      <c r="XAZ367" s="314"/>
      <c r="XBA367" s="314"/>
      <c r="XBB367" s="314"/>
      <c r="XBC367" s="314"/>
      <c r="XBD367" s="281"/>
      <c r="XBE367" s="316"/>
      <c r="XBF367" s="317"/>
      <c r="XBG367" s="314"/>
      <c r="XBH367" s="314"/>
      <c r="XBI367" s="314"/>
      <c r="XBJ367" s="314"/>
      <c r="XBK367" s="263"/>
      <c r="XBL367" s="312"/>
      <c r="XBM367" s="263"/>
      <c r="XBN367" s="314"/>
      <c r="XBO367" s="314"/>
      <c r="XBP367" s="314"/>
      <c r="XBQ367" s="315"/>
      <c r="XBR367" s="314"/>
      <c r="XBS367" s="314"/>
      <c r="XBT367" s="314"/>
      <c r="XBU367" s="314"/>
      <c r="XBV367" s="314"/>
      <c r="XBW367" s="281"/>
      <c r="XBX367" s="317"/>
      <c r="XBY367" s="314"/>
      <c r="XBZ367" s="314"/>
      <c r="XCA367" s="318"/>
      <c r="XCB367" s="312"/>
      <c r="XCC367" s="314"/>
      <c r="XCD367" s="314"/>
      <c r="XCE367" s="263"/>
      <c r="XCF367" s="312"/>
      <c r="XCG367" s="263"/>
      <c r="XCH367" s="314"/>
      <c r="XCI367" s="314"/>
      <c r="XCJ367" s="314"/>
      <c r="XCK367" s="315"/>
      <c r="XCL367" s="314"/>
      <c r="XCM367" s="314"/>
      <c r="XCN367" s="314"/>
      <c r="XCO367" s="314"/>
      <c r="XCP367" s="314"/>
      <c r="XCQ367" s="317"/>
      <c r="XCR367" s="314"/>
      <c r="XCS367" s="318"/>
      <c r="XCT367" s="286"/>
      <c r="XCW367" s="314"/>
      <c r="XCX367" s="314"/>
      <c r="XCY367" s="263"/>
      <c r="XCZ367" s="312"/>
      <c r="XDA367" s="263"/>
      <c r="XDB367" s="314"/>
      <c r="XDC367" s="314"/>
      <c r="XDD367" s="314"/>
      <c r="XDE367" s="315"/>
      <c r="XDF367" s="314"/>
      <c r="XDG367" s="314"/>
      <c r="XDH367" s="314"/>
      <c r="XDI367" s="314"/>
      <c r="XDJ367" s="314"/>
      <c r="XDK367" s="314"/>
      <c r="XDL367" s="286"/>
      <c r="XDQ367" s="314"/>
      <c r="XDR367" s="314"/>
      <c r="XDS367" s="263"/>
      <c r="XDT367" s="312"/>
      <c r="XDU367" s="263"/>
      <c r="XDV367" s="314"/>
      <c r="XDW367" s="314"/>
      <c r="XDX367" s="314"/>
      <c r="XDY367" s="315"/>
      <c r="XDZ367" s="314"/>
      <c r="XEA367" s="314"/>
      <c r="XEB367" s="314"/>
      <c r="XEC367" s="314"/>
      <c r="XED367" s="314"/>
      <c r="XEE367" s="286"/>
      <c r="XEK367" s="314"/>
      <c r="XEL367" s="314"/>
      <c r="XEM367" s="263"/>
      <c r="XEN367" s="312"/>
      <c r="XEO367" s="263"/>
      <c r="XEP367" s="314"/>
      <c r="XEQ367" s="314"/>
      <c r="XER367" s="314"/>
      <c r="XES367" s="315"/>
      <c r="XET367" s="314"/>
      <c r="XEU367" s="314"/>
      <c r="XEV367" s="314"/>
      <c r="XEW367" s="314"/>
      <c r="XEX367" s="314"/>
    </row>
    <row r="368" spans="1:53 16265:16378" ht="40.5" hidden="1" customHeight="1" x14ac:dyDescent="0.2">
      <c r="A368" s="378">
        <v>120</v>
      </c>
      <c r="B368" s="364" t="s">
        <v>290</v>
      </c>
      <c r="C368" s="356" t="str">
        <f>+VLOOKUP(B368,$A$770:$B$812,2,0)</f>
        <v>ALVARO HERNAN RESTREPO VICTORIA</v>
      </c>
      <c r="D368" s="374" t="s">
        <v>171</v>
      </c>
      <c r="E368" s="356"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69" t="s">
        <v>276</v>
      </c>
      <c r="G368" s="275" t="s">
        <v>271</v>
      </c>
      <c r="H368" s="275" t="s">
        <v>37</v>
      </c>
      <c r="I368" s="275" t="s">
        <v>1935</v>
      </c>
      <c r="J368" s="369" t="s">
        <v>106</v>
      </c>
      <c r="K368" s="369" t="s">
        <v>1936</v>
      </c>
      <c r="L368" s="369" t="s">
        <v>1937</v>
      </c>
      <c r="M368" s="369" t="s">
        <v>1938</v>
      </c>
      <c r="N368" s="369" t="s">
        <v>128</v>
      </c>
      <c r="O368" s="382">
        <f t="shared" ref="O368" si="1561">IF(N368="ALTA",5,IF(N368="MEDIO ALTA",4,IF(N368="MEDIA",3,IF(N368="MEDIO BAJA",2,IF(N368="BAJA",1,0)))))</f>
        <v>1</v>
      </c>
      <c r="P368" s="369" t="s">
        <v>141</v>
      </c>
      <c r="Q368" s="382">
        <f t="shared" si="1538"/>
        <v>3</v>
      </c>
      <c r="R368" s="382">
        <f>Q368*O368</f>
        <v>3</v>
      </c>
      <c r="S368" s="162" t="s">
        <v>327</v>
      </c>
      <c r="T368" s="334">
        <f t="shared" si="1401"/>
        <v>1</v>
      </c>
      <c r="U368" s="356">
        <f t="shared" si="1406"/>
        <v>1</v>
      </c>
      <c r="V368" s="356">
        <f t="shared" si="1462"/>
        <v>0.6</v>
      </c>
      <c r="W368" s="275" t="s">
        <v>1939</v>
      </c>
      <c r="X368" s="369">
        <f>IF(S368="No_existen",5*$X$10,Y368*$X$10)</f>
        <v>0.2</v>
      </c>
      <c r="Y368" s="368">
        <f t="shared" ref="Y368" si="1562">ROUND(AVERAGEIF(Z368:Z370,"&gt;0"),0)</f>
        <v>4</v>
      </c>
      <c r="Z368" s="335">
        <f t="shared" si="1402"/>
        <v>4</v>
      </c>
      <c r="AA368" s="275" t="s">
        <v>330</v>
      </c>
      <c r="AB368" s="275"/>
      <c r="AC368" s="368">
        <f t="shared" ref="AC368" si="1563">IF(S368="No_existen",5*$AC$10,AD368*$AC$10)</f>
        <v>0.15</v>
      </c>
      <c r="AD368" s="356">
        <f t="shared" ref="AD368" si="1564">ROUND(AVERAGEIF(AE368:AE370,"&gt;0"),0)</f>
        <v>1</v>
      </c>
      <c r="AE368" s="336">
        <f t="shared" si="1403"/>
        <v>1</v>
      </c>
      <c r="AF368" s="275" t="s">
        <v>307</v>
      </c>
      <c r="AG368" s="275" t="s">
        <v>1765</v>
      </c>
      <c r="AH368" s="368">
        <f t="shared" ref="AH368" si="1565">IF(S368="No_existen",5*$AH$10,AI368*$AH$10)</f>
        <v>0.1</v>
      </c>
      <c r="AI368" s="356">
        <f t="shared" ref="AI368" si="1566">ROUND(AVERAGEIF(AJ368:AJ370,"&gt;0"),0)</f>
        <v>1</v>
      </c>
      <c r="AJ368" s="336">
        <f t="shared" si="1404"/>
        <v>1</v>
      </c>
      <c r="AK368" s="275" t="s">
        <v>304</v>
      </c>
      <c r="AL368" s="275" t="s">
        <v>319</v>
      </c>
      <c r="AM368" s="368">
        <f t="shared" ref="AM368" si="1567">IF(S368="No_existen",5*$AM$10,AN368*$AM$10)</f>
        <v>0.1</v>
      </c>
      <c r="AN368" s="356">
        <f t="shared" ref="AN368" si="1568">ROUND(AVERAGEIF(AO368:AO370,"&gt;0"),0)</f>
        <v>1</v>
      </c>
      <c r="AO368" s="336">
        <f t="shared" si="1414"/>
        <v>1</v>
      </c>
      <c r="AP368" s="275" t="s">
        <v>592</v>
      </c>
      <c r="AQ368" s="356">
        <f t="shared" ref="AQ368" si="1569">ROUND(AVERAGE(U368,Y368,AD368,AI368,AN368),0)</f>
        <v>2</v>
      </c>
      <c r="AR368" s="356" t="str">
        <f t="shared" ref="AR368" si="1570">IF(AQ368&lt;1.5,"FUERTE",IF(AND(AQ368&gt;=1.5,AQ368&lt;2.5),"ACEPTABLE",IF(AQ368&gt;=5,"INEXISTENTE","DÉBIL")))</f>
        <v>ACEPTABLE</v>
      </c>
      <c r="AS368" s="358">
        <f t="shared" ref="AS368" si="1571">IF(R368=0,0,ROUND((R368*AQ368),0))</f>
        <v>6</v>
      </c>
      <c r="AT368" s="360" t="str">
        <f t="shared" ref="AT368" si="1572">IF(AS368&gt;=36,"GRAVE", IF(AS368&lt;=10, "LEVE", "MODERADO"))</f>
        <v>LEVE</v>
      </c>
      <c r="AU368" s="374" t="s">
        <v>1940</v>
      </c>
      <c r="AV368" s="366">
        <v>0</v>
      </c>
      <c r="AW368" s="275" t="s">
        <v>90</v>
      </c>
      <c r="AX368" s="275"/>
      <c r="AY368" s="159"/>
      <c r="AZ368" s="159"/>
      <c r="BA368" s="344"/>
      <c r="XAO368" s="314"/>
      <c r="XAP368" s="314"/>
      <c r="XAQ368" s="263"/>
      <c r="XAR368" s="312"/>
      <c r="XAS368" s="263"/>
      <c r="XAT368" s="314"/>
      <c r="XAU368" s="314"/>
      <c r="XAV368" s="314"/>
      <c r="XAW368" s="315"/>
      <c r="XAX368" s="314"/>
      <c r="XAY368" s="314"/>
      <c r="XAZ368" s="314"/>
      <c r="XBA368" s="314"/>
      <c r="XBB368" s="314"/>
      <c r="XBC368" s="314"/>
      <c r="XBD368" s="281"/>
      <c r="XBE368" s="316"/>
      <c r="XBF368" s="317"/>
      <c r="XBG368" s="314"/>
      <c r="XBH368" s="314"/>
      <c r="XBI368" s="314"/>
      <c r="XBJ368" s="314"/>
      <c r="XBK368" s="263"/>
      <c r="XBL368" s="312"/>
      <c r="XBM368" s="263"/>
      <c r="XBN368" s="314"/>
      <c r="XBO368" s="314"/>
      <c r="XBP368" s="314"/>
      <c r="XBQ368" s="315"/>
      <c r="XBR368" s="314"/>
      <c r="XBS368" s="314"/>
      <c r="XBT368" s="314"/>
      <c r="XBU368" s="314"/>
      <c r="XBV368" s="314"/>
      <c r="XBW368" s="281"/>
      <c r="XBX368" s="317"/>
      <c r="XBY368" s="314"/>
      <c r="XBZ368" s="314"/>
      <c r="XCA368" s="318"/>
      <c r="XCB368" s="312"/>
      <c r="XCC368" s="314"/>
      <c r="XCD368" s="314"/>
      <c r="XCE368" s="263"/>
      <c r="XCF368" s="312"/>
      <c r="XCG368" s="263"/>
      <c r="XCH368" s="314"/>
      <c r="XCI368" s="314"/>
      <c r="XCJ368" s="314"/>
      <c r="XCK368" s="315"/>
      <c r="XCL368" s="314"/>
      <c r="XCM368" s="314"/>
      <c r="XCN368" s="314"/>
      <c r="XCO368" s="314"/>
      <c r="XCP368" s="314"/>
      <c r="XCQ368" s="317"/>
      <c r="XCR368" s="314"/>
      <c r="XCS368" s="318"/>
      <c r="XCT368" s="286"/>
      <c r="XCW368" s="314"/>
      <c r="XCX368" s="314"/>
      <c r="XCY368" s="263"/>
      <c r="XCZ368" s="312"/>
      <c r="XDA368" s="263"/>
      <c r="XDB368" s="314"/>
      <c r="XDC368" s="314"/>
      <c r="XDD368" s="314"/>
      <c r="XDE368" s="315"/>
      <c r="XDF368" s="314"/>
      <c r="XDG368" s="314"/>
      <c r="XDH368" s="314"/>
      <c r="XDI368" s="314"/>
      <c r="XDJ368" s="314"/>
      <c r="XDK368" s="314"/>
      <c r="XDL368" s="286"/>
      <c r="XDQ368" s="314"/>
      <c r="XDR368" s="314"/>
      <c r="XDS368" s="263"/>
      <c r="XDT368" s="312"/>
      <c r="XDU368" s="263"/>
      <c r="XDV368" s="314"/>
      <c r="XDW368" s="314"/>
      <c r="XDX368" s="314"/>
      <c r="XDY368" s="315"/>
      <c r="XDZ368" s="314"/>
      <c r="XEA368" s="314"/>
      <c r="XEB368" s="314"/>
      <c r="XEC368" s="314"/>
      <c r="XED368" s="314"/>
      <c r="XEE368" s="286"/>
      <c r="XEK368" s="314"/>
      <c r="XEL368" s="314"/>
      <c r="XEM368" s="263"/>
      <c r="XEN368" s="312"/>
      <c r="XEO368" s="263"/>
      <c r="XEP368" s="314"/>
      <c r="XEQ368" s="314"/>
      <c r="XER368" s="314"/>
      <c r="XES368" s="315"/>
      <c r="XET368" s="314"/>
      <c r="XEU368" s="314"/>
      <c r="XEV368" s="314"/>
      <c r="XEW368" s="314"/>
      <c r="XEX368" s="314"/>
    </row>
    <row r="369" spans="1:53 16265:16378" ht="40.5" hidden="1" customHeight="1" x14ac:dyDescent="0.2">
      <c r="A369" s="378"/>
      <c r="B369" s="364"/>
      <c r="C369" s="356"/>
      <c r="D369" s="374"/>
      <c r="E369" s="356"/>
      <c r="F369" s="369"/>
      <c r="G369" s="275"/>
      <c r="H369" s="275"/>
      <c r="I369" s="275"/>
      <c r="J369" s="369"/>
      <c r="K369" s="369"/>
      <c r="L369" s="369"/>
      <c r="M369" s="369"/>
      <c r="N369" s="369"/>
      <c r="O369" s="382"/>
      <c r="P369" s="369"/>
      <c r="Q369" s="382"/>
      <c r="R369" s="382"/>
      <c r="S369" s="162"/>
      <c r="T369" s="334">
        <f t="shared" si="1401"/>
        <v>0</v>
      </c>
      <c r="U369" s="356"/>
      <c r="V369" s="356"/>
      <c r="W369" s="275"/>
      <c r="X369" s="369"/>
      <c r="Y369" s="368"/>
      <c r="Z369" s="335">
        <f t="shared" si="1402"/>
        <v>0</v>
      </c>
      <c r="AA369" s="275"/>
      <c r="AB369" s="275"/>
      <c r="AC369" s="368"/>
      <c r="AD369" s="356"/>
      <c r="AE369" s="336">
        <f t="shared" si="1403"/>
        <v>0</v>
      </c>
      <c r="AF369" s="275"/>
      <c r="AG369" s="275"/>
      <c r="AH369" s="368"/>
      <c r="AI369" s="356"/>
      <c r="AJ369" s="336">
        <f t="shared" si="1404"/>
        <v>0</v>
      </c>
      <c r="AK369" s="275"/>
      <c r="AL369" s="275"/>
      <c r="AM369" s="368"/>
      <c r="AN369" s="356"/>
      <c r="AO369" s="336">
        <f t="shared" si="1414"/>
        <v>0</v>
      </c>
      <c r="AP369" s="275"/>
      <c r="AQ369" s="356"/>
      <c r="AR369" s="356"/>
      <c r="AS369" s="358"/>
      <c r="AT369" s="360"/>
      <c r="AU369" s="374"/>
      <c r="AV369" s="367"/>
      <c r="AW369" s="275" t="s">
        <v>90</v>
      </c>
      <c r="AX369" s="275"/>
      <c r="AY369" s="159"/>
      <c r="AZ369" s="159"/>
      <c r="BA369" s="344"/>
      <c r="XAO369" s="314"/>
      <c r="XAP369" s="314"/>
      <c r="XAQ369" s="263"/>
      <c r="XAR369" s="312"/>
      <c r="XAS369" s="263"/>
      <c r="XAT369" s="314"/>
      <c r="XAU369" s="314"/>
      <c r="XAV369" s="314"/>
      <c r="XAW369" s="315"/>
      <c r="XAX369" s="314"/>
      <c r="XAY369" s="314"/>
      <c r="XAZ369" s="314"/>
      <c r="XBA369" s="314"/>
      <c r="XBB369" s="314"/>
      <c r="XBC369" s="314"/>
      <c r="XBD369" s="281"/>
      <c r="XBE369" s="316"/>
      <c r="XBF369" s="317"/>
      <c r="XBG369" s="314"/>
      <c r="XBH369" s="314"/>
      <c r="XBI369" s="314"/>
      <c r="XBJ369" s="314"/>
      <c r="XBK369" s="263"/>
      <c r="XBL369" s="312"/>
      <c r="XBM369" s="263"/>
      <c r="XBN369" s="314"/>
      <c r="XBO369" s="314"/>
      <c r="XBP369" s="314"/>
      <c r="XBQ369" s="315"/>
      <c r="XBR369" s="314"/>
      <c r="XBS369" s="314"/>
      <c r="XBT369" s="314"/>
      <c r="XBU369" s="314"/>
      <c r="XBV369" s="314"/>
      <c r="XBW369" s="281"/>
      <c r="XBX369" s="317"/>
      <c r="XBY369" s="314"/>
      <c r="XBZ369" s="314"/>
      <c r="XCA369" s="318"/>
      <c r="XCB369" s="312"/>
      <c r="XCC369" s="314"/>
      <c r="XCD369" s="314"/>
      <c r="XCE369" s="263"/>
      <c r="XCF369" s="312"/>
      <c r="XCG369" s="263"/>
      <c r="XCH369" s="314"/>
      <c r="XCI369" s="314"/>
      <c r="XCJ369" s="314"/>
      <c r="XCK369" s="315"/>
      <c r="XCL369" s="314"/>
      <c r="XCM369" s="314"/>
      <c r="XCN369" s="314"/>
      <c r="XCO369" s="314"/>
      <c r="XCP369" s="314"/>
      <c r="XCQ369" s="317"/>
      <c r="XCR369" s="314"/>
      <c r="XCS369" s="318"/>
      <c r="XCT369" s="286"/>
      <c r="XCW369" s="314"/>
      <c r="XCX369" s="314"/>
      <c r="XCY369" s="263"/>
      <c r="XCZ369" s="312"/>
      <c r="XDA369" s="263"/>
      <c r="XDB369" s="314"/>
      <c r="XDC369" s="314"/>
      <c r="XDD369" s="314"/>
      <c r="XDE369" s="315"/>
      <c r="XDF369" s="314"/>
      <c r="XDG369" s="314"/>
      <c r="XDH369" s="314"/>
      <c r="XDI369" s="314"/>
      <c r="XDJ369" s="314"/>
      <c r="XDK369" s="314"/>
      <c r="XDL369" s="286"/>
      <c r="XDQ369" s="314"/>
      <c r="XDR369" s="314"/>
      <c r="XDS369" s="263"/>
      <c r="XDT369" s="312"/>
      <c r="XDU369" s="263"/>
      <c r="XDV369" s="314"/>
      <c r="XDW369" s="314"/>
      <c r="XDX369" s="314"/>
      <c r="XDY369" s="315"/>
      <c r="XDZ369" s="314"/>
      <c r="XEA369" s="314"/>
      <c r="XEB369" s="314"/>
      <c r="XEC369" s="314"/>
      <c r="XED369" s="314"/>
      <c r="XEE369" s="286"/>
      <c r="XEK369" s="314"/>
      <c r="XEL369" s="314"/>
      <c r="XEM369" s="263"/>
      <c r="XEN369" s="312"/>
      <c r="XEO369" s="263"/>
      <c r="XEP369" s="314"/>
      <c r="XEQ369" s="314"/>
      <c r="XER369" s="314"/>
      <c r="XES369" s="315"/>
      <c r="XET369" s="314"/>
      <c r="XEU369" s="314"/>
      <c r="XEV369" s="314"/>
      <c r="XEW369" s="314"/>
      <c r="XEX369" s="314"/>
    </row>
    <row r="370" spans="1:53 16265:16378" ht="40.5" hidden="1" customHeight="1" x14ac:dyDescent="0.2">
      <c r="A370" s="378"/>
      <c r="B370" s="364"/>
      <c r="C370" s="356"/>
      <c r="D370" s="374"/>
      <c r="E370" s="356"/>
      <c r="F370" s="369"/>
      <c r="G370" s="275"/>
      <c r="H370" s="275"/>
      <c r="I370" s="275"/>
      <c r="J370" s="369"/>
      <c r="K370" s="369"/>
      <c r="L370" s="369"/>
      <c r="M370" s="369"/>
      <c r="N370" s="369"/>
      <c r="O370" s="382"/>
      <c r="P370" s="369"/>
      <c r="Q370" s="382"/>
      <c r="R370" s="382"/>
      <c r="S370" s="162"/>
      <c r="T370" s="334">
        <f t="shared" si="1401"/>
        <v>0</v>
      </c>
      <c r="U370" s="356"/>
      <c r="V370" s="356"/>
      <c r="W370" s="275"/>
      <c r="X370" s="369"/>
      <c r="Y370" s="368"/>
      <c r="Z370" s="335">
        <f t="shared" si="1402"/>
        <v>0</v>
      </c>
      <c r="AA370" s="275"/>
      <c r="AB370" s="275"/>
      <c r="AC370" s="368"/>
      <c r="AD370" s="356"/>
      <c r="AE370" s="336">
        <f t="shared" si="1403"/>
        <v>0</v>
      </c>
      <c r="AF370" s="275"/>
      <c r="AG370" s="275"/>
      <c r="AH370" s="368"/>
      <c r="AI370" s="356"/>
      <c r="AJ370" s="336">
        <f t="shared" si="1404"/>
        <v>0</v>
      </c>
      <c r="AK370" s="275"/>
      <c r="AL370" s="275"/>
      <c r="AM370" s="368"/>
      <c r="AN370" s="356"/>
      <c r="AO370" s="336">
        <f t="shared" si="1414"/>
        <v>0</v>
      </c>
      <c r="AP370" s="275"/>
      <c r="AQ370" s="356"/>
      <c r="AR370" s="356"/>
      <c r="AS370" s="358"/>
      <c r="AT370" s="360"/>
      <c r="AU370" s="374"/>
      <c r="AV370" s="367"/>
      <c r="AW370" s="275" t="s">
        <v>90</v>
      </c>
      <c r="AX370" s="275"/>
      <c r="AY370" s="159"/>
      <c r="AZ370" s="159"/>
      <c r="BA370" s="344"/>
      <c r="XAO370" s="314"/>
      <c r="XAP370" s="314"/>
      <c r="XAQ370" s="263"/>
      <c r="XAR370" s="312"/>
      <c r="XAS370" s="263"/>
      <c r="XAT370" s="314"/>
      <c r="XAU370" s="314"/>
      <c r="XAV370" s="314"/>
      <c r="XAW370" s="315"/>
      <c r="XAX370" s="314"/>
      <c r="XAY370" s="314"/>
      <c r="XAZ370" s="314"/>
      <c r="XBA370" s="314"/>
      <c r="XBB370" s="314"/>
      <c r="XBC370" s="314"/>
      <c r="XBD370" s="281"/>
      <c r="XBE370" s="316"/>
      <c r="XBF370" s="317"/>
      <c r="XBG370" s="314"/>
      <c r="XBH370" s="314"/>
      <c r="XBI370" s="314"/>
      <c r="XBJ370" s="314"/>
      <c r="XBK370" s="263"/>
      <c r="XBL370" s="312"/>
      <c r="XBM370" s="263"/>
      <c r="XBN370" s="314"/>
      <c r="XBO370" s="314"/>
      <c r="XBP370" s="314"/>
      <c r="XBQ370" s="315"/>
      <c r="XBR370" s="314"/>
      <c r="XBS370" s="314"/>
      <c r="XBT370" s="314"/>
      <c r="XBU370" s="314"/>
      <c r="XBV370" s="314"/>
      <c r="XBW370" s="281"/>
      <c r="XBX370" s="317"/>
      <c r="XBY370" s="314"/>
      <c r="XBZ370" s="314"/>
      <c r="XCA370" s="318"/>
      <c r="XCB370" s="312"/>
      <c r="XCC370" s="314"/>
      <c r="XCD370" s="314"/>
      <c r="XCE370" s="263"/>
      <c r="XCF370" s="312"/>
      <c r="XCG370" s="263"/>
      <c r="XCH370" s="314"/>
      <c r="XCI370" s="314"/>
      <c r="XCJ370" s="314"/>
      <c r="XCK370" s="315"/>
      <c r="XCL370" s="314"/>
      <c r="XCM370" s="314"/>
      <c r="XCN370" s="314"/>
      <c r="XCO370" s="314"/>
      <c r="XCP370" s="314"/>
      <c r="XCQ370" s="317"/>
      <c r="XCR370" s="314"/>
      <c r="XCS370" s="318"/>
      <c r="XCT370" s="286"/>
      <c r="XCW370" s="314"/>
      <c r="XCX370" s="314"/>
      <c r="XCY370" s="263"/>
      <c r="XCZ370" s="312"/>
      <c r="XDA370" s="263"/>
      <c r="XDB370" s="314"/>
      <c r="XDC370" s="314"/>
      <c r="XDD370" s="314"/>
      <c r="XDE370" s="315"/>
      <c r="XDF370" s="314"/>
      <c r="XDG370" s="314"/>
      <c r="XDH370" s="314"/>
      <c r="XDI370" s="314"/>
      <c r="XDJ370" s="314"/>
      <c r="XDK370" s="314"/>
      <c r="XDL370" s="286"/>
      <c r="XDQ370" s="314"/>
      <c r="XDR370" s="314"/>
      <c r="XDS370" s="263"/>
      <c r="XDT370" s="312"/>
      <c r="XDU370" s="263"/>
      <c r="XDV370" s="314"/>
      <c r="XDW370" s="314"/>
      <c r="XDX370" s="314"/>
      <c r="XDY370" s="315"/>
      <c r="XDZ370" s="314"/>
      <c r="XEA370" s="314"/>
      <c r="XEB370" s="314"/>
      <c r="XEC370" s="314"/>
      <c r="XED370" s="314"/>
      <c r="XEE370" s="286"/>
      <c r="XEK370" s="314"/>
      <c r="XEL370" s="314"/>
      <c r="XEM370" s="263"/>
      <c r="XEN370" s="312"/>
      <c r="XEO370" s="263"/>
      <c r="XEP370" s="314"/>
      <c r="XEQ370" s="314"/>
      <c r="XER370" s="314"/>
      <c r="XES370" s="315"/>
      <c r="XET370" s="314"/>
      <c r="XEU370" s="314"/>
      <c r="XEV370" s="314"/>
      <c r="XEW370" s="314"/>
      <c r="XEX370" s="314"/>
    </row>
    <row r="371" spans="1:53 16265:16378" ht="40.5" hidden="1" customHeight="1" x14ac:dyDescent="0.2">
      <c r="A371" s="378">
        <v>121</v>
      </c>
      <c r="B371" s="364" t="s">
        <v>290</v>
      </c>
      <c r="C371" s="356" t="str">
        <f>+VLOOKUP(B371,$A$770:$B$812,2,0)</f>
        <v>ALVARO HERNAN RESTREPO VICTORIA</v>
      </c>
      <c r="D371" s="374" t="s">
        <v>171</v>
      </c>
      <c r="E371" s="356"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69" t="s">
        <v>276</v>
      </c>
      <c r="G371" s="275" t="s">
        <v>271</v>
      </c>
      <c r="H371" s="275" t="s">
        <v>37</v>
      </c>
      <c r="I371" s="275" t="s">
        <v>1941</v>
      </c>
      <c r="J371" s="369" t="s">
        <v>106</v>
      </c>
      <c r="K371" s="369" t="s">
        <v>1722</v>
      </c>
      <c r="L371" s="369" t="s">
        <v>1942</v>
      </c>
      <c r="M371" s="369" t="s">
        <v>1943</v>
      </c>
      <c r="N371" s="369" t="s">
        <v>128</v>
      </c>
      <c r="O371" s="382">
        <f t="shared" ref="O371" si="1573">IF(N371="ALTA",5,IF(N371="MEDIO ALTA",4,IF(N371="MEDIA",3,IF(N371="MEDIO BAJA",2,IF(N371="BAJA",1,0)))))</f>
        <v>1</v>
      </c>
      <c r="P371" s="369" t="s">
        <v>141</v>
      </c>
      <c r="Q371" s="382">
        <f t="shared" ref="Q371" si="1574">IF(P371="ALTO",5,IF(P371="MEDIO ALTO",4,IF(P371="MEDIO",3,IF(P371="MEDIO BAJO",2,IF(P371="BAJO",1,0)))))</f>
        <v>3</v>
      </c>
      <c r="R371" s="382">
        <f t="shared" ref="R371" si="1575">Q371*O371</f>
        <v>3</v>
      </c>
      <c r="S371" s="162" t="s">
        <v>327</v>
      </c>
      <c r="T371" s="334">
        <f t="shared" si="1401"/>
        <v>1</v>
      </c>
      <c r="U371" s="356">
        <f t="shared" si="1406"/>
        <v>1</v>
      </c>
      <c r="V371" s="356">
        <f t="shared" si="1462"/>
        <v>0.6</v>
      </c>
      <c r="W371" s="275" t="s">
        <v>1944</v>
      </c>
      <c r="X371" s="369">
        <f>IF(S371="No_existen",5*$X$10,Y371*$X$10)</f>
        <v>0.2</v>
      </c>
      <c r="Y371" s="368">
        <f t="shared" ref="Y371" si="1576">ROUND(AVERAGEIF(Z371:Z373,"&gt;0"),0)</f>
        <v>4</v>
      </c>
      <c r="Z371" s="335">
        <f t="shared" si="1402"/>
        <v>4</v>
      </c>
      <c r="AA371" s="275" t="s">
        <v>330</v>
      </c>
      <c r="AB371" s="275"/>
      <c r="AC371" s="368">
        <f t="shared" ref="AC371" si="1577">IF(S371="No_existen",5*$AC$10,AD371*$AC$10)</f>
        <v>0.15</v>
      </c>
      <c r="AD371" s="356">
        <f t="shared" ref="AD371" si="1578">ROUND(AVERAGEIF(AE371:AE373,"&gt;0"),0)</f>
        <v>1</v>
      </c>
      <c r="AE371" s="336">
        <f t="shared" si="1403"/>
        <v>1</v>
      </c>
      <c r="AF371" s="275" t="s">
        <v>307</v>
      </c>
      <c r="AG371" s="275" t="s">
        <v>1765</v>
      </c>
      <c r="AH371" s="368">
        <f t="shared" ref="AH371" si="1579">IF(S371="No_existen",5*$AH$10,AI371*$AH$10)</f>
        <v>0.1</v>
      </c>
      <c r="AI371" s="356">
        <f t="shared" ref="AI371" si="1580">ROUND(AVERAGEIF(AJ371:AJ373,"&gt;0"),0)</f>
        <v>1</v>
      </c>
      <c r="AJ371" s="336">
        <f t="shared" si="1404"/>
        <v>1</v>
      </c>
      <c r="AK371" s="275" t="s">
        <v>304</v>
      </c>
      <c r="AL371" s="275" t="s">
        <v>312</v>
      </c>
      <c r="AM371" s="368">
        <f t="shared" ref="AM371" si="1581">IF(S371="No_existen",5*$AM$10,AN371*$AM$10)</f>
        <v>0.1</v>
      </c>
      <c r="AN371" s="356">
        <f t="shared" ref="AN371" si="1582">ROUND(AVERAGEIF(AO371:AO373,"&gt;0"),0)</f>
        <v>1</v>
      </c>
      <c r="AO371" s="336">
        <f t="shared" si="1414"/>
        <v>1</v>
      </c>
      <c r="AP371" s="275" t="s">
        <v>592</v>
      </c>
      <c r="AQ371" s="356">
        <f t="shared" ref="AQ371" si="1583">ROUND(AVERAGE(U371,Y371,AD371,AI371,AN371),0)</f>
        <v>2</v>
      </c>
      <c r="AR371" s="356" t="str">
        <f t="shared" ref="AR371" si="1584">IF(AQ371&lt;1.5,"FUERTE",IF(AND(AQ371&gt;=1.5,AQ371&lt;2.5),"ACEPTABLE",IF(AQ371&gt;=5,"INEXISTENTE","DÉBIL")))</f>
        <v>ACEPTABLE</v>
      </c>
      <c r="AS371" s="358">
        <f t="shared" ref="AS371" si="1585">IF(R371=0,0,ROUND((R371*AQ371),0))</f>
        <v>6</v>
      </c>
      <c r="AT371" s="360" t="str">
        <f t="shared" ref="AT371" si="1586">IF(AS371&gt;=36,"GRAVE", IF(AS371&lt;=10, "LEVE", "MODERADO"))</f>
        <v>LEVE</v>
      </c>
      <c r="AU371" s="367" t="s">
        <v>1945</v>
      </c>
      <c r="AV371" s="366">
        <v>-0.05</v>
      </c>
      <c r="AW371" s="275" t="s">
        <v>90</v>
      </c>
      <c r="AX371" s="275"/>
      <c r="AY371" s="159"/>
      <c r="AZ371" s="159"/>
      <c r="BA371" s="344"/>
      <c r="XAO371" s="314"/>
      <c r="XAP371" s="314"/>
      <c r="XAQ371" s="263"/>
      <c r="XAR371" s="312"/>
      <c r="XAS371" s="263"/>
      <c r="XAT371" s="314"/>
      <c r="XAU371" s="314"/>
      <c r="XAV371" s="314"/>
      <c r="XAW371" s="315"/>
      <c r="XAX371" s="314"/>
      <c r="XAY371" s="314"/>
      <c r="XAZ371" s="314"/>
      <c r="XBA371" s="314"/>
      <c r="XBB371" s="314"/>
      <c r="XBC371" s="314"/>
      <c r="XBD371" s="281"/>
      <c r="XBE371" s="316"/>
      <c r="XBF371" s="317"/>
      <c r="XBG371" s="314"/>
      <c r="XBH371" s="314"/>
      <c r="XBI371" s="314"/>
      <c r="XBJ371" s="314"/>
      <c r="XBK371" s="263"/>
      <c r="XBL371" s="312"/>
      <c r="XBM371" s="263"/>
      <c r="XBN371" s="314"/>
      <c r="XBO371" s="314"/>
      <c r="XBP371" s="314"/>
      <c r="XBQ371" s="315"/>
      <c r="XBR371" s="314"/>
      <c r="XBS371" s="314"/>
      <c r="XBT371" s="314"/>
      <c r="XBU371" s="314"/>
      <c r="XBV371" s="314"/>
      <c r="XBW371" s="281"/>
      <c r="XBX371" s="317"/>
      <c r="XBY371" s="314"/>
      <c r="XBZ371" s="314"/>
      <c r="XCA371" s="318"/>
      <c r="XCB371" s="312"/>
      <c r="XCC371" s="314"/>
      <c r="XCD371" s="314"/>
      <c r="XCE371" s="263"/>
      <c r="XCF371" s="312"/>
      <c r="XCG371" s="263"/>
      <c r="XCH371" s="314"/>
      <c r="XCI371" s="314"/>
      <c r="XCJ371" s="314"/>
      <c r="XCK371" s="315"/>
      <c r="XCL371" s="314"/>
      <c r="XCM371" s="314"/>
      <c r="XCN371" s="314"/>
      <c r="XCO371" s="314"/>
      <c r="XCP371" s="314"/>
      <c r="XCQ371" s="317"/>
      <c r="XCR371" s="314"/>
      <c r="XCS371" s="318"/>
      <c r="XCT371" s="286"/>
      <c r="XCW371" s="314"/>
      <c r="XCX371" s="314"/>
      <c r="XCY371" s="263"/>
      <c r="XCZ371" s="312"/>
      <c r="XDA371" s="263"/>
      <c r="XDB371" s="314"/>
      <c r="XDC371" s="314"/>
      <c r="XDD371" s="314"/>
      <c r="XDE371" s="315"/>
      <c r="XDF371" s="314"/>
      <c r="XDG371" s="314"/>
      <c r="XDH371" s="314"/>
      <c r="XDI371" s="314"/>
      <c r="XDJ371" s="314"/>
      <c r="XDK371" s="314"/>
      <c r="XDL371" s="286"/>
      <c r="XDQ371" s="314"/>
      <c r="XDR371" s="314"/>
      <c r="XDS371" s="263"/>
      <c r="XDT371" s="312"/>
      <c r="XDU371" s="263"/>
      <c r="XDV371" s="314"/>
      <c r="XDW371" s="314"/>
      <c r="XDX371" s="314"/>
      <c r="XDY371" s="315"/>
      <c r="XDZ371" s="314"/>
      <c r="XEA371" s="314"/>
      <c r="XEB371" s="314"/>
      <c r="XEC371" s="314"/>
      <c r="XED371" s="314"/>
      <c r="XEE371" s="286"/>
      <c r="XEK371" s="314"/>
      <c r="XEL371" s="314"/>
      <c r="XEM371" s="263"/>
      <c r="XEN371" s="312"/>
      <c r="XEO371" s="263"/>
      <c r="XEP371" s="314"/>
      <c r="XEQ371" s="314"/>
      <c r="XER371" s="314"/>
      <c r="XES371" s="315"/>
      <c r="XET371" s="314"/>
      <c r="XEU371" s="314"/>
      <c r="XEV371" s="314"/>
      <c r="XEW371" s="314"/>
      <c r="XEX371" s="314"/>
    </row>
    <row r="372" spans="1:53 16265:16378" ht="40.5" hidden="1" customHeight="1" x14ac:dyDescent="0.2">
      <c r="A372" s="378"/>
      <c r="B372" s="364"/>
      <c r="C372" s="356"/>
      <c r="D372" s="374"/>
      <c r="E372" s="356"/>
      <c r="F372" s="369"/>
      <c r="G372" s="275"/>
      <c r="H372" s="275"/>
      <c r="I372" s="161"/>
      <c r="J372" s="369"/>
      <c r="K372" s="369"/>
      <c r="L372" s="369"/>
      <c r="M372" s="369"/>
      <c r="N372" s="369"/>
      <c r="O372" s="382"/>
      <c r="P372" s="369"/>
      <c r="Q372" s="382"/>
      <c r="R372" s="382"/>
      <c r="S372" s="162"/>
      <c r="T372" s="334">
        <f t="shared" si="1401"/>
        <v>0</v>
      </c>
      <c r="U372" s="356"/>
      <c r="V372" s="356"/>
      <c r="W372" s="275"/>
      <c r="X372" s="369"/>
      <c r="Y372" s="368"/>
      <c r="Z372" s="335">
        <f t="shared" si="1402"/>
        <v>0</v>
      </c>
      <c r="AA372" s="275"/>
      <c r="AB372" s="275"/>
      <c r="AC372" s="368"/>
      <c r="AD372" s="356"/>
      <c r="AE372" s="336">
        <f t="shared" si="1403"/>
        <v>0</v>
      </c>
      <c r="AF372" s="275"/>
      <c r="AG372" s="275"/>
      <c r="AH372" s="368"/>
      <c r="AI372" s="356"/>
      <c r="AJ372" s="336">
        <f t="shared" si="1404"/>
        <v>0</v>
      </c>
      <c r="AK372" s="275"/>
      <c r="AL372" s="275"/>
      <c r="AM372" s="368"/>
      <c r="AN372" s="356"/>
      <c r="AO372" s="336">
        <f t="shared" si="1414"/>
        <v>0</v>
      </c>
      <c r="AP372" s="275"/>
      <c r="AQ372" s="356"/>
      <c r="AR372" s="356"/>
      <c r="AS372" s="358"/>
      <c r="AT372" s="360"/>
      <c r="AU372" s="367"/>
      <c r="AV372" s="367"/>
      <c r="AW372" s="275" t="s">
        <v>90</v>
      </c>
      <c r="AX372" s="275"/>
      <c r="AY372" s="159"/>
      <c r="AZ372" s="159"/>
      <c r="BA372" s="344"/>
      <c r="XAO372" s="314"/>
      <c r="XAP372" s="314"/>
      <c r="XAQ372" s="263"/>
      <c r="XAR372" s="312"/>
      <c r="XAS372" s="263"/>
      <c r="XAT372" s="314"/>
      <c r="XAU372" s="314"/>
      <c r="XAV372" s="314"/>
      <c r="XAW372" s="315"/>
      <c r="XAX372" s="314"/>
      <c r="XAY372" s="314"/>
      <c r="XAZ372" s="314"/>
      <c r="XBA372" s="314"/>
      <c r="XBB372" s="314"/>
      <c r="XBC372" s="314"/>
      <c r="XBD372" s="281"/>
      <c r="XBE372" s="316"/>
      <c r="XBF372" s="317"/>
      <c r="XBG372" s="314"/>
      <c r="XBH372" s="314"/>
      <c r="XBI372" s="314"/>
      <c r="XBJ372" s="314"/>
      <c r="XBK372" s="263"/>
      <c r="XBL372" s="312"/>
      <c r="XBM372" s="263"/>
      <c r="XBN372" s="314"/>
      <c r="XBO372" s="314"/>
      <c r="XBP372" s="314"/>
      <c r="XBQ372" s="315"/>
      <c r="XBR372" s="314"/>
      <c r="XBS372" s="314"/>
      <c r="XBT372" s="314"/>
      <c r="XBU372" s="314"/>
      <c r="XBV372" s="314"/>
      <c r="XBW372" s="281"/>
      <c r="XBX372" s="317"/>
      <c r="XBY372" s="314"/>
      <c r="XBZ372" s="314"/>
      <c r="XCA372" s="318"/>
      <c r="XCB372" s="312"/>
      <c r="XCC372" s="314"/>
      <c r="XCD372" s="314"/>
      <c r="XCE372" s="263"/>
      <c r="XCF372" s="312"/>
      <c r="XCG372" s="263"/>
      <c r="XCH372" s="314"/>
      <c r="XCI372" s="314"/>
      <c r="XCJ372" s="314"/>
      <c r="XCK372" s="315"/>
      <c r="XCL372" s="314"/>
      <c r="XCM372" s="314"/>
      <c r="XCN372" s="314"/>
      <c r="XCO372" s="314"/>
      <c r="XCP372" s="314"/>
      <c r="XCQ372" s="317"/>
      <c r="XCR372" s="314"/>
      <c r="XCS372" s="318"/>
      <c r="XCT372" s="286"/>
      <c r="XCW372" s="314"/>
      <c r="XCX372" s="314"/>
      <c r="XCY372" s="263"/>
      <c r="XCZ372" s="312"/>
      <c r="XDA372" s="263"/>
      <c r="XDB372" s="314"/>
      <c r="XDC372" s="314"/>
      <c r="XDD372" s="314"/>
      <c r="XDE372" s="315"/>
      <c r="XDF372" s="314"/>
      <c r="XDG372" s="314"/>
      <c r="XDH372" s="314"/>
      <c r="XDI372" s="314"/>
      <c r="XDJ372" s="314"/>
      <c r="XDK372" s="314"/>
      <c r="XDL372" s="286"/>
      <c r="XDQ372" s="314"/>
      <c r="XDR372" s="314"/>
      <c r="XDS372" s="263"/>
      <c r="XDT372" s="312"/>
      <c r="XDU372" s="263"/>
      <c r="XDV372" s="314"/>
      <c r="XDW372" s="314"/>
      <c r="XDX372" s="314"/>
      <c r="XDY372" s="315"/>
      <c r="XDZ372" s="314"/>
      <c r="XEA372" s="314"/>
      <c r="XEB372" s="314"/>
      <c r="XEC372" s="314"/>
      <c r="XED372" s="314"/>
      <c r="XEE372" s="286"/>
      <c r="XEK372" s="314"/>
      <c r="XEL372" s="314"/>
      <c r="XEM372" s="263"/>
      <c r="XEN372" s="312"/>
      <c r="XEO372" s="263"/>
      <c r="XEP372" s="314"/>
      <c r="XEQ372" s="314"/>
      <c r="XER372" s="314"/>
      <c r="XES372" s="315"/>
      <c r="XET372" s="314"/>
      <c r="XEU372" s="314"/>
      <c r="XEV372" s="314"/>
      <c r="XEW372" s="314"/>
      <c r="XEX372" s="314"/>
    </row>
    <row r="373" spans="1:53 16265:16378" ht="40.5" hidden="1" customHeight="1" x14ac:dyDescent="0.2">
      <c r="A373" s="378"/>
      <c r="B373" s="364"/>
      <c r="C373" s="356"/>
      <c r="D373" s="374"/>
      <c r="E373" s="356"/>
      <c r="F373" s="369"/>
      <c r="G373" s="275"/>
      <c r="H373" s="275"/>
      <c r="I373" s="161"/>
      <c r="J373" s="369"/>
      <c r="K373" s="369"/>
      <c r="L373" s="369"/>
      <c r="M373" s="369"/>
      <c r="N373" s="369"/>
      <c r="O373" s="382"/>
      <c r="P373" s="369"/>
      <c r="Q373" s="382"/>
      <c r="R373" s="382"/>
      <c r="S373" s="162"/>
      <c r="T373" s="334">
        <f t="shared" si="1401"/>
        <v>0</v>
      </c>
      <c r="U373" s="356"/>
      <c r="V373" s="356"/>
      <c r="W373" s="275"/>
      <c r="X373" s="369"/>
      <c r="Y373" s="368"/>
      <c r="Z373" s="335">
        <f t="shared" si="1402"/>
        <v>0</v>
      </c>
      <c r="AA373" s="275"/>
      <c r="AB373" s="275"/>
      <c r="AC373" s="368"/>
      <c r="AD373" s="356"/>
      <c r="AE373" s="336">
        <f t="shared" si="1403"/>
        <v>0</v>
      </c>
      <c r="AF373" s="275"/>
      <c r="AG373" s="275"/>
      <c r="AH373" s="368"/>
      <c r="AI373" s="356"/>
      <c r="AJ373" s="336">
        <f t="shared" si="1404"/>
        <v>0</v>
      </c>
      <c r="AK373" s="275"/>
      <c r="AL373" s="275"/>
      <c r="AM373" s="368"/>
      <c r="AN373" s="356"/>
      <c r="AO373" s="336">
        <f t="shared" si="1414"/>
        <v>0</v>
      </c>
      <c r="AP373" s="275"/>
      <c r="AQ373" s="356"/>
      <c r="AR373" s="356"/>
      <c r="AS373" s="358"/>
      <c r="AT373" s="360"/>
      <c r="AU373" s="367"/>
      <c r="AV373" s="367"/>
      <c r="AW373" s="275" t="s">
        <v>90</v>
      </c>
      <c r="AX373" s="275"/>
      <c r="AY373" s="159"/>
      <c r="AZ373" s="159"/>
      <c r="BA373" s="344"/>
      <c r="XAO373" s="314"/>
      <c r="XAP373" s="314"/>
      <c r="XAQ373" s="263"/>
      <c r="XAR373" s="312"/>
      <c r="XAS373" s="263"/>
      <c r="XAT373" s="314"/>
      <c r="XAU373" s="314"/>
      <c r="XAV373" s="314"/>
      <c r="XAW373" s="315"/>
      <c r="XAX373" s="314"/>
      <c r="XAY373" s="314"/>
      <c r="XAZ373" s="314"/>
      <c r="XBA373" s="314"/>
      <c r="XBB373" s="314"/>
      <c r="XBC373" s="314"/>
      <c r="XBD373" s="281"/>
      <c r="XBE373" s="316"/>
      <c r="XBF373" s="317"/>
      <c r="XBG373" s="314"/>
      <c r="XBH373" s="314"/>
      <c r="XBI373" s="314"/>
      <c r="XBJ373" s="314"/>
      <c r="XBK373" s="263"/>
      <c r="XBL373" s="312"/>
      <c r="XBM373" s="263"/>
      <c r="XBN373" s="314"/>
      <c r="XBO373" s="314"/>
      <c r="XBP373" s="314"/>
      <c r="XBQ373" s="315"/>
      <c r="XBR373" s="314"/>
      <c r="XBS373" s="314"/>
      <c r="XBT373" s="314"/>
      <c r="XBU373" s="314"/>
      <c r="XBV373" s="314"/>
      <c r="XBW373" s="281"/>
      <c r="XBX373" s="317"/>
      <c r="XBY373" s="314"/>
      <c r="XBZ373" s="314"/>
      <c r="XCA373" s="318"/>
      <c r="XCB373" s="312"/>
      <c r="XCC373" s="314"/>
      <c r="XCD373" s="314"/>
      <c r="XCE373" s="263"/>
      <c r="XCF373" s="312"/>
      <c r="XCG373" s="263"/>
      <c r="XCH373" s="314"/>
      <c r="XCI373" s="314"/>
      <c r="XCJ373" s="314"/>
      <c r="XCK373" s="315"/>
      <c r="XCL373" s="314"/>
      <c r="XCM373" s="314"/>
      <c r="XCN373" s="314"/>
      <c r="XCO373" s="314"/>
      <c r="XCP373" s="314"/>
      <c r="XCQ373" s="317"/>
      <c r="XCR373" s="314"/>
      <c r="XCS373" s="318"/>
      <c r="XCT373" s="286"/>
      <c r="XCW373" s="314"/>
      <c r="XCX373" s="314"/>
      <c r="XCY373" s="263"/>
      <c r="XCZ373" s="312"/>
      <c r="XDA373" s="263"/>
      <c r="XDB373" s="314"/>
      <c r="XDC373" s="314"/>
      <c r="XDD373" s="314"/>
      <c r="XDE373" s="315"/>
      <c r="XDF373" s="314"/>
      <c r="XDG373" s="314"/>
      <c r="XDH373" s="314"/>
      <c r="XDI373" s="314"/>
      <c r="XDJ373" s="314"/>
      <c r="XDK373" s="314"/>
      <c r="XDL373" s="286"/>
      <c r="XDQ373" s="314"/>
      <c r="XDR373" s="314"/>
      <c r="XDS373" s="263"/>
      <c r="XDT373" s="312"/>
      <c r="XDU373" s="263"/>
      <c r="XDV373" s="314"/>
      <c r="XDW373" s="314"/>
      <c r="XDX373" s="314"/>
      <c r="XDY373" s="315"/>
      <c r="XDZ373" s="314"/>
      <c r="XEA373" s="314"/>
      <c r="XEB373" s="314"/>
      <c r="XEC373" s="314"/>
      <c r="XED373" s="314"/>
      <c r="XEE373" s="286"/>
      <c r="XEK373" s="314"/>
      <c r="XEL373" s="314"/>
      <c r="XEM373" s="263"/>
      <c r="XEN373" s="312"/>
      <c r="XEO373" s="263"/>
      <c r="XEP373" s="314"/>
      <c r="XEQ373" s="314"/>
      <c r="XER373" s="314"/>
      <c r="XES373" s="315"/>
      <c r="XET373" s="314"/>
      <c r="XEU373" s="314"/>
      <c r="XEV373" s="314"/>
      <c r="XEW373" s="314"/>
      <c r="XEX373" s="314"/>
    </row>
    <row r="374" spans="1:53 16265:16378" ht="40.5" hidden="1" customHeight="1" x14ac:dyDescent="0.2">
      <c r="A374" s="378">
        <v>122</v>
      </c>
      <c r="B374" s="364" t="s">
        <v>268</v>
      </c>
      <c r="C374" s="356" t="str">
        <f>+VLOOKUP(B374,$A$770:$B$812,2,0)</f>
        <v>DIEGO PAREDES CUERVO</v>
      </c>
      <c r="D374" s="374" t="s">
        <v>171</v>
      </c>
      <c r="E374" s="356"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69" t="s">
        <v>276</v>
      </c>
      <c r="G374" s="275" t="s">
        <v>271</v>
      </c>
      <c r="H374" s="275" t="s">
        <v>34</v>
      </c>
      <c r="I374" s="161" t="s">
        <v>1692</v>
      </c>
      <c r="J374" s="369" t="s">
        <v>143</v>
      </c>
      <c r="K374" s="364" t="s">
        <v>1734</v>
      </c>
      <c r="L374" s="364" t="s">
        <v>1950</v>
      </c>
      <c r="M374" s="364" t="s">
        <v>1736</v>
      </c>
      <c r="N374" s="369" t="s">
        <v>128</v>
      </c>
      <c r="O374" s="382">
        <f>IF(N374="ALTA",5,IF(N374="MEDIO ALTA",4,IF(N374="MEDIA",3,IF(N374="MEDIO BAJA",2,IF(N374="BAJA",1,0)))))</f>
        <v>1</v>
      </c>
      <c r="P374" s="369" t="s">
        <v>144</v>
      </c>
      <c r="Q374" s="382">
        <f>IF(P374="ALTO",5,IF(P374="MEDIO ALTO",4,IF(P374="MEDIO",3,IF(P374="MEDIO BAJO",2,IF(P374="BAJO",1,0)))))</f>
        <v>4</v>
      </c>
      <c r="R374" s="382">
        <f>Q374*O374</f>
        <v>4</v>
      </c>
      <c r="S374" s="162" t="s">
        <v>327</v>
      </c>
      <c r="T374" s="334">
        <f t="shared" si="1401"/>
        <v>1</v>
      </c>
      <c r="U374" s="356">
        <f t="shared" si="1406"/>
        <v>1</v>
      </c>
      <c r="V374" s="356">
        <f t="shared" si="1462"/>
        <v>0.6</v>
      </c>
      <c r="W374" s="275" t="s">
        <v>1951</v>
      </c>
      <c r="X374" s="369">
        <f>IF(S374="No_existen",5*$X$10,Y374*$X$10)</f>
        <v>0.2</v>
      </c>
      <c r="Y374" s="368">
        <f t="shared" ref="Y374" si="1587">ROUND(AVERAGEIF(Z374:Z376,"&gt;0"),0)</f>
        <v>4</v>
      </c>
      <c r="Z374" s="335">
        <f t="shared" si="1402"/>
        <v>4</v>
      </c>
      <c r="AA374" s="275" t="s">
        <v>330</v>
      </c>
      <c r="AB374" s="275"/>
      <c r="AC374" s="368">
        <f t="shared" ref="AC374" si="1588">IF(S374="No_existen",5*$AC$10,AD374*$AC$10)</f>
        <v>0.15</v>
      </c>
      <c r="AD374" s="356">
        <f t="shared" ref="AD374" si="1589">ROUND(AVERAGEIF(AE374:AE376,"&gt;0"),0)</f>
        <v>1</v>
      </c>
      <c r="AE374" s="336">
        <f t="shared" si="1403"/>
        <v>1</v>
      </c>
      <c r="AF374" s="275" t="s">
        <v>307</v>
      </c>
      <c r="AG374" s="275" t="s">
        <v>1696</v>
      </c>
      <c r="AH374" s="368">
        <f t="shared" ref="AH374" si="1590">IF(S374="No_existen",5*$AH$10,AI374*$AH$10)</f>
        <v>0.1</v>
      </c>
      <c r="AI374" s="356">
        <f t="shared" ref="AI374" si="1591">ROUND(AVERAGEIF(AJ374:AJ376,"&gt;0"),0)</f>
        <v>1</v>
      </c>
      <c r="AJ374" s="336">
        <f t="shared" si="1404"/>
        <v>1</v>
      </c>
      <c r="AK374" s="275" t="s">
        <v>304</v>
      </c>
      <c r="AL374" s="275" t="s">
        <v>311</v>
      </c>
      <c r="AM374" s="368">
        <f t="shared" ref="AM374" si="1592">IF(S374="No_existen",5*$AM$10,AN374*$AM$10)</f>
        <v>0.1</v>
      </c>
      <c r="AN374" s="356">
        <f t="shared" ref="AN374" si="1593">ROUND(AVERAGEIF(AO374:AO376,"&gt;0"),0)</f>
        <v>1</v>
      </c>
      <c r="AO374" s="336">
        <f t="shared" si="1414"/>
        <v>1</v>
      </c>
      <c r="AP374" s="275" t="s">
        <v>592</v>
      </c>
      <c r="AQ374" s="356">
        <f t="shared" ref="AQ374" si="1594">ROUND(AVERAGE(U374,Y374,AD374,AI374,AN374),0)</f>
        <v>2</v>
      </c>
      <c r="AR374" s="356" t="str">
        <f t="shared" ref="AR374" si="1595">IF(AQ374&lt;1.5,"FUERTE",IF(AND(AQ374&gt;=1.5,AQ374&lt;2.5),"ACEPTABLE",IF(AQ374&gt;=5,"INEXISTENTE","DÉBIL")))</f>
        <v>ACEPTABLE</v>
      </c>
      <c r="AS374" s="358">
        <f t="shared" ref="AS374" si="1596">IF(R374=0,0,ROUND((R374*AQ374),0))</f>
        <v>8</v>
      </c>
      <c r="AT374" s="360" t="str">
        <f t="shared" ref="AT374" si="1597">IF(AS374&gt;=36,"GRAVE", IF(AS374&lt;=10, "LEVE", "MODERADO"))</f>
        <v>LEVE</v>
      </c>
      <c r="AU374" s="364" t="s">
        <v>1952</v>
      </c>
      <c r="AV374" s="365">
        <v>0</v>
      </c>
      <c r="AW374" s="275" t="s">
        <v>90</v>
      </c>
      <c r="AX374" s="275"/>
      <c r="AY374" s="159"/>
      <c r="AZ374" s="159"/>
      <c r="BA374" s="344"/>
      <c r="XAO374" s="314"/>
      <c r="XAP374" s="314"/>
      <c r="XAQ374" s="263"/>
      <c r="XAR374" s="312"/>
      <c r="XAS374" s="263"/>
      <c r="XAT374" s="314"/>
      <c r="XAU374" s="314"/>
      <c r="XAV374" s="314"/>
      <c r="XAW374" s="315"/>
      <c r="XAX374" s="314"/>
      <c r="XAY374" s="314"/>
      <c r="XAZ374" s="314"/>
      <c r="XBA374" s="314"/>
      <c r="XBB374" s="314"/>
      <c r="XBC374" s="314"/>
      <c r="XBD374" s="281"/>
      <c r="XBE374" s="316"/>
      <c r="XBF374" s="317"/>
      <c r="XBG374" s="314"/>
      <c r="XBH374" s="314"/>
      <c r="XBI374" s="314"/>
      <c r="XBJ374" s="314"/>
      <c r="XBK374" s="263"/>
      <c r="XBL374" s="312"/>
      <c r="XBM374" s="263"/>
      <c r="XBN374" s="314"/>
      <c r="XBO374" s="314"/>
      <c r="XBP374" s="314"/>
      <c r="XBQ374" s="315"/>
      <c r="XBR374" s="314"/>
      <c r="XBS374" s="314"/>
      <c r="XBT374" s="314"/>
      <c r="XBU374" s="314"/>
      <c r="XBV374" s="314"/>
      <c r="XBW374" s="281"/>
      <c r="XBX374" s="317"/>
      <c r="XBY374" s="314"/>
      <c r="XBZ374" s="314"/>
      <c r="XCA374" s="318"/>
      <c r="XCB374" s="312"/>
      <c r="XCC374" s="314"/>
      <c r="XCD374" s="314"/>
      <c r="XCE374" s="263"/>
      <c r="XCF374" s="312"/>
      <c r="XCG374" s="263"/>
      <c r="XCH374" s="314"/>
      <c r="XCI374" s="314"/>
      <c r="XCJ374" s="314"/>
      <c r="XCK374" s="315"/>
      <c r="XCL374" s="314"/>
      <c r="XCM374" s="314"/>
      <c r="XCN374" s="314"/>
      <c r="XCO374" s="314"/>
      <c r="XCP374" s="314"/>
      <c r="XCQ374" s="317"/>
      <c r="XCR374" s="314"/>
      <c r="XCS374" s="318"/>
      <c r="XCT374" s="286"/>
      <c r="XCW374" s="314"/>
      <c r="XCX374" s="314"/>
      <c r="XCY374" s="263"/>
      <c r="XCZ374" s="312"/>
      <c r="XDA374" s="263"/>
      <c r="XDB374" s="314"/>
      <c r="XDC374" s="314"/>
      <c r="XDD374" s="314"/>
      <c r="XDE374" s="315"/>
      <c r="XDF374" s="314"/>
      <c r="XDG374" s="314"/>
      <c r="XDH374" s="314"/>
      <c r="XDI374" s="314"/>
      <c r="XDJ374" s="314"/>
      <c r="XDK374" s="314"/>
      <c r="XDL374" s="286"/>
      <c r="XDQ374" s="314"/>
      <c r="XDR374" s="314"/>
      <c r="XDS374" s="263"/>
      <c r="XDT374" s="312"/>
      <c r="XDU374" s="263"/>
      <c r="XDV374" s="314"/>
      <c r="XDW374" s="314"/>
      <c r="XDX374" s="314"/>
      <c r="XDY374" s="315"/>
      <c r="XDZ374" s="314"/>
      <c r="XEA374" s="314"/>
      <c r="XEB374" s="314"/>
      <c r="XEC374" s="314"/>
      <c r="XED374" s="314"/>
      <c r="XEE374" s="286"/>
      <c r="XEK374" s="314"/>
      <c r="XEL374" s="314"/>
      <c r="XEM374" s="263"/>
      <c r="XEN374" s="312"/>
      <c r="XEO374" s="263"/>
      <c r="XEP374" s="314"/>
      <c r="XEQ374" s="314"/>
      <c r="XER374" s="314"/>
      <c r="XES374" s="315"/>
      <c r="XET374" s="314"/>
      <c r="XEU374" s="314"/>
      <c r="XEV374" s="314"/>
      <c r="XEW374" s="314"/>
      <c r="XEX374" s="314"/>
    </row>
    <row r="375" spans="1:53 16265:16378" ht="40.5" hidden="1" customHeight="1" x14ac:dyDescent="0.2">
      <c r="A375" s="378"/>
      <c r="B375" s="364"/>
      <c r="C375" s="356"/>
      <c r="D375" s="374"/>
      <c r="E375" s="356"/>
      <c r="F375" s="369"/>
      <c r="G375" s="275" t="s">
        <v>271</v>
      </c>
      <c r="H375" s="275" t="s">
        <v>34</v>
      </c>
      <c r="I375" s="161" t="s">
        <v>1953</v>
      </c>
      <c r="J375" s="369"/>
      <c r="K375" s="364"/>
      <c r="L375" s="364"/>
      <c r="M375" s="364"/>
      <c r="N375" s="369"/>
      <c r="O375" s="382"/>
      <c r="P375" s="369"/>
      <c r="Q375" s="382"/>
      <c r="R375" s="382"/>
      <c r="S375" s="162" t="s">
        <v>327</v>
      </c>
      <c r="T375" s="334">
        <f t="shared" si="1401"/>
        <v>1</v>
      </c>
      <c r="U375" s="356"/>
      <c r="V375" s="356"/>
      <c r="W375" s="275" t="s">
        <v>1954</v>
      </c>
      <c r="X375" s="369"/>
      <c r="Y375" s="368"/>
      <c r="Z375" s="335">
        <f t="shared" si="1402"/>
        <v>4</v>
      </c>
      <c r="AA375" s="275" t="s">
        <v>330</v>
      </c>
      <c r="AB375" s="275"/>
      <c r="AC375" s="368"/>
      <c r="AD375" s="356"/>
      <c r="AE375" s="336">
        <f t="shared" si="1403"/>
        <v>1</v>
      </c>
      <c r="AF375" s="275" t="s">
        <v>307</v>
      </c>
      <c r="AG375" s="275" t="s">
        <v>1696</v>
      </c>
      <c r="AH375" s="368"/>
      <c r="AI375" s="356"/>
      <c r="AJ375" s="336">
        <f t="shared" si="1404"/>
        <v>1</v>
      </c>
      <c r="AK375" s="275" t="s">
        <v>304</v>
      </c>
      <c r="AL375" s="275" t="s">
        <v>319</v>
      </c>
      <c r="AM375" s="368"/>
      <c r="AN375" s="356"/>
      <c r="AO375" s="336">
        <f t="shared" si="1414"/>
        <v>1</v>
      </c>
      <c r="AP375" s="275" t="s">
        <v>592</v>
      </c>
      <c r="AQ375" s="356"/>
      <c r="AR375" s="356"/>
      <c r="AS375" s="358"/>
      <c r="AT375" s="360"/>
      <c r="AU375" s="364"/>
      <c r="AV375" s="364"/>
      <c r="AW375" s="275" t="s">
        <v>90</v>
      </c>
      <c r="AX375" s="275"/>
      <c r="AY375" s="159"/>
      <c r="AZ375" s="159"/>
      <c r="BA375" s="344"/>
      <c r="XAO375" s="314"/>
      <c r="XAP375" s="314"/>
      <c r="XAQ375" s="263"/>
      <c r="XAR375" s="312"/>
      <c r="XAS375" s="263"/>
      <c r="XAT375" s="314"/>
      <c r="XAU375" s="314"/>
      <c r="XAV375" s="314"/>
      <c r="XAW375" s="315"/>
      <c r="XAX375" s="314"/>
      <c r="XAY375" s="314"/>
      <c r="XAZ375" s="314"/>
      <c r="XBA375" s="314"/>
      <c r="XBB375" s="314"/>
      <c r="XBC375" s="314"/>
      <c r="XBD375" s="281"/>
      <c r="XBE375" s="316"/>
      <c r="XBF375" s="317"/>
      <c r="XBG375" s="314"/>
      <c r="XBH375" s="314"/>
      <c r="XBI375" s="314"/>
      <c r="XBJ375" s="314"/>
      <c r="XBK375" s="263"/>
      <c r="XBL375" s="312"/>
      <c r="XBM375" s="263"/>
      <c r="XBN375" s="314"/>
      <c r="XBO375" s="314"/>
      <c r="XBP375" s="314"/>
      <c r="XBQ375" s="315"/>
      <c r="XBR375" s="314"/>
      <c r="XBS375" s="314"/>
      <c r="XBT375" s="314"/>
      <c r="XBU375" s="314"/>
      <c r="XBV375" s="314"/>
      <c r="XBW375" s="281"/>
      <c r="XBX375" s="317"/>
      <c r="XBY375" s="314"/>
      <c r="XBZ375" s="314"/>
      <c r="XCA375" s="318"/>
      <c r="XCB375" s="312"/>
      <c r="XCC375" s="314"/>
      <c r="XCD375" s="314"/>
      <c r="XCE375" s="263"/>
      <c r="XCF375" s="312"/>
      <c r="XCG375" s="263"/>
      <c r="XCH375" s="314"/>
      <c r="XCI375" s="314"/>
      <c r="XCJ375" s="314"/>
      <c r="XCK375" s="315"/>
      <c r="XCL375" s="314"/>
      <c r="XCM375" s="314"/>
      <c r="XCN375" s="314"/>
      <c r="XCO375" s="314"/>
      <c r="XCP375" s="314"/>
      <c r="XCQ375" s="317"/>
      <c r="XCR375" s="314"/>
      <c r="XCS375" s="318"/>
      <c r="XCT375" s="286"/>
      <c r="XCW375" s="314"/>
      <c r="XCX375" s="314"/>
      <c r="XCY375" s="263"/>
      <c r="XCZ375" s="312"/>
      <c r="XDA375" s="263"/>
      <c r="XDB375" s="314"/>
      <c r="XDC375" s="314"/>
      <c r="XDD375" s="314"/>
      <c r="XDE375" s="315"/>
      <c r="XDF375" s="314"/>
      <c r="XDG375" s="314"/>
      <c r="XDH375" s="314"/>
      <c r="XDI375" s="314"/>
      <c r="XDJ375" s="314"/>
      <c r="XDK375" s="314"/>
      <c r="XDL375" s="286"/>
      <c r="XDQ375" s="314"/>
      <c r="XDR375" s="314"/>
      <c r="XDS375" s="263"/>
      <c r="XDT375" s="312"/>
      <c r="XDU375" s="263"/>
      <c r="XDV375" s="314"/>
      <c r="XDW375" s="314"/>
      <c r="XDX375" s="314"/>
      <c r="XDY375" s="315"/>
      <c r="XDZ375" s="314"/>
      <c r="XEA375" s="314"/>
      <c r="XEB375" s="314"/>
      <c r="XEC375" s="314"/>
      <c r="XED375" s="314"/>
      <c r="XEE375" s="286"/>
      <c r="XEK375" s="314"/>
      <c r="XEL375" s="314"/>
      <c r="XEM375" s="263"/>
      <c r="XEN375" s="312"/>
      <c r="XEO375" s="263"/>
      <c r="XEP375" s="314"/>
      <c r="XEQ375" s="314"/>
      <c r="XER375" s="314"/>
      <c r="XES375" s="315"/>
      <c r="XET375" s="314"/>
      <c r="XEU375" s="314"/>
      <c r="XEV375" s="314"/>
      <c r="XEW375" s="314"/>
      <c r="XEX375" s="314"/>
    </row>
    <row r="376" spans="1:53 16265:16378" ht="40.5" hidden="1" customHeight="1" x14ac:dyDescent="0.2">
      <c r="A376" s="378"/>
      <c r="B376" s="364"/>
      <c r="C376" s="356"/>
      <c r="D376" s="374"/>
      <c r="E376" s="356"/>
      <c r="F376" s="369"/>
      <c r="G376" s="275"/>
      <c r="H376" s="275"/>
      <c r="I376" s="162"/>
      <c r="J376" s="369"/>
      <c r="K376" s="364"/>
      <c r="L376" s="364"/>
      <c r="M376" s="364"/>
      <c r="N376" s="369"/>
      <c r="O376" s="382"/>
      <c r="P376" s="369"/>
      <c r="Q376" s="382"/>
      <c r="R376" s="382"/>
      <c r="S376" s="162"/>
      <c r="T376" s="334">
        <f t="shared" si="1401"/>
        <v>0</v>
      </c>
      <c r="U376" s="356"/>
      <c r="V376" s="356"/>
      <c r="W376" s="275"/>
      <c r="X376" s="369"/>
      <c r="Y376" s="368"/>
      <c r="Z376" s="335">
        <f t="shared" si="1402"/>
        <v>0</v>
      </c>
      <c r="AA376" s="275"/>
      <c r="AB376" s="275"/>
      <c r="AC376" s="368"/>
      <c r="AD376" s="356"/>
      <c r="AE376" s="336">
        <f t="shared" si="1403"/>
        <v>0</v>
      </c>
      <c r="AF376" s="275"/>
      <c r="AG376" s="275"/>
      <c r="AH376" s="368"/>
      <c r="AI376" s="356"/>
      <c r="AJ376" s="336">
        <f t="shared" si="1404"/>
        <v>0</v>
      </c>
      <c r="AK376" s="275"/>
      <c r="AL376" s="275"/>
      <c r="AM376" s="368"/>
      <c r="AN376" s="356"/>
      <c r="AO376" s="336">
        <f t="shared" si="1414"/>
        <v>0</v>
      </c>
      <c r="AP376" s="275"/>
      <c r="AQ376" s="356"/>
      <c r="AR376" s="356"/>
      <c r="AS376" s="358"/>
      <c r="AT376" s="360"/>
      <c r="AU376" s="364"/>
      <c r="AV376" s="364"/>
      <c r="AW376" s="275" t="s">
        <v>90</v>
      </c>
      <c r="AX376" s="275"/>
      <c r="AY376" s="159"/>
      <c r="AZ376" s="159"/>
      <c r="BA376" s="344"/>
      <c r="XAO376" s="314"/>
      <c r="XAP376" s="314"/>
      <c r="XAQ376" s="263"/>
      <c r="XAR376" s="312"/>
      <c r="XAS376" s="263"/>
      <c r="XAT376" s="314"/>
      <c r="XAU376" s="314"/>
      <c r="XAV376" s="314"/>
      <c r="XAW376" s="315"/>
      <c r="XAX376" s="314"/>
      <c r="XAY376" s="314"/>
      <c r="XAZ376" s="314"/>
      <c r="XBA376" s="314"/>
      <c r="XBB376" s="314"/>
      <c r="XBC376" s="314"/>
      <c r="XBD376" s="281"/>
      <c r="XBE376" s="316"/>
      <c r="XBF376" s="317"/>
      <c r="XBG376" s="314"/>
      <c r="XBH376" s="314"/>
      <c r="XBI376" s="314"/>
      <c r="XBJ376" s="314"/>
      <c r="XBK376" s="263"/>
      <c r="XBL376" s="312"/>
      <c r="XBM376" s="263"/>
      <c r="XBN376" s="314"/>
      <c r="XBO376" s="314"/>
      <c r="XBP376" s="314"/>
      <c r="XBQ376" s="315"/>
      <c r="XBR376" s="314"/>
      <c r="XBS376" s="314"/>
      <c r="XBT376" s="314"/>
      <c r="XBU376" s="314"/>
      <c r="XBV376" s="314"/>
      <c r="XBW376" s="281"/>
      <c r="XBX376" s="317"/>
      <c r="XBY376" s="314"/>
      <c r="XBZ376" s="314"/>
      <c r="XCA376" s="318"/>
      <c r="XCB376" s="312"/>
      <c r="XCC376" s="314"/>
      <c r="XCD376" s="314"/>
      <c r="XCE376" s="263"/>
      <c r="XCF376" s="312"/>
      <c r="XCG376" s="263"/>
      <c r="XCH376" s="314"/>
      <c r="XCI376" s="314"/>
      <c r="XCJ376" s="314"/>
      <c r="XCK376" s="315"/>
      <c r="XCL376" s="314"/>
      <c r="XCM376" s="314"/>
      <c r="XCN376" s="314"/>
      <c r="XCO376" s="314"/>
      <c r="XCP376" s="314"/>
      <c r="XCQ376" s="317"/>
      <c r="XCR376" s="314"/>
      <c r="XCS376" s="318"/>
      <c r="XCT376" s="286"/>
      <c r="XCW376" s="314"/>
      <c r="XCX376" s="314"/>
      <c r="XCY376" s="263"/>
      <c r="XCZ376" s="312"/>
      <c r="XDA376" s="263"/>
      <c r="XDB376" s="314"/>
      <c r="XDC376" s="314"/>
      <c r="XDD376" s="314"/>
      <c r="XDE376" s="315"/>
      <c r="XDF376" s="314"/>
      <c r="XDG376" s="314"/>
      <c r="XDH376" s="314"/>
      <c r="XDI376" s="314"/>
      <c r="XDJ376" s="314"/>
      <c r="XDK376" s="314"/>
      <c r="XDL376" s="286"/>
      <c r="XDQ376" s="314"/>
      <c r="XDR376" s="314"/>
      <c r="XDS376" s="263"/>
      <c r="XDT376" s="312"/>
      <c r="XDU376" s="263"/>
      <c r="XDV376" s="314"/>
      <c r="XDW376" s="314"/>
      <c r="XDX376" s="314"/>
      <c r="XDY376" s="315"/>
      <c r="XDZ376" s="314"/>
      <c r="XEA376" s="314"/>
      <c r="XEB376" s="314"/>
      <c r="XEC376" s="314"/>
      <c r="XED376" s="314"/>
      <c r="XEE376" s="286"/>
      <c r="XEK376" s="314"/>
      <c r="XEL376" s="314"/>
      <c r="XEM376" s="263"/>
      <c r="XEN376" s="312"/>
      <c r="XEO376" s="263"/>
      <c r="XEP376" s="314"/>
      <c r="XEQ376" s="314"/>
      <c r="XER376" s="314"/>
      <c r="XES376" s="315"/>
      <c r="XET376" s="314"/>
      <c r="XEU376" s="314"/>
      <c r="XEV376" s="314"/>
      <c r="XEW376" s="314"/>
      <c r="XEX376" s="314"/>
    </row>
    <row r="377" spans="1:53 16265:16378" ht="40.5" hidden="1" customHeight="1" x14ac:dyDescent="0.2">
      <c r="A377" s="378">
        <v>123</v>
      </c>
      <c r="B377" s="364" t="s">
        <v>268</v>
      </c>
      <c r="C377" s="356" t="str">
        <f>+VLOOKUP(B377,$A$770:$B$812,2,0)</f>
        <v>DIEGO PAREDES CUERVO</v>
      </c>
      <c r="D377" s="374" t="s">
        <v>171</v>
      </c>
      <c r="E377" s="356"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69" t="s">
        <v>276</v>
      </c>
      <c r="G377" s="275" t="s">
        <v>271</v>
      </c>
      <c r="H377" s="275" t="s">
        <v>38</v>
      </c>
      <c r="I377" s="162" t="s">
        <v>1465</v>
      </c>
      <c r="J377" s="369" t="s">
        <v>106</v>
      </c>
      <c r="K377" s="369" t="s">
        <v>1833</v>
      </c>
      <c r="L377" s="369" t="s">
        <v>1955</v>
      </c>
      <c r="M377" s="369" t="s">
        <v>1956</v>
      </c>
      <c r="N377" s="369" t="s">
        <v>128</v>
      </c>
      <c r="O377" s="382">
        <f>IF(N377="ALTA",5,IF(N377="MEDIO ALTA",4,IF(N377="MEDIA",3,IF(N377="MEDIO BAJA",2,IF(N377="BAJA",1,0)))))</f>
        <v>1</v>
      </c>
      <c r="P377" s="369" t="s">
        <v>145</v>
      </c>
      <c r="Q377" s="382">
        <f>IF(P377="ALTO",5,IF(P377="MEDIO ALTO",4,IF(P377="MEDIO",3,IF(P377="MEDIO BAJO",2,IF(P377="BAJO",1,0)))))</f>
        <v>2</v>
      </c>
      <c r="R377" s="382">
        <f>Q377*O377</f>
        <v>2</v>
      </c>
      <c r="S377" s="162" t="s">
        <v>327</v>
      </c>
      <c r="T377" s="334">
        <f t="shared" si="1401"/>
        <v>1</v>
      </c>
      <c r="U377" s="356">
        <f t="shared" si="1406"/>
        <v>1</v>
      </c>
      <c r="V377" s="356">
        <f t="shared" si="1462"/>
        <v>0.6</v>
      </c>
      <c r="W377" s="275" t="s">
        <v>1957</v>
      </c>
      <c r="X377" s="369">
        <f>IF(S377="No_existen",5*$X$10,Y377*$X$10)</f>
        <v>0.15000000000000002</v>
      </c>
      <c r="Y377" s="368">
        <f t="shared" ref="Y377" si="1598">ROUND(AVERAGEIF(Z377:Z379,"&gt;0"),0)</f>
        <v>3</v>
      </c>
      <c r="Z377" s="335">
        <f t="shared" si="1402"/>
        <v>2</v>
      </c>
      <c r="AA377" s="275" t="s">
        <v>331</v>
      </c>
      <c r="AB377" s="275"/>
      <c r="AC377" s="368">
        <f t="shared" ref="AC377" si="1599">IF(S377="No_existen",5*$AC$10,AD377*$AC$10)</f>
        <v>0.15</v>
      </c>
      <c r="AD377" s="356">
        <f t="shared" ref="AD377" si="1600">ROUND(AVERAGEIF(AE377:AE379,"&gt;0"),0)</f>
        <v>1</v>
      </c>
      <c r="AE377" s="336">
        <f t="shared" si="1403"/>
        <v>1</v>
      </c>
      <c r="AF377" s="275" t="s">
        <v>307</v>
      </c>
      <c r="AG377" s="275" t="s">
        <v>1958</v>
      </c>
      <c r="AH377" s="368">
        <f t="shared" ref="AH377" si="1601">IF(S377="No_existen",5*$AH$10,AI377*$AH$10)</f>
        <v>0.1</v>
      </c>
      <c r="AI377" s="356">
        <f t="shared" ref="AI377" si="1602">ROUND(AVERAGEIF(AJ377:AJ379,"&gt;0"),0)</f>
        <v>1</v>
      </c>
      <c r="AJ377" s="336">
        <f t="shared" si="1404"/>
        <v>1</v>
      </c>
      <c r="AK377" s="275" t="s">
        <v>304</v>
      </c>
      <c r="AL377" s="275" t="s">
        <v>318</v>
      </c>
      <c r="AM377" s="368">
        <f t="shared" ref="AM377" si="1603">IF(S377="No_existen",5*$AM$10,AN377*$AM$10)</f>
        <v>0.1</v>
      </c>
      <c r="AN377" s="356">
        <f t="shared" ref="AN377" si="1604">ROUND(AVERAGEIF(AO377:AO379,"&gt;0"),0)</f>
        <v>1</v>
      </c>
      <c r="AO377" s="336">
        <f t="shared" si="1414"/>
        <v>1</v>
      </c>
      <c r="AP377" s="275" t="s">
        <v>592</v>
      </c>
      <c r="AQ377" s="356">
        <f t="shared" ref="AQ377" si="1605">ROUND(AVERAGE(U377,Y377,AD377,AI377,AN377),0)</f>
        <v>1</v>
      </c>
      <c r="AR377" s="356" t="str">
        <f t="shared" ref="AR377" si="1606">IF(AQ377&lt;1.5,"FUERTE",IF(AND(AQ377&gt;=1.5,AQ377&lt;2.5),"ACEPTABLE",IF(AQ377&gt;=5,"INEXISTENTE","DÉBIL")))</f>
        <v>FUERTE</v>
      </c>
      <c r="AS377" s="358">
        <f t="shared" ref="AS377" si="1607">IF(R377=0,0,ROUND((R377*AQ377),0))</f>
        <v>2</v>
      </c>
      <c r="AT377" s="360" t="str">
        <f t="shared" ref="AT377" si="1608">IF(AS377&gt;=36,"GRAVE", IF(AS377&lt;=10, "LEVE", "MODERADO"))</f>
        <v>LEVE</v>
      </c>
      <c r="AU377" s="367" t="s">
        <v>1959</v>
      </c>
      <c r="AV377" s="366">
        <v>0</v>
      </c>
      <c r="AW377" s="275" t="s">
        <v>90</v>
      </c>
      <c r="AX377" s="275"/>
      <c r="AY377" s="159"/>
      <c r="AZ377" s="159"/>
      <c r="BA377" s="344"/>
      <c r="XAO377" s="314"/>
      <c r="XAP377" s="314"/>
      <c r="XAQ377" s="263"/>
      <c r="XAR377" s="312"/>
      <c r="XAS377" s="263"/>
      <c r="XAT377" s="314"/>
      <c r="XAU377" s="314"/>
      <c r="XAV377" s="314"/>
      <c r="XAW377" s="315"/>
      <c r="XAX377" s="314"/>
      <c r="XAY377" s="314"/>
      <c r="XAZ377" s="314"/>
      <c r="XBA377" s="314"/>
      <c r="XBB377" s="314"/>
      <c r="XBC377" s="314"/>
      <c r="XBD377" s="281"/>
      <c r="XBE377" s="316"/>
      <c r="XBF377" s="317"/>
      <c r="XBG377" s="314"/>
      <c r="XBH377" s="314"/>
      <c r="XBI377" s="314"/>
      <c r="XBJ377" s="314"/>
      <c r="XBK377" s="263"/>
      <c r="XBL377" s="312"/>
      <c r="XBM377" s="263"/>
      <c r="XBN377" s="314"/>
      <c r="XBO377" s="314"/>
      <c r="XBP377" s="314"/>
      <c r="XBQ377" s="315"/>
      <c r="XBR377" s="314"/>
      <c r="XBS377" s="314"/>
      <c r="XBT377" s="314"/>
      <c r="XBU377" s="314"/>
      <c r="XBV377" s="314"/>
      <c r="XBW377" s="281"/>
      <c r="XBX377" s="317"/>
      <c r="XBY377" s="314"/>
      <c r="XBZ377" s="314"/>
      <c r="XCA377" s="318"/>
      <c r="XCB377" s="312"/>
      <c r="XCC377" s="314"/>
      <c r="XCD377" s="314"/>
      <c r="XCE377" s="263"/>
      <c r="XCF377" s="312"/>
      <c r="XCG377" s="263"/>
      <c r="XCH377" s="314"/>
      <c r="XCI377" s="314"/>
      <c r="XCJ377" s="314"/>
      <c r="XCK377" s="315"/>
      <c r="XCL377" s="314"/>
      <c r="XCM377" s="314"/>
      <c r="XCN377" s="314"/>
      <c r="XCO377" s="314"/>
      <c r="XCP377" s="314"/>
      <c r="XCQ377" s="317"/>
      <c r="XCR377" s="314"/>
      <c r="XCS377" s="318"/>
      <c r="XCT377" s="286"/>
      <c r="XCW377" s="314"/>
      <c r="XCX377" s="314"/>
      <c r="XCY377" s="263"/>
      <c r="XCZ377" s="312"/>
      <c r="XDA377" s="263"/>
      <c r="XDB377" s="314"/>
      <c r="XDC377" s="314"/>
      <c r="XDD377" s="314"/>
      <c r="XDE377" s="315"/>
      <c r="XDF377" s="314"/>
      <c r="XDG377" s="314"/>
      <c r="XDH377" s="314"/>
      <c r="XDI377" s="314"/>
      <c r="XDJ377" s="314"/>
      <c r="XDK377" s="314"/>
      <c r="XDL377" s="286"/>
      <c r="XDQ377" s="314"/>
      <c r="XDR377" s="314"/>
      <c r="XDS377" s="263"/>
      <c r="XDT377" s="312"/>
      <c r="XDU377" s="263"/>
      <c r="XDV377" s="314"/>
      <c r="XDW377" s="314"/>
      <c r="XDX377" s="314"/>
      <c r="XDY377" s="315"/>
      <c r="XDZ377" s="314"/>
      <c r="XEA377" s="314"/>
      <c r="XEB377" s="314"/>
      <c r="XEC377" s="314"/>
      <c r="XED377" s="314"/>
      <c r="XEE377" s="286"/>
      <c r="XEK377" s="314"/>
      <c r="XEL377" s="314"/>
      <c r="XEM377" s="263"/>
      <c r="XEN377" s="312"/>
      <c r="XEO377" s="263"/>
      <c r="XEP377" s="314"/>
      <c r="XEQ377" s="314"/>
      <c r="XER377" s="314"/>
      <c r="XES377" s="315"/>
      <c r="XET377" s="314"/>
      <c r="XEU377" s="314"/>
      <c r="XEV377" s="314"/>
      <c r="XEW377" s="314"/>
      <c r="XEX377" s="314"/>
    </row>
    <row r="378" spans="1:53 16265:16378" ht="40.5" hidden="1" customHeight="1" x14ac:dyDescent="0.2">
      <c r="A378" s="378"/>
      <c r="B378" s="364"/>
      <c r="C378" s="356"/>
      <c r="D378" s="374"/>
      <c r="E378" s="356"/>
      <c r="F378" s="369"/>
      <c r="G378" s="275"/>
      <c r="H378" s="275"/>
      <c r="I378" s="162"/>
      <c r="J378" s="369"/>
      <c r="K378" s="369"/>
      <c r="L378" s="369"/>
      <c r="M378" s="369"/>
      <c r="N378" s="369"/>
      <c r="O378" s="382"/>
      <c r="P378" s="369"/>
      <c r="Q378" s="382"/>
      <c r="R378" s="382"/>
      <c r="S378" s="162" t="s">
        <v>327</v>
      </c>
      <c r="T378" s="334">
        <f t="shared" si="1401"/>
        <v>1</v>
      </c>
      <c r="U378" s="356"/>
      <c r="V378" s="356"/>
      <c r="W378" s="275" t="s">
        <v>1960</v>
      </c>
      <c r="X378" s="369"/>
      <c r="Y378" s="368"/>
      <c r="Z378" s="335">
        <f t="shared" si="1402"/>
        <v>4</v>
      </c>
      <c r="AA378" s="275" t="s">
        <v>330</v>
      </c>
      <c r="AB378" s="275"/>
      <c r="AC378" s="368"/>
      <c r="AD378" s="356"/>
      <c r="AE378" s="336">
        <f t="shared" si="1403"/>
        <v>1</v>
      </c>
      <c r="AF378" s="275" t="s">
        <v>307</v>
      </c>
      <c r="AG378" s="275" t="s">
        <v>1961</v>
      </c>
      <c r="AH378" s="368"/>
      <c r="AI378" s="356"/>
      <c r="AJ378" s="336">
        <f t="shared" si="1404"/>
        <v>1</v>
      </c>
      <c r="AK378" s="275" t="s">
        <v>304</v>
      </c>
      <c r="AL378" s="275" t="s">
        <v>319</v>
      </c>
      <c r="AM378" s="368"/>
      <c r="AN378" s="356"/>
      <c r="AO378" s="336">
        <f t="shared" si="1414"/>
        <v>1</v>
      </c>
      <c r="AP378" s="275" t="s">
        <v>592</v>
      </c>
      <c r="AQ378" s="356"/>
      <c r="AR378" s="356"/>
      <c r="AS378" s="358"/>
      <c r="AT378" s="360"/>
      <c r="AU378" s="367"/>
      <c r="AV378" s="367"/>
      <c r="AW378" s="275" t="s">
        <v>90</v>
      </c>
      <c r="AX378" s="275"/>
      <c r="AY378" s="159"/>
      <c r="AZ378" s="159"/>
      <c r="BA378" s="344"/>
      <c r="XAO378" s="314"/>
      <c r="XAP378" s="314"/>
      <c r="XAQ378" s="263"/>
      <c r="XAR378" s="312"/>
      <c r="XAS378" s="263"/>
      <c r="XAT378" s="314"/>
      <c r="XAU378" s="314"/>
      <c r="XAV378" s="314"/>
      <c r="XAW378" s="315"/>
      <c r="XAX378" s="314"/>
      <c r="XAY378" s="314"/>
      <c r="XAZ378" s="314"/>
      <c r="XBA378" s="314"/>
      <c r="XBB378" s="314"/>
      <c r="XBC378" s="314"/>
      <c r="XBD378" s="281"/>
      <c r="XBE378" s="316"/>
      <c r="XBF378" s="317"/>
      <c r="XBG378" s="314"/>
      <c r="XBH378" s="314"/>
      <c r="XBI378" s="314"/>
      <c r="XBJ378" s="314"/>
      <c r="XBK378" s="263"/>
      <c r="XBL378" s="312"/>
      <c r="XBM378" s="263"/>
      <c r="XBN378" s="314"/>
      <c r="XBO378" s="314"/>
      <c r="XBP378" s="314"/>
      <c r="XBQ378" s="315"/>
      <c r="XBR378" s="314"/>
      <c r="XBS378" s="314"/>
      <c r="XBT378" s="314"/>
      <c r="XBU378" s="314"/>
      <c r="XBV378" s="314"/>
      <c r="XBW378" s="281"/>
      <c r="XBX378" s="317"/>
      <c r="XBY378" s="314"/>
      <c r="XBZ378" s="314"/>
      <c r="XCA378" s="318"/>
      <c r="XCB378" s="312"/>
      <c r="XCC378" s="314"/>
      <c r="XCD378" s="314"/>
      <c r="XCE378" s="263"/>
      <c r="XCF378" s="312"/>
      <c r="XCG378" s="263"/>
      <c r="XCH378" s="314"/>
      <c r="XCI378" s="314"/>
      <c r="XCJ378" s="314"/>
      <c r="XCK378" s="315"/>
      <c r="XCL378" s="314"/>
      <c r="XCM378" s="314"/>
      <c r="XCN378" s="314"/>
      <c r="XCO378" s="314"/>
      <c r="XCP378" s="314"/>
      <c r="XCQ378" s="317"/>
      <c r="XCR378" s="314"/>
      <c r="XCS378" s="318"/>
      <c r="XCT378" s="286"/>
      <c r="XCW378" s="314"/>
      <c r="XCX378" s="314"/>
      <c r="XCY378" s="263"/>
      <c r="XCZ378" s="312"/>
      <c r="XDA378" s="263"/>
      <c r="XDB378" s="314"/>
      <c r="XDC378" s="314"/>
      <c r="XDD378" s="314"/>
      <c r="XDE378" s="315"/>
      <c r="XDF378" s="314"/>
      <c r="XDG378" s="314"/>
      <c r="XDH378" s="314"/>
      <c r="XDI378" s="314"/>
      <c r="XDJ378" s="314"/>
      <c r="XDK378" s="314"/>
      <c r="XDL378" s="286"/>
      <c r="XDQ378" s="314"/>
      <c r="XDR378" s="314"/>
      <c r="XDS378" s="263"/>
      <c r="XDT378" s="312"/>
      <c r="XDU378" s="263"/>
      <c r="XDV378" s="314"/>
      <c r="XDW378" s="314"/>
      <c r="XDX378" s="314"/>
      <c r="XDY378" s="315"/>
      <c r="XDZ378" s="314"/>
      <c r="XEA378" s="314"/>
      <c r="XEB378" s="314"/>
      <c r="XEC378" s="314"/>
      <c r="XED378" s="314"/>
      <c r="XEE378" s="286"/>
      <c r="XEK378" s="314"/>
      <c r="XEL378" s="314"/>
      <c r="XEM378" s="263"/>
      <c r="XEN378" s="312"/>
      <c r="XEO378" s="263"/>
      <c r="XEP378" s="314"/>
      <c r="XEQ378" s="314"/>
      <c r="XER378" s="314"/>
      <c r="XES378" s="315"/>
      <c r="XET378" s="314"/>
      <c r="XEU378" s="314"/>
      <c r="XEV378" s="314"/>
      <c r="XEW378" s="314"/>
      <c r="XEX378" s="314"/>
    </row>
    <row r="379" spans="1:53 16265:16378" ht="40.5" hidden="1" customHeight="1" x14ac:dyDescent="0.2">
      <c r="A379" s="378"/>
      <c r="B379" s="364"/>
      <c r="C379" s="356"/>
      <c r="D379" s="374"/>
      <c r="E379" s="356"/>
      <c r="F379" s="369"/>
      <c r="G379" s="275"/>
      <c r="H379" s="275"/>
      <c r="I379" s="162"/>
      <c r="J379" s="369"/>
      <c r="K379" s="369"/>
      <c r="L379" s="369"/>
      <c r="M379" s="369"/>
      <c r="N379" s="369"/>
      <c r="O379" s="382"/>
      <c r="P379" s="369"/>
      <c r="Q379" s="382"/>
      <c r="R379" s="382"/>
      <c r="S379" s="162"/>
      <c r="T379" s="334">
        <f t="shared" si="1401"/>
        <v>0</v>
      </c>
      <c r="U379" s="356"/>
      <c r="V379" s="356"/>
      <c r="W379" s="275"/>
      <c r="X379" s="369"/>
      <c r="Y379" s="368"/>
      <c r="Z379" s="335">
        <f t="shared" si="1402"/>
        <v>0</v>
      </c>
      <c r="AA379" s="275"/>
      <c r="AB379" s="275"/>
      <c r="AC379" s="368"/>
      <c r="AD379" s="356"/>
      <c r="AE379" s="336">
        <f t="shared" si="1403"/>
        <v>0</v>
      </c>
      <c r="AF379" s="275"/>
      <c r="AG379" s="275"/>
      <c r="AH379" s="368"/>
      <c r="AI379" s="356"/>
      <c r="AJ379" s="336">
        <f t="shared" si="1404"/>
        <v>0</v>
      </c>
      <c r="AK379" s="275"/>
      <c r="AL379" s="275"/>
      <c r="AM379" s="368"/>
      <c r="AN379" s="356"/>
      <c r="AO379" s="336">
        <f t="shared" si="1414"/>
        <v>0</v>
      </c>
      <c r="AP379" s="275"/>
      <c r="AQ379" s="356"/>
      <c r="AR379" s="356"/>
      <c r="AS379" s="358"/>
      <c r="AT379" s="360"/>
      <c r="AU379" s="367"/>
      <c r="AV379" s="367"/>
      <c r="AW379" s="275" t="s">
        <v>90</v>
      </c>
      <c r="AX379" s="275"/>
      <c r="AY379" s="159"/>
      <c r="AZ379" s="159"/>
      <c r="BA379" s="344"/>
      <c r="XAO379" s="314"/>
      <c r="XAP379" s="314"/>
      <c r="XAQ379" s="263"/>
      <c r="XAR379" s="312"/>
      <c r="XAS379" s="263"/>
      <c r="XAT379" s="314"/>
      <c r="XAU379" s="314"/>
      <c r="XAV379" s="314"/>
      <c r="XAW379" s="315"/>
      <c r="XAX379" s="314"/>
      <c r="XAY379" s="314"/>
      <c r="XAZ379" s="314"/>
      <c r="XBA379" s="314"/>
      <c r="XBB379" s="314"/>
      <c r="XBC379" s="314"/>
      <c r="XBD379" s="281"/>
      <c r="XBE379" s="316"/>
      <c r="XBF379" s="317"/>
      <c r="XBG379" s="314"/>
      <c r="XBH379" s="314"/>
      <c r="XBI379" s="314"/>
      <c r="XBJ379" s="314"/>
      <c r="XBK379" s="263"/>
      <c r="XBL379" s="312"/>
      <c r="XBM379" s="263"/>
      <c r="XBN379" s="314"/>
      <c r="XBO379" s="314"/>
      <c r="XBP379" s="314"/>
      <c r="XBQ379" s="315"/>
      <c r="XBR379" s="314"/>
      <c r="XBS379" s="314"/>
      <c r="XBT379" s="314"/>
      <c r="XBU379" s="314"/>
      <c r="XBV379" s="314"/>
      <c r="XBW379" s="281"/>
      <c r="XBX379" s="317"/>
      <c r="XBY379" s="314"/>
      <c r="XBZ379" s="314"/>
      <c r="XCA379" s="318"/>
      <c r="XCB379" s="312"/>
      <c r="XCC379" s="314"/>
      <c r="XCD379" s="314"/>
      <c r="XCE379" s="263"/>
      <c r="XCF379" s="312"/>
      <c r="XCG379" s="263"/>
      <c r="XCH379" s="314"/>
      <c r="XCI379" s="314"/>
      <c r="XCJ379" s="314"/>
      <c r="XCK379" s="315"/>
      <c r="XCL379" s="314"/>
      <c r="XCM379" s="314"/>
      <c r="XCN379" s="314"/>
      <c r="XCO379" s="314"/>
      <c r="XCP379" s="314"/>
      <c r="XCQ379" s="317"/>
      <c r="XCR379" s="314"/>
      <c r="XCS379" s="318"/>
      <c r="XCT379" s="286"/>
      <c r="XCW379" s="314"/>
      <c r="XCX379" s="314"/>
      <c r="XCY379" s="263"/>
      <c r="XCZ379" s="312"/>
      <c r="XDA379" s="263"/>
      <c r="XDB379" s="314"/>
      <c r="XDC379" s="314"/>
      <c r="XDD379" s="314"/>
      <c r="XDE379" s="315"/>
      <c r="XDF379" s="314"/>
      <c r="XDG379" s="314"/>
      <c r="XDH379" s="314"/>
      <c r="XDI379" s="314"/>
      <c r="XDJ379" s="314"/>
      <c r="XDK379" s="314"/>
      <c r="XDL379" s="286"/>
      <c r="XDQ379" s="314"/>
      <c r="XDR379" s="314"/>
      <c r="XDS379" s="263"/>
      <c r="XDT379" s="312"/>
      <c r="XDU379" s="263"/>
      <c r="XDV379" s="314"/>
      <c r="XDW379" s="314"/>
      <c r="XDX379" s="314"/>
      <c r="XDY379" s="315"/>
      <c r="XDZ379" s="314"/>
      <c r="XEA379" s="314"/>
      <c r="XEB379" s="314"/>
      <c r="XEC379" s="314"/>
      <c r="XED379" s="314"/>
      <c r="XEE379" s="286"/>
      <c r="XEK379" s="314"/>
      <c r="XEL379" s="314"/>
      <c r="XEM379" s="263"/>
      <c r="XEN379" s="312"/>
      <c r="XEO379" s="263"/>
      <c r="XEP379" s="314"/>
      <c r="XEQ379" s="314"/>
      <c r="XER379" s="314"/>
      <c r="XES379" s="315"/>
      <c r="XET379" s="314"/>
      <c r="XEU379" s="314"/>
      <c r="XEV379" s="314"/>
      <c r="XEW379" s="314"/>
      <c r="XEX379" s="314"/>
    </row>
    <row r="380" spans="1:53 16265:16378" ht="40.5" hidden="1" customHeight="1" x14ac:dyDescent="0.2">
      <c r="A380" s="378">
        <v>124</v>
      </c>
      <c r="B380" s="364" t="s">
        <v>268</v>
      </c>
      <c r="C380" s="356" t="str">
        <f>+VLOOKUP(B380,$A$770:$B$812,2,0)</f>
        <v>DIEGO PAREDES CUERVO</v>
      </c>
      <c r="D380" s="374" t="s">
        <v>171</v>
      </c>
      <c r="E380" s="356"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69" t="s">
        <v>276</v>
      </c>
      <c r="G380" s="275" t="s">
        <v>271</v>
      </c>
      <c r="H380" s="275" t="s">
        <v>37</v>
      </c>
      <c r="I380" s="162" t="s">
        <v>1704</v>
      </c>
      <c r="J380" s="369" t="s">
        <v>106</v>
      </c>
      <c r="K380" s="369" t="s">
        <v>1962</v>
      </c>
      <c r="L380" s="369" t="s">
        <v>1963</v>
      </c>
      <c r="M380" s="369" t="s">
        <v>1964</v>
      </c>
      <c r="N380" s="369" t="s">
        <v>151</v>
      </c>
      <c r="O380" s="382">
        <f t="shared" ref="O380" si="1609">IF(N380="ALTA",5,IF(N380="MEDIO ALTA",4,IF(N380="MEDIA",3,IF(N380="MEDIO BAJA",2,IF(N380="BAJA",1,0)))))</f>
        <v>2</v>
      </c>
      <c r="P380" s="369" t="s">
        <v>141</v>
      </c>
      <c r="Q380" s="382">
        <f t="shared" ref="Q380:Q386" si="1610">IF(P380="ALTO",5,IF(P380="MEDIO ALTO",4,IF(P380="MEDIO",3,IF(P380="MEDIO BAJO",2,IF(P380="BAJO",1,0)))))</f>
        <v>3</v>
      </c>
      <c r="R380" s="382">
        <f>Q380*O380</f>
        <v>6</v>
      </c>
      <c r="S380" s="162" t="s">
        <v>327</v>
      </c>
      <c r="T380" s="334">
        <f t="shared" si="1401"/>
        <v>1</v>
      </c>
      <c r="U380" s="356">
        <f t="shared" si="1406"/>
        <v>1</v>
      </c>
      <c r="V380" s="356">
        <f t="shared" ref="V380:V443" si="1611">U380*0.6</f>
        <v>0.6</v>
      </c>
      <c r="W380" s="275" t="s">
        <v>1965</v>
      </c>
      <c r="X380" s="369">
        <f>IF(S380="No_existen",5*$X$10,Y380*$X$10)</f>
        <v>0.1</v>
      </c>
      <c r="Y380" s="368">
        <f t="shared" ref="Y380" si="1612">ROUND(AVERAGEIF(Z380:Z382,"&gt;0"),0)</f>
        <v>2</v>
      </c>
      <c r="Z380" s="335">
        <f t="shared" si="1402"/>
        <v>2</v>
      </c>
      <c r="AA380" s="275" t="s">
        <v>331</v>
      </c>
      <c r="AB380" s="275"/>
      <c r="AC380" s="368">
        <f t="shared" ref="AC380" si="1613">IF(S380="No_existen",5*$AC$10,AD380*$AC$10)</f>
        <v>0.15</v>
      </c>
      <c r="AD380" s="356">
        <f t="shared" ref="AD380" si="1614">ROUND(AVERAGEIF(AE380:AE382,"&gt;0"),0)</f>
        <v>1</v>
      </c>
      <c r="AE380" s="336">
        <f t="shared" si="1403"/>
        <v>1</v>
      </c>
      <c r="AF380" s="275" t="s">
        <v>307</v>
      </c>
      <c r="AG380" s="275" t="s">
        <v>1966</v>
      </c>
      <c r="AH380" s="368">
        <f t="shared" ref="AH380" si="1615">IF(S380="No_existen",5*$AH$10,AI380*$AH$10)</f>
        <v>0.1</v>
      </c>
      <c r="AI380" s="356">
        <f t="shared" ref="AI380" si="1616">ROUND(AVERAGEIF(AJ380:AJ382,"&gt;0"),0)</f>
        <v>1</v>
      </c>
      <c r="AJ380" s="336">
        <f t="shared" si="1404"/>
        <v>1</v>
      </c>
      <c r="AK380" s="275" t="s">
        <v>304</v>
      </c>
      <c r="AL380" s="275" t="s">
        <v>312</v>
      </c>
      <c r="AM380" s="368">
        <f t="shared" ref="AM380" si="1617">IF(S380="No_existen",5*$AM$10,AN380*$AM$10)</f>
        <v>0.1</v>
      </c>
      <c r="AN380" s="356">
        <f t="shared" ref="AN380" si="1618">ROUND(AVERAGEIF(AO380:AO382,"&gt;0"),0)</f>
        <v>1</v>
      </c>
      <c r="AO380" s="336">
        <f t="shared" si="1414"/>
        <v>1</v>
      </c>
      <c r="AP380" s="275" t="s">
        <v>592</v>
      </c>
      <c r="AQ380" s="356">
        <f t="shared" ref="AQ380" si="1619">ROUND(AVERAGE(U380,Y380,AD380,AI380,AN380),0)</f>
        <v>1</v>
      </c>
      <c r="AR380" s="356" t="str">
        <f t="shared" ref="AR380" si="1620">IF(AQ380&lt;1.5,"FUERTE",IF(AND(AQ380&gt;=1.5,AQ380&lt;2.5),"ACEPTABLE",IF(AQ380&gt;=5,"INEXISTENTE","DÉBIL")))</f>
        <v>FUERTE</v>
      </c>
      <c r="AS380" s="358">
        <f t="shared" ref="AS380" si="1621">IF(R380=0,0,ROUND((R380*AQ380),0))</f>
        <v>6</v>
      </c>
      <c r="AT380" s="360" t="str">
        <f t="shared" ref="AT380" si="1622">IF(AS380&gt;=36,"GRAVE", IF(AS380&lt;=10, "LEVE", "MODERADO"))</f>
        <v>LEVE</v>
      </c>
      <c r="AU380" s="367" t="s">
        <v>1967</v>
      </c>
      <c r="AV380" s="366">
        <v>1</v>
      </c>
      <c r="AW380" s="275" t="s">
        <v>90</v>
      </c>
      <c r="AX380" s="275"/>
      <c r="AY380" s="159"/>
      <c r="AZ380" s="159"/>
      <c r="BA380" s="344"/>
      <c r="XAO380" s="314"/>
      <c r="XAP380" s="314"/>
      <c r="XAQ380" s="263"/>
      <c r="XAR380" s="312"/>
      <c r="XAS380" s="263"/>
      <c r="XAT380" s="314"/>
      <c r="XAU380" s="314"/>
      <c r="XAV380" s="314"/>
      <c r="XAW380" s="315"/>
      <c r="XAX380" s="314"/>
      <c r="XAY380" s="314"/>
      <c r="XAZ380" s="314"/>
      <c r="XBA380" s="314"/>
      <c r="XBB380" s="314"/>
      <c r="XBC380" s="314"/>
      <c r="XBD380" s="281"/>
      <c r="XBE380" s="316"/>
      <c r="XBF380" s="317"/>
      <c r="XBG380" s="314"/>
      <c r="XBH380" s="314"/>
      <c r="XBI380" s="314"/>
      <c r="XBJ380" s="314"/>
      <c r="XBK380" s="263"/>
      <c r="XBL380" s="312"/>
      <c r="XBM380" s="263"/>
      <c r="XBN380" s="314"/>
      <c r="XBO380" s="314"/>
      <c r="XBP380" s="314"/>
      <c r="XBQ380" s="315"/>
      <c r="XBR380" s="314"/>
      <c r="XBS380" s="314"/>
      <c r="XBT380" s="314"/>
      <c r="XBU380" s="314"/>
      <c r="XBV380" s="314"/>
      <c r="XBW380" s="281"/>
      <c r="XBX380" s="317"/>
      <c r="XBY380" s="314"/>
      <c r="XBZ380" s="314"/>
      <c r="XCA380" s="318"/>
      <c r="XCB380" s="312"/>
      <c r="XCC380" s="314"/>
      <c r="XCD380" s="314"/>
      <c r="XCE380" s="263"/>
      <c r="XCF380" s="312"/>
      <c r="XCG380" s="263"/>
      <c r="XCH380" s="314"/>
      <c r="XCI380" s="314"/>
      <c r="XCJ380" s="314"/>
      <c r="XCK380" s="315"/>
      <c r="XCL380" s="314"/>
      <c r="XCM380" s="314"/>
      <c r="XCN380" s="314"/>
      <c r="XCO380" s="314"/>
      <c r="XCP380" s="314"/>
      <c r="XCQ380" s="317"/>
      <c r="XCR380" s="314"/>
      <c r="XCS380" s="318"/>
      <c r="XCT380" s="286"/>
      <c r="XCW380" s="314"/>
      <c r="XCX380" s="314"/>
      <c r="XCY380" s="263"/>
      <c r="XCZ380" s="312"/>
      <c r="XDA380" s="263"/>
      <c r="XDB380" s="314"/>
      <c r="XDC380" s="314"/>
      <c r="XDD380" s="314"/>
      <c r="XDE380" s="315"/>
      <c r="XDF380" s="314"/>
      <c r="XDG380" s="314"/>
      <c r="XDH380" s="314"/>
      <c r="XDI380" s="314"/>
      <c r="XDJ380" s="314"/>
      <c r="XDK380" s="314"/>
      <c r="XDL380" s="286"/>
      <c r="XDQ380" s="314"/>
      <c r="XDR380" s="314"/>
      <c r="XDS380" s="263"/>
      <c r="XDT380" s="312"/>
      <c r="XDU380" s="263"/>
      <c r="XDV380" s="314"/>
      <c r="XDW380" s="314"/>
      <c r="XDX380" s="314"/>
      <c r="XDY380" s="315"/>
      <c r="XDZ380" s="314"/>
      <c r="XEA380" s="314"/>
      <c r="XEB380" s="314"/>
      <c r="XEC380" s="314"/>
      <c r="XED380" s="314"/>
      <c r="XEE380" s="286"/>
      <c r="XEK380" s="314"/>
      <c r="XEL380" s="314"/>
      <c r="XEM380" s="263"/>
      <c r="XEN380" s="312"/>
      <c r="XEO380" s="263"/>
      <c r="XEP380" s="314"/>
      <c r="XEQ380" s="314"/>
      <c r="XER380" s="314"/>
      <c r="XES380" s="315"/>
      <c r="XET380" s="314"/>
      <c r="XEU380" s="314"/>
      <c r="XEV380" s="314"/>
      <c r="XEW380" s="314"/>
      <c r="XEX380" s="314"/>
    </row>
    <row r="381" spans="1:53 16265:16378" ht="40.5" hidden="1" customHeight="1" x14ac:dyDescent="0.2">
      <c r="A381" s="378"/>
      <c r="B381" s="364"/>
      <c r="C381" s="356"/>
      <c r="D381" s="374"/>
      <c r="E381" s="356"/>
      <c r="F381" s="369"/>
      <c r="G381" s="275"/>
      <c r="H381" s="275"/>
      <c r="I381" s="162"/>
      <c r="J381" s="369"/>
      <c r="K381" s="369"/>
      <c r="L381" s="369"/>
      <c r="M381" s="369"/>
      <c r="N381" s="369"/>
      <c r="O381" s="382"/>
      <c r="P381" s="369"/>
      <c r="Q381" s="382"/>
      <c r="R381" s="382"/>
      <c r="S381" s="162"/>
      <c r="T381" s="334">
        <f t="shared" si="1401"/>
        <v>0</v>
      </c>
      <c r="U381" s="356"/>
      <c r="V381" s="356"/>
      <c r="W381" s="275"/>
      <c r="X381" s="369"/>
      <c r="Y381" s="368"/>
      <c r="Z381" s="335">
        <f t="shared" si="1402"/>
        <v>0</v>
      </c>
      <c r="AA381" s="275"/>
      <c r="AB381" s="275"/>
      <c r="AC381" s="368"/>
      <c r="AD381" s="356"/>
      <c r="AE381" s="336">
        <f t="shared" si="1403"/>
        <v>0</v>
      </c>
      <c r="AF381" s="275"/>
      <c r="AG381" s="275"/>
      <c r="AH381" s="368"/>
      <c r="AI381" s="356"/>
      <c r="AJ381" s="336">
        <f t="shared" si="1404"/>
        <v>0</v>
      </c>
      <c r="AK381" s="275"/>
      <c r="AL381" s="275"/>
      <c r="AM381" s="368"/>
      <c r="AN381" s="356"/>
      <c r="AO381" s="336">
        <f t="shared" si="1414"/>
        <v>0</v>
      </c>
      <c r="AP381" s="275"/>
      <c r="AQ381" s="356"/>
      <c r="AR381" s="356"/>
      <c r="AS381" s="358"/>
      <c r="AT381" s="360"/>
      <c r="AU381" s="367"/>
      <c r="AV381" s="367"/>
      <c r="AW381" s="275" t="s">
        <v>90</v>
      </c>
      <c r="AX381" s="275"/>
      <c r="AY381" s="159"/>
      <c r="AZ381" s="159"/>
      <c r="BA381" s="344"/>
      <c r="XAO381" s="314"/>
      <c r="XAP381" s="314"/>
      <c r="XAQ381" s="263"/>
      <c r="XAR381" s="312"/>
      <c r="XAS381" s="263"/>
      <c r="XAT381" s="314"/>
      <c r="XAU381" s="314"/>
      <c r="XAV381" s="314"/>
      <c r="XAW381" s="315"/>
      <c r="XAX381" s="314"/>
      <c r="XAY381" s="314"/>
      <c r="XAZ381" s="314"/>
      <c r="XBA381" s="314"/>
      <c r="XBB381" s="314"/>
      <c r="XBC381" s="314"/>
      <c r="XBD381" s="281"/>
      <c r="XBE381" s="316"/>
      <c r="XBF381" s="317"/>
      <c r="XBG381" s="314"/>
      <c r="XBH381" s="314"/>
      <c r="XBI381" s="314"/>
      <c r="XBJ381" s="314"/>
      <c r="XBK381" s="263"/>
      <c r="XBL381" s="312"/>
      <c r="XBM381" s="263"/>
      <c r="XBN381" s="314"/>
      <c r="XBO381" s="314"/>
      <c r="XBP381" s="314"/>
      <c r="XBQ381" s="315"/>
      <c r="XBR381" s="314"/>
      <c r="XBS381" s="314"/>
      <c r="XBT381" s="314"/>
      <c r="XBU381" s="314"/>
      <c r="XBV381" s="314"/>
      <c r="XBW381" s="281"/>
      <c r="XBX381" s="317"/>
      <c r="XBY381" s="314"/>
      <c r="XBZ381" s="314"/>
      <c r="XCA381" s="318"/>
      <c r="XCB381" s="312"/>
      <c r="XCC381" s="314"/>
      <c r="XCD381" s="314"/>
      <c r="XCE381" s="263"/>
      <c r="XCF381" s="312"/>
      <c r="XCG381" s="263"/>
      <c r="XCH381" s="314"/>
      <c r="XCI381" s="314"/>
      <c r="XCJ381" s="314"/>
      <c r="XCK381" s="315"/>
      <c r="XCL381" s="314"/>
      <c r="XCM381" s="314"/>
      <c r="XCN381" s="314"/>
      <c r="XCO381" s="314"/>
      <c r="XCP381" s="314"/>
      <c r="XCQ381" s="317"/>
      <c r="XCR381" s="314"/>
      <c r="XCS381" s="318"/>
      <c r="XCT381" s="286"/>
      <c r="XCW381" s="314"/>
      <c r="XCX381" s="314"/>
      <c r="XCY381" s="263"/>
      <c r="XCZ381" s="312"/>
      <c r="XDA381" s="263"/>
      <c r="XDB381" s="314"/>
      <c r="XDC381" s="314"/>
      <c r="XDD381" s="314"/>
      <c r="XDE381" s="315"/>
      <c r="XDF381" s="314"/>
      <c r="XDG381" s="314"/>
      <c r="XDH381" s="314"/>
      <c r="XDI381" s="314"/>
      <c r="XDJ381" s="314"/>
      <c r="XDK381" s="314"/>
      <c r="XDL381" s="286"/>
      <c r="XDQ381" s="314"/>
      <c r="XDR381" s="314"/>
      <c r="XDS381" s="263"/>
      <c r="XDT381" s="312"/>
      <c r="XDU381" s="263"/>
      <c r="XDV381" s="314"/>
      <c r="XDW381" s="314"/>
      <c r="XDX381" s="314"/>
      <c r="XDY381" s="315"/>
      <c r="XDZ381" s="314"/>
      <c r="XEA381" s="314"/>
      <c r="XEB381" s="314"/>
      <c r="XEC381" s="314"/>
      <c r="XED381" s="314"/>
      <c r="XEE381" s="286"/>
      <c r="XEK381" s="314"/>
      <c r="XEL381" s="314"/>
      <c r="XEM381" s="263"/>
      <c r="XEN381" s="312"/>
      <c r="XEO381" s="263"/>
      <c r="XEP381" s="314"/>
      <c r="XEQ381" s="314"/>
      <c r="XER381" s="314"/>
      <c r="XES381" s="315"/>
      <c r="XET381" s="314"/>
      <c r="XEU381" s="314"/>
      <c r="XEV381" s="314"/>
      <c r="XEW381" s="314"/>
      <c r="XEX381" s="314"/>
    </row>
    <row r="382" spans="1:53 16265:16378" ht="40.5" hidden="1" customHeight="1" x14ac:dyDescent="0.2">
      <c r="A382" s="378"/>
      <c r="B382" s="364"/>
      <c r="C382" s="356"/>
      <c r="D382" s="374"/>
      <c r="E382" s="356"/>
      <c r="F382" s="369"/>
      <c r="G382" s="275"/>
      <c r="H382" s="275"/>
      <c r="I382" s="162"/>
      <c r="J382" s="369"/>
      <c r="K382" s="369"/>
      <c r="L382" s="369"/>
      <c r="M382" s="369"/>
      <c r="N382" s="369"/>
      <c r="O382" s="382"/>
      <c r="P382" s="369"/>
      <c r="Q382" s="382"/>
      <c r="R382" s="382"/>
      <c r="S382" s="162"/>
      <c r="T382" s="334">
        <f t="shared" si="1401"/>
        <v>0</v>
      </c>
      <c r="U382" s="356"/>
      <c r="V382" s="356"/>
      <c r="W382" s="275"/>
      <c r="X382" s="369"/>
      <c r="Y382" s="368"/>
      <c r="Z382" s="335">
        <f t="shared" si="1402"/>
        <v>0</v>
      </c>
      <c r="AA382" s="275"/>
      <c r="AB382" s="275"/>
      <c r="AC382" s="368"/>
      <c r="AD382" s="356"/>
      <c r="AE382" s="336">
        <f t="shared" si="1403"/>
        <v>0</v>
      </c>
      <c r="AF382" s="275"/>
      <c r="AG382" s="275"/>
      <c r="AH382" s="368"/>
      <c r="AI382" s="356"/>
      <c r="AJ382" s="336">
        <f t="shared" si="1404"/>
        <v>0</v>
      </c>
      <c r="AK382" s="275"/>
      <c r="AL382" s="275"/>
      <c r="AM382" s="368"/>
      <c r="AN382" s="356"/>
      <c r="AO382" s="336">
        <f t="shared" si="1414"/>
        <v>0</v>
      </c>
      <c r="AP382" s="275"/>
      <c r="AQ382" s="356"/>
      <c r="AR382" s="356"/>
      <c r="AS382" s="358"/>
      <c r="AT382" s="360"/>
      <c r="AU382" s="367"/>
      <c r="AV382" s="367"/>
      <c r="AW382" s="275" t="s">
        <v>90</v>
      </c>
      <c r="AX382" s="275"/>
      <c r="AY382" s="159"/>
      <c r="AZ382" s="159"/>
      <c r="BA382" s="344"/>
      <c r="XAO382" s="314"/>
      <c r="XAP382" s="314"/>
      <c r="XAQ382" s="263"/>
      <c r="XAR382" s="312"/>
      <c r="XAS382" s="263"/>
      <c r="XAT382" s="314"/>
      <c r="XAU382" s="314"/>
      <c r="XAV382" s="314"/>
      <c r="XAW382" s="315"/>
      <c r="XAX382" s="314"/>
      <c r="XAY382" s="314"/>
      <c r="XAZ382" s="314"/>
      <c r="XBA382" s="314"/>
      <c r="XBB382" s="314"/>
      <c r="XBC382" s="314"/>
      <c r="XBD382" s="281"/>
      <c r="XBE382" s="316"/>
      <c r="XBF382" s="317"/>
      <c r="XBG382" s="314"/>
      <c r="XBH382" s="314"/>
      <c r="XBI382" s="314"/>
      <c r="XBJ382" s="314"/>
      <c r="XBK382" s="263"/>
      <c r="XBL382" s="312"/>
      <c r="XBM382" s="263"/>
      <c r="XBN382" s="314"/>
      <c r="XBO382" s="314"/>
      <c r="XBP382" s="314"/>
      <c r="XBQ382" s="315"/>
      <c r="XBR382" s="314"/>
      <c r="XBS382" s="314"/>
      <c r="XBT382" s="314"/>
      <c r="XBU382" s="314"/>
      <c r="XBV382" s="314"/>
      <c r="XBW382" s="281"/>
      <c r="XBX382" s="317"/>
      <c r="XBY382" s="314"/>
      <c r="XBZ382" s="314"/>
      <c r="XCA382" s="318"/>
      <c r="XCB382" s="312"/>
      <c r="XCC382" s="314"/>
      <c r="XCD382" s="314"/>
      <c r="XCE382" s="263"/>
      <c r="XCF382" s="312"/>
      <c r="XCG382" s="263"/>
      <c r="XCH382" s="314"/>
      <c r="XCI382" s="314"/>
      <c r="XCJ382" s="314"/>
      <c r="XCK382" s="315"/>
      <c r="XCL382" s="314"/>
      <c r="XCM382" s="314"/>
      <c r="XCN382" s="314"/>
      <c r="XCO382" s="314"/>
      <c r="XCP382" s="314"/>
      <c r="XCQ382" s="317"/>
      <c r="XCR382" s="314"/>
      <c r="XCS382" s="318"/>
      <c r="XCT382" s="286"/>
      <c r="XCW382" s="314"/>
      <c r="XCX382" s="314"/>
      <c r="XCY382" s="263"/>
      <c r="XCZ382" s="312"/>
      <c r="XDA382" s="263"/>
      <c r="XDB382" s="314"/>
      <c r="XDC382" s="314"/>
      <c r="XDD382" s="314"/>
      <c r="XDE382" s="315"/>
      <c r="XDF382" s="314"/>
      <c r="XDG382" s="314"/>
      <c r="XDH382" s="314"/>
      <c r="XDI382" s="314"/>
      <c r="XDJ382" s="314"/>
      <c r="XDK382" s="314"/>
      <c r="XDL382" s="286"/>
      <c r="XDQ382" s="314"/>
      <c r="XDR382" s="314"/>
      <c r="XDS382" s="263"/>
      <c r="XDT382" s="312"/>
      <c r="XDU382" s="263"/>
      <c r="XDV382" s="314"/>
      <c r="XDW382" s="314"/>
      <c r="XDX382" s="314"/>
      <c r="XDY382" s="315"/>
      <c r="XDZ382" s="314"/>
      <c r="XEA382" s="314"/>
      <c r="XEB382" s="314"/>
      <c r="XEC382" s="314"/>
      <c r="XED382" s="314"/>
      <c r="XEE382" s="286"/>
      <c r="XEK382" s="314"/>
      <c r="XEL382" s="314"/>
      <c r="XEM382" s="263"/>
      <c r="XEN382" s="312"/>
      <c r="XEO382" s="263"/>
      <c r="XEP382" s="314"/>
      <c r="XEQ382" s="314"/>
      <c r="XER382" s="314"/>
      <c r="XES382" s="315"/>
      <c r="XET382" s="314"/>
      <c r="XEU382" s="314"/>
      <c r="XEV382" s="314"/>
      <c r="XEW382" s="314"/>
      <c r="XEX382" s="314"/>
    </row>
    <row r="383" spans="1:53 16265:16378" ht="40.5" hidden="1" customHeight="1" x14ac:dyDescent="0.2">
      <c r="A383" s="378">
        <v>125</v>
      </c>
      <c r="B383" s="364" t="s">
        <v>268</v>
      </c>
      <c r="C383" s="356" t="str">
        <f>+VLOOKUP(B383,$A$770:$B$812,2,0)</f>
        <v>DIEGO PAREDES CUERVO</v>
      </c>
      <c r="D383" s="374" t="s">
        <v>171</v>
      </c>
      <c r="E383" s="356"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69" t="s">
        <v>276</v>
      </c>
      <c r="G383" s="275" t="s">
        <v>271</v>
      </c>
      <c r="H383" s="275" t="s">
        <v>37</v>
      </c>
      <c r="I383" s="163" t="s">
        <v>1710</v>
      </c>
      <c r="J383" s="369" t="s">
        <v>106</v>
      </c>
      <c r="K383" s="364" t="s">
        <v>1844</v>
      </c>
      <c r="L383" s="364" t="s">
        <v>1968</v>
      </c>
      <c r="M383" s="364" t="s">
        <v>1969</v>
      </c>
      <c r="N383" s="369" t="s">
        <v>128</v>
      </c>
      <c r="O383" s="382">
        <f t="shared" ref="O383" si="1623">IF(N383="ALTA",5,IF(N383="MEDIO ALTA",4,IF(N383="MEDIA",3,IF(N383="MEDIO BAJA",2,IF(N383="BAJA",1,0)))))</f>
        <v>1</v>
      </c>
      <c r="P383" s="369" t="s">
        <v>141</v>
      </c>
      <c r="Q383" s="382">
        <f t="shared" si="1610"/>
        <v>3</v>
      </c>
      <c r="R383" s="382">
        <f>Q383*O383</f>
        <v>3</v>
      </c>
      <c r="S383" s="162" t="s">
        <v>327</v>
      </c>
      <c r="T383" s="334">
        <f t="shared" si="1401"/>
        <v>1</v>
      </c>
      <c r="U383" s="356">
        <f t="shared" si="1406"/>
        <v>1</v>
      </c>
      <c r="V383" s="356">
        <f t="shared" si="1611"/>
        <v>0.6</v>
      </c>
      <c r="W383" s="275" t="s">
        <v>1970</v>
      </c>
      <c r="X383" s="369">
        <f>IF(S383="No_existen",5*$X$10,Y383*$X$10)</f>
        <v>0.2</v>
      </c>
      <c r="Y383" s="368">
        <f t="shared" ref="Y383" si="1624">ROUND(AVERAGEIF(Z383:Z385,"&gt;0"),0)</f>
        <v>4</v>
      </c>
      <c r="Z383" s="335">
        <f t="shared" si="1402"/>
        <v>4</v>
      </c>
      <c r="AA383" s="275" t="s">
        <v>330</v>
      </c>
      <c r="AB383" s="275"/>
      <c r="AC383" s="368">
        <f t="shared" ref="AC383" si="1625">IF(S383="No_existen",5*$AC$10,AD383*$AC$10)</f>
        <v>0.15</v>
      </c>
      <c r="AD383" s="356">
        <f t="shared" ref="AD383" si="1626">ROUND(AVERAGEIF(AE383:AE385,"&gt;0"),0)</f>
        <v>1</v>
      </c>
      <c r="AE383" s="336">
        <f t="shared" si="1403"/>
        <v>1</v>
      </c>
      <c r="AF383" s="275" t="s">
        <v>307</v>
      </c>
      <c r="AG383" s="275" t="s">
        <v>1971</v>
      </c>
      <c r="AH383" s="368">
        <f t="shared" ref="AH383" si="1627">IF(S383="No_existen",5*$AH$10,AI383*$AH$10)</f>
        <v>0.1</v>
      </c>
      <c r="AI383" s="356">
        <f t="shared" ref="AI383" si="1628">ROUND(AVERAGEIF(AJ383:AJ385,"&gt;0"),0)</f>
        <v>1</v>
      </c>
      <c r="AJ383" s="336">
        <f t="shared" si="1404"/>
        <v>1</v>
      </c>
      <c r="AK383" s="275" t="s">
        <v>304</v>
      </c>
      <c r="AL383" s="275" t="s">
        <v>319</v>
      </c>
      <c r="AM383" s="368">
        <f t="shared" ref="AM383" si="1629">IF(S383="No_existen",5*$AM$10,AN383*$AM$10)</f>
        <v>0.1</v>
      </c>
      <c r="AN383" s="356">
        <f t="shared" ref="AN383" si="1630">ROUND(AVERAGEIF(AO383:AO385,"&gt;0"),0)</f>
        <v>1</v>
      </c>
      <c r="AO383" s="336">
        <f t="shared" si="1414"/>
        <v>1</v>
      </c>
      <c r="AP383" s="275" t="s">
        <v>592</v>
      </c>
      <c r="AQ383" s="356">
        <f t="shared" ref="AQ383" si="1631">ROUND(AVERAGE(U383,Y383,AD383,AI383,AN383),0)</f>
        <v>2</v>
      </c>
      <c r="AR383" s="356" t="str">
        <f t="shared" ref="AR383" si="1632">IF(AQ383&lt;1.5,"FUERTE",IF(AND(AQ383&gt;=1.5,AQ383&lt;2.5),"ACEPTABLE",IF(AQ383&gt;=5,"INEXISTENTE","DÉBIL")))</f>
        <v>ACEPTABLE</v>
      </c>
      <c r="AS383" s="358">
        <f t="shared" ref="AS383" si="1633">IF(R383=0,0,ROUND((R383*AQ383),0))</f>
        <v>6</v>
      </c>
      <c r="AT383" s="360" t="str">
        <f t="shared" ref="AT383" si="1634">IF(AS383&gt;=36,"GRAVE", IF(AS383&lt;=10, "LEVE", "MODERADO"))</f>
        <v>LEVE</v>
      </c>
      <c r="AU383" s="367" t="s">
        <v>1972</v>
      </c>
      <c r="AV383" s="366">
        <v>0</v>
      </c>
      <c r="AW383" s="275" t="s">
        <v>90</v>
      </c>
      <c r="AX383" s="275"/>
      <c r="AY383" s="159"/>
      <c r="AZ383" s="159"/>
      <c r="BA383" s="344"/>
      <c r="XAO383" s="314"/>
      <c r="XAP383" s="314"/>
      <c r="XAQ383" s="263"/>
      <c r="XAR383" s="312"/>
      <c r="XAS383" s="263"/>
      <c r="XAT383" s="314"/>
      <c r="XAU383" s="314"/>
      <c r="XAV383" s="314"/>
      <c r="XAW383" s="315"/>
      <c r="XAX383" s="314"/>
      <c r="XAY383" s="314"/>
      <c r="XAZ383" s="314"/>
      <c r="XBA383" s="314"/>
      <c r="XBB383" s="314"/>
      <c r="XBC383" s="314"/>
      <c r="XBD383" s="281"/>
      <c r="XBE383" s="316"/>
      <c r="XBF383" s="317"/>
      <c r="XBG383" s="314"/>
      <c r="XBH383" s="314"/>
      <c r="XBI383" s="314"/>
      <c r="XBJ383" s="314"/>
      <c r="XBK383" s="263"/>
      <c r="XBL383" s="312"/>
      <c r="XBM383" s="263"/>
      <c r="XBN383" s="314"/>
      <c r="XBO383" s="314"/>
      <c r="XBP383" s="314"/>
      <c r="XBQ383" s="315"/>
      <c r="XBR383" s="314"/>
      <c r="XBS383" s="314"/>
      <c r="XBT383" s="314"/>
      <c r="XBU383" s="314"/>
      <c r="XBV383" s="314"/>
      <c r="XBW383" s="281"/>
      <c r="XBX383" s="317"/>
      <c r="XBY383" s="314"/>
      <c r="XBZ383" s="314"/>
      <c r="XCA383" s="318"/>
      <c r="XCB383" s="312"/>
      <c r="XCC383" s="314"/>
      <c r="XCD383" s="314"/>
      <c r="XCE383" s="263"/>
      <c r="XCF383" s="312"/>
      <c r="XCG383" s="263"/>
      <c r="XCH383" s="314"/>
      <c r="XCI383" s="314"/>
      <c r="XCJ383" s="314"/>
      <c r="XCK383" s="315"/>
      <c r="XCL383" s="314"/>
      <c r="XCM383" s="314"/>
      <c r="XCN383" s="314"/>
      <c r="XCO383" s="314"/>
      <c r="XCP383" s="314"/>
      <c r="XCQ383" s="317"/>
      <c r="XCR383" s="314"/>
      <c r="XCS383" s="318"/>
      <c r="XCT383" s="286"/>
      <c r="XCW383" s="314"/>
      <c r="XCX383" s="314"/>
      <c r="XCY383" s="263"/>
      <c r="XCZ383" s="312"/>
      <c r="XDA383" s="263"/>
      <c r="XDB383" s="314"/>
      <c r="XDC383" s="314"/>
      <c r="XDD383" s="314"/>
      <c r="XDE383" s="315"/>
      <c r="XDF383" s="314"/>
      <c r="XDG383" s="314"/>
      <c r="XDH383" s="314"/>
      <c r="XDI383" s="314"/>
      <c r="XDJ383" s="314"/>
      <c r="XDK383" s="314"/>
      <c r="XDL383" s="286"/>
      <c r="XDQ383" s="314"/>
      <c r="XDR383" s="314"/>
      <c r="XDS383" s="263"/>
      <c r="XDT383" s="312"/>
      <c r="XDU383" s="263"/>
      <c r="XDV383" s="314"/>
      <c r="XDW383" s="314"/>
      <c r="XDX383" s="314"/>
      <c r="XDY383" s="315"/>
      <c r="XDZ383" s="314"/>
      <c r="XEA383" s="314"/>
      <c r="XEB383" s="314"/>
      <c r="XEC383" s="314"/>
      <c r="XED383" s="314"/>
      <c r="XEE383" s="286"/>
      <c r="XEK383" s="314"/>
      <c r="XEL383" s="314"/>
      <c r="XEM383" s="263"/>
      <c r="XEN383" s="312"/>
      <c r="XEO383" s="263"/>
      <c r="XEP383" s="314"/>
      <c r="XEQ383" s="314"/>
      <c r="XER383" s="314"/>
      <c r="XES383" s="315"/>
      <c r="XET383" s="314"/>
      <c r="XEU383" s="314"/>
      <c r="XEV383" s="314"/>
      <c r="XEW383" s="314"/>
      <c r="XEX383" s="314"/>
    </row>
    <row r="384" spans="1:53 16265:16378" ht="40.5" hidden="1" customHeight="1" x14ac:dyDescent="0.2">
      <c r="A384" s="378"/>
      <c r="B384" s="364"/>
      <c r="C384" s="356"/>
      <c r="D384" s="374"/>
      <c r="E384" s="356"/>
      <c r="F384" s="369"/>
      <c r="G384" s="275"/>
      <c r="H384" s="275"/>
      <c r="I384" s="163"/>
      <c r="J384" s="369"/>
      <c r="K384" s="364"/>
      <c r="L384" s="364"/>
      <c r="M384" s="364"/>
      <c r="N384" s="369"/>
      <c r="O384" s="382"/>
      <c r="P384" s="369"/>
      <c r="Q384" s="382"/>
      <c r="R384" s="382"/>
      <c r="S384" s="162"/>
      <c r="T384" s="334">
        <f t="shared" si="1401"/>
        <v>0</v>
      </c>
      <c r="U384" s="356"/>
      <c r="V384" s="356"/>
      <c r="W384" s="275"/>
      <c r="X384" s="369"/>
      <c r="Y384" s="368"/>
      <c r="Z384" s="335">
        <f t="shared" si="1402"/>
        <v>0</v>
      </c>
      <c r="AA384" s="275"/>
      <c r="AB384" s="275"/>
      <c r="AC384" s="368"/>
      <c r="AD384" s="356"/>
      <c r="AE384" s="336">
        <f t="shared" si="1403"/>
        <v>0</v>
      </c>
      <c r="AF384" s="275"/>
      <c r="AG384" s="275"/>
      <c r="AH384" s="368"/>
      <c r="AI384" s="356"/>
      <c r="AJ384" s="336">
        <f t="shared" si="1404"/>
        <v>0</v>
      </c>
      <c r="AK384" s="275"/>
      <c r="AL384" s="275"/>
      <c r="AM384" s="368"/>
      <c r="AN384" s="356"/>
      <c r="AO384" s="336">
        <f t="shared" si="1414"/>
        <v>0</v>
      </c>
      <c r="AP384" s="275"/>
      <c r="AQ384" s="356"/>
      <c r="AR384" s="356"/>
      <c r="AS384" s="358"/>
      <c r="AT384" s="360"/>
      <c r="AU384" s="367"/>
      <c r="AV384" s="367"/>
      <c r="AW384" s="275" t="s">
        <v>90</v>
      </c>
      <c r="AX384" s="275"/>
      <c r="AY384" s="159"/>
      <c r="AZ384" s="159"/>
      <c r="BA384" s="344"/>
      <c r="XAO384" s="314"/>
      <c r="XAP384" s="314"/>
      <c r="XAQ384" s="263"/>
      <c r="XAR384" s="312"/>
      <c r="XAS384" s="263"/>
      <c r="XAT384" s="314"/>
      <c r="XAU384" s="314"/>
      <c r="XAV384" s="314"/>
      <c r="XAW384" s="315"/>
      <c r="XAX384" s="314"/>
      <c r="XAY384" s="314"/>
      <c r="XAZ384" s="314"/>
      <c r="XBA384" s="314"/>
      <c r="XBB384" s="314"/>
      <c r="XBC384" s="314"/>
      <c r="XBD384" s="281"/>
      <c r="XBE384" s="316"/>
      <c r="XBF384" s="317"/>
      <c r="XBG384" s="314"/>
      <c r="XBH384" s="314"/>
      <c r="XBI384" s="314"/>
      <c r="XBJ384" s="314"/>
      <c r="XBK384" s="263"/>
      <c r="XBL384" s="312"/>
      <c r="XBM384" s="263"/>
      <c r="XBN384" s="314"/>
      <c r="XBO384" s="314"/>
      <c r="XBP384" s="314"/>
      <c r="XBQ384" s="315"/>
      <c r="XBR384" s="314"/>
      <c r="XBS384" s="314"/>
      <c r="XBT384" s="314"/>
      <c r="XBU384" s="314"/>
      <c r="XBV384" s="314"/>
      <c r="XBW384" s="281"/>
      <c r="XBX384" s="317"/>
      <c r="XBY384" s="314"/>
      <c r="XBZ384" s="314"/>
      <c r="XCA384" s="318"/>
      <c r="XCB384" s="312"/>
      <c r="XCC384" s="314"/>
      <c r="XCD384" s="314"/>
      <c r="XCE384" s="263"/>
      <c r="XCF384" s="312"/>
      <c r="XCG384" s="263"/>
      <c r="XCH384" s="314"/>
      <c r="XCI384" s="314"/>
      <c r="XCJ384" s="314"/>
      <c r="XCK384" s="315"/>
      <c r="XCL384" s="314"/>
      <c r="XCM384" s="314"/>
      <c r="XCN384" s="314"/>
      <c r="XCO384" s="314"/>
      <c r="XCP384" s="314"/>
      <c r="XCQ384" s="317"/>
      <c r="XCR384" s="314"/>
      <c r="XCS384" s="318"/>
      <c r="XCT384" s="286"/>
      <c r="XCW384" s="314"/>
      <c r="XCX384" s="314"/>
      <c r="XCY384" s="263"/>
      <c r="XCZ384" s="312"/>
      <c r="XDA384" s="263"/>
      <c r="XDB384" s="314"/>
      <c r="XDC384" s="314"/>
      <c r="XDD384" s="314"/>
      <c r="XDE384" s="315"/>
      <c r="XDF384" s="314"/>
      <c r="XDG384" s="314"/>
      <c r="XDH384" s="314"/>
      <c r="XDI384" s="314"/>
      <c r="XDJ384" s="314"/>
      <c r="XDK384" s="314"/>
      <c r="XDL384" s="286"/>
      <c r="XDQ384" s="314"/>
      <c r="XDR384" s="314"/>
      <c r="XDS384" s="263"/>
      <c r="XDT384" s="312"/>
      <c r="XDU384" s="263"/>
      <c r="XDV384" s="314"/>
      <c r="XDW384" s="314"/>
      <c r="XDX384" s="314"/>
      <c r="XDY384" s="315"/>
      <c r="XDZ384" s="314"/>
      <c r="XEA384" s="314"/>
      <c r="XEB384" s="314"/>
      <c r="XEC384" s="314"/>
      <c r="XED384" s="314"/>
      <c r="XEE384" s="286"/>
      <c r="XEK384" s="314"/>
      <c r="XEL384" s="314"/>
      <c r="XEM384" s="263"/>
      <c r="XEN384" s="312"/>
      <c r="XEO384" s="263"/>
      <c r="XEP384" s="314"/>
      <c r="XEQ384" s="314"/>
      <c r="XER384" s="314"/>
      <c r="XES384" s="315"/>
      <c r="XET384" s="314"/>
      <c r="XEU384" s="314"/>
      <c r="XEV384" s="314"/>
      <c r="XEW384" s="314"/>
      <c r="XEX384" s="314"/>
    </row>
    <row r="385" spans="1:53 16265:16378" ht="40.5" hidden="1" customHeight="1" x14ac:dyDescent="0.2">
      <c r="A385" s="378"/>
      <c r="B385" s="364"/>
      <c r="C385" s="356"/>
      <c r="D385" s="374"/>
      <c r="E385" s="356"/>
      <c r="F385" s="369"/>
      <c r="G385" s="275"/>
      <c r="H385" s="275"/>
      <c r="I385" s="275"/>
      <c r="J385" s="369"/>
      <c r="K385" s="364"/>
      <c r="L385" s="364"/>
      <c r="M385" s="364"/>
      <c r="N385" s="369"/>
      <c r="O385" s="382"/>
      <c r="P385" s="369"/>
      <c r="Q385" s="382"/>
      <c r="R385" s="382"/>
      <c r="S385" s="162"/>
      <c r="T385" s="334">
        <f t="shared" si="1401"/>
        <v>0</v>
      </c>
      <c r="U385" s="356"/>
      <c r="V385" s="356"/>
      <c r="W385" s="275"/>
      <c r="X385" s="369"/>
      <c r="Y385" s="368"/>
      <c r="Z385" s="335">
        <f t="shared" si="1402"/>
        <v>0</v>
      </c>
      <c r="AA385" s="275"/>
      <c r="AB385" s="275"/>
      <c r="AC385" s="368"/>
      <c r="AD385" s="356"/>
      <c r="AE385" s="336">
        <f t="shared" si="1403"/>
        <v>0</v>
      </c>
      <c r="AF385" s="275"/>
      <c r="AG385" s="275"/>
      <c r="AH385" s="368"/>
      <c r="AI385" s="356"/>
      <c r="AJ385" s="336">
        <f t="shared" si="1404"/>
        <v>0</v>
      </c>
      <c r="AK385" s="275"/>
      <c r="AL385" s="275"/>
      <c r="AM385" s="368"/>
      <c r="AN385" s="356"/>
      <c r="AO385" s="336">
        <f t="shared" si="1414"/>
        <v>0</v>
      </c>
      <c r="AP385" s="275"/>
      <c r="AQ385" s="356"/>
      <c r="AR385" s="356"/>
      <c r="AS385" s="358"/>
      <c r="AT385" s="360"/>
      <c r="AU385" s="367"/>
      <c r="AV385" s="367"/>
      <c r="AW385" s="275" t="s">
        <v>90</v>
      </c>
      <c r="AX385" s="275"/>
      <c r="AY385" s="159"/>
      <c r="AZ385" s="159"/>
      <c r="BA385" s="344"/>
      <c r="XAO385" s="314"/>
      <c r="XAP385" s="314"/>
      <c r="XAQ385" s="263"/>
      <c r="XAR385" s="312"/>
      <c r="XAS385" s="263"/>
      <c r="XAT385" s="314"/>
      <c r="XAU385" s="314"/>
      <c r="XAV385" s="314"/>
      <c r="XAW385" s="315"/>
      <c r="XAX385" s="314"/>
      <c r="XAY385" s="314"/>
      <c r="XAZ385" s="314"/>
      <c r="XBA385" s="314"/>
      <c r="XBB385" s="314"/>
      <c r="XBC385" s="314"/>
      <c r="XBD385" s="281"/>
      <c r="XBE385" s="316"/>
      <c r="XBF385" s="317"/>
      <c r="XBG385" s="314"/>
      <c r="XBH385" s="314"/>
      <c r="XBI385" s="314"/>
      <c r="XBJ385" s="314"/>
      <c r="XBK385" s="263"/>
      <c r="XBL385" s="312"/>
      <c r="XBM385" s="263"/>
      <c r="XBN385" s="314"/>
      <c r="XBO385" s="314"/>
      <c r="XBP385" s="314"/>
      <c r="XBQ385" s="315"/>
      <c r="XBR385" s="314"/>
      <c r="XBS385" s="314"/>
      <c r="XBT385" s="314"/>
      <c r="XBU385" s="314"/>
      <c r="XBV385" s="314"/>
      <c r="XBW385" s="281"/>
      <c r="XBX385" s="317"/>
      <c r="XBY385" s="314"/>
      <c r="XBZ385" s="314"/>
      <c r="XCA385" s="318"/>
      <c r="XCB385" s="312"/>
      <c r="XCC385" s="314"/>
      <c r="XCD385" s="314"/>
      <c r="XCE385" s="263"/>
      <c r="XCF385" s="312"/>
      <c r="XCG385" s="263"/>
      <c r="XCH385" s="314"/>
      <c r="XCI385" s="314"/>
      <c r="XCJ385" s="314"/>
      <c r="XCK385" s="315"/>
      <c r="XCL385" s="314"/>
      <c r="XCM385" s="314"/>
      <c r="XCN385" s="314"/>
      <c r="XCO385" s="314"/>
      <c r="XCP385" s="314"/>
      <c r="XCQ385" s="317"/>
      <c r="XCR385" s="314"/>
      <c r="XCS385" s="318"/>
      <c r="XCT385" s="286"/>
      <c r="XCW385" s="314"/>
      <c r="XCX385" s="314"/>
      <c r="XCY385" s="263"/>
      <c r="XCZ385" s="312"/>
      <c r="XDA385" s="263"/>
      <c r="XDB385" s="314"/>
      <c r="XDC385" s="314"/>
      <c r="XDD385" s="314"/>
      <c r="XDE385" s="315"/>
      <c r="XDF385" s="314"/>
      <c r="XDG385" s="314"/>
      <c r="XDH385" s="314"/>
      <c r="XDI385" s="314"/>
      <c r="XDJ385" s="314"/>
      <c r="XDK385" s="314"/>
      <c r="XDL385" s="286"/>
      <c r="XDQ385" s="314"/>
      <c r="XDR385" s="314"/>
      <c r="XDS385" s="263"/>
      <c r="XDT385" s="312"/>
      <c r="XDU385" s="263"/>
      <c r="XDV385" s="314"/>
      <c r="XDW385" s="314"/>
      <c r="XDX385" s="314"/>
      <c r="XDY385" s="315"/>
      <c r="XDZ385" s="314"/>
      <c r="XEA385" s="314"/>
      <c r="XEB385" s="314"/>
      <c r="XEC385" s="314"/>
      <c r="XED385" s="314"/>
      <c r="XEE385" s="286"/>
      <c r="XEK385" s="314"/>
      <c r="XEL385" s="314"/>
      <c r="XEM385" s="263"/>
      <c r="XEN385" s="312"/>
      <c r="XEO385" s="263"/>
      <c r="XEP385" s="314"/>
      <c r="XEQ385" s="314"/>
      <c r="XER385" s="314"/>
      <c r="XES385" s="315"/>
      <c r="XET385" s="314"/>
      <c r="XEU385" s="314"/>
      <c r="XEV385" s="314"/>
      <c r="XEW385" s="314"/>
      <c r="XEX385" s="314"/>
    </row>
    <row r="386" spans="1:53 16265:16378" ht="40.5" hidden="1" customHeight="1" x14ac:dyDescent="0.2">
      <c r="A386" s="378">
        <v>126</v>
      </c>
      <c r="B386" s="364" t="s">
        <v>268</v>
      </c>
      <c r="C386" s="356" t="str">
        <f>+VLOOKUP(B386,$A$770:$B$812,2,0)</f>
        <v>DIEGO PAREDES CUERVO</v>
      </c>
      <c r="D386" s="374" t="s">
        <v>171</v>
      </c>
      <c r="E386" s="356"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69" t="s">
        <v>276</v>
      </c>
      <c r="G386" s="275" t="s">
        <v>271</v>
      </c>
      <c r="H386" s="275" t="s">
        <v>37</v>
      </c>
      <c r="I386" s="275" t="s">
        <v>1973</v>
      </c>
      <c r="J386" s="369" t="s">
        <v>106</v>
      </c>
      <c r="K386" s="369" t="s">
        <v>1974</v>
      </c>
      <c r="L386" s="369" t="s">
        <v>1975</v>
      </c>
      <c r="M386" s="369" t="s">
        <v>1976</v>
      </c>
      <c r="N386" s="369" t="s">
        <v>128</v>
      </c>
      <c r="O386" s="382">
        <f t="shared" ref="O386" si="1635">IF(N386="ALTA",5,IF(N386="MEDIO ALTA",4,IF(N386="MEDIA",3,IF(N386="MEDIO BAJA",2,IF(N386="BAJA",1,0)))))</f>
        <v>1</v>
      </c>
      <c r="P386" s="369" t="s">
        <v>144</v>
      </c>
      <c r="Q386" s="382">
        <f t="shared" si="1610"/>
        <v>4</v>
      </c>
      <c r="R386" s="382">
        <f>Q386*O386</f>
        <v>4</v>
      </c>
      <c r="S386" s="162" t="s">
        <v>327</v>
      </c>
      <c r="T386" s="334">
        <f t="shared" si="1401"/>
        <v>1</v>
      </c>
      <c r="U386" s="356">
        <f t="shared" si="1406"/>
        <v>1</v>
      </c>
      <c r="V386" s="356">
        <f t="shared" si="1611"/>
        <v>0.6</v>
      </c>
      <c r="W386" s="275" t="s">
        <v>1977</v>
      </c>
      <c r="X386" s="369">
        <f>IF(S386="No_existen",5*$X$10,Y386*$X$10)</f>
        <v>0.2</v>
      </c>
      <c r="Y386" s="368">
        <f t="shared" ref="Y386" si="1636">ROUND(AVERAGEIF(Z386:Z388,"&gt;0"),0)</f>
        <v>4</v>
      </c>
      <c r="Z386" s="335">
        <f t="shared" si="1402"/>
        <v>4</v>
      </c>
      <c r="AA386" s="275" t="s">
        <v>330</v>
      </c>
      <c r="AB386" s="275"/>
      <c r="AC386" s="368">
        <f t="shared" ref="AC386" si="1637">IF(S386="No_existen",5*$AC$10,AD386*$AC$10)</f>
        <v>0.15</v>
      </c>
      <c r="AD386" s="356">
        <f t="shared" ref="AD386" si="1638">ROUND(AVERAGEIF(AE386:AE388,"&gt;0"),0)</f>
        <v>1</v>
      </c>
      <c r="AE386" s="336">
        <f t="shared" si="1403"/>
        <v>1</v>
      </c>
      <c r="AF386" s="275" t="s">
        <v>307</v>
      </c>
      <c r="AG386" s="275" t="s">
        <v>1696</v>
      </c>
      <c r="AH386" s="368">
        <f t="shared" ref="AH386" si="1639">IF(S386="No_existen",5*$AH$10,AI386*$AH$10)</f>
        <v>0.1</v>
      </c>
      <c r="AI386" s="356">
        <f t="shared" ref="AI386" si="1640">ROUND(AVERAGEIF(AJ386:AJ388,"&gt;0"),0)</f>
        <v>1</v>
      </c>
      <c r="AJ386" s="336">
        <f t="shared" si="1404"/>
        <v>1</v>
      </c>
      <c r="AK386" s="275" t="s">
        <v>304</v>
      </c>
      <c r="AL386" s="275" t="s">
        <v>319</v>
      </c>
      <c r="AM386" s="368">
        <f t="shared" ref="AM386" si="1641">IF(S386="No_existen",5*$AM$10,AN386*$AM$10)</f>
        <v>0.1</v>
      </c>
      <c r="AN386" s="356">
        <f t="shared" ref="AN386" si="1642">ROUND(AVERAGEIF(AO386:AO388,"&gt;0"),0)</f>
        <v>1</v>
      </c>
      <c r="AO386" s="336">
        <f t="shared" si="1414"/>
        <v>1</v>
      </c>
      <c r="AP386" s="275" t="s">
        <v>592</v>
      </c>
      <c r="AQ386" s="356">
        <f t="shared" ref="AQ386" si="1643">ROUND(AVERAGE(U386,Y386,AD386,AI386,AN386),0)</f>
        <v>2</v>
      </c>
      <c r="AR386" s="356" t="str">
        <f t="shared" ref="AR386" si="1644">IF(AQ386&lt;1.5,"FUERTE",IF(AND(AQ386&gt;=1.5,AQ386&lt;2.5),"ACEPTABLE",IF(AQ386&gt;=5,"INEXISTENTE","DÉBIL")))</f>
        <v>ACEPTABLE</v>
      </c>
      <c r="AS386" s="358">
        <f t="shared" ref="AS386" si="1645">IF(R386=0,0,ROUND((R386*AQ386),0))</f>
        <v>8</v>
      </c>
      <c r="AT386" s="360" t="str">
        <f t="shared" ref="AT386" si="1646">IF(AS386&gt;=36,"GRAVE", IF(AS386&lt;=10, "LEVE", "MODERADO"))</f>
        <v>LEVE</v>
      </c>
      <c r="AU386" s="374" t="s">
        <v>1978</v>
      </c>
      <c r="AV386" s="385">
        <v>0</v>
      </c>
      <c r="AW386" s="275" t="s">
        <v>90</v>
      </c>
      <c r="AX386" s="275"/>
      <c r="AY386" s="159"/>
      <c r="AZ386" s="159"/>
      <c r="BA386" s="344"/>
      <c r="XAO386" s="314"/>
      <c r="XAP386" s="314"/>
      <c r="XAQ386" s="263"/>
      <c r="XAR386" s="312"/>
      <c r="XAS386" s="263"/>
      <c r="XAT386" s="314"/>
      <c r="XAU386" s="314"/>
      <c r="XAV386" s="314"/>
      <c r="XAW386" s="315"/>
      <c r="XAX386" s="314"/>
      <c r="XAY386" s="314"/>
      <c r="XAZ386" s="314"/>
      <c r="XBA386" s="314"/>
      <c r="XBB386" s="314"/>
      <c r="XBC386" s="314"/>
      <c r="XBD386" s="281"/>
      <c r="XBE386" s="316"/>
      <c r="XBF386" s="317"/>
      <c r="XBG386" s="314"/>
      <c r="XBH386" s="314"/>
      <c r="XBI386" s="314"/>
      <c r="XBJ386" s="314"/>
      <c r="XBK386" s="263"/>
      <c r="XBL386" s="312"/>
      <c r="XBM386" s="263"/>
      <c r="XBN386" s="314"/>
      <c r="XBO386" s="314"/>
      <c r="XBP386" s="314"/>
      <c r="XBQ386" s="315"/>
      <c r="XBR386" s="314"/>
      <c r="XBS386" s="314"/>
      <c r="XBT386" s="314"/>
      <c r="XBU386" s="314"/>
      <c r="XBV386" s="314"/>
      <c r="XBW386" s="281"/>
      <c r="XBX386" s="317"/>
      <c r="XBY386" s="314"/>
      <c r="XBZ386" s="314"/>
      <c r="XCA386" s="318"/>
      <c r="XCB386" s="312"/>
      <c r="XCC386" s="314"/>
      <c r="XCD386" s="314"/>
      <c r="XCE386" s="263"/>
      <c r="XCF386" s="312"/>
      <c r="XCG386" s="263"/>
      <c r="XCH386" s="314"/>
      <c r="XCI386" s="314"/>
      <c r="XCJ386" s="314"/>
      <c r="XCK386" s="315"/>
      <c r="XCL386" s="314"/>
      <c r="XCM386" s="314"/>
      <c r="XCN386" s="314"/>
      <c r="XCO386" s="314"/>
      <c r="XCP386" s="314"/>
      <c r="XCQ386" s="317"/>
      <c r="XCR386" s="314"/>
      <c r="XCS386" s="318"/>
      <c r="XCT386" s="286"/>
      <c r="XCW386" s="314"/>
      <c r="XCX386" s="314"/>
      <c r="XCY386" s="263"/>
      <c r="XCZ386" s="312"/>
      <c r="XDA386" s="263"/>
      <c r="XDB386" s="314"/>
      <c r="XDC386" s="314"/>
      <c r="XDD386" s="314"/>
      <c r="XDE386" s="315"/>
      <c r="XDF386" s="314"/>
      <c r="XDG386" s="314"/>
      <c r="XDH386" s="314"/>
      <c r="XDI386" s="314"/>
      <c r="XDJ386" s="314"/>
      <c r="XDK386" s="314"/>
      <c r="XDL386" s="286"/>
      <c r="XDQ386" s="314"/>
      <c r="XDR386" s="314"/>
      <c r="XDS386" s="263"/>
      <c r="XDT386" s="312"/>
      <c r="XDU386" s="263"/>
      <c r="XDV386" s="314"/>
      <c r="XDW386" s="314"/>
      <c r="XDX386" s="314"/>
      <c r="XDY386" s="315"/>
      <c r="XDZ386" s="314"/>
      <c r="XEA386" s="314"/>
      <c r="XEB386" s="314"/>
      <c r="XEC386" s="314"/>
      <c r="XED386" s="314"/>
      <c r="XEE386" s="286"/>
      <c r="XEK386" s="314"/>
      <c r="XEL386" s="314"/>
      <c r="XEM386" s="263"/>
      <c r="XEN386" s="312"/>
      <c r="XEO386" s="263"/>
      <c r="XEP386" s="314"/>
      <c r="XEQ386" s="314"/>
      <c r="XER386" s="314"/>
      <c r="XES386" s="315"/>
      <c r="XET386" s="314"/>
      <c r="XEU386" s="314"/>
      <c r="XEV386" s="314"/>
      <c r="XEW386" s="314"/>
      <c r="XEX386" s="314"/>
    </row>
    <row r="387" spans="1:53 16265:16378" ht="40.5" hidden="1" customHeight="1" x14ac:dyDescent="0.2">
      <c r="A387" s="378"/>
      <c r="B387" s="364"/>
      <c r="C387" s="356"/>
      <c r="D387" s="374"/>
      <c r="E387" s="356"/>
      <c r="F387" s="369"/>
      <c r="G387" s="275"/>
      <c r="H387" s="275"/>
      <c r="I387" s="275"/>
      <c r="J387" s="369"/>
      <c r="K387" s="369"/>
      <c r="L387" s="369"/>
      <c r="M387" s="369"/>
      <c r="N387" s="369"/>
      <c r="O387" s="382"/>
      <c r="P387" s="369"/>
      <c r="Q387" s="382"/>
      <c r="R387" s="382"/>
      <c r="S387" s="162"/>
      <c r="T387" s="334">
        <f t="shared" si="1401"/>
        <v>0</v>
      </c>
      <c r="U387" s="356"/>
      <c r="V387" s="356"/>
      <c r="W387" s="275"/>
      <c r="X387" s="369"/>
      <c r="Y387" s="368"/>
      <c r="Z387" s="335">
        <f t="shared" si="1402"/>
        <v>0</v>
      </c>
      <c r="AA387" s="275"/>
      <c r="AB387" s="275"/>
      <c r="AC387" s="368"/>
      <c r="AD387" s="356"/>
      <c r="AE387" s="336">
        <f t="shared" si="1403"/>
        <v>0</v>
      </c>
      <c r="AF387" s="275"/>
      <c r="AG387" s="275"/>
      <c r="AH387" s="368"/>
      <c r="AI387" s="356"/>
      <c r="AJ387" s="336">
        <f t="shared" si="1404"/>
        <v>0</v>
      </c>
      <c r="AK387" s="275"/>
      <c r="AL387" s="275"/>
      <c r="AM387" s="368"/>
      <c r="AN387" s="356"/>
      <c r="AO387" s="336">
        <f t="shared" si="1414"/>
        <v>0</v>
      </c>
      <c r="AP387" s="275"/>
      <c r="AQ387" s="356"/>
      <c r="AR387" s="356"/>
      <c r="AS387" s="358"/>
      <c r="AT387" s="360"/>
      <c r="AU387" s="374"/>
      <c r="AV387" s="374"/>
      <c r="AW387" s="275" t="s">
        <v>90</v>
      </c>
      <c r="AX387" s="275"/>
      <c r="AY387" s="159"/>
      <c r="AZ387" s="159"/>
      <c r="BA387" s="344"/>
      <c r="XAO387" s="314"/>
      <c r="XAP387" s="314"/>
      <c r="XAQ387" s="263"/>
      <c r="XAR387" s="312"/>
      <c r="XAS387" s="263"/>
      <c r="XAT387" s="314"/>
      <c r="XAU387" s="314"/>
      <c r="XAV387" s="314"/>
      <c r="XAW387" s="315"/>
      <c r="XAX387" s="314"/>
      <c r="XAY387" s="314"/>
      <c r="XAZ387" s="314"/>
      <c r="XBA387" s="314"/>
      <c r="XBB387" s="314"/>
      <c r="XBC387" s="314"/>
      <c r="XBD387" s="281"/>
      <c r="XBE387" s="316"/>
      <c r="XBF387" s="317"/>
      <c r="XBG387" s="314"/>
      <c r="XBH387" s="314"/>
      <c r="XBI387" s="314"/>
      <c r="XBJ387" s="314"/>
      <c r="XBK387" s="263"/>
      <c r="XBL387" s="312"/>
      <c r="XBM387" s="263"/>
      <c r="XBN387" s="314"/>
      <c r="XBO387" s="314"/>
      <c r="XBP387" s="314"/>
      <c r="XBQ387" s="315"/>
      <c r="XBR387" s="314"/>
      <c r="XBS387" s="314"/>
      <c r="XBT387" s="314"/>
      <c r="XBU387" s="314"/>
      <c r="XBV387" s="314"/>
      <c r="XBW387" s="281"/>
      <c r="XBX387" s="317"/>
      <c r="XBY387" s="314"/>
      <c r="XBZ387" s="314"/>
      <c r="XCA387" s="318"/>
      <c r="XCB387" s="312"/>
      <c r="XCC387" s="314"/>
      <c r="XCD387" s="314"/>
      <c r="XCE387" s="263"/>
      <c r="XCF387" s="312"/>
      <c r="XCG387" s="263"/>
      <c r="XCH387" s="314"/>
      <c r="XCI387" s="314"/>
      <c r="XCJ387" s="314"/>
      <c r="XCK387" s="315"/>
      <c r="XCL387" s="314"/>
      <c r="XCM387" s="314"/>
      <c r="XCN387" s="314"/>
      <c r="XCO387" s="314"/>
      <c r="XCP387" s="314"/>
      <c r="XCQ387" s="317"/>
      <c r="XCR387" s="314"/>
      <c r="XCS387" s="318"/>
      <c r="XCT387" s="286"/>
      <c r="XCW387" s="314"/>
      <c r="XCX387" s="314"/>
      <c r="XCY387" s="263"/>
      <c r="XCZ387" s="312"/>
      <c r="XDA387" s="263"/>
      <c r="XDB387" s="314"/>
      <c r="XDC387" s="314"/>
      <c r="XDD387" s="314"/>
      <c r="XDE387" s="315"/>
      <c r="XDF387" s="314"/>
      <c r="XDG387" s="314"/>
      <c r="XDH387" s="314"/>
      <c r="XDI387" s="314"/>
      <c r="XDJ387" s="314"/>
      <c r="XDK387" s="314"/>
      <c r="XDL387" s="286"/>
      <c r="XDQ387" s="314"/>
      <c r="XDR387" s="314"/>
      <c r="XDS387" s="263"/>
      <c r="XDT387" s="312"/>
      <c r="XDU387" s="263"/>
      <c r="XDV387" s="314"/>
      <c r="XDW387" s="314"/>
      <c r="XDX387" s="314"/>
      <c r="XDY387" s="315"/>
      <c r="XDZ387" s="314"/>
      <c r="XEA387" s="314"/>
      <c r="XEB387" s="314"/>
      <c r="XEC387" s="314"/>
      <c r="XED387" s="314"/>
      <c r="XEE387" s="286"/>
      <c r="XEK387" s="314"/>
      <c r="XEL387" s="314"/>
      <c r="XEM387" s="263"/>
      <c r="XEN387" s="312"/>
      <c r="XEO387" s="263"/>
      <c r="XEP387" s="314"/>
      <c r="XEQ387" s="314"/>
      <c r="XER387" s="314"/>
      <c r="XES387" s="315"/>
      <c r="XET387" s="314"/>
      <c r="XEU387" s="314"/>
      <c r="XEV387" s="314"/>
      <c r="XEW387" s="314"/>
      <c r="XEX387" s="314"/>
    </row>
    <row r="388" spans="1:53 16265:16378" ht="40.5" hidden="1" customHeight="1" x14ac:dyDescent="0.2">
      <c r="A388" s="378"/>
      <c r="B388" s="364"/>
      <c r="C388" s="356"/>
      <c r="D388" s="374"/>
      <c r="E388" s="356"/>
      <c r="F388" s="369"/>
      <c r="G388" s="275"/>
      <c r="H388" s="275"/>
      <c r="I388" s="275"/>
      <c r="J388" s="369"/>
      <c r="K388" s="369"/>
      <c r="L388" s="369"/>
      <c r="M388" s="369"/>
      <c r="N388" s="369"/>
      <c r="O388" s="382"/>
      <c r="P388" s="369"/>
      <c r="Q388" s="382"/>
      <c r="R388" s="382"/>
      <c r="S388" s="162"/>
      <c r="T388" s="334">
        <f t="shared" si="1401"/>
        <v>0</v>
      </c>
      <c r="U388" s="356"/>
      <c r="V388" s="356"/>
      <c r="W388" s="275"/>
      <c r="X388" s="369"/>
      <c r="Y388" s="368"/>
      <c r="Z388" s="335">
        <f t="shared" si="1402"/>
        <v>0</v>
      </c>
      <c r="AA388" s="275"/>
      <c r="AB388" s="275"/>
      <c r="AC388" s="368"/>
      <c r="AD388" s="356"/>
      <c r="AE388" s="336">
        <f t="shared" si="1403"/>
        <v>0</v>
      </c>
      <c r="AF388" s="275"/>
      <c r="AG388" s="275"/>
      <c r="AH388" s="368"/>
      <c r="AI388" s="356"/>
      <c r="AJ388" s="336">
        <f t="shared" si="1404"/>
        <v>0</v>
      </c>
      <c r="AK388" s="275"/>
      <c r="AL388" s="275"/>
      <c r="AM388" s="368"/>
      <c r="AN388" s="356"/>
      <c r="AO388" s="336">
        <f t="shared" si="1414"/>
        <v>0</v>
      </c>
      <c r="AP388" s="275"/>
      <c r="AQ388" s="356"/>
      <c r="AR388" s="356"/>
      <c r="AS388" s="358"/>
      <c r="AT388" s="360"/>
      <c r="AU388" s="374"/>
      <c r="AV388" s="374"/>
      <c r="AW388" s="275" t="s">
        <v>90</v>
      </c>
      <c r="AX388" s="275"/>
      <c r="AY388" s="159"/>
      <c r="AZ388" s="159"/>
      <c r="BA388" s="344"/>
      <c r="XAO388" s="314"/>
      <c r="XAP388" s="314"/>
      <c r="XAQ388" s="263"/>
      <c r="XAR388" s="312"/>
      <c r="XAS388" s="263"/>
      <c r="XAT388" s="314"/>
      <c r="XAU388" s="314"/>
      <c r="XAV388" s="314"/>
      <c r="XAW388" s="315"/>
      <c r="XAX388" s="314"/>
      <c r="XAY388" s="314"/>
      <c r="XAZ388" s="314"/>
      <c r="XBA388" s="314"/>
      <c r="XBB388" s="314"/>
      <c r="XBC388" s="314"/>
      <c r="XBD388" s="281"/>
      <c r="XBE388" s="316"/>
      <c r="XBF388" s="317"/>
      <c r="XBG388" s="314"/>
      <c r="XBH388" s="314"/>
      <c r="XBI388" s="314"/>
      <c r="XBJ388" s="314"/>
      <c r="XBK388" s="263"/>
      <c r="XBL388" s="312"/>
      <c r="XBM388" s="263"/>
      <c r="XBN388" s="314"/>
      <c r="XBO388" s="314"/>
      <c r="XBP388" s="314"/>
      <c r="XBQ388" s="315"/>
      <c r="XBR388" s="314"/>
      <c r="XBS388" s="314"/>
      <c r="XBT388" s="314"/>
      <c r="XBU388" s="314"/>
      <c r="XBV388" s="314"/>
      <c r="XBW388" s="281"/>
      <c r="XBX388" s="317"/>
      <c r="XBY388" s="314"/>
      <c r="XBZ388" s="314"/>
      <c r="XCA388" s="318"/>
      <c r="XCB388" s="312"/>
      <c r="XCC388" s="314"/>
      <c r="XCD388" s="314"/>
      <c r="XCE388" s="263"/>
      <c r="XCF388" s="312"/>
      <c r="XCG388" s="263"/>
      <c r="XCH388" s="314"/>
      <c r="XCI388" s="314"/>
      <c r="XCJ388" s="314"/>
      <c r="XCK388" s="315"/>
      <c r="XCL388" s="314"/>
      <c r="XCM388" s="314"/>
      <c r="XCN388" s="314"/>
      <c r="XCO388" s="314"/>
      <c r="XCP388" s="314"/>
      <c r="XCQ388" s="317"/>
      <c r="XCR388" s="314"/>
      <c r="XCS388" s="318"/>
      <c r="XCT388" s="286"/>
      <c r="XCW388" s="314"/>
      <c r="XCX388" s="314"/>
      <c r="XCY388" s="263"/>
      <c r="XCZ388" s="312"/>
      <c r="XDA388" s="263"/>
      <c r="XDB388" s="314"/>
      <c r="XDC388" s="314"/>
      <c r="XDD388" s="314"/>
      <c r="XDE388" s="315"/>
      <c r="XDF388" s="314"/>
      <c r="XDG388" s="314"/>
      <c r="XDH388" s="314"/>
      <c r="XDI388" s="314"/>
      <c r="XDJ388" s="314"/>
      <c r="XDK388" s="314"/>
      <c r="XDL388" s="286"/>
      <c r="XDQ388" s="314"/>
      <c r="XDR388" s="314"/>
      <c r="XDS388" s="263"/>
      <c r="XDT388" s="312"/>
      <c r="XDU388" s="263"/>
      <c r="XDV388" s="314"/>
      <c r="XDW388" s="314"/>
      <c r="XDX388" s="314"/>
      <c r="XDY388" s="315"/>
      <c r="XDZ388" s="314"/>
      <c r="XEA388" s="314"/>
      <c r="XEB388" s="314"/>
      <c r="XEC388" s="314"/>
      <c r="XED388" s="314"/>
      <c r="XEE388" s="286"/>
      <c r="XEK388" s="314"/>
      <c r="XEL388" s="314"/>
      <c r="XEM388" s="263"/>
      <c r="XEN388" s="312"/>
      <c r="XEO388" s="263"/>
      <c r="XEP388" s="314"/>
      <c r="XEQ388" s="314"/>
      <c r="XER388" s="314"/>
      <c r="XES388" s="315"/>
      <c r="XET388" s="314"/>
      <c r="XEU388" s="314"/>
      <c r="XEV388" s="314"/>
      <c r="XEW388" s="314"/>
      <c r="XEX388" s="314"/>
    </row>
    <row r="389" spans="1:53 16265:16378" ht="40.5" hidden="1" customHeight="1" x14ac:dyDescent="0.2">
      <c r="A389" s="378">
        <v>127</v>
      </c>
      <c r="B389" s="364" t="s">
        <v>268</v>
      </c>
      <c r="C389" s="356" t="str">
        <f>+VLOOKUP(B389,$A$770:$B$812,2,0)</f>
        <v>DIEGO PAREDES CUERVO</v>
      </c>
      <c r="D389" s="374" t="s">
        <v>171</v>
      </c>
      <c r="E389" s="356"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69" t="s">
        <v>276</v>
      </c>
      <c r="G389" s="275" t="s">
        <v>271</v>
      </c>
      <c r="H389" s="275" t="s">
        <v>37</v>
      </c>
      <c r="I389" s="275" t="s">
        <v>1979</v>
      </c>
      <c r="J389" s="369" t="s">
        <v>106</v>
      </c>
      <c r="K389" s="369" t="s">
        <v>1716</v>
      </c>
      <c r="L389" s="369" t="s">
        <v>1980</v>
      </c>
      <c r="M389" s="369" t="s">
        <v>1981</v>
      </c>
      <c r="N389" s="369" t="s">
        <v>128</v>
      </c>
      <c r="O389" s="382">
        <f t="shared" ref="O389" si="1647">IF(N389="ALTA",5,IF(N389="MEDIO ALTA",4,IF(N389="MEDIA",3,IF(N389="MEDIO BAJA",2,IF(N389="BAJA",1,0)))))</f>
        <v>1</v>
      </c>
      <c r="P389" s="369" t="s">
        <v>144</v>
      </c>
      <c r="Q389" s="382">
        <f t="shared" ref="Q389" si="1648">IF(P389="ALTO",5,IF(P389="MEDIO ALTO",4,IF(P389="MEDIO",3,IF(P389="MEDIO BAJO",2,IF(P389="BAJO",1,0)))))</f>
        <v>4</v>
      </c>
      <c r="R389" s="382">
        <f t="shared" ref="R389:R404" si="1649">Q389*O389</f>
        <v>4</v>
      </c>
      <c r="S389" s="162" t="s">
        <v>327</v>
      </c>
      <c r="T389" s="334">
        <f t="shared" si="1401"/>
        <v>1</v>
      </c>
      <c r="U389" s="356">
        <f t="shared" si="1406"/>
        <v>1</v>
      </c>
      <c r="V389" s="356">
        <f t="shared" si="1611"/>
        <v>0.6</v>
      </c>
      <c r="W389" s="275" t="s">
        <v>1982</v>
      </c>
      <c r="X389" s="369">
        <f>IF(S389="No_existen",5*$X$10,Y389*$X$10)</f>
        <v>0.1</v>
      </c>
      <c r="Y389" s="368">
        <f t="shared" ref="Y389" si="1650">ROUND(AVERAGEIF(Z389:Z391,"&gt;0"),0)</f>
        <v>2</v>
      </c>
      <c r="Z389" s="335">
        <f t="shared" si="1402"/>
        <v>2</v>
      </c>
      <c r="AA389" s="275" t="s">
        <v>331</v>
      </c>
      <c r="AB389" s="275"/>
      <c r="AC389" s="368">
        <f t="shared" ref="AC389" si="1651">IF(S389="No_existen",5*$AC$10,AD389*$AC$10)</f>
        <v>0.15</v>
      </c>
      <c r="AD389" s="356">
        <f t="shared" ref="AD389" si="1652">ROUND(AVERAGEIF(AE389:AE391,"&gt;0"),0)</f>
        <v>1</v>
      </c>
      <c r="AE389" s="336">
        <f t="shared" si="1403"/>
        <v>1</v>
      </c>
      <c r="AF389" s="275" t="s">
        <v>307</v>
      </c>
      <c r="AG389" s="275" t="s">
        <v>1983</v>
      </c>
      <c r="AH389" s="368">
        <f t="shared" ref="AH389" si="1653">IF(S389="No_existen",5*$AH$10,AI389*$AH$10)</f>
        <v>0.1</v>
      </c>
      <c r="AI389" s="356">
        <f t="shared" ref="AI389" si="1654">ROUND(AVERAGEIF(AJ389:AJ391,"&gt;0"),0)</f>
        <v>1</v>
      </c>
      <c r="AJ389" s="336">
        <f t="shared" si="1404"/>
        <v>1</v>
      </c>
      <c r="AK389" s="275" t="s">
        <v>304</v>
      </c>
      <c r="AL389" s="275" t="s">
        <v>311</v>
      </c>
      <c r="AM389" s="368">
        <f t="shared" ref="AM389" si="1655">IF(S389="No_existen",5*$AM$10,AN389*$AM$10)</f>
        <v>0.1</v>
      </c>
      <c r="AN389" s="356">
        <f t="shared" ref="AN389" si="1656">ROUND(AVERAGEIF(AO389:AO391,"&gt;0"),0)</f>
        <v>1</v>
      </c>
      <c r="AO389" s="336">
        <f t="shared" si="1414"/>
        <v>1</v>
      </c>
      <c r="AP389" s="275" t="s">
        <v>592</v>
      </c>
      <c r="AQ389" s="356">
        <f t="shared" ref="AQ389" si="1657">ROUND(AVERAGE(U389,Y389,AD389,AI389,AN389),0)</f>
        <v>1</v>
      </c>
      <c r="AR389" s="356" t="str">
        <f t="shared" ref="AR389" si="1658">IF(AQ389&lt;1.5,"FUERTE",IF(AND(AQ389&gt;=1.5,AQ389&lt;2.5),"ACEPTABLE",IF(AQ389&gt;=5,"INEXISTENTE","DÉBIL")))</f>
        <v>FUERTE</v>
      </c>
      <c r="AS389" s="358">
        <f t="shared" ref="AS389" si="1659">IF(R389=0,0,ROUND((R389*AQ389),0))</f>
        <v>4</v>
      </c>
      <c r="AT389" s="360" t="str">
        <f t="shared" ref="AT389" si="1660">IF(AS389&gt;=36,"GRAVE", IF(AS389&lt;=10, "LEVE", "MODERADO"))</f>
        <v>LEVE</v>
      </c>
      <c r="AU389" s="374" t="s">
        <v>1984</v>
      </c>
      <c r="AV389" s="385">
        <v>1</v>
      </c>
      <c r="AW389" s="275" t="s">
        <v>90</v>
      </c>
      <c r="AX389" s="275"/>
      <c r="AY389" s="159"/>
      <c r="AZ389" s="159"/>
      <c r="BA389" s="344"/>
      <c r="XAO389" s="314"/>
      <c r="XAP389" s="314"/>
      <c r="XAQ389" s="263"/>
      <c r="XAR389" s="312"/>
      <c r="XAS389" s="263"/>
      <c r="XAT389" s="314"/>
      <c r="XAU389" s="314"/>
      <c r="XAV389" s="314"/>
      <c r="XAW389" s="315"/>
      <c r="XAX389" s="314"/>
      <c r="XAY389" s="314"/>
      <c r="XAZ389" s="314"/>
      <c r="XBA389" s="314"/>
      <c r="XBB389" s="314"/>
      <c r="XBC389" s="314"/>
      <c r="XBD389" s="281"/>
      <c r="XBE389" s="316"/>
      <c r="XBF389" s="317"/>
      <c r="XBG389" s="314"/>
      <c r="XBH389" s="314"/>
      <c r="XBI389" s="314"/>
      <c r="XBJ389" s="314"/>
      <c r="XBK389" s="263"/>
      <c r="XBL389" s="312"/>
      <c r="XBM389" s="263"/>
      <c r="XBN389" s="314"/>
      <c r="XBO389" s="314"/>
      <c r="XBP389" s="314"/>
      <c r="XBQ389" s="315"/>
      <c r="XBR389" s="314"/>
      <c r="XBS389" s="314"/>
      <c r="XBT389" s="314"/>
      <c r="XBU389" s="314"/>
      <c r="XBV389" s="314"/>
      <c r="XBW389" s="281"/>
      <c r="XBX389" s="317"/>
      <c r="XBY389" s="314"/>
      <c r="XBZ389" s="314"/>
      <c r="XCA389" s="318"/>
      <c r="XCB389" s="312"/>
      <c r="XCC389" s="314"/>
      <c r="XCD389" s="314"/>
      <c r="XCE389" s="263"/>
      <c r="XCF389" s="312"/>
      <c r="XCG389" s="263"/>
      <c r="XCH389" s="314"/>
      <c r="XCI389" s="314"/>
      <c r="XCJ389" s="314"/>
      <c r="XCK389" s="315"/>
      <c r="XCL389" s="314"/>
      <c r="XCM389" s="314"/>
      <c r="XCN389" s="314"/>
      <c r="XCO389" s="314"/>
      <c r="XCP389" s="314"/>
      <c r="XCQ389" s="317"/>
      <c r="XCR389" s="314"/>
      <c r="XCS389" s="318"/>
      <c r="XCT389" s="286"/>
      <c r="XCW389" s="314"/>
      <c r="XCX389" s="314"/>
      <c r="XCY389" s="263"/>
      <c r="XCZ389" s="312"/>
      <c r="XDA389" s="263"/>
      <c r="XDB389" s="314"/>
      <c r="XDC389" s="314"/>
      <c r="XDD389" s="314"/>
      <c r="XDE389" s="315"/>
      <c r="XDF389" s="314"/>
      <c r="XDG389" s="314"/>
      <c r="XDH389" s="314"/>
      <c r="XDI389" s="314"/>
      <c r="XDJ389" s="314"/>
      <c r="XDK389" s="314"/>
      <c r="XDL389" s="286"/>
      <c r="XDQ389" s="314"/>
      <c r="XDR389" s="314"/>
      <c r="XDS389" s="263"/>
      <c r="XDT389" s="312"/>
      <c r="XDU389" s="263"/>
      <c r="XDV389" s="314"/>
      <c r="XDW389" s="314"/>
      <c r="XDX389" s="314"/>
      <c r="XDY389" s="315"/>
      <c r="XDZ389" s="314"/>
      <c r="XEA389" s="314"/>
      <c r="XEB389" s="314"/>
      <c r="XEC389" s="314"/>
      <c r="XED389" s="314"/>
      <c r="XEE389" s="286"/>
      <c r="XEK389" s="314"/>
      <c r="XEL389" s="314"/>
      <c r="XEM389" s="263"/>
      <c r="XEN389" s="312"/>
      <c r="XEO389" s="263"/>
      <c r="XEP389" s="314"/>
      <c r="XEQ389" s="314"/>
      <c r="XER389" s="314"/>
      <c r="XES389" s="315"/>
      <c r="XET389" s="314"/>
      <c r="XEU389" s="314"/>
      <c r="XEV389" s="314"/>
      <c r="XEW389" s="314"/>
      <c r="XEX389" s="314"/>
    </row>
    <row r="390" spans="1:53 16265:16378" ht="40.5" hidden="1" customHeight="1" x14ac:dyDescent="0.2">
      <c r="A390" s="378"/>
      <c r="B390" s="364"/>
      <c r="C390" s="356"/>
      <c r="D390" s="374"/>
      <c r="E390" s="356"/>
      <c r="F390" s="369"/>
      <c r="G390" s="275"/>
      <c r="H390" s="275"/>
      <c r="I390" s="275"/>
      <c r="J390" s="369"/>
      <c r="K390" s="369"/>
      <c r="L390" s="369"/>
      <c r="M390" s="369"/>
      <c r="N390" s="369"/>
      <c r="O390" s="382"/>
      <c r="P390" s="369"/>
      <c r="Q390" s="382"/>
      <c r="R390" s="382"/>
      <c r="S390" s="162"/>
      <c r="T390" s="334">
        <f t="shared" si="1401"/>
        <v>0</v>
      </c>
      <c r="U390" s="356"/>
      <c r="V390" s="356"/>
      <c r="W390" s="275"/>
      <c r="X390" s="369"/>
      <c r="Y390" s="368"/>
      <c r="Z390" s="335">
        <f t="shared" si="1402"/>
        <v>0</v>
      </c>
      <c r="AA390" s="275"/>
      <c r="AB390" s="275"/>
      <c r="AC390" s="368"/>
      <c r="AD390" s="356"/>
      <c r="AE390" s="336">
        <f t="shared" si="1403"/>
        <v>0</v>
      </c>
      <c r="AF390" s="275"/>
      <c r="AG390" s="275"/>
      <c r="AH390" s="368"/>
      <c r="AI390" s="356"/>
      <c r="AJ390" s="336">
        <f t="shared" si="1404"/>
        <v>0</v>
      </c>
      <c r="AK390" s="275"/>
      <c r="AL390" s="275"/>
      <c r="AM390" s="368"/>
      <c r="AN390" s="356"/>
      <c r="AO390" s="336">
        <f t="shared" si="1414"/>
        <v>0</v>
      </c>
      <c r="AP390" s="275"/>
      <c r="AQ390" s="356"/>
      <c r="AR390" s="356"/>
      <c r="AS390" s="358"/>
      <c r="AT390" s="360"/>
      <c r="AU390" s="374"/>
      <c r="AV390" s="374"/>
      <c r="AW390" s="275" t="s">
        <v>90</v>
      </c>
      <c r="AX390" s="275"/>
      <c r="AY390" s="159"/>
      <c r="AZ390" s="159"/>
      <c r="BA390" s="344"/>
      <c r="XAO390" s="314"/>
      <c r="XAP390" s="314"/>
      <c r="XAQ390" s="263"/>
      <c r="XAR390" s="312"/>
      <c r="XAS390" s="263"/>
      <c r="XAT390" s="314"/>
      <c r="XAU390" s="314"/>
      <c r="XAV390" s="314"/>
      <c r="XAW390" s="315"/>
      <c r="XAX390" s="314"/>
      <c r="XAY390" s="314"/>
      <c r="XAZ390" s="314"/>
      <c r="XBA390" s="314"/>
      <c r="XBB390" s="314"/>
      <c r="XBC390" s="314"/>
      <c r="XBD390" s="281"/>
      <c r="XBE390" s="316"/>
      <c r="XBF390" s="317"/>
      <c r="XBG390" s="314"/>
      <c r="XBH390" s="314"/>
      <c r="XBI390" s="314"/>
      <c r="XBJ390" s="314"/>
      <c r="XBK390" s="263"/>
      <c r="XBL390" s="312"/>
      <c r="XBM390" s="263"/>
      <c r="XBN390" s="314"/>
      <c r="XBO390" s="314"/>
      <c r="XBP390" s="314"/>
      <c r="XBQ390" s="315"/>
      <c r="XBR390" s="314"/>
      <c r="XBS390" s="314"/>
      <c r="XBT390" s="314"/>
      <c r="XBU390" s="314"/>
      <c r="XBV390" s="314"/>
      <c r="XBW390" s="281"/>
      <c r="XBX390" s="317"/>
      <c r="XBY390" s="314"/>
      <c r="XBZ390" s="314"/>
      <c r="XCA390" s="318"/>
      <c r="XCB390" s="312"/>
      <c r="XCC390" s="314"/>
      <c r="XCD390" s="314"/>
      <c r="XCE390" s="263"/>
      <c r="XCF390" s="312"/>
      <c r="XCG390" s="263"/>
      <c r="XCH390" s="314"/>
      <c r="XCI390" s="314"/>
      <c r="XCJ390" s="314"/>
      <c r="XCK390" s="315"/>
      <c r="XCL390" s="314"/>
      <c r="XCM390" s="314"/>
      <c r="XCN390" s="314"/>
      <c r="XCO390" s="314"/>
      <c r="XCP390" s="314"/>
      <c r="XCQ390" s="317"/>
      <c r="XCR390" s="314"/>
      <c r="XCS390" s="318"/>
      <c r="XCT390" s="286"/>
      <c r="XCW390" s="314"/>
      <c r="XCX390" s="314"/>
      <c r="XCY390" s="263"/>
      <c r="XCZ390" s="312"/>
      <c r="XDA390" s="263"/>
      <c r="XDB390" s="314"/>
      <c r="XDC390" s="314"/>
      <c r="XDD390" s="314"/>
      <c r="XDE390" s="315"/>
      <c r="XDF390" s="314"/>
      <c r="XDG390" s="314"/>
      <c r="XDH390" s="314"/>
      <c r="XDI390" s="314"/>
      <c r="XDJ390" s="314"/>
      <c r="XDK390" s="314"/>
      <c r="XDL390" s="286"/>
      <c r="XDQ390" s="314"/>
      <c r="XDR390" s="314"/>
      <c r="XDS390" s="263"/>
      <c r="XDT390" s="312"/>
      <c r="XDU390" s="263"/>
      <c r="XDV390" s="314"/>
      <c r="XDW390" s="314"/>
      <c r="XDX390" s="314"/>
      <c r="XDY390" s="315"/>
      <c r="XDZ390" s="314"/>
      <c r="XEA390" s="314"/>
      <c r="XEB390" s="314"/>
      <c r="XEC390" s="314"/>
      <c r="XED390" s="314"/>
      <c r="XEE390" s="286"/>
      <c r="XEK390" s="314"/>
      <c r="XEL390" s="314"/>
      <c r="XEM390" s="263"/>
      <c r="XEN390" s="312"/>
      <c r="XEO390" s="263"/>
      <c r="XEP390" s="314"/>
      <c r="XEQ390" s="314"/>
      <c r="XER390" s="314"/>
      <c r="XES390" s="315"/>
      <c r="XET390" s="314"/>
      <c r="XEU390" s="314"/>
      <c r="XEV390" s="314"/>
      <c r="XEW390" s="314"/>
      <c r="XEX390" s="314"/>
    </row>
    <row r="391" spans="1:53 16265:16378" ht="40.5" hidden="1" customHeight="1" x14ac:dyDescent="0.2">
      <c r="A391" s="378"/>
      <c r="B391" s="364"/>
      <c r="C391" s="356"/>
      <c r="D391" s="374"/>
      <c r="E391" s="356"/>
      <c r="F391" s="369"/>
      <c r="G391" s="275"/>
      <c r="H391" s="275"/>
      <c r="I391" s="275"/>
      <c r="J391" s="369"/>
      <c r="K391" s="369"/>
      <c r="L391" s="369"/>
      <c r="M391" s="369"/>
      <c r="N391" s="369"/>
      <c r="O391" s="382"/>
      <c r="P391" s="369"/>
      <c r="Q391" s="382"/>
      <c r="R391" s="382"/>
      <c r="S391" s="162"/>
      <c r="T391" s="334">
        <f t="shared" si="1401"/>
        <v>0</v>
      </c>
      <c r="U391" s="356"/>
      <c r="V391" s="356"/>
      <c r="W391" s="275"/>
      <c r="X391" s="369"/>
      <c r="Y391" s="368"/>
      <c r="Z391" s="335">
        <f t="shared" si="1402"/>
        <v>0</v>
      </c>
      <c r="AA391" s="275"/>
      <c r="AB391" s="275"/>
      <c r="AC391" s="368"/>
      <c r="AD391" s="356"/>
      <c r="AE391" s="336">
        <f t="shared" si="1403"/>
        <v>0</v>
      </c>
      <c r="AF391" s="275"/>
      <c r="AG391" s="275"/>
      <c r="AH391" s="368"/>
      <c r="AI391" s="356"/>
      <c r="AJ391" s="336">
        <f t="shared" si="1404"/>
        <v>0</v>
      </c>
      <c r="AK391" s="275"/>
      <c r="AL391" s="275"/>
      <c r="AM391" s="368"/>
      <c r="AN391" s="356"/>
      <c r="AO391" s="336">
        <f t="shared" si="1414"/>
        <v>0</v>
      </c>
      <c r="AP391" s="275"/>
      <c r="AQ391" s="356"/>
      <c r="AR391" s="356"/>
      <c r="AS391" s="358"/>
      <c r="AT391" s="360"/>
      <c r="AU391" s="374"/>
      <c r="AV391" s="374"/>
      <c r="AW391" s="275" t="s">
        <v>90</v>
      </c>
      <c r="AX391" s="275"/>
      <c r="AY391" s="159"/>
      <c r="AZ391" s="159"/>
      <c r="BA391" s="344"/>
      <c r="XAO391" s="314"/>
      <c r="XAP391" s="314"/>
      <c r="XAQ391" s="263"/>
      <c r="XAR391" s="312"/>
      <c r="XAS391" s="263"/>
      <c r="XAT391" s="314"/>
      <c r="XAU391" s="314"/>
      <c r="XAV391" s="314"/>
      <c r="XAW391" s="315"/>
      <c r="XAX391" s="314"/>
      <c r="XAY391" s="314"/>
      <c r="XAZ391" s="314"/>
      <c r="XBA391" s="314"/>
      <c r="XBB391" s="314"/>
      <c r="XBC391" s="314"/>
      <c r="XBD391" s="281"/>
      <c r="XBE391" s="316"/>
      <c r="XBF391" s="317"/>
      <c r="XBG391" s="314"/>
      <c r="XBH391" s="314"/>
      <c r="XBI391" s="314"/>
      <c r="XBJ391" s="314"/>
      <c r="XBK391" s="263"/>
      <c r="XBL391" s="312"/>
      <c r="XBM391" s="263"/>
      <c r="XBN391" s="314"/>
      <c r="XBO391" s="314"/>
      <c r="XBP391" s="314"/>
      <c r="XBQ391" s="315"/>
      <c r="XBR391" s="314"/>
      <c r="XBS391" s="314"/>
      <c r="XBT391" s="314"/>
      <c r="XBU391" s="314"/>
      <c r="XBV391" s="314"/>
      <c r="XBW391" s="281"/>
      <c r="XBX391" s="317"/>
      <c r="XBY391" s="314"/>
      <c r="XBZ391" s="314"/>
      <c r="XCA391" s="318"/>
      <c r="XCB391" s="312"/>
      <c r="XCC391" s="314"/>
      <c r="XCD391" s="314"/>
      <c r="XCE391" s="263"/>
      <c r="XCF391" s="312"/>
      <c r="XCG391" s="263"/>
      <c r="XCH391" s="314"/>
      <c r="XCI391" s="314"/>
      <c r="XCJ391" s="314"/>
      <c r="XCK391" s="315"/>
      <c r="XCL391" s="314"/>
      <c r="XCM391" s="314"/>
      <c r="XCN391" s="314"/>
      <c r="XCO391" s="314"/>
      <c r="XCP391" s="314"/>
      <c r="XCQ391" s="317"/>
      <c r="XCR391" s="314"/>
      <c r="XCS391" s="318"/>
      <c r="XCT391" s="286"/>
      <c r="XCW391" s="314"/>
      <c r="XCX391" s="314"/>
      <c r="XCY391" s="263"/>
      <c r="XCZ391" s="312"/>
      <c r="XDA391" s="263"/>
      <c r="XDB391" s="314"/>
      <c r="XDC391" s="314"/>
      <c r="XDD391" s="314"/>
      <c r="XDE391" s="315"/>
      <c r="XDF391" s="314"/>
      <c r="XDG391" s="314"/>
      <c r="XDH391" s="314"/>
      <c r="XDI391" s="314"/>
      <c r="XDJ391" s="314"/>
      <c r="XDK391" s="314"/>
      <c r="XDL391" s="286"/>
      <c r="XDQ391" s="314"/>
      <c r="XDR391" s="314"/>
      <c r="XDS391" s="263"/>
      <c r="XDT391" s="312"/>
      <c r="XDU391" s="263"/>
      <c r="XDV391" s="314"/>
      <c r="XDW391" s="314"/>
      <c r="XDX391" s="314"/>
      <c r="XDY391" s="315"/>
      <c r="XDZ391" s="314"/>
      <c r="XEA391" s="314"/>
      <c r="XEB391" s="314"/>
      <c r="XEC391" s="314"/>
      <c r="XED391" s="314"/>
      <c r="XEE391" s="286"/>
      <c r="XEK391" s="314"/>
      <c r="XEL391" s="314"/>
      <c r="XEM391" s="263"/>
      <c r="XEN391" s="312"/>
      <c r="XEO391" s="263"/>
      <c r="XEP391" s="314"/>
      <c r="XEQ391" s="314"/>
      <c r="XER391" s="314"/>
      <c r="XES391" s="315"/>
      <c r="XET391" s="314"/>
      <c r="XEU391" s="314"/>
      <c r="XEV391" s="314"/>
      <c r="XEW391" s="314"/>
      <c r="XEX391" s="314"/>
    </row>
    <row r="392" spans="1:53 16265:16378" ht="40.5" hidden="1" customHeight="1" x14ac:dyDescent="0.2">
      <c r="A392" s="378">
        <v>128</v>
      </c>
      <c r="B392" s="364" t="s">
        <v>268</v>
      </c>
      <c r="C392" s="356" t="str">
        <f>+VLOOKUP(B392,$A$770:$B$812,2,0)</f>
        <v>DIEGO PAREDES CUERVO</v>
      </c>
      <c r="D392" s="374" t="s">
        <v>171</v>
      </c>
      <c r="E392" s="356"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69" t="s">
        <v>276</v>
      </c>
      <c r="G392" s="275" t="s">
        <v>271</v>
      </c>
      <c r="H392" s="275" t="s">
        <v>37</v>
      </c>
      <c r="I392" s="275" t="s">
        <v>1721</v>
      </c>
      <c r="J392" s="369" t="s">
        <v>106</v>
      </c>
      <c r="K392" s="369" t="s">
        <v>1985</v>
      </c>
      <c r="L392" s="369" t="s">
        <v>1986</v>
      </c>
      <c r="M392" s="369" t="s">
        <v>1987</v>
      </c>
      <c r="N392" s="369" t="s">
        <v>151</v>
      </c>
      <c r="O392" s="382">
        <f t="shared" ref="O392" si="1661">IF(N392="ALTA",5,IF(N392="MEDIO ALTA",4,IF(N392="MEDIA",3,IF(N392="MEDIO BAJA",2,IF(N392="BAJA",1,0)))))</f>
        <v>2</v>
      </c>
      <c r="P392" s="369" t="s">
        <v>141</v>
      </c>
      <c r="Q392" s="382">
        <f t="shared" ref="Q392" si="1662">IF(P392="ALTO",5,IF(P392="MEDIO ALTO",4,IF(P392="MEDIO",3,IF(P392="MEDIO BAJO",2,IF(P392="BAJO",1,0)))))</f>
        <v>3</v>
      </c>
      <c r="R392" s="382">
        <f>Q392*O392</f>
        <v>6</v>
      </c>
      <c r="S392" s="162" t="s">
        <v>327</v>
      </c>
      <c r="T392" s="334">
        <f t="shared" si="1401"/>
        <v>1</v>
      </c>
      <c r="U392" s="356">
        <f t="shared" si="1406"/>
        <v>1</v>
      </c>
      <c r="V392" s="356">
        <f t="shared" si="1611"/>
        <v>0.6</v>
      </c>
      <c r="W392" s="275" t="s">
        <v>1988</v>
      </c>
      <c r="X392" s="369">
        <f>IF(S392="No_existen",5*$X$10,Y392*$X$10)</f>
        <v>0.1</v>
      </c>
      <c r="Y392" s="368">
        <f t="shared" ref="Y392" si="1663">ROUND(AVERAGEIF(Z392:Z394,"&gt;0"),0)</f>
        <v>2</v>
      </c>
      <c r="Z392" s="335">
        <f t="shared" si="1402"/>
        <v>2</v>
      </c>
      <c r="AA392" s="275" t="s">
        <v>331</v>
      </c>
      <c r="AB392" s="275"/>
      <c r="AC392" s="368">
        <f t="shared" ref="AC392" si="1664">IF(S392="No_existen",5*$AC$10,AD392*$AC$10)</f>
        <v>0.15</v>
      </c>
      <c r="AD392" s="356">
        <f t="shared" ref="AD392" si="1665">ROUND(AVERAGEIF(AE392:AE394,"&gt;0"),0)</f>
        <v>1</v>
      </c>
      <c r="AE392" s="336">
        <f t="shared" si="1403"/>
        <v>1</v>
      </c>
      <c r="AF392" s="275" t="s">
        <v>307</v>
      </c>
      <c r="AG392" s="275" t="s">
        <v>1989</v>
      </c>
      <c r="AH392" s="368">
        <f t="shared" ref="AH392" si="1666">IF(S392="No_existen",5*$AH$10,AI392*$AH$10)</f>
        <v>0.1</v>
      </c>
      <c r="AI392" s="356">
        <f t="shared" ref="AI392" si="1667">ROUND(AVERAGEIF(AJ392:AJ394,"&gt;0"),0)</f>
        <v>1</v>
      </c>
      <c r="AJ392" s="336">
        <f t="shared" si="1404"/>
        <v>1</v>
      </c>
      <c r="AK392" s="275" t="s">
        <v>304</v>
      </c>
      <c r="AL392" s="275" t="s">
        <v>319</v>
      </c>
      <c r="AM392" s="368">
        <f t="shared" ref="AM392" si="1668">IF(S392="No_existen",5*$AM$10,AN392*$AM$10)</f>
        <v>0.1</v>
      </c>
      <c r="AN392" s="356">
        <f t="shared" ref="AN392" si="1669">ROUND(AVERAGEIF(AO392:AO394,"&gt;0"),0)</f>
        <v>1</v>
      </c>
      <c r="AO392" s="336">
        <f t="shared" si="1414"/>
        <v>1</v>
      </c>
      <c r="AP392" s="275" t="s">
        <v>592</v>
      </c>
      <c r="AQ392" s="356">
        <f t="shared" ref="AQ392" si="1670">ROUND(AVERAGE(U392,Y392,AD392,AI392,AN392),0)</f>
        <v>1</v>
      </c>
      <c r="AR392" s="356" t="str">
        <f t="shared" ref="AR392" si="1671">IF(AQ392&lt;1.5,"FUERTE",IF(AND(AQ392&gt;=1.5,AQ392&lt;2.5),"ACEPTABLE",IF(AQ392&gt;=5,"INEXISTENTE","DÉBIL")))</f>
        <v>FUERTE</v>
      </c>
      <c r="AS392" s="358">
        <f t="shared" ref="AS392" si="1672">IF(R392=0,0,ROUND((R392*AQ392),0))</f>
        <v>6</v>
      </c>
      <c r="AT392" s="360" t="str">
        <f t="shared" ref="AT392" si="1673">IF(AS392&gt;=36,"GRAVE", IF(AS392&lt;=10, "LEVE", "MODERADO"))</f>
        <v>LEVE</v>
      </c>
      <c r="AU392" s="374" t="s">
        <v>1990</v>
      </c>
      <c r="AV392" s="385">
        <v>0</v>
      </c>
      <c r="AW392" s="275" t="s">
        <v>90</v>
      </c>
      <c r="AX392" s="275"/>
      <c r="AY392" s="159"/>
      <c r="AZ392" s="159"/>
      <c r="BA392" s="344"/>
      <c r="XAO392" s="314"/>
      <c r="XAP392" s="314"/>
      <c r="XAQ392" s="263"/>
      <c r="XAR392" s="312"/>
      <c r="XAS392" s="263"/>
      <c r="XAT392" s="314"/>
      <c r="XAU392" s="314"/>
      <c r="XAV392" s="314"/>
      <c r="XAW392" s="315"/>
      <c r="XAX392" s="314"/>
      <c r="XAY392" s="314"/>
      <c r="XAZ392" s="314"/>
      <c r="XBA392" s="314"/>
      <c r="XBB392" s="314"/>
      <c r="XBC392" s="314"/>
      <c r="XBD392" s="281"/>
      <c r="XBE392" s="316"/>
      <c r="XBF392" s="317"/>
      <c r="XBG392" s="314"/>
      <c r="XBH392" s="314"/>
      <c r="XBI392" s="314"/>
      <c r="XBJ392" s="314"/>
      <c r="XBK392" s="263"/>
      <c r="XBL392" s="312"/>
      <c r="XBM392" s="263"/>
      <c r="XBN392" s="314"/>
      <c r="XBO392" s="314"/>
      <c r="XBP392" s="314"/>
      <c r="XBQ392" s="315"/>
      <c r="XBR392" s="314"/>
      <c r="XBS392" s="314"/>
      <c r="XBT392" s="314"/>
      <c r="XBU392" s="314"/>
      <c r="XBV392" s="314"/>
      <c r="XBW392" s="281"/>
      <c r="XBX392" s="317"/>
      <c r="XBY392" s="314"/>
      <c r="XBZ392" s="314"/>
      <c r="XCA392" s="318"/>
      <c r="XCB392" s="312"/>
      <c r="XCC392" s="314"/>
      <c r="XCD392" s="314"/>
      <c r="XCE392" s="263"/>
      <c r="XCF392" s="312"/>
      <c r="XCG392" s="263"/>
      <c r="XCH392" s="314"/>
      <c r="XCI392" s="314"/>
      <c r="XCJ392" s="314"/>
      <c r="XCK392" s="315"/>
      <c r="XCL392" s="314"/>
      <c r="XCM392" s="314"/>
      <c r="XCN392" s="314"/>
      <c r="XCO392" s="314"/>
      <c r="XCP392" s="314"/>
      <c r="XCQ392" s="317"/>
      <c r="XCR392" s="314"/>
      <c r="XCS392" s="318"/>
      <c r="XCT392" s="286"/>
      <c r="XCW392" s="314"/>
      <c r="XCX392" s="314"/>
      <c r="XCY392" s="263"/>
      <c r="XCZ392" s="312"/>
      <c r="XDA392" s="263"/>
      <c r="XDB392" s="314"/>
      <c r="XDC392" s="314"/>
      <c r="XDD392" s="314"/>
      <c r="XDE392" s="315"/>
      <c r="XDF392" s="314"/>
      <c r="XDG392" s="314"/>
      <c r="XDH392" s="314"/>
      <c r="XDI392" s="314"/>
      <c r="XDJ392" s="314"/>
      <c r="XDK392" s="314"/>
      <c r="XDL392" s="286"/>
      <c r="XDQ392" s="314"/>
      <c r="XDR392" s="314"/>
      <c r="XDS392" s="263"/>
      <c r="XDT392" s="312"/>
      <c r="XDU392" s="263"/>
      <c r="XDV392" s="314"/>
      <c r="XDW392" s="314"/>
      <c r="XDX392" s="314"/>
      <c r="XDY392" s="315"/>
      <c r="XDZ392" s="314"/>
      <c r="XEA392" s="314"/>
      <c r="XEB392" s="314"/>
      <c r="XEC392" s="314"/>
      <c r="XED392" s="314"/>
      <c r="XEE392" s="286"/>
      <c r="XEK392" s="314"/>
      <c r="XEL392" s="314"/>
      <c r="XEM392" s="263"/>
      <c r="XEN392" s="312"/>
      <c r="XEO392" s="263"/>
      <c r="XEP392" s="314"/>
      <c r="XEQ392" s="314"/>
      <c r="XER392" s="314"/>
      <c r="XES392" s="315"/>
      <c r="XET392" s="314"/>
      <c r="XEU392" s="314"/>
      <c r="XEV392" s="314"/>
      <c r="XEW392" s="314"/>
      <c r="XEX392" s="314"/>
    </row>
    <row r="393" spans="1:53 16265:16378" ht="40.5" hidden="1" customHeight="1" x14ac:dyDescent="0.2">
      <c r="A393" s="378"/>
      <c r="B393" s="364"/>
      <c r="C393" s="356"/>
      <c r="D393" s="374"/>
      <c r="E393" s="356"/>
      <c r="F393" s="369"/>
      <c r="G393" s="275"/>
      <c r="H393" s="275"/>
      <c r="I393" s="275"/>
      <c r="J393" s="369"/>
      <c r="K393" s="369"/>
      <c r="L393" s="369"/>
      <c r="M393" s="369"/>
      <c r="N393" s="369"/>
      <c r="O393" s="382"/>
      <c r="P393" s="369"/>
      <c r="Q393" s="382"/>
      <c r="R393" s="382"/>
      <c r="S393" s="162"/>
      <c r="T393" s="334">
        <f t="shared" si="1401"/>
        <v>0</v>
      </c>
      <c r="U393" s="356"/>
      <c r="V393" s="356"/>
      <c r="W393" s="275"/>
      <c r="X393" s="369"/>
      <c r="Y393" s="368"/>
      <c r="Z393" s="335">
        <f t="shared" si="1402"/>
        <v>0</v>
      </c>
      <c r="AA393" s="275"/>
      <c r="AB393" s="275"/>
      <c r="AC393" s="368"/>
      <c r="AD393" s="356"/>
      <c r="AE393" s="336">
        <f t="shared" si="1403"/>
        <v>0</v>
      </c>
      <c r="AF393" s="275"/>
      <c r="AG393" s="275"/>
      <c r="AH393" s="368"/>
      <c r="AI393" s="356"/>
      <c r="AJ393" s="336">
        <f t="shared" si="1404"/>
        <v>0</v>
      </c>
      <c r="AK393" s="275"/>
      <c r="AL393" s="275"/>
      <c r="AM393" s="368"/>
      <c r="AN393" s="356"/>
      <c r="AO393" s="336">
        <f t="shared" si="1414"/>
        <v>0</v>
      </c>
      <c r="AP393" s="275"/>
      <c r="AQ393" s="356"/>
      <c r="AR393" s="356"/>
      <c r="AS393" s="358"/>
      <c r="AT393" s="360"/>
      <c r="AU393" s="374"/>
      <c r="AV393" s="374"/>
      <c r="AW393" s="275" t="s">
        <v>90</v>
      </c>
      <c r="AX393" s="275"/>
      <c r="AY393" s="159"/>
      <c r="AZ393" s="159"/>
      <c r="BA393" s="344"/>
      <c r="XAO393" s="314"/>
      <c r="XAP393" s="314"/>
      <c r="XAQ393" s="263"/>
      <c r="XAR393" s="312"/>
      <c r="XAS393" s="263"/>
      <c r="XAT393" s="314"/>
      <c r="XAU393" s="314"/>
      <c r="XAV393" s="314"/>
      <c r="XAW393" s="315"/>
      <c r="XAX393" s="314"/>
      <c r="XAY393" s="314"/>
      <c r="XAZ393" s="314"/>
      <c r="XBA393" s="314"/>
      <c r="XBB393" s="314"/>
      <c r="XBC393" s="314"/>
      <c r="XBD393" s="281"/>
      <c r="XBE393" s="316"/>
      <c r="XBF393" s="317"/>
      <c r="XBG393" s="314"/>
      <c r="XBH393" s="314"/>
      <c r="XBI393" s="314"/>
      <c r="XBJ393" s="314"/>
      <c r="XBK393" s="263"/>
      <c r="XBL393" s="312"/>
      <c r="XBM393" s="263"/>
      <c r="XBN393" s="314"/>
      <c r="XBO393" s="314"/>
      <c r="XBP393" s="314"/>
      <c r="XBQ393" s="315"/>
      <c r="XBR393" s="314"/>
      <c r="XBS393" s="314"/>
      <c r="XBT393" s="314"/>
      <c r="XBU393" s="314"/>
      <c r="XBV393" s="314"/>
      <c r="XBW393" s="281"/>
      <c r="XBX393" s="317"/>
      <c r="XBY393" s="314"/>
      <c r="XBZ393" s="314"/>
      <c r="XCA393" s="318"/>
      <c r="XCB393" s="312"/>
      <c r="XCC393" s="314"/>
      <c r="XCD393" s="314"/>
      <c r="XCE393" s="263"/>
      <c r="XCF393" s="312"/>
      <c r="XCG393" s="263"/>
      <c r="XCH393" s="314"/>
      <c r="XCI393" s="314"/>
      <c r="XCJ393" s="314"/>
      <c r="XCK393" s="315"/>
      <c r="XCL393" s="314"/>
      <c r="XCM393" s="314"/>
      <c r="XCN393" s="314"/>
      <c r="XCO393" s="314"/>
      <c r="XCP393" s="314"/>
      <c r="XCQ393" s="317"/>
      <c r="XCR393" s="314"/>
      <c r="XCS393" s="318"/>
      <c r="XCT393" s="286"/>
      <c r="XCW393" s="314"/>
      <c r="XCX393" s="314"/>
      <c r="XCY393" s="263"/>
      <c r="XCZ393" s="312"/>
      <c r="XDA393" s="263"/>
      <c r="XDB393" s="314"/>
      <c r="XDC393" s="314"/>
      <c r="XDD393" s="314"/>
      <c r="XDE393" s="315"/>
      <c r="XDF393" s="314"/>
      <c r="XDG393" s="314"/>
      <c r="XDH393" s="314"/>
      <c r="XDI393" s="314"/>
      <c r="XDJ393" s="314"/>
      <c r="XDK393" s="314"/>
      <c r="XDL393" s="286"/>
      <c r="XDQ393" s="314"/>
      <c r="XDR393" s="314"/>
      <c r="XDS393" s="263"/>
      <c r="XDT393" s="312"/>
      <c r="XDU393" s="263"/>
      <c r="XDV393" s="314"/>
      <c r="XDW393" s="314"/>
      <c r="XDX393" s="314"/>
      <c r="XDY393" s="315"/>
      <c r="XDZ393" s="314"/>
      <c r="XEA393" s="314"/>
      <c r="XEB393" s="314"/>
      <c r="XEC393" s="314"/>
      <c r="XED393" s="314"/>
      <c r="XEE393" s="286"/>
      <c r="XEK393" s="314"/>
      <c r="XEL393" s="314"/>
      <c r="XEM393" s="263"/>
      <c r="XEN393" s="312"/>
      <c r="XEO393" s="263"/>
      <c r="XEP393" s="314"/>
      <c r="XEQ393" s="314"/>
      <c r="XER393" s="314"/>
      <c r="XES393" s="315"/>
      <c r="XET393" s="314"/>
      <c r="XEU393" s="314"/>
      <c r="XEV393" s="314"/>
      <c r="XEW393" s="314"/>
      <c r="XEX393" s="314"/>
    </row>
    <row r="394" spans="1:53 16265:16378" ht="40.5" hidden="1" customHeight="1" x14ac:dyDescent="0.2">
      <c r="A394" s="378"/>
      <c r="B394" s="364"/>
      <c r="C394" s="356"/>
      <c r="D394" s="374"/>
      <c r="E394" s="356"/>
      <c r="F394" s="369"/>
      <c r="G394" s="275"/>
      <c r="H394" s="275"/>
      <c r="I394" s="275"/>
      <c r="J394" s="369"/>
      <c r="K394" s="369"/>
      <c r="L394" s="369"/>
      <c r="M394" s="369"/>
      <c r="N394" s="369"/>
      <c r="O394" s="382"/>
      <c r="P394" s="369"/>
      <c r="Q394" s="382"/>
      <c r="R394" s="382"/>
      <c r="S394" s="162"/>
      <c r="T394" s="334">
        <f t="shared" si="1401"/>
        <v>0</v>
      </c>
      <c r="U394" s="356"/>
      <c r="V394" s="356"/>
      <c r="W394" s="275"/>
      <c r="X394" s="369"/>
      <c r="Y394" s="368"/>
      <c r="Z394" s="335">
        <f t="shared" si="1402"/>
        <v>0</v>
      </c>
      <c r="AA394" s="275"/>
      <c r="AB394" s="275"/>
      <c r="AC394" s="368"/>
      <c r="AD394" s="356"/>
      <c r="AE394" s="336">
        <f t="shared" si="1403"/>
        <v>0</v>
      </c>
      <c r="AF394" s="275"/>
      <c r="AG394" s="275"/>
      <c r="AH394" s="368"/>
      <c r="AI394" s="356"/>
      <c r="AJ394" s="336">
        <f t="shared" si="1404"/>
        <v>0</v>
      </c>
      <c r="AK394" s="275"/>
      <c r="AL394" s="275"/>
      <c r="AM394" s="368"/>
      <c r="AN394" s="356"/>
      <c r="AO394" s="336">
        <f t="shared" si="1414"/>
        <v>0</v>
      </c>
      <c r="AP394" s="275"/>
      <c r="AQ394" s="356"/>
      <c r="AR394" s="356"/>
      <c r="AS394" s="358"/>
      <c r="AT394" s="360"/>
      <c r="AU394" s="374"/>
      <c r="AV394" s="374"/>
      <c r="AW394" s="275" t="s">
        <v>90</v>
      </c>
      <c r="AX394" s="275"/>
      <c r="AY394" s="159"/>
      <c r="AZ394" s="159"/>
      <c r="BA394" s="344"/>
      <c r="XAO394" s="314"/>
      <c r="XAP394" s="314"/>
      <c r="XAQ394" s="263"/>
      <c r="XAR394" s="312"/>
      <c r="XAS394" s="263"/>
      <c r="XAT394" s="314"/>
      <c r="XAU394" s="314"/>
      <c r="XAV394" s="314"/>
      <c r="XAW394" s="315"/>
      <c r="XAX394" s="314"/>
      <c r="XAY394" s="314"/>
      <c r="XAZ394" s="314"/>
      <c r="XBA394" s="314"/>
      <c r="XBB394" s="314"/>
      <c r="XBC394" s="314"/>
      <c r="XBD394" s="281"/>
      <c r="XBE394" s="316"/>
      <c r="XBF394" s="317"/>
      <c r="XBG394" s="314"/>
      <c r="XBH394" s="314"/>
      <c r="XBI394" s="314"/>
      <c r="XBJ394" s="314"/>
      <c r="XBK394" s="263"/>
      <c r="XBL394" s="312"/>
      <c r="XBM394" s="263"/>
      <c r="XBN394" s="314"/>
      <c r="XBO394" s="314"/>
      <c r="XBP394" s="314"/>
      <c r="XBQ394" s="315"/>
      <c r="XBR394" s="314"/>
      <c r="XBS394" s="314"/>
      <c r="XBT394" s="314"/>
      <c r="XBU394" s="314"/>
      <c r="XBV394" s="314"/>
      <c r="XBW394" s="281"/>
      <c r="XBX394" s="317"/>
      <c r="XBY394" s="314"/>
      <c r="XBZ394" s="314"/>
      <c r="XCA394" s="318"/>
      <c r="XCB394" s="312"/>
      <c r="XCC394" s="314"/>
      <c r="XCD394" s="314"/>
      <c r="XCE394" s="263"/>
      <c r="XCF394" s="312"/>
      <c r="XCG394" s="263"/>
      <c r="XCH394" s="314"/>
      <c r="XCI394" s="314"/>
      <c r="XCJ394" s="314"/>
      <c r="XCK394" s="315"/>
      <c r="XCL394" s="314"/>
      <c r="XCM394" s="314"/>
      <c r="XCN394" s="314"/>
      <c r="XCO394" s="314"/>
      <c r="XCP394" s="314"/>
      <c r="XCQ394" s="317"/>
      <c r="XCR394" s="314"/>
      <c r="XCS394" s="318"/>
      <c r="XCT394" s="286"/>
      <c r="XCW394" s="314"/>
      <c r="XCX394" s="314"/>
      <c r="XCY394" s="263"/>
      <c r="XCZ394" s="312"/>
      <c r="XDA394" s="263"/>
      <c r="XDB394" s="314"/>
      <c r="XDC394" s="314"/>
      <c r="XDD394" s="314"/>
      <c r="XDE394" s="315"/>
      <c r="XDF394" s="314"/>
      <c r="XDG394" s="314"/>
      <c r="XDH394" s="314"/>
      <c r="XDI394" s="314"/>
      <c r="XDJ394" s="314"/>
      <c r="XDK394" s="314"/>
      <c r="XDL394" s="286"/>
      <c r="XDQ394" s="314"/>
      <c r="XDR394" s="314"/>
      <c r="XDS394" s="263"/>
      <c r="XDT394" s="312"/>
      <c r="XDU394" s="263"/>
      <c r="XDV394" s="314"/>
      <c r="XDW394" s="314"/>
      <c r="XDX394" s="314"/>
      <c r="XDY394" s="315"/>
      <c r="XDZ394" s="314"/>
      <c r="XEA394" s="314"/>
      <c r="XEB394" s="314"/>
      <c r="XEC394" s="314"/>
      <c r="XED394" s="314"/>
      <c r="XEE394" s="286"/>
      <c r="XEK394" s="314"/>
      <c r="XEL394" s="314"/>
      <c r="XEM394" s="263"/>
      <c r="XEN394" s="312"/>
      <c r="XEO394" s="263"/>
      <c r="XEP394" s="314"/>
      <c r="XEQ394" s="314"/>
      <c r="XER394" s="314"/>
      <c r="XES394" s="315"/>
      <c r="XET394" s="314"/>
      <c r="XEU394" s="314"/>
      <c r="XEV394" s="314"/>
      <c r="XEW394" s="314"/>
      <c r="XEX394" s="314"/>
    </row>
    <row r="395" spans="1:53 16265:16378" ht="40.5" hidden="1" customHeight="1" x14ac:dyDescent="0.2">
      <c r="A395" s="378">
        <v>129</v>
      </c>
      <c r="B395" s="364" t="s">
        <v>268</v>
      </c>
      <c r="C395" s="356" t="str">
        <f>+VLOOKUP(B395,$A$770:$B$812,2,0)</f>
        <v>DIEGO PAREDES CUERVO</v>
      </c>
      <c r="D395" s="374" t="s">
        <v>171</v>
      </c>
      <c r="E395" s="356"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69" t="s">
        <v>276</v>
      </c>
      <c r="G395" s="275" t="s">
        <v>271</v>
      </c>
      <c r="H395" s="275" t="s">
        <v>37</v>
      </c>
      <c r="I395" s="275" t="s">
        <v>1991</v>
      </c>
      <c r="J395" s="369" t="s">
        <v>112</v>
      </c>
      <c r="K395" s="369" t="s">
        <v>1866</v>
      </c>
      <c r="L395" s="369" t="s">
        <v>1992</v>
      </c>
      <c r="M395" s="369" t="s">
        <v>1993</v>
      </c>
      <c r="N395" s="369" t="s">
        <v>128</v>
      </c>
      <c r="O395" s="382">
        <f t="shared" ref="O395" si="1674">IF(N395="ALTA",5,IF(N395="MEDIO ALTA",4,IF(N395="MEDIA",3,IF(N395="MEDIO BAJA",2,IF(N395="BAJA",1,0)))))</f>
        <v>1</v>
      </c>
      <c r="P395" s="369" t="s">
        <v>140</v>
      </c>
      <c r="Q395" s="382">
        <f t="shared" ref="Q395" si="1675">IF(P395="ALTO",5,IF(P395="MEDIO ALTO",4,IF(P395="MEDIO",3,IF(P395="MEDIO BAJO",2,IF(P395="BAJO",1,0)))))</f>
        <v>5</v>
      </c>
      <c r="R395" s="382">
        <f t="shared" si="1649"/>
        <v>5</v>
      </c>
      <c r="S395" s="162" t="s">
        <v>327</v>
      </c>
      <c r="T395" s="334">
        <f t="shared" ref="T395:T427" si="1676">IF(S395=$S$826,1,IF(S395=$S$822,5,IF(S395=$S$823,4,IF(S395=$S$824,3,IF(S395=$S$825,2,0)))))</f>
        <v>1</v>
      </c>
      <c r="U395" s="356">
        <f t="shared" si="1406"/>
        <v>1</v>
      </c>
      <c r="V395" s="356">
        <f t="shared" si="1611"/>
        <v>0.6</v>
      </c>
      <c r="W395" s="275" t="s">
        <v>1994</v>
      </c>
      <c r="X395" s="369">
        <f t="shared" ref="X395" si="1677">IF(S395="No_existen",5*$X$10,Y395*$X$10)</f>
        <v>0.2</v>
      </c>
      <c r="Y395" s="368">
        <f t="shared" ref="Y395" si="1678">ROUND(AVERAGEIF(Z395:Z397,"&gt;0"),0)</f>
        <v>4</v>
      </c>
      <c r="Z395" s="335">
        <f t="shared" ref="Z395:Z427" si="1679">IF(AA395=$AA$824,1,IF(AA395=$AA$823,2,IF(AA395=$AA$822,4,IF(S395="No_existen",5,0))))</f>
        <v>4</v>
      </c>
      <c r="AA395" s="275" t="s">
        <v>330</v>
      </c>
      <c r="AB395" s="275"/>
      <c r="AC395" s="368">
        <f t="shared" ref="AC395" si="1680">IF(S395="No_existen",5*$AC$10,AD395*$AC$10)</f>
        <v>0.15</v>
      </c>
      <c r="AD395" s="356">
        <f t="shared" ref="AD395" si="1681">ROUND(AVERAGEIF(AE395:AE397,"&gt;0"),0)</f>
        <v>1</v>
      </c>
      <c r="AE395" s="336">
        <f t="shared" ref="AE395:AE427" si="1682">IF(AF395=$AG$823,1,IF(AF395=$AG$822,4,IF(S395="No_existen",5,0)))</f>
        <v>1</v>
      </c>
      <c r="AF395" s="275" t="s">
        <v>307</v>
      </c>
      <c r="AG395" s="275" t="s">
        <v>1995</v>
      </c>
      <c r="AH395" s="368">
        <f t="shared" ref="AH395" si="1683">IF(S395="No_existen",5*$AH$10,AI395*$AH$10)</f>
        <v>0.1</v>
      </c>
      <c r="AI395" s="356">
        <f t="shared" ref="AI395" si="1684">ROUND(AVERAGEIF(AJ395:AJ397,"&gt;0"),0)</f>
        <v>1</v>
      </c>
      <c r="AJ395" s="336">
        <f t="shared" ref="AJ395:AJ427" si="1685">IF(AK395=$AK$822,1,IF(AK395=$AK$823,4,IF(S395="No_existen",5,0)))</f>
        <v>1</v>
      </c>
      <c r="AK395" s="275" t="s">
        <v>304</v>
      </c>
      <c r="AL395" s="275" t="s">
        <v>311</v>
      </c>
      <c r="AM395" s="368">
        <f t="shared" ref="AM395" si="1686">IF(S395="No_existen",5*$AM$10,AN395*$AM$10)</f>
        <v>0.1</v>
      </c>
      <c r="AN395" s="356">
        <f t="shared" ref="AN395" si="1687">ROUND(AVERAGEIF(AO395:AO397,"&gt;0"),0)</f>
        <v>1</v>
      </c>
      <c r="AO395" s="336">
        <f t="shared" si="1414"/>
        <v>1</v>
      </c>
      <c r="AP395" s="275" t="s">
        <v>592</v>
      </c>
      <c r="AQ395" s="356">
        <f t="shared" ref="AQ395" si="1688">ROUND(AVERAGE(U395,Y395,AD395,AI395,AN395),0)</f>
        <v>2</v>
      </c>
      <c r="AR395" s="356" t="str">
        <f t="shared" ref="AR395" si="1689">IF(AQ395&lt;1.5,"FUERTE",IF(AND(AQ395&gt;=1.5,AQ395&lt;2.5),"ACEPTABLE",IF(AQ395&gt;=5,"INEXISTENTE","DÉBIL")))</f>
        <v>ACEPTABLE</v>
      </c>
      <c r="AS395" s="358">
        <f t="shared" ref="AS395" si="1690">IF(R395=0,0,ROUND((R395*AQ395),0))</f>
        <v>10</v>
      </c>
      <c r="AT395" s="360" t="str">
        <f t="shared" ref="AT395" si="1691">IF(AS395&gt;=36,"GRAVE", IF(AS395&lt;=10, "LEVE", "MODERADO"))</f>
        <v>LEVE</v>
      </c>
      <c r="AU395" s="374" t="s">
        <v>1996</v>
      </c>
      <c r="AV395" s="385">
        <v>1</v>
      </c>
      <c r="AW395" s="275" t="s">
        <v>90</v>
      </c>
      <c r="AX395" s="275"/>
      <c r="AY395" s="159"/>
      <c r="AZ395" s="159"/>
      <c r="BA395" s="344"/>
      <c r="XAO395" s="314"/>
      <c r="XAP395" s="314"/>
      <c r="XAQ395" s="263"/>
      <c r="XAR395" s="312"/>
      <c r="XAS395" s="263"/>
      <c r="XAT395" s="314"/>
      <c r="XAU395" s="314"/>
      <c r="XAV395" s="314"/>
      <c r="XAW395" s="315"/>
      <c r="XAX395" s="314"/>
      <c r="XAY395" s="314"/>
      <c r="XAZ395" s="314"/>
      <c r="XBA395" s="314"/>
      <c r="XBB395" s="314"/>
      <c r="XBC395" s="314"/>
      <c r="XBD395" s="281"/>
      <c r="XBE395" s="316"/>
      <c r="XBF395" s="317"/>
      <c r="XBG395" s="314"/>
      <c r="XBH395" s="314"/>
      <c r="XBI395" s="314"/>
      <c r="XBJ395" s="314"/>
      <c r="XBK395" s="263"/>
      <c r="XBL395" s="312"/>
      <c r="XBM395" s="263"/>
      <c r="XBN395" s="314"/>
      <c r="XBO395" s="314"/>
      <c r="XBP395" s="314"/>
      <c r="XBQ395" s="315"/>
      <c r="XBR395" s="314"/>
      <c r="XBS395" s="314"/>
      <c r="XBT395" s="314"/>
      <c r="XBU395" s="314"/>
      <c r="XBV395" s="314"/>
      <c r="XBW395" s="281"/>
      <c r="XBX395" s="317"/>
      <c r="XBY395" s="314"/>
      <c r="XBZ395" s="314"/>
      <c r="XCA395" s="318"/>
      <c r="XCB395" s="312"/>
      <c r="XCC395" s="314"/>
      <c r="XCD395" s="314"/>
      <c r="XCE395" s="263"/>
      <c r="XCF395" s="312"/>
      <c r="XCG395" s="263"/>
      <c r="XCH395" s="314"/>
      <c r="XCI395" s="314"/>
      <c r="XCJ395" s="314"/>
      <c r="XCK395" s="315"/>
      <c r="XCL395" s="314"/>
      <c r="XCM395" s="314"/>
      <c r="XCN395" s="314"/>
      <c r="XCO395" s="314"/>
      <c r="XCP395" s="314"/>
      <c r="XCQ395" s="317"/>
      <c r="XCR395" s="314"/>
      <c r="XCS395" s="318"/>
      <c r="XCT395" s="286"/>
      <c r="XCW395" s="314"/>
      <c r="XCX395" s="314"/>
      <c r="XCY395" s="263"/>
      <c r="XCZ395" s="312"/>
      <c r="XDA395" s="263"/>
      <c r="XDB395" s="314"/>
      <c r="XDC395" s="314"/>
      <c r="XDD395" s="314"/>
      <c r="XDE395" s="315"/>
      <c r="XDF395" s="314"/>
      <c r="XDG395" s="314"/>
      <c r="XDH395" s="314"/>
      <c r="XDI395" s="314"/>
      <c r="XDJ395" s="314"/>
      <c r="XDK395" s="314"/>
      <c r="XDL395" s="286"/>
      <c r="XDQ395" s="314"/>
      <c r="XDR395" s="314"/>
      <c r="XDS395" s="263"/>
      <c r="XDT395" s="312"/>
      <c r="XDU395" s="263"/>
      <c r="XDV395" s="314"/>
      <c r="XDW395" s="314"/>
      <c r="XDX395" s="314"/>
      <c r="XDY395" s="315"/>
      <c r="XDZ395" s="314"/>
      <c r="XEA395" s="314"/>
      <c r="XEB395" s="314"/>
      <c r="XEC395" s="314"/>
      <c r="XED395" s="314"/>
      <c r="XEE395" s="286"/>
      <c r="XEK395" s="314"/>
      <c r="XEL395" s="314"/>
      <c r="XEM395" s="263"/>
      <c r="XEN395" s="312"/>
      <c r="XEO395" s="263"/>
      <c r="XEP395" s="314"/>
      <c r="XEQ395" s="314"/>
      <c r="XER395" s="314"/>
      <c r="XES395" s="315"/>
      <c r="XET395" s="314"/>
      <c r="XEU395" s="314"/>
      <c r="XEV395" s="314"/>
      <c r="XEW395" s="314"/>
      <c r="XEX395" s="314"/>
    </row>
    <row r="396" spans="1:53 16265:16378" ht="40.5" hidden="1" customHeight="1" x14ac:dyDescent="0.2">
      <c r="A396" s="378"/>
      <c r="B396" s="364"/>
      <c r="C396" s="356"/>
      <c r="D396" s="374"/>
      <c r="E396" s="356"/>
      <c r="F396" s="369"/>
      <c r="G396" s="275"/>
      <c r="H396" s="275"/>
      <c r="I396" s="275"/>
      <c r="J396" s="369"/>
      <c r="K396" s="369"/>
      <c r="L396" s="369"/>
      <c r="M396" s="369"/>
      <c r="N396" s="369"/>
      <c r="O396" s="382"/>
      <c r="P396" s="369"/>
      <c r="Q396" s="382"/>
      <c r="R396" s="382"/>
      <c r="S396" s="162"/>
      <c r="T396" s="334">
        <f t="shared" si="1676"/>
        <v>0</v>
      </c>
      <c r="U396" s="356"/>
      <c r="V396" s="356"/>
      <c r="W396" s="275"/>
      <c r="X396" s="369"/>
      <c r="Y396" s="368"/>
      <c r="Z396" s="335">
        <f t="shared" si="1679"/>
        <v>0</v>
      </c>
      <c r="AA396" s="275"/>
      <c r="AB396" s="275"/>
      <c r="AC396" s="368"/>
      <c r="AD396" s="356"/>
      <c r="AE396" s="336">
        <f t="shared" si="1682"/>
        <v>0</v>
      </c>
      <c r="AF396" s="275"/>
      <c r="AG396" s="275"/>
      <c r="AH396" s="368"/>
      <c r="AI396" s="356"/>
      <c r="AJ396" s="336">
        <f t="shared" si="1685"/>
        <v>0</v>
      </c>
      <c r="AK396" s="275"/>
      <c r="AL396" s="275"/>
      <c r="AM396" s="368"/>
      <c r="AN396" s="356"/>
      <c r="AO396" s="336">
        <f t="shared" ref="AO396:AO459" si="1692">IF(AP396="Preventivo",1,IF(AP396="Detectivo",4, IF(S396="No_existen",5,0)))</f>
        <v>0</v>
      </c>
      <c r="AP396" s="275"/>
      <c r="AQ396" s="356"/>
      <c r="AR396" s="356"/>
      <c r="AS396" s="358"/>
      <c r="AT396" s="360"/>
      <c r="AU396" s="374"/>
      <c r="AV396" s="374"/>
      <c r="AW396" s="275" t="s">
        <v>90</v>
      </c>
      <c r="AX396" s="275"/>
      <c r="AY396" s="159"/>
      <c r="AZ396" s="159"/>
      <c r="BA396" s="344"/>
      <c r="XAO396" s="314"/>
      <c r="XAP396" s="314"/>
      <c r="XAQ396" s="263"/>
      <c r="XAR396" s="312"/>
      <c r="XAS396" s="263"/>
      <c r="XAT396" s="314"/>
      <c r="XAU396" s="314"/>
      <c r="XAV396" s="314"/>
      <c r="XAW396" s="315"/>
      <c r="XAX396" s="314"/>
      <c r="XAY396" s="314"/>
      <c r="XAZ396" s="314"/>
      <c r="XBA396" s="314"/>
      <c r="XBB396" s="314"/>
      <c r="XBC396" s="314"/>
      <c r="XBD396" s="281"/>
      <c r="XBE396" s="316"/>
      <c r="XBF396" s="317"/>
      <c r="XBG396" s="314"/>
      <c r="XBH396" s="314"/>
      <c r="XBI396" s="314"/>
      <c r="XBJ396" s="314"/>
      <c r="XBK396" s="263"/>
      <c r="XBL396" s="312"/>
      <c r="XBM396" s="263"/>
      <c r="XBN396" s="314"/>
      <c r="XBO396" s="314"/>
      <c r="XBP396" s="314"/>
      <c r="XBQ396" s="315"/>
      <c r="XBR396" s="314"/>
      <c r="XBS396" s="314"/>
      <c r="XBT396" s="314"/>
      <c r="XBU396" s="314"/>
      <c r="XBV396" s="314"/>
      <c r="XBW396" s="281"/>
      <c r="XBX396" s="317"/>
      <c r="XBY396" s="314"/>
      <c r="XBZ396" s="314"/>
      <c r="XCA396" s="318"/>
      <c r="XCB396" s="312"/>
      <c r="XCC396" s="314"/>
      <c r="XCD396" s="314"/>
      <c r="XCE396" s="263"/>
      <c r="XCF396" s="312"/>
      <c r="XCG396" s="263"/>
      <c r="XCH396" s="314"/>
      <c r="XCI396" s="314"/>
      <c r="XCJ396" s="314"/>
      <c r="XCK396" s="315"/>
      <c r="XCL396" s="314"/>
      <c r="XCM396" s="314"/>
      <c r="XCN396" s="314"/>
      <c r="XCO396" s="314"/>
      <c r="XCP396" s="314"/>
      <c r="XCQ396" s="317"/>
      <c r="XCR396" s="314"/>
      <c r="XCS396" s="318"/>
      <c r="XCT396" s="286"/>
      <c r="XCW396" s="314"/>
      <c r="XCX396" s="314"/>
      <c r="XCY396" s="263"/>
      <c r="XCZ396" s="312"/>
      <c r="XDA396" s="263"/>
      <c r="XDB396" s="314"/>
      <c r="XDC396" s="314"/>
      <c r="XDD396" s="314"/>
      <c r="XDE396" s="315"/>
      <c r="XDF396" s="314"/>
      <c r="XDG396" s="314"/>
      <c r="XDH396" s="314"/>
      <c r="XDI396" s="314"/>
      <c r="XDJ396" s="314"/>
      <c r="XDK396" s="314"/>
      <c r="XDL396" s="286"/>
      <c r="XDQ396" s="314"/>
      <c r="XDR396" s="314"/>
      <c r="XDS396" s="263"/>
      <c r="XDT396" s="312"/>
      <c r="XDU396" s="263"/>
      <c r="XDV396" s="314"/>
      <c r="XDW396" s="314"/>
      <c r="XDX396" s="314"/>
      <c r="XDY396" s="315"/>
      <c r="XDZ396" s="314"/>
      <c r="XEA396" s="314"/>
      <c r="XEB396" s="314"/>
      <c r="XEC396" s="314"/>
      <c r="XED396" s="314"/>
      <c r="XEE396" s="286"/>
      <c r="XEK396" s="314"/>
      <c r="XEL396" s="314"/>
      <c r="XEM396" s="263"/>
      <c r="XEN396" s="312"/>
      <c r="XEO396" s="263"/>
      <c r="XEP396" s="314"/>
      <c r="XEQ396" s="314"/>
      <c r="XER396" s="314"/>
      <c r="XES396" s="315"/>
      <c r="XET396" s="314"/>
      <c r="XEU396" s="314"/>
      <c r="XEV396" s="314"/>
      <c r="XEW396" s="314"/>
      <c r="XEX396" s="314"/>
    </row>
    <row r="397" spans="1:53 16265:16378" ht="40.5" hidden="1" customHeight="1" x14ac:dyDescent="0.2">
      <c r="A397" s="378"/>
      <c r="B397" s="364"/>
      <c r="C397" s="356"/>
      <c r="D397" s="374"/>
      <c r="E397" s="356"/>
      <c r="F397" s="369"/>
      <c r="G397" s="275"/>
      <c r="H397" s="275"/>
      <c r="I397" s="275"/>
      <c r="J397" s="369"/>
      <c r="K397" s="369"/>
      <c r="L397" s="369"/>
      <c r="M397" s="369"/>
      <c r="N397" s="369"/>
      <c r="O397" s="382"/>
      <c r="P397" s="369"/>
      <c r="Q397" s="382"/>
      <c r="R397" s="382"/>
      <c r="S397" s="162"/>
      <c r="T397" s="334">
        <f t="shared" si="1676"/>
        <v>0</v>
      </c>
      <c r="U397" s="356"/>
      <c r="V397" s="356"/>
      <c r="W397" s="275"/>
      <c r="X397" s="369"/>
      <c r="Y397" s="368"/>
      <c r="Z397" s="335">
        <f t="shared" si="1679"/>
        <v>0</v>
      </c>
      <c r="AA397" s="275"/>
      <c r="AB397" s="275"/>
      <c r="AC397" s="368"/>
      <c r="AD397" s="356"/>
      <c r="AE397" s="336">
        <f t="shared" si="1682"/>
        <v>0</v>
      </c>
      <c r="AF397" s="275"/>
      <c r="AG397" s="275"/>
      <c r="AH397" s="368"/>
      <c r="AI397" s="356"/>
      <c r="AJ397" s="336">
        <f t="shared" si="1685"/>
        <v>0</v>
      </c>
      <c r="AK397" s="275"/>
      <c r="AL397" s="275"/>
      <c r="AM397" s="368"/>
      <c r="AN397" s="356"/>
      <c r="AO397" s="336">
        <f t="shared" si="1692"/>
        <v>0</v>
      </c>
      <c r="AP397" s="275"/>
      <c r="AQ397" s="356"/>
      <c r="AR397" s="356"/>
      <c r="AS397" s="358"/>
      <c r="AT397" s="360"/>
      <c r="AU397" s="374"/>
      <c r="AV397" s="374"/>
      <c r="AW397" s="275" t="s">
        <v>90</v>
      </c>
      <c r="AX397" s="275"/>
      <c r="AY397" s="159"/>
      <c r="AZ397" s="159"/>
      <c r="BA397" s="344"/>
      <c r="XAO397" s="314"/>
      <c r="XAP397" s="314"/>
      <c r="XAQ397" s="263"/>
      <c r="XAR397" s="312"/>
      <c r="XAS397" s="263"/>
      <c r="XAT397" s="314"/>
      <c r="XAU397" s="314"/>
      <c r="XAV397" s="314"/>
      <c r="XAW397" s="315"/>
      <c r="XAX397" s="314"/>
      <c r="XAY397" s="314"/>
      <c r="XAZ397" s="314"/>
      <c r="XBA397" s="314"/>
      <c r="XBB397" s="314"/>
      <c r="XBC397" s="314"/>
      <c r="XBD397" s="281"/>
      <c r="XBE397" s="316"/>
      <c r="XBF397" s="317"/>
      <c r="XBG397" s="314"/>
      <c r="XBH397" s="314"/>
      <c r="XBI397" s="314"/>
      <c r="XBJ397" s="314"/>
      <c r="XBK397" s="263"/>
      <c r="XBL397" s="312"/>
      <c r="XBM397" s="263"/>
      <c r="XBN397" s="314"/>
      <c r="XBO397" s="314"/>
      <c r="XBP397" s="314"/>
      <c r="XBQ397" s="315"/>
      <c r="XBR397" s="314"/>
      <c r="XBS397" s="314"/>
      <c r="XBT397" s="314"/>
      <c r="XBU397" s="314"/>
      <c r="XBV397" s="314"/>
      <c r="XBW397" s="281"/>
      <c r="XBX397" s="317"/>
      <c r="XBY397" s="314"/>
      <c r="XBZ397" s="314"/>
      <c r="XCA397" s="318"/>
      <c r="XCB397" s="312"/>
      <c r="XCC397" s="314"/>
      <c r="XCD397" s="314"/>
      <c r="XCE397" s="263"/>
      <c r="XCF397" s="312"/>
      <c r="XCG397" s="263"/>
      <c r="XCH397" s="314"/>
      <c r="XCI397" s="314"/>
      <c r="XCJ397" s="314"/>
      <c r="XCK397" s="315"/>
      <c r="XCL397" s="314"/>
      <c r="XCM397" s="314"/>
      <c r="XCN397" s="314"/>
      <c r="XCO397" s="314"/>
      <c r="XCP397" s="314"/>
      <c r="XCQ397" s="317"/>
      <c r="XCR397" s="314"/>
      <c r="XCS397" s="318"/>
      <c r="XCT397" s="286"/>
      <c r="XCW397" s="314"/>
      <c r="XCX397" s="314"/>
      <c r="XCY397" s="263"/>
      <c r="XCZ397" s="312"/>
      <c r="XDA397" s="263"/>
      <c r="XDB397" s="314"/>
      <c r="XDC397" s="314"/>
      <c r="XDD397" s="314"/>
      <c r="XDE397" s="315"/>
      <c r="XDF397" s="314"/>
      <c r="XDG397" s="314"/>
      <c r="XDH397" s="314"/>
      <c r="XDI397" s="314"/>
      <c r="XDJ397" s="314"/>
      <c r="XDK397" s="314"/>
      <c r="XDL397" s="286"/>
      <c r="XDQ397" s="314"/>
      <c r="XDR397" s="314"/>
      <c r="XDS397" s="263"/>
      <c r="XDT397" s="312"/>
      <c r="XDU397" s="263"/>
      <c r="XDV397" s="314"/>
      <c r="XDW397" s="314"/>
      <c r="XDX397" s="314"/>
      <c r="XDY397" s="315"/>
      <c r="XDZ397" s="314"/>
      <c r="XEA397" s="314"/>
      <c r="XEB397" s="314"/>
      <c r="XEC397" s="314"/>
      <c r="XED397" s="314"/>
      <c r="XEE397" s="286"/>
      <c r="XEK397" s="314"/>
      <c r="XEL397" s="314"/>
      <c r="XEM397" s="263"/>
      <c r="XEN397" s="312"/>
      <c r="XEO397" s="263"/>
      <c r="XEP397" s="314"/>
      <c r="XEQ397" s="314"/>
      <c r="XER397" s="314"/>
      <c r="XES397" s="315"/>
      <c r="XET397" s="314"/>
      <c r="XEU397" s="314"/>
      <c r="XEV397" s="314"/>
      <c r="XEW397" s="314"/>
      <c r="XEX397" s="314"/>
    </row>
    <row r="398" spans="1:53 16265:16378" ht="40.5" hidden="1" customHeight="1" x14ac:dyDescent="0.2">
      <c r="A398" s="378">
        <v>130</v>
      </c>
      <c r="B398" s="364" t="s">
        <v>268</v>
      </c>
      <c r="C398" s="356" t="str">
        <f>+VLOOKUP(B398,$A$770:$B$812,2,0)</f>
        <v>DIEGO PAREDES CUERVO</v>
      </c>
      <c r="D398" s="374" t="s">
        <v>171</v>
      </c>
      <c r="E398" s="356"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69" t="s">
        <v>276</v>
      </c>
      <c r="G398" s="275" t="s">
        <v>271</v>
      </c>
      <c r="H398" s="275" t="s">
        <v>34</v>
      </c>
      <c r="I398" s="275" t="s">
        <v>1733</v>
      </c>
      <c r="J398" s="369" t="s">
        <v>143</v>
      </c>
      <c r="K398" s="369" t="s">
        <v>1734</v>
      </c>
      <c r="L398" s="369" t="s">
        <v>1997</v>
      </c>
      <c r="M398" s="369" t="s">
        <v>1736</v>
      </c>
      <c r="N398" s="369" t="s">
        <v>128</v>
      </c>
      <c r="O398" s="382">
        <f t="shared" ref="O398" si="1693">IF(N398="ALTA",5,IF(N398="MEDIO ALTA",4,IF(N398="MEDIA",3,IF(N398="MEDIO BAJA",2,IF(N398="BAJA",1,0)))))</f>
        <v>1</v>
      </c>
      <c r="P398" s="369" t="s">
        <v>140</v>
      </c>
      <c r="Q398" s="382">
        <f t="shared" ref="Q398" si="1694">IF(P398="ALTO",5,IF(P398="MEDIO ALTO",4,IF(P398="MEDIO",3,IF(P398="MEDIO BAJO",2,IF(P398="BAJO",1,0)))))</f>
        <v>5</v>
      </c>
      <c r="R398" s="382">
        <f>Q398*O398</f>
        <v>5</v>
      </c>
      <c r="S398" s="162" t="s">
        <v>327</v>
      </c>
      <c r="T398" s="334">
        <f t="shared" si="1676"/>
        <v>1</v>
      </c>
      <c r="U398" s="356">
        <f t="shared" ref="U398:U446" si="1695">ROUND(AVERAGEIF(T398:T400,"&gt;0"),0)</f>
        <v>1</v>
      </c>
      <c r="V398" s="356">
        <f t="shared" si="1611"/>
        <v>0.6</v>
      </c>
      <c r="W398" s="275" t="s">
        <v>1998</v>
      </c>
      <c r="X398" s="369">
        <f t="shared" ref="X398" si="1696">IF(S398="No_existen",5*$X$10,Y398*$X$10)</f>
        <v>0.2</v>
      </c>
      <c r="Y398" s="368">
        <f t="shared" ref="Y398" si="1697">ROUND(AVERAGEIF(Z398:Z400,"&gt;0"),0)</f>
        <v>4</v>
      </c>
      <c r="Z398" s="335">
        <f t="shared" si="1679"/>
        <v>4</v>
      </c>
      <c r="AA398" s="275" t="s">
        <v>330</v>
      </c>
      <c r="AB398" s="275"/>
      <c r="AC398" s="368">
        <f t="shared" ref="AC398" si="1698">IF(S398="No_existen",5*$AC$10,AD398*$AC$10)</f>
        <v>0.15</v>
      </c>
      <c r="AD398" s="356">
        <f t="shared" ref="AD398" si="1699">ROUND(AVERAGEIF(AE398:AE400,"&gt;0"),0)</f>
        <v>1</v>
      </c>
      <c r="AE398" s="336">
        <f t="shared" si="1682"/>
        <v>1</v>
      </c>
      <c r="AF398" s="275" t="s">
        <v>307</v>
      </c>
      <c r="AG398" s="275" t="s">
        <v>1999</v>
      </c>
      <c r="AH398" s="368">
        <f t="shared" ref="AH398" si="1700">IF(S398="No_existen",5*$AH$10,AI398*$AH$10)</f>
        <v>0.1</v>
      </c>
      <c r="AI398" s="356">
        <f t="shared" ref="AI398" si="1701">ROUND(AVERAGEIF(AJ398:AJ400,"&gt;0"),0)</f>
        <v>1</v>
      </c>
      <c r="AJ398" s="336">
        <f t="shared" si="1685"/>
        <v>1</v>
      </c>
      <c r="AK398" s="275" t="s">
        <v>304</v>
      </c>
      <c r="AL398" s="275" t="s">
        <v>319</v>
      </c>
      <c r="AM398" s="368">
        <f t="shared" ref="AM398" si="1702">IF(S398="No_existen",5*$AM$10,AN398*$AM$10)</f>
        <v>0.1</v>
      </c>
      <c r="AN398" s="356">
        <f t="shared" ref="AN398" si="1703">ROUND(AVERAGEIF(AO398:AO400,"&gt;0"),0)</f>
        <v>1</v>
      </c>
      <c r="AO398" s="336">
        <f t="shared" si="1692"/>
        <v>1</v>
      </c>
      <c r="AP398" s="275" t="s">
        <v>592</v>
      </c>
      <c r="AQ398" s="356">
        <f t="shared" ref="AQ398" si="1704">ROUND(AVERAGE(U398,Y398,AD398,AI398,AN398),0)</f>
        <v>2</v>
      </c>
      <c r="AR398" s="356" t="str">
        <f t="shared" ref="AR398" si="1705">IF(AQ398&lt;1.5,"FUERTE",IF(AND(AQ398&gt;=1.5,AQ398&lt;2.5),"ACEPTABLE",IF(AQ398&gt;=5,"INEXISTENTE","DÉBIL")))</f>
        <v>ACEPTABLE</v>
      </c>
      <c r="AS398" s="358">
        <f t="shared" ref="AS398" si="1706">IF(R398=0,0,ROUND((R398*AQ398),0))</f>
        <v>10</v>
      </c>
      <c r="AT398" s="360" t="str">
        <f t="shared" ref="AT398" si="1707">IF(AS398&gt;=36,"GRAVE", IF(AS398&lt;=10, "LEVE", "MODERADO"))</f>
        <v>LEVE</v>
      </c>
      <c r="AU398" s="374" t="s">
        <v>1738</v>
      </c>
      <c r="AV398" s="385">
        <v>0</v>
      </c>
      <c r="AW398" s="275" t="s">
        <v>90</v>
      </c>
      <c r="AX398" s="275"/>
      <c r="AY398" s="159"/>
      <c r="AZ398" s="159"/>
      <c r="BA398" s="344"/>
      <c r="XAO398" s="314"/>
      <c r="XAP398" s="314"/>
      <c r="XAQ398" s="263"/>
      <c r="XAR398" s="312"/>
      <c r="XAS398" s="263"/>
      <c r="XAT398" s="314"/>
      <c r="XAU398" s="314"/>
      <c r="XAV398" s="314"/>
      <c r="XAW398" s="315"/>
      <c r="XAX398" s="314"/>
      <c r="XAY398" s="314"/>
      <c r="XAZ398" s="314"/>
      <c r="XBA398" s="314"/>
      <c r="XBB398" s="314"/>
      <c r="XBC398" s="314"/>
      <c r="XBD398" s="281"/>
      <c r="XBE398" s="316"/>
      <c r="XBF398" s="317"/>
      <c r="XBG398" s="314"/>
      <c r="XBH398" s="314"/>
      <c r="XBI398" s="314"/>
      <c r="XBJ398" s="314"/>
      <c r="XBK398" s="263"/>
      <c r="XBL398" s="312"/>
      <c r="XBM398" s="263"/>
      <c r="XBN398" s="314"/>
      <c r="XBO398" s="314"/>
      <c r="XBP398" s="314"/>
      <c r="XBQ398" s="315"/>
      <c r="XBR398" s="314"/>
      <c r="XBS398" s="314"/>
      <c r="XBT398" s="314"/>
      <c r="XBU398" s="314"/>
      <c r="XBV398" s="314"/>
      <c r="XBW398" s="281"/>
      <c r="XBX398" s="317"/>
      <c r="XBY398" s="314"/>
      <c r="XBZ398" s="314"/>
      <c r="XCA398" s="318"/>
      <c r="XCB398" s="312"/>
      <c r="XCC398" s="314"/>
      <c r="XCD398" s="314"/>
      <c r="XCE398" s="263"/>
      <c r="XCF398" s="312"/>
      <c r="XCG398" s="263"/>
      <c r="XCH398" s="314"/>
      <c r="XCI398" s="314"/>
      <c r="XCJ398" s="314"/>
      <c r="XCK398" s="315"/>
      <c r="XCL398" s="314"/>
      <c r="XCM398" s="314"/>
      <c r="XCN398" s="314"/>
      <c r="XCO398" s="314"/>
      <c r="XCP398" s="314"/>
      <c r="XCQ398" s="317"/>
      <c r="XCR398" s="314"/>
      <c r="XCS398" s="318"/>
      <c r="XCT398" s="286"/>
      <c r="XCW398" s="314"/>
      <c r="XCX398" s="314"/>
      <c r="XCY398" s="263"/>
      <c r="XCZ398" s="312"/>
      <c r="XDA398" s="263"/>
      <c r="XDB398" s="314"/>
      <c r="XDC398" s="314"/>
      <c r="XDD398" s="314"/>
      <c r="XDE398" s="315"/>
      <c r="XDF398" s="314"/>
      <c r="XDG398" s="314"/>
      <c r="XDH398" s="314"/>
      <c r="XDI398" s="314"/>
      <c r="XDJ398" s="314"/>
      <c r="XDK398" s="314"/>
      <c r="XDL398" s="286"/>
      <c r="XDQ398" s="314"/>
      <c r="XDR398" s="314"/>
      <c r="XDS398" s="263"/>
      <c r="XDT398" s="312"/>
      <c r="XDU398" s="263"/>
      <c r="XDV398" s="314"/>
      <c r="XDW398" s="314"/>
      <c r="XDX398" s="314"/>
      <c r="XDY398" s="315"/>
      <c r="XDZ398" s="314"/>
      <c r="XEA398" s="314"/>
      <c r="XEB398" s="314"/>
      <c r="XEC398" s="314"/>
      <c r="XED398" s="314"/>
      <c r="XEE398" s="286"/>
      <c r="XEK398" s="314"/>
      <c r="XEL398" s="314"/>
      <c r="XEM398" s="263"/>
      <c r="XEN398" s="312"/>
      <c r="XEO398" s="263"/>
      <c r="XEP398" s="314"/>
      <c r="XEQ398" s="314"/>
      <c r="XER398" s="314"/>
      <c r="XES398" s="315"/>
      <c r="XET398" s="314"/>
      <c r="XEU398" s="314"/>
      <c r="XEV398" s="314"/>
      <c r="XEW398" s="314"/>
      <c r="XEX398" s="314"/>
    </row>
    <row r="399" spans="1:53 16265:16378" ht="40.5" hidden="1" customHeight="1" x14ac:dyDescent="0.2">
      <c r="A399" s="378"/>
      <c r="B399" s="364"/>
      <c r="C399" s="356"/>
      <c r="D399" s="374"/>
      <c r="E399" s="356"/>
      <c r="F399" s="369"/>
      <c r="G399" s="275"/>
      <c r="H399" s="275"/>
      <c r="I399" s="275"/>
      <c r="J399" s="369"/>
      <c r="K399" s="369"/>
      <c r="L399" s="369"/>
      <c r="M399" s="369"/>
      <c r="N399" s="369"/>
      <c r="O399" s="382"/>
      <c r="P399" s="369"/>
      <c r="Q399" s="382"/>
      <c r="R399" s="382"/>
      <c r="S399" s="162"/>
      <c r="T399" s="334">
        <f t="shared" si="1676"/>
        <v>0</v>
      </c>
      <c r="U399" s="356"/>
      <c r="V399" s="356"/>
      <c r="W399" s="275"/>
      <c r="X399" s="369"/>
      <c r="Y399" s="368"/>
      <c r="Z399" s="335">
        <f t="shared" si="1679"/>
        <v>0</v>
      </c>
      <c r="AA399" s="275"/>
      <c r="AB399" s="275"/>
      <c r="AC399" s="368"/>
      <c r="AD399" s="356"/>
      <c r="AE399" s="336">
        <f t="shared" si="1682"/>
        <v>0</v>
      </c>
      <c r="AF399" s="275"/>
      <c r="AG399" s="275"/>
      <c r="AH399" s="368"/>
      <c r="AI399" s="356"/>
      <c r="AJ399" s="336">
        <f t="shared" si="1685"/>
        <v>0</v>
      </c>
      <c r="AK399" s="275"/>
      <c r="AL399" s="275"/>
      <c r="AM399" s="368"/>
      <c r="AN399" s="356"/>
      <c r="AO399" s="336">
        <f t="shared" si="1692"/>
        <v>0</v>
      </c>
      <c r="AP399" s="275"/>
      <c r="AQ399" s="356"/>
      <c r="AR399" s="356"/>
      <c r="AS399" s="358"/>
      <c r="AT399" s="360"/>
      <c r="AU399" s="374"/>
      <c r="AV399" s="374"/>
      <c r="AW399" s="275" t="s">
        <v>90</v>
      </c>
      <c r="AX399" s="275"/>
      <c r="AY399" s="159"/>
      <c r="AZ399" s="159"/>
      <c r="BA399" s="344"/>
      <c r="XAO399" s="314"/>
      <c r="XAP399" s="314"/>
      <c r="XAQ399" s="263"/>
      <c r="XAR399" s="312"/>
      <c r="XAS399" s="263"/>
      <c r="XAT399" s="314"/>
      <c r="XAU399" s="314"/>
      <c r="XAV399" s="314"/>
      <c r="XAW399" s="315"/>
      <c r="XAX399" s="314"/>
      <c r="XAY399" s="314"/>
      <c r="XAZ399" s="314"/>
      <c r="XBA399" s="314"/>
      <c r="XBB399" s="314"/>
      <c r="XBC399" s="314"/>
      <c r="XBD399" s="281"/>
      <c r="XBE399" s="316"/>
      <c r="XBF399" s="317"/>
      <c r="XBG399" s="314"/>
      <c r="XBH399" s="314"/>
      <c r="XBI399" s="314"/>
      <c r="XBJ399" s="314"/>
      <c r="XBK399" s="263"/>
      <c r="XBL399" s="312"/>
      <c r="XBM399" s="263"/>
      <c r="XBN399" s="314"/>
      <c r="XBO399" s="314"/>
      <c r="XBP399" s="314"/>
      <c r="XBQ399" s="315"/>
      <c r="XBR399" s="314"/>
      <c r="XBS399" s="314"/>
      <c r="XBT399" s="314"/>
      <c r="XBU399" s="314"/>
      <c r="XBV399" s="314"/>
      <c r="XBW399" s="281"/>
      <c r="XBX399" s="317"/>
      <c r="XBY399" s="314"/>
      <c r="XBZ399" s="314"/>
      <c r="XCA399" s="318"/>
      <c r="XCB399" s="312"/>
      <c r="XCC399" s="314"/>
      <c r="XCD399" s="314"/>
      <c r="XCE399" s="263"/>
      <c r="XCF399" s="312"/>
      <c r="XCG399" s="263"/>
      <c r="XCH399" s="314"/>
      <c r="XCI399" s="314"/>
      <c r="XCJ399" s="314"/>
      <c r="XCK399" s="315"/>
      <c r="XCL399" s="314"/>
      <c r="XCM399" s="314"/>
      <c r="XCN399" s="314"/>
      <c r="XCO399" s="314"/>
      <c r="XCP399" s="314"/>
      <c r="XCQ399" s="317"/>
      <c r="XCR399" s="314"/>
      <c r="XCS399" s="318"/>
      <c r="XCT399" s="286"/>
      <c r="XCW399" s="314"/>
      <c r="XCX399" s="314"/>
      <c r="XCY399" s="263"/>
      <c r="XCZ399" s="312"/>
      <c r="XDA399" s="263"/>
      <c r="XDB399" s="314"/>
      <c r="XDC399" s="314"/>
      <c r="XDD399" s="314"/>
      <c r="XDE399" s="315"/>
      <c r="XDF399" s="314"/>
      <c r="XDG399" s="314"/>
      <c r="XDH399" s="314"/>
      <c r="XDI399" s="314"/>
      <c r="XDJ399" s="314"/>
      <c r="XDK399" s="314"/>
      <c r="XDL399" s="286"/>
      <c r="XDQ399" s="314"/>
      <c r="XDR399" s="314"/>
      <c r="XDS399" s="263"/>
      <c r="XDT399" s="312"/>
      <c r="XDU399" s="263"/>
      <c r="XDV399" s="314"/>
      <c r="XDW399" s="314"/>
      <c r="XDX399" s="314"/>
      <c r="XDY399" s="315"/>
      <c r="XDZ399" s="314"/>
      <c r="XEA399" s="314"/>
      <c r="XEB399" s="314"/>
      <c r="XEC399" s="314"/>
      <c r="XED399" s="314"/>
      <c r="XEE399" s="286"/>
      <c r="XEK399" s="314"/>
      <c r="XEL399" s="314"/>
      <c r="XEM399" s="263"/>
      <c r="XEN399" s="312"/>
      <c r="XEO399" s="263"/>
      <c r="XEP399" s="314"/>
      <c r="XEQ399" s="314"/>
      <c r="XER399" s="314"/>
      <c r="XES399" s="315"/>
      <c r="XET399" s="314"/>
      <c r="XEU399" s="314"/>
      <c r="XEV399" s="314"/>
      <c r="XEW399" s="314"/>
      <c r="XEX399" s="314"/>
    </row>
    <row r="400" spans="1:53 16265:16378" ht="40.5" hidden="1" customHeight="1" x14ac:dyDescent="0.2">
      <c r="A400" s="378"/>
      <c r="B400" s="364"/>
      <c r="C400" s="356"/>
      <c r="D400" s="374"/>
      <c r="E400" s="356"/>
      <c r="F400" s="369"/>
      <c r="G400" s="275"/>
      <c r="H400" s="275"/>
      <c r="I400" s="275"/>
      <c r="J400" s="369"/>
      <c r="K400" s="369"/>
      <c r="L400" s="369"/>
      <c r="M400" s="369"/>
      <c r="N400" s="369"/>
      <c r="O400" s="382"/>
      <c r="P400" s="369"/>
      <c r="Q400" s="382"/>
      <c r="R400" s="382"/>
      <c r="S400" s="162"/>
      <c r="T400" s="334">
        <f t="shared" si="1676"/>
        <v>0</v>
      </c>
      <c r="U400" s="356"/>
      <c r="V400" s="356"/>
      <c r="W400" s="275"/>
      <c r="X400" s="369"/>
      <c r="Y400" s="368"/>
      <c r="Z400" s="335">
        <f t="shared" si="1679"/>
        <v>0</v>
      </c>
      <c r="AA400" s="275"/>
      <c r="AB400" s="275"/>
      <c r="AC400" s="368"/>
      <c r="AD400" s="356"/>
      <c r="AE400" s="336">
        <f t="shared" si="1682"/>
        <v>0</v>
      </c>
      <c r="AF400" s="275"/>
      <c r="AG400" s="275"/>
      <c r="AH400" s="368"/>
      <c r="AI400" s="356"/>
      <c r="AJ400" s="336">
        <f t="shared" si="1685"/>
        <v>0</v>
      </c>
      <c r="AK400" s="275"/>
      <c r="AL400" s="275"/>
      <c r="AM400" s="368"/>
      <c r="AN400" s="356"/>
      <c r="AO400" s="336">
        <f t="shared" si="1692"/>
        <v>0</v>
      </c>
      <c r="AP400" s="275"/>
      <c r="AQ400" s="356"/>
      <c r="AR400" s="356"/>
      <c r="AS400" s="358"/>
      <c r="AT400" s="360"/>
      <c r="AU400" s="374"/>
      <c r="AV400" s="374"/>
      <c r="AW400" s="275" t="s">
        <v>90</v>
      </c>
      <c r="AX400" s="275"/>
      <c r="AY400" s="159"/>
      <c r="AZ400" s="159"/>
      <c r="BA400" s="344"/>
      <c r="XAO400" s="314"/>
      <c r="XAP400" s="314"/>
      <c r="XAQ400" s="263"/>
      <c r="XAR400" s="312"/>
      <c r="XAS400" s="263"/>
      <c r="XAT400" s="314"/>
      <c r="XAU400" s="314"/>
      <c r="XAV400" s="314"/>
      <c r="XAW400" s="315"/>
      <c r="XAX400" s="314"/>
      <c r="XAY400" s="314"/>
      <c r="XAZ400" s="314"/>
      <c r="XBA400" s="314"/>
      <c r="XBB400" s="314"/>
      <c r="XBC400" s="314"/>
      <c r="XBD400" s="281"/>
      <c r="XBE400" s="316"/>
      <c r="XBF400" s="317"/>
      <c r="XBG400" s="314"/>
      <c r="XBH400" s="314"/>
      <c r="XBI400" s="314"/>
      <c r="XBJ400" s="314"/>
      <c r="XBK400" s="263"/>
      <c r="XBL400" s="312"/>
      <c r="XBM400" s="263"/>
      <c r="XBN400" s="314"/>
      <c r="XBO400" s="314"/>
      <c r="XBP400" s="314"/>
      <c r="XBQ400" s="315"/>
      <c r="XBR400" s="314"/>
      <c r="XBS400" s="314"/>
      <c r="XBT400" s="314"/>
      <c r="XBU400" s="314"/>
      <c r="XBV400" s="314"/>
      <c r="XBW400" s="281"/>
      <c r="XBX400" s="317"/>
      <c r="XBY400" s="314"/>
      <c r="XBZ400" s="314"/>
      <c r="XCA400" s="318"/>
      <c r="XCB400" s="312"/>
      <c r="XCC400" s="314"/>
      <c r="XCD400" s="314"/>
      <c r="XCE400" s="263"/>
      <c r="XCF400" s="312"/>
      <c r="XCG400" s="263"/>
      <c r="XCH400" s="314"/>
      <c r="XCI400" s="314"/>
      <c r="XCJ400" s="314"/>
      <c r="XCK400" s="315"/>
      <c r="XCL400" s="314"/>
      <c r="XCM400" s="314"/>
      <c r="XCN400" s="314"/>
      <c r="XCO400" s="314"/>
      <c r="XCP400" s="314"/>
      <c r="XCQ400" s="317"/>
      <c r="XCR400" s="314"/>
      <c r="XCS400" s="318"/>
      <c r="XCT400" s="286"/>
      <c r="XCW400" s="314"/>
      <c r="XCX400" s="314"/>
      <c r="XCY400" s="263"/>
      <c r="XCZ400" s="312"/>
      <c r="XDA400" s="263"/>
      <c r="XDB400" s="314"/>
      <c r="XDC400" s="314"/>
      <c r="XDD400" s="314"/>
      <c r="XDE400" s="315"/>
      <c r="XDF400" s="314"/>
      <c r="XDG400" s="314"/>
      <c r="XDH400" s="314"/>
      <c r="XDI400" s="314"/>
      <c r="XDJ400" s="314"/>
      <c r="XDK400" s="314"/>
      <c r="XDL400" s="286"/>
      <c r="XDQ400" s="314"/>
      <c r="XDR400" s="314"/>
      <c r="XDS400" s="263"/>
      <c r="XDT400" s="312"/>
      <c r="XDU400" s="263"/>
      <c r="XDV400" s="314"/>
      <c r="XDW400" s="314"/>
      <c r="XDX400" s="314"/>
      <c r="XDY400" s="315"/>
      <c r="XDZ400" s="314"/>
      <c r="XEA400" s="314"/>
      <c r="XEB400" s="314"/>
      <c r="XEC400" s="314"/>
      <c r="XED400" s="314"/>
      <c r="XEE400" s="286"/>
      <c r="XEK400" s="314"/>
      <c r="XEL400" s="314"/>
      <c r="XEM400" s="263"/>
      <c r="XEN400" s="312"/>
      <c r="XEO400" s="263"/>
      <c r="XEP400" s="314"/>
      <c r="XEQ400" s="314"/>
      <c r="XER400" s="314"/>
      <c r="XES400" s="315"/>
      <c r="XET400" s="314"/>
      <c r="XEU400" s="314"/>
      <c r="XEV400" s="314"/>
      <c r="XEW400" s="314"/>
      <c r="XEX400" s="314"/>
    </row>
    <row r="401" spans="1:53 16265:16378" ht="40.5" hidden="1" customHeight="1" x14ac:dyDescent="0.2">
      <c r="A401" s="378">
        <v>131</v>
      </c>
      <c r="B401" s="364" t="s">
        <v>268</v>
      </c>
      <c r="C401" s="356" t="str">
        <f>+VLOOKUP(B401,$A$770:$B$812,2,0)</f>
        <v>DIEGO PAREDES CUERVO</v>
      </c>
      <c r="D401" s="374" t="s">
        <v>171</v>
      </c>
      <c r="E401" s="356"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69" t="s">
        <v>276</v>
      </c>
      <c r="G401" s="275" t="s">
        <v>271</v>
      </c>
      <c r="H401" s="275" t="s">
        <v>34</v>
      </c>
      <c r="I401" s="275" t="s">
        <v>2000</v>
      </c>
      <c r="J401" s="369" t="s">
        <v>143</v>
      </c>
      <c r="K401" s="369" t="s">
        <v>1734</v>
      </c>
      <c r="L401" s="369" t="s">
        <v>2001</v>
      </c>
      <c r="M401" s="369" t="s">
        <v>2002</v>
      </c>
      <c r="N401" s="369" t="s">
        <v>128</v>
      </c>
      <c r="O401" s="382">
        <f t="shared" ref="O401" si="1708">IF(N401="ALTA",5,IF(N401="MEDIO ALTA",4,IF(N401="MEDIA",3,IF(N401="MEDIO BAJA",2,IF(N401="BAJA",1,0)))))</f>
        <v>1</v>
      </c>
      <c r="P401" s="369" t="s">
        <v>144</v>
      </c>
      <c r="Q401" s="382">
        <f t="shared" ref="Q401" si="1709">IF(P401="ALTO",5,IF(P401="MEDIO ALTO",4,IF(P401="MEDIO",3,IF(P401="MEDIO BAJO",2,IF(P401="BAJO",1,0)))))</f>
        <v>4</v>
      </c>
      <c r="R401" s="382">
        <f t="shared" si="1649"/>
        <v>4</v>
      </c>
      <c r="S401" s="162" t="s">
        <v>326</v>
      </c>
      <c r="T401" s="334">
        <f t="shared" si="1676"/>
        <v>2</v>
      </c>
      <c r="U401" s="356">
        <f t="shared" si="1695"/>
        <v>2</v>
      </c>
      <c r="V401" s="356">
        <f t="shared" si="1611"/>
        <v>1.2</v>
      </c>
      <c r="W401" s="275" t="s">
        <v>2003</v>
      </c>
      <c r="X401" s="369">
        <f>IF(S401="No_existen",5*$X$10,Y401*$X$10)</f>
        <v>0.2</v>
      </c>
      <c r="Y401" s="368">
        <f t="shared" ref="Y401" si="1710">ROUND(AVERAGEIF(Z401:Z403,"&gt;0"),0)</f>
        <v>4</v>
      </c>
      <c r="Z401" s="335">
        <f t="shared" si="1679"/>
        <v>4</v>
      </c>
      <c r="AA401" s="275" t="s">
        <v>330</v>
      </c>
      <c r="AB401" s="275"/>
      <c r="AC401" s="368">
        <f t="shared" ref="AC401" si="1711">IF(S401="No_existen",5*$AC$10,AD401*$AC$10)</f>
        <v>0.15</v>
      </c>
      <c r="AD401" s="356">
        <f t="shared" ref="AD401" si="1712">ROUND(AVERAGEIF(AE401:AE403,"&gt;0"),0)</f>
        <v>1</v>
      </c>
      <c r="AE401" s="336">
        <f t="shared" si="1682"/>
        <v>1</v>
      </c>
      <c r="AF401" s="275" t="s">
        <v>307</v>
      </c>
      <c r="AG401" s="275" t="s">
        <v>1696</v>
      </c>
      <c r="AH401" s="368">
        <f t="shared" ref="AH401" si="1713">IF(S401="No_existen",5*$AH$10,AI401*$AH$10)</f>
        <v>0.1</v>
      </c>
      <c r="AI401" s="356">
        <f t="shared" ref="AI401" si="1714">ROUND(AVERAGEIF(AJ401:AJ403,"&gt;0"),0)</f>
        <v>1</v>
      </c>
      <c r="AJ401" s="336">
        <f t="shared" si="1685"/>
        <v>1</v>
      </c>
      <c r="AK401" s="275" t="s">
        <v>304</v>
      </c>
      <c r="AL401" s="275" t="s">
        <v>311</v>
      </c>
      <c r="AM401" s="368">
        <f t="shared" ref="AM401" si="1715">IF(S401="No_existen",5*$AM$10,AN401*$AM$10)</f>
        <v>0.1</v>
      </c>
      <c r="AN401" s="356">
        <f t="shared" ref="AN401" si="1716">ROUND(AVERAGEIF(AO401:AO403,"&gt;0"),0)</f>
        <v>1</v>
      </c>
      <c r="AO401" s="336">
        <f t="shared" si="1692"/>
        <v>1</v>
      </c>
      <c r="AP401" s="275" t="s">
        <v>592</v>
      </c>
      <c r="AQ401" s="356">
        <f>ROUND(AVERAGE(U401,Y401,AD401,AI401,AN401),0)</f>
        <v>2</v>
      </c>
      <c r="AR401" s="356" t="str">
        <f t="shared" ref="AR401" si="1717">IF(AQ401&lt;1.5,"FUERTE",IF(AND(AQ401&gt;=1.5,AQ401&lt;2.5),"ACEPTABLE",IF(AQ401&gt;=5,"INEXISTENTE","DÉBIL")))</f>
        <v>ACEPTABLE</v>
      </c>
      <c r="AS401" s="358">
        <f t="shared" ref="AS401" si="1718">IF(R401=0,0,ROUND((R401*AQ401),0))</f>
        <v>8</v>
      </c>
      <c r="AT401" s="360" t="str">
        <f t="shared" ref="AT401" si="1719">IF(AS401&gt;=36,"GRAVE", IF(AS401&lt;=10, "LEVE", "MODERADO"))</f>
        <v>LEVE</v>
      </c>
      <c r="AU401" s="374" t="s">
        <v>2004</v>
      </c>
      <c r="AV401" s="385">
        <v>0</v>
      </c>
      <c r="AW401" s="275" t="s">
        <v>90</v>
      </c>
      <c r="AX401" s="275"/>
      <c r="AY401" s="159"/>
      <c r="AZ401" s="159"/>
      <c r="BA401" s="344"/>
      <c r="XAO401" s="314"/>
      <c r="XAP401" s="314"/>
      <c r="XAQ401" s="263"/>
      <c r="XAR401" s="312"/>
      <c r="XAS401" s="263"/>
      <c r="XAT401" s="314"/>
      <c r="XAU401" s="314"/>
      <c r="XAV401" s="314"/>
      <c r="XAW401" s="315"/>
      <c r="XAX401" s="314"/>
      <c r="XAY401" s="314"/>
      <c r="XAZ401" s="314"/>
      <c r="XBA401" s="314"/>
      <c r="XBB401" s="314"/>
      <c r="XBC401" s="314"/>
      <c r="XBD401" s="281"/>
      <c r="XBE401" s="316"/>
      <c r="XBF401" s="317"/>
      <c r="XBG401" s="314"/>
      <c r="XBH401" s="314"/>
      <c r="XBI401" s="314"/>
      <c r="XBJ401" s="314"/>
      <c r="XBK401" s="263"/>
      <c r="XBL401" s="312"/>
      <c r="XBM401" s="263"/>
      <c r="XBN401" s="314"/>
      <c r="XBO401" s="314"/>
      <c r="XBP401" s="314"/>
      <c r="XBQ401" s="315"/>
      <c r="XBR401" s="314"/>
      <c r="XBS401" s="314"/>
      <c r="XBT401" s="314"/>
      <c r="XBU401" s="314"/>
      <c r="XBV401" s="314"/>
      <c r="XBW401" s="281"/>
      <c r="XBX401" s="317"/>
      <c r="XBY401" s="314"/>
      <c r="XBZ401" s="314"/>
      <c r="XCA401" s="318"/>
      <c r="XCB401" s="312"/>
      <c r="XCC401" s="314"/>
      <c r="XCD401" s="314"/>
      <c r="XCE401" s="263"/>
      <c r="XCF401" s="312"/>
      <c r="XCG401" s="263"/>
      <c r="XCH401" s="314"/>
      <c r="XCI401" s="314"/>
      <c r="XCJ401" s="314"/>
      <c r="XCK401" s="315"/>
      <c r="XCL401" s="314"/>
      <c r="XCM401" s="314"/>
      <c r="XCN401" s="314"/>
      <c r="XCO401" s="314"/>
      <c r="XCP401" s="314"/>
      <c r="XCQ401" s="317"/>
      <c r="XCR401" s="314"/>
      <c r="XCS401" s="318"/>
      <c r="XCT401" s="286"/>
      <c r="XCW401" s="314"/>
      <c r="XCX401" s="314"/>
      <c r="XCY401" s="263"/>
      <c r="XCZ401" s="312"/>
      <c r="XDA401" s="263"/>
      <c r="XDB401" s="314"/>
      <c r="XDC401" s="314"/>
      <c r="XDD401" s="314"/>
      <c r="XDE401" s="315"/>
      <c r="XDF401" s="314"/>
      <c r="XDG401" s="314"/>
      <c r="XDH401" s="314"/>
      <c r="XDI401" s="314"/>
      <c r="XDJ401" s="314"/>
      <c r="XDK401" s="314"/>
      <c r="XDL401" s="286"/>
      <c r="XDQ401" s="314"/>
      <c r="XDR401" s="314"/>
      <c r="XDS401" s="263"/>
      <c r="XDT401" s="312"/>
      <c r="XDU401" s="263"/>
      <c r="XDV401" s="314"/>
      <c r="XDW401" s="314"/>
      <c r="XDX401" s="314"/>
      <c r="XDY401" s="315"/>
      <c r="XDZ401" s="314"/>
      <c r="XEA401" s="314"/>
      <c r="XEB401" s="314"/>
      <c r="XEC401" s="314"/>
      <c r="XED401" s="314"/>
      <c r="XEE401" s="286"/>
      <c r="XEK401" s="314"/>
      <c r="XEL401" s="314"/>
      <c r="XEM401" s="263"/>
      <c r="XEN401" s="312"/>
      <c r="XEO401" s="263"/>
      <c r="XEP401" s="314"/>
      <c r="XEQ401" s="314"/>
      <c r="XER401" s="314"/>
      <c r="XES401" s="315"/>
      <c r="XET401" s="314"/>
      <c r="XEU401" s="314"/>
      <c r="XEV401" s="314"/>
      <c r="XEW401" s="314"/>
      <c r="XEX401" s="314"/>
    </row>
    <row r="402" spans="1:53 16265:16378" ht="40.5" hidden="1" customHeight="1" x14ac:dyDescent="0.2">
      <c r="A402" s="378"/>
      <c r="B402" s="364"/>
      <c r="C402" s="356"/>
      <c r="D402" s="374"/>
      <c r="E402" s="356"/>
      <c r="F402" s="369"/>
      <c r="G402" s="275"/>
      <c r="H402" s="275"/>
      <c r="I402" s="275"/>
      <c r="J402" s="369"/>
      <c r="K402" s="369"/>
      <c r="L402" s="369"/>
      <c r="M402" s="369"/>
      <c r="N402" s="369"/>
      <c r="O402" s="382"/>
      <c r="P402" s="369"/>
      <c r="Q402" s="382"/>
      <c r="R402" s="382"/>
      <c r="S402" s="162"/>
      <c r="T402" s="334">
        <f t="shared" si="1676"/>
        <v>0</v>
      </c>
      <c r="U402" s="356"/>
      <c r="V402" s="356"/>
      <c r="W402" s="275"/>
      <c r="X402" s="369"/>
      <c r="Y402" s="368"/>
      <c r="Z402" s="335">
        <f t="shared" si="1679"/>
        <v>0</v>
      </c>
      <c r="AA402" s="275"/>
      <c r="AB402" s="275"/>
      <c r="AC402" s="368"/>
      <c r="AD402" s="356"/>
      <c r="AE402" s="336">
        <f t="shared" si="1682"/>
        <v>0</v>
      </c>
      <c r="AF402" s="275"/>
      <c r="AG402" s="275"/>
      <c r="AH402" s="368"/>
      <c r="AI402" s="356"/>
      <c r="AJ402" s="336">
        <f t="shared" si="1685"/>
        <v>0</v>
      </c>
      <c r="AK402" s="275"/>
      <c r="AL402" s="275"/>
      <c r="AM402" s="368"/>
      <c r="AN402" s="356"/>
      <c r="AO402" s="336">
        <f t="shared" si="1692"/>
        <v>0</v>
      </c>
      <c r="AP402" s="275"/>
      <c r="AQ402" s="356"/>
      <c r="AR402" s="356"/>
      <c r="AS402" s="358"/>
      <c r="AT402" s="360"/>
      <c r="AU402" s="374"/>
      <c r="AV402" s="374"/>
      <c r="AW402" s="275" t="s">
        <v>90</v>
      </c>
      <c r="AX402" s="275"/>
      <c r="AY402" s="159"/>
      <c r="AZ402" s="159"/>
      <c r="BA402" s="344"/>
      <c r="XAO402" s="314"/>
      <c r="XAP402" s="314"/>
      <c r="XAQ402" s="263"/>
      <c r="XAR402" s="312"/>
      <c r="XAS402" s="263"/>
      <c r="XAT402" s="314"/>
      <c r="XAU402" s="314"/>
      <c r="XAV402" s="314"/>
      <c r="XAW402" s="315"/>
      <c r="XAX402" s="314"/>
      <c r="XAY402" s="314"/>
      <c r="XAZ402" s="314"/>
      <c r="XBA402" s="314"/>
      <c r="XBB402" s="314"/>
      <c r="XBC402" s="314"/>
      <c r="XBD402" s="281"/>
      <c r="XBE402" s="316"/>
      <c r="XBF402" s="317"/>
      <c r="XBG402" s="314"/>
      <c r="XBH402" s="314"/>
      <c r="XBI402" s="314"/>
      <c r="XBJ402" s="314"/>
      <c r="XBK402" s="263"/>
      <c r="XBL402" s="312"/>
      <c r="XBM402" s="263"/>
      <c r="XBN402" s="314"/>
      <c r="XBO402" s="314"/>
      <c r="XBP402" s="314"/>
      <c r="XBQ402" s="315"/>
      <c r="XBR402" s="314"/>
      <c r="XBS402" s="314"/>
      <c r="XBT402" s="314"/>
      <c r="XBU402" s="314"/>
      <c r="XBV402" s="314"/>
      <c r="XBW402" s="281"/>
      <c r="XBX402" s="317"/>
      <c r="XBY402" s="314"/>
      <c r="XBZ402" s="314"/>
      <c r="XCA402" s="318"/>
      <c r="XCB402" s="312"/>
      <c r="XCC402" s="314"/>
      <c r="XCD402" s="314"/>
      <c r="XCE402" s="263"/>
      <c r="XCF402" s="312"/>
      <c r="XCG402" s="263"/>
      <c r="XCH402" s="314"/>
      <c r="XCI402" s="314"/>
      <c r="XCJ402" s="314"/>
      <c r="XCK402" s="315"/>
      <c r="XCL402" s="314"/>
      <c r="XCM402" s="314"/>
      <c r="XCN402" s="314"/>
      <c r="XCO402" s="314"/>
      <c r="XCP402" s="314"/>
      <c r="XCQ402" s="317"/>
      <c r="XCR402" s="314"/>
      <c r="XCS402" s="318"/>
      <c r="XCT402" s="286"/>
      <c r="XCW402" s="314"/>
      <c r="XCX402" s="314"/>
      <c r="XCY402" s="263"/>
      <c r="XCZ402" s="312"/>
      <c r="XDA402" s="263"/>
      <c r="XDB402" s="314"/>
      <c r="XDC402" s="314"/>
      <c r="XDD402" s="314"/>
      <c r="XDE402" s="315"/>
      <c r="XDF402" s="314"/>
      <c r="XDG402" s="314"/>
      <c r="XDH402" s="314"/>
      <c r="XDI402" s="314"/>
      <c r="XDJ402" s="314"/>
      <c r="XDK402" s="314"/>
      <c r="XDL402" s="286"/>
      <c r="XDQ402" s="314"/>
      <c r="XDR402" s="314"/>
      <c r="XDS402" s="263"/>
      <c r="XDT402" s="312"/>
      <c r="XDU402" s="263"/>
      <c r="XDV402" s="314"/>
      <c r="XDW402" s="314"/>
      <c r="XDX402" s="314"/>
      <c r="XDY402" s="315"/>
      <c r="XDZ402" s="314"/>
      <c r="XEA402" s="314"/>
      <c r="XEB402" s="314"/>
      <c r="XEC402" s="314"/>
      <c r="XED402" s="314"/>
      <c r="XEE402" s="286"/>
      <c r="XEK402" s="314"/>
      <c r="XEL402" s="314"/>
      <c r="XEM402" s="263"/>
      <c r="XEN402" s="312"/>
      <c r="XEO402" s="263"/>
      <c r="XEP402" s="314"/>
      <c r="XEQ402" s="314"/>
      <c r="XER402" s="314"/>
      <c r="XES402" s="315"/>
      <c r="XET402" s="314"/>
      <c r="XEU402" s="314"/>
      <c r="XEV402" s="314"/>
      <c r="XEW402" s="314"/>
      <c r="XEX402" s="314"/>
    </row>
    <row r="403" spans="1:53 16265:16378" ht="40.5" hidden="1" customHeight="1" x14ac:dyDescent="0.2">
      <c r="A403" s="378"/>
      <c r="B403" s="364"/>
      <c r="C403" s="356"/>
      <c r="D403" s="374"/>
      <c r="E403" s="356"/>
      <c r="F403" s="369"/>
      <c r="G403" s="275"/>
      <c r="H403" s="275"/>
      <c r="I403" s="275"/>
      <c r="J403" s="369"/>
      <c r="K403" s="369"/>
      <c r="L403" s="369"/>
      <c r="M403" s="369"/>
      <c r="N403" s="369"/>
      <c r="O403" s="382"/>
      <c r="P403" s="369"/>
      <c r="Q403" s="382"/>
      <c r="R403" s="382"/>
      <c r="S403" s="162"/>
      <c r="T403" s="334">
        <f t="shared" si="1676"/>
        <v>0</v>
      </c>
      <c r="U403" s="356"/>
      <c r="V403" s="356"/>
      <c r="W403" s="275"/>
      <c r="X403" s="369"/>
      <c r="Y403" s="368"/>
      <c r="Z403" s="335">
        <f t="shared" si="1679"/>
        <v>0</v>
      </c>
      <c r="AA403" s="275"/>
      <c r="AB403" s="275"/>
      <c r="AC403" s="368"/>
      <c r="AD403" s="356"/>
      <c r="AE403" s="336">
        <f t="shared" si="1682"/>
        <v>0</v>
      </c>
      <c r="AF403" s="275"/>
      <c r="AG403" s="275"/>
      <c r="AH403" s="368"/>
      <c r="AI403" s="356"/>
      <c r="AJ403" s="336">
        <f t="shared" si="1685"/>
        <v>0</v>
      </c>
      <c r="AK403" s="275"/>
      <c r="AL403" s="275"/>
      <c r="AM403" s="368"/>
      <c r="AN403" s="356"/>
      <c r="AO403" s="336">
        <f t="shared" si="1692"/>
        <v>0</v>
      </c>
      <c r="AP403" s="275"/>
      <c r="AQ403" s="356"/>
      <c r="AR403" s="356"/>
      <c r="AS403" s="358"/>
      <c r="AT403" s="360"/>
      <c r="AU403" s="374"/>
      <c r="AV403" s="374"/>
      <c r="AW403" s="275" t="s">
        <v>90</v>
      </c>
      <c r="AX403" s="275"/>
      <c r="AY403" s="159"/>
      <c r="AZ403" s="159"/>
      <c r="BA403" s="344"/>
      <c r="XAO403" s="314"/>
      <c r="XAP403" s="314"/>
      <c r="XAQ403" s="263"/>
      <c r="XAR403" s="312"/>
      <c r="XAS403" s="263"/>
      <c r="XAT403" s="314"/>
      <c r="XAU403" s="314"/>
      <c r="XAV403" s="314"/>
      <c r="XAW403" s="315"/>
      <c r="XAX403" s="314"/>
      <c r="XAY403" s="314"/>
      <c r="XAZ403" s="314"/>
      <c r="XBA403" s="314"/>
      <c r="XBB403" s="314"/>
      <c r="XBC403" s="314"/>
      <c r="XBD403" s="281"/>
      <c r="XBE403" s="316"/>
      <c r="XBF403" s="317"/>
      <c r="XBG403" s="314"/>
      <c r="XBH403" s="314"/>
      <c r="XBI403" s="314"/>
      <c r="XBJ403" s="314"/>
      <c r="XBK403" s="263"/>
      <c r="XBL403" s="312"/>
      <c r="XBM403" s="263"/>
      <c r="XBN403" s="314"/>
      <c r="XBO403" s="314"/>
      <c r="XBP403" s="314"/>
      <c r="XBQ403" s="315"/>
      <c r="XBR403" s="314"/>
      <c r="XBS403" s="314"/>
      <c r="XBT403" s="314"/>
      <c r="XBU403" s="314"/>
      <c r="XBV403" s="314"/>
      <c r="XBW403" s="281"/>
      <c r="XBX403" s="317"/>
      <c r="XBY403" s="314"/>
      <c r="XBZ403" s="314"/>
      <c r="XCA403" s="318"/>
      <c r="XCB403" s="312"/>
      <c r="XCC403" s="314"/>
      <c r="XCD403" s="314"/>
      <c r="XCE403" s="263"/>
      <c r="XCF403" s="312"/>
      <c r="XCG403" s="263"/>
      <c r="XCH403" s="314"/>
      <c r="XCI403" s="314"/>
      <c r="XCJ403" s="314"/>
      <c r="XCK403" s="315"/>
      <c r="XCL403" s="314"/>
      <c r="XCM403" s="314"/>
      <c r="XCN403" s="314"/>
      <c r="XCO403" s="314"/>
      <c r="XCP403" s="314"/>
      <c r="XCQ403" s="317"/>
      <c r="XCR403" s="314"/>
      <c r="XCS403" s="318"/>
      <c r="XCT403" s="286"/>
      <c r="XCW403" s="314"/>
      <c r="XCX403" s="314"/>
      <c r="XCY403" s="263"/>
      <c r="XCZ403" s="312"/>
      <c r="XDA403" s="263"/>
      <c r="XDB403" s="314"/>
      <c r="XDC403" s="314"/>
      <c r="XDD403" s="314"/>
      <c r="XDE403" s="315"/>
      <c r="XDF403" s="314"/>
      <c r="XDG403" s="314"/>
      <c r="XDH403" s="314"/>
      <c r="XDI403" s="314"/>
      <c r="XDJ403" s="314"/>
      <c r="XDK403" s="314"/>
      <c r="XDL403" s="286"/>
      <c r="XDQ403" s="314"/>
      <c r="XDR403" s="314"/>
      <c r="XDS403" s="263"/>
      <c r="XDT403" s="312"/>
      <c r="XDU403" s="263"/>
      <c r="XDV403" s="314"/>
      <c r="XDW403" s="314"/>
      <c r="XDX403" s="314"/>
      <c r="XDY403" s="315"/>
      <c r="XDZ403" s="314"/>
      <c r="XEA403" s="314"/>
      <c r="XEB403" s="314"/>
      <c r="XEC403" s="314"/>
      <c r="XED403" s="314"/>
      <c r="XEE403" s="286"/>
      <c r="XEK403" s="314"/>
      <c r="XEL403" s="314"/>
      <c r="XEM403" s="263"/>
      <c r="XEN403" s="312"/>
      <c r="XEO403" s="263"/>
      <c r="XEP403" s="314"/>
      <c r="XEQ403" s="314"/>
      <c r="XER403" s="314"/>
      <c r="XES403" s="315"/>
      <c r="XET403" s="314"/>
      <c r="XEU403" s="314"/>
      <c r="XEV403" s="314"/>
      <c r="XEW403" s="314"/>
      <c r="XEX403" s="314"/>
    </row>
    <row r="404" spans="1:53 16265:16378" ht="40.5" hidden="1" customHeight="1" x14ac:dyDescent="0.2">
      <c r="A404" s="378">
        <v>132</v>
      </c>
      <c r="B404" s="364" t="s">
        <v>268</v>
      </c>
      <c r="C404" s="356" t="str">
        <f>+VLOOKUP(B404,$A$770:$B$812,2,0)</f>
        <v>DIEGO PAREDES CUERVO</v>
      </c>
      <c r="D404" s="374" t="s">
        <v>171</v>
      </c>
      <c r="E404" s="356"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69" t="s">
        <v>276</v>
      </c>
      <c r="G404" s="275" t="s">
        <v>271</v>
      </c>
      <c r="H404" s="275" t="s">
        <v>37</v>
      </c>
      <c r="I404" s="275" t="s">
        <v>2005</v>
      </c>
      <c r="J404" s="369" t="s">
        <v>106</v>
      </c>
      <c r="K404" s="369" t="s">
        <v>1866</v>
      </c>
      <c r="L404" s="369" t="s">
        <v>2006</v>
      </c>
      <c r="M404" s="369" t="s">
        <v>2007</v>
      </c>
      <c r="N404" s="369" t="s">
        <v>128</v>
      </c>
      <c r="O404" s="382">
        <f t="shared" ref="O404" si="1720">IF(N404="ALTA",5,IF(N404="MEDIO ALTA",4,IF(N404="MEDIA",3,IF(N404="MEDIO BAJA",2,IF(N404="BAJA",1,0)))))</f>
        <v>1</v>
      </c>
      <c r="P404" s="369" t="s">
        <v>141</v>
      </c>
      <c r="Q404" s="382">
        <f t="shared" ref="Q404" si="1721">IF(P404="ALTO",5,IF(P404="MEDIO ALTO",4,IF(P404="MEDIO",3,IF(P404="MEDIO BAJO",2,IF(P404="BAJO",1,0)))))</f>
        <v>3</v>
      </c>
      <c r="R404" s="382">
        <f t="shared" si="1649"/>
        <v>3</v>
      </c>
      <c r="S404" s="162" t="s">
        <v>327</v>
      </c>
      <c r="T404" s="334">
        <f t="shared" si="1676"/>
        <v>1</v>
      </c>
      <c r="U404" s="356">
        <f t="shared" si="1695"/>
        <v>1</v>
      </c>
      <c r="V404" s="356">
        <f t="shared" si="1611"/>
        <v>0.6</v>
      </c>
      <c r="W404" s="275" t="s">
        <v>2008</v>
      </c>
      <c r="X404" s="369">
        <f t="shared" ref="X404" si="1722">IF(S404="No_existen",5*$X$10,Y404*$X$10)</f>
        <v>0.2</v>
      </c>
      <c r="Y404" s="368">
        <f t="shared" ref="Y404" si="1723">ROUND(AVERAGEIF(Z404:Z406,"&gt;0"),0)</f>
        <v>4</v>
      </c>
      <c r="Z404" s="335">
        <f t="shared" si="1679"/>
        <v>4</v>
      </c>
      <c r="AA404" s="275" t="s">
        <v>330</v>
      </c>
      <c r="AB404" s="275"/>
      <c r="AC404" s="368">
        <f t="shared" ref="AC404" si="1724">IF(S404="No_existen",5*$AC$10,AD404*$AC$10)</f>
        <v>0.15</v>
      </c>
      <c r="AD404" s="356">
        <f t="shared" ref="AD404" si="1725">ROUND(AVERAGEIF(AE404:AE406,"&gt;0"),0)</f>
        <v>1</v>
      </c>
      <c r="AE404" s="336">
        <f t="shared" si="1682"/>
        <v>1</v>
      </c>
      <c r="AF404" s="275" t="s">
        <v>307</v>
      </c>
      <c r="AG404" s="275" t="s">
        <v>1696</v>
      </c>
      <c r="AH404" s="368">
        <f t="shared" ref="AH404" si="1726">IF(S404="No_existen",5*$AH$10,AI404*$AH$10)</f>
        <v>0.1</v>
      </c>
      <c r="AI404" s="356">
        <f t="shared" ref="AI404" si="1727">ROUND(AVERAGEIF(AJ404:AJ406,"&gt;0"),0)</f>
        <v>1</v>
      </c>
      <c r="AJ404" s="336">
        <f t="shared" si="1685"/>
        <v>1</v>
      </c>
      <c r="AK404" s="275" t="s">
        <v>304</v>
      </c>
      <c r="AL404" s="275" t="s">
        <v>319</v>
      </c>
      <c r="AM404" s="368">
        <f t="shared" ref="AM404" si="1728">IF(S404="No_existen",5*$AM$10,AN404*$AM$10)</f>
        <v>0.1</v>
      </c>
      <c r="AN404" s="356">
        <f t="shared" ref="AN404" si="1729">ROUND(AVERAGEIF(AO404:AO406,"&gt;0"),0)</f>
        <v>1</v>
      </c>
      <c r="AO404" s="336">
        <f t="shared" si="1692"/>
        <v>1</v>
      </c>
      <c r="AP404" s="275" t="s">
        <v>592</v>
      </c>
      <c r="AQ404" s="356">
        <f t="shared" ref="AQ404" si="1730">ROUND(AVERAGE(U404,Y404,AD404,AI404,AN404),0)</f>
        <v>2</v>
      </c>
      <c r="AR404" s="356" t="str">
        <f t="shared" ref="AR404" si="1731">IF(AQ404&lt;1.5,"FUERTE",IF(AND(AQ404&gt;=1.5,AQ404&lt;2.5),"ACEPTABLE",IF(AQ404&gt;=5,"INEXISTENTE","DÉBIL")))</f>
        <v>ACEPTABLE</v>
      </c>
      <c r="AS404" s="358">
        <f t="shared" ref="AS404" si="1732">IF(R404=0,0,ROUND((R404*AQ404),0))</f>
        <v>6</v>
      </c>
      <c r="AT404" s="360" t="str">
        <f t="shared" ref="AT404" si="1733">IF(AS404&gt;=36,"GRAVE", IF(AS404&lt;=10, "LEVE", "MODERADO"))</f>
        <v>LEVE</v>
      </c>
      <c r="AU404" s="374" t="s">
        <v>2009</v>
      </c>
      <c r="AV404" s="385">
        <v>0</v>
      </c>
      <c r="AW404" s="275" t="s">
        <v>90</v>
      </c>
      <c r="AX404" s="275"/>
      <c r="AY404" s="159"/>
      <c r="AZ404" s="159"/>
      <c r="BA404" s="344"/>
      <c r="XAO404" s="314"/>
      <c r="XAP404" s="314"/>
      <c r="XAQ404" s="263"/>
      <c r="XAR404" s="312"/>
      <c r="XAS404" s="263"/>
      <c r="XAT404" s="314"/>
      <c r="XAU404" s="314"/>
      <c r="XAV404" s="314"/>
      <c r="XAW404" s="315"/>
      <c r="XAX404" s="314"/>
      <c r="XAY404" s="314"/>
      <c r="XAZ404" s="314"/>
      <c r="XBA404" s="314"/>
      <c r="XBB404" s="314"/>
      <c r="XBC404" s="314"/>
      <c r="XBD404" s="281"/>
      <c r="XBE404" s="316"/>
      <c r="XBF404" s="317"/>
      <c r="XBG404" s="314"/>
      <c r="XBH404" s="314"/>
      <c r="XBI404" s="314"/>
      <c r="XBJ404" s="314"/>
      <c r="XBK404" s="263"/>
      <c r="XBL404" s="312"/>
      <c r="XBM404" s="263"/>
      <c r="XBN404" s="314"/>
      <c r="XBO404" s="314"/>
      <c r="XBP404" s="314"/>
      <c r="XBQ404" s="315"/>
      <c r="XBR404" s="314"/>
      <c r="XBS404" s="314"/>
      <c r="XBT404" s="314"/>
      <c r="XBU404" s="314"/>
      <c r="XBV404" s="314"/>
      <c r="XBW404" s="281"/>
      <c r="XBX404" s="317"/>
      <c r="XBY404" s="314"/>
      <c r="XBZ404" s="314"/>
      <c r="XCA404" s="318"/>
      <c r="XCB404" s="312"/>
      <c r="XCC404" s="314"/>
      <c r="XCD404" s="314"/>
      <c r="XCE404" s="263"/>
      <c r="XCF404" s="312"/>
      <c r="XCG404" s="263"/>
      <c r="XCH404" s="314"/>
      <c r="XCI404" s="314"/>
      <c r="XCJ404" s="314"/>
      <c r="XCK404" s="315"/>
      <c r="XCL404" s="314"/>
      <c r="XCM404" s="314"/>
      <c r="XCN404" s="314"/>
      <c r="XCO404" s="314"/>
      <c r="XCP404" s="314"/>
      <c r="XCQ404" s="317"/>
      <c r="XCR404" s="314"/>
      <c r="XCS404" s="318"/>
      <c r="XCT404" s="286"/>
      <c r="XCW404" s="314"/>
      <c r="XCX404" s="314"/>
      <c r="XCY404" s="263"/>
      <c r="XCZ404" s="312"/>
      <c r="XDA404" s="263"/>
      <c r="XDB404" s="314"/>
      <c r="XDC404" s="314"/>
      <c r="XDD404" s="314"/>
      <c r="XDE404" s="315"/>
      <c r="XDF404" s="314"/>
      <c r="XDG404" s="314"/>
      <c r="XDH404" s="314"/>
      <c r="XDI404" s="314"/>
      <c r="XDJ404" s="314"/>
      <c r="XDK404" s="314"/>
      <c r="XDL404" s="286"/>
      <c r="XDQ404" s="314"/>
      <c r="XDR404" s="314"/>
      <c r="XDS404" s="263"/>
      <c r="XDT404" s="312"/>
      <c r="XDU404" s="263"/>
      <c r="XDV404" s="314"/>
      <c r="XDW404" s="314"/>
      <c r="XDX404" s="314"/>
      <c r="XDY404" s="315"/>
      <c r="XDZ404" s="314"/>
      <c r="XEA404" s="314"/>
      <c r="XEB404" s="314"/>
      <c r="XEC404" s="314"/>
      <c r="XED404" s="314"/>
      <c r="XEE404" s="286"/>
      <c r="XEK404" s="314"/>
      <c r="XEL404" s="314"/>
      <c r="XEM404" s="263"/>
      <c r="XEN404" s="312"/>
      <c r="XEO404" s="263"/>
      <c r="XEP404" s="314"/>
      <c r="XEQ404" s="314"/>
      <c r="XER404" s="314"/>
      <c r="XES404" s="315"/>
      <c r="XET404" s="314"/>
      <c r="XEU404" s="314"/>
      <c r="XEV404" s="314"/>
      <c r="XEW404" s="314"/>
      <c r="XEX404" s="314"/>
    </row>
    <row r="405" spans="1:53 16265:16378" ht="40.5" hidden="1" customHeight="1" x14ac:dyDescent="0.2">
      <c r="A405" s="378"/>
      <c r="B405" s="364"/>
      <c r="C405" s="356"/>
      <c r="D405" s="374"/>
      <c r="E405" s="356"/>
      <c r="F405" s="369"/>
      <c r="G405" s="275"/>
      <c r="H405" s="275"/>
      <c r="I405" s="161"/>
      <c r="J405" s="369"/>
      <c r="K405" s="369"/>
      <c r="L405" s="369"/>
      <c r="M405" s="369"/>
      <c r="N405" s="369"/>
      <c r="O405" s="382"/>
      <c r="P405" s="369"/>
      <c r="Q405" s="382"/>
      <c r="R405" s="382"/>
      <c r="S405" s="162"/>
      <c r="T405" s="334">
        <f t="shared" si="1676"/>
        <v>0</v>
      </c>
      <c r="U405" s="356"/>
      <c r="V405" s="356"/>
      <c r="W405" s="275"/>
      <c r="X405" s="369"/>
      <c r="Y405" s="368"/>
      <c r="Z405" s="335">
        <f t="shared" si="1679"/>
        <v>0</v>
      </c>
      <c r="AA405" s="275"/>
      <c r="AB405" s="275"/>
      <c r="AC405" s="368"/>
      <c r="AD405" s="356"/>
      <c r="AE405" s="336">
        <f t="shared" si="1682"/>
        <v>0</v>
      </c>
      <c r="AF405" s="275"/>
      <c r="AG405" s="275"/>
      <c r="AH405" s="368"/>
      <c r="AI405" s="356"/>
      <c r="AJ405" s="336">
        <f t="shared" si="1685"/>
        <v>0</v>
      </c>
      <c r="AK405" s="275"/>
      <c r="AL405" s="275"/>
      <c r="AM405" s="368"/>
      <c r="AN405" s="356"/>
      <c r="AO405" s="336">
        <f t="shared" si="1692"/>
        <v>0</v>
      </c>
      <c r="AP405" s="275"/>
      <c r="AQ405" s="356"/>
      <c r="AR405" s="356"/>
      <c r="AS405" s="358"/>
      <c r="AT405" s="360"/>
      <c r="AU405" s="374"/>
      <c r="AV405" s="374"/>
      <c r="AW405" s="275" t="s">
        <v>90</v>
      </c>
      <c r="AX405" s="275"/>
      <c r="AY405" s="159"/>
      <c r="AZ405" s="159"/>
      <c r="BA405" s="344"/>
      <c r="XAO405" s="314"/>
      <c r="XAP405" s="314"/>
      <c r="XAQ405" s="263"/>
      <c r="XAR405" s="312"/>
      <c r="XAS405" s="263"/>
      <c r="XAT405" s="314"/>
      <c r="XAU405" s="314"/>
      <c r="XAV405" s="314"/>
      <c r="XAW405" s="315"/>
      <c r="XAX405" s="314"/>
      <c r="XAY405" s="314"/>
      <c r="XAZ405" s="314"/>
      <c r="XBA405" s="314"/>
      <c r="XBB405" s="314"/>
      <c r="XBC405" s="314"/>
      <c r="XBD405" s="281"/>
      <c r="XBE405" s="316"/>
      <c r="XBF405" s="317"/>
      <c r="XBG405" s="314"/>
      <c r="XBH405" s="314"/>
      <c r="XBI405" s="314"/>
      <c r="XBJ405" s="314"/>
      <c r="XBK405" s="263"/>
      <c r="XBL405" s="312"/>
      <c r="XBM405" s="263"/>
      <c r="XBN405" s="314"/>
      <c r="XBO405" s="314"/>
      <c r="XBP405" s="314"/>
      <c r="XBQ405" s="315"/>
      <c r="XBR405" s="314"/>
      <c r="XBS405" s="314"/>
      <c r="XBT405" s="314"/>
      <c r="XBU405" s="314"/>
      <c r="XBV405" s="314"/>
      <c r="XBW405" s="281"/>
      <c r="XBX405" s="317"/>
      <c r="XBY405" s="314"/>
      <c r="XBZ405" s="314"/>
      <c r="XCA405" s="318"/>
      <c r="XCB405" s="312"/>
      <c r="XCC405" s="314"/>
      <c r="XCD405" s="314"/>
      <c r="XCE405" s="263"/>
      <c r="XCF405" s="312"/>
      <c r="XCG405" s="263"/>
      <c r="XCH405" s="314"/>
      <c r="XCI405" s="314"/>
      <c r="XCJ405" s="314"/>
      <c r="XCK405" s="315"/>
      <c r="XCL405" s="314"/>
      <c r="XCM405" s="314"/>
      <c r="XCN405" s="314"/>
      <c r="XCO405" s="314"/>
      <c r="XCP405" s="314"/>
      <c r="XCQ405" s="317"/>
      <c r="XCR405" s="314"/>
      <c r="XCS405" s="318"/>
      <c r="XCT405" s="286"/>
      <c r="XCW405" s="314"/>
      <c r="XCX405" s="314"/>
      <c r="XCY405" s="263"/>
      <c r="XCZ405" s="312"/>
      <c r="XDA405" s="263"/>
      <c r="XDB405" s="314"/>
      <c r="XDC405" s="314"/>
      <c r="XDD405" s="314"/>
      <c r="XDE405" s="315"/>
      <c r="XDF405" s="314"/>
      <c r="XDG405" s="314"/>
      <c r="XDH405" s="314"/>
      <c r="XDI405" s="314"/>
      <c r="XDJ405" s="314"/>
      <c r="XDK405" s="314"/>
      <c r="XDL405" s="286"/>
      <c r="XDQ405" s="314"/>
      <c r="XDR405" s="314"/>
      <c r="XDS405" s="263"/>
      <c r="XDT405" s="312"/>
      <c r="XDU405" s="263"/>
      <c r="XDV405" s="314"/>
      <c r="XDW405" s="314"/>
      <c r="XDX405" s="314"/>
      <c r="XDY405" s="315"/>
      <c r="XDZ405" s="314"/>
      <c r="XEA405" s="314"/>
      <c r="XEB405" s="314"/>
      <c r="XEC405" s="314"/>
      <c r="XED405" s="314"/>
      <c r="XEE405" s="286"/>
      <c r="XEK405" s="314"/>
      <c r="XEL405" s="314"/>
      <c r="XEM405" s="263"/>
      <c r="XEN405" s="312"/>
      <c r="XEO405" s="263"/>
      <c r="XEP405" s="314"/>
      <c r="XEQ405" s="314"/>
      <c r="XER405" s="314"/>
      <c r="XES405" s="315"/>
      <c r="XET405" s="314"/>
      <c r="XEU405" s="314"/>
      <c r="XEV405" s="314"/>
      <c r="XEW405" s="314"/>
      <c r="XEX405" s="314"/>
    </row>
    <row r="406" spans="1:53 16265:16378" ht="40.5" hidden="1" customHeight="1" x14ac:dyDescent="0.2">
      <c r="A406" s="378"/>
      <c r="B406" s="364"/>
      <c r="C406" s="356"/>
      <c r="D406" s="374"/>
      <c r="E406" s="356"/>
      <c r="F406" s="369"/>
      <c r="G406" s="275"/>
      <c r="H406" s="275"/>
      <c r="I406" s="161"/>
      <c r="J406" s="369"/>
      <c r="K406" s="369"/>
      <c r="L406" s="369"/>
      <c r="M406" s="369"/>
      <c r="N406" s="369"/>
      <c r="O406" s="382"/>
      <c r="P406" s="369"/>
      <c r="Q406" s="382"/>
      <c r="R406" s="382"/>
      <c r="S406" s="162"/>
      <c r="T406" s="334">
        <f t="shared" si="1676"/>
        <v>0</v>
      </c>
      <c r="U406" s="356"/>
      <c r="V406" s="356"/>
      <c r="W406" s="275"/>
      <c r="X406" s="369"/>
      <c r="Y406" s="368"/>
      <c r="Z406" s="335">
        <f t="shared" si="1679"/>
        <v>0</v>
      </c>
      <c r="AA406" s="275"/>
      <c r="AB406" s="275"/>
      <c r="AC406" s="368"/>
      <c r="AD406" s="356"/>
      <c r="AE406" s="336">
        <f t="shared" si="1682"/>
        <v>0</v>
      </c>
      <c r="AF406" s="275"/>
      <c r="AG406" s="275"/>
      <c r="AH406" s="368"/>
      <c r="AI406" s="356"/>
      <c r="AJ406" s="336">
        <f t="shared" si="1685"/>
        <v>0</v>
      </c>
      <c r="AK406" s="275"/>
      <c r="AL406" s="275"/>
      <c r="AM406" s="368"/>
      <c r="AN406" s="356"/>
      <c r="AO406" s="336">
        <f t="shared" si="1692"/>
        <v>0</v>
      </c>
      <c r="AP406" s="275"/>
      <c r="AQ406" s="356"/>
      <c r="AR406" s="356"/>
      <c r="AS406" s="358"/>
      <c r="AT406" s="360"/>
      <c r="AU406" s="374"/>
      <c r="AV406" s="374"/>
      <c r="AW406" s="275" t="s">
        <v>90</v>
      </c>
      <c r="AX406" s="275"/>
      <c r="AY406" s="159"/>
      <c r="AZ406" s="159"/>
      <c r="BA406" s="344"/>
      <c r="XAO406" s="314"/>
      <c r="XAP406" s="314"/>
      <c r="XAQ406" s="263"/>
      <c r="XAR406" s="312"/>
      <c r="XAS406" s="263"/>
      <c r="XAT406" s="314"/>
      <c r="XAU406" s="314"/>
      <c r="XAV406" s="314"/>
      <c r="XAW406" s="315"/>
      <c r="XAX406" s="314"/>
      <c r="XAY406" s="314"/>
      <c r="XAZ406" s="314"/>
      <c r="XBA406" s="314"/>
      <c r="XBB406" s="314"/>
      <c r="XBC406" s="314"/>
      <c r="XBD406" s="281"/>
      <c r="XBE406" s="316"/>
      <c r="XBF406" s="317"/>
      <c r="XBG406" s="314"/>
      <c r="XBH406" s="314"/>
      <c r="XBI406" s="314"/>
      <c r="XBJ406" s="314"/>
      <c r="XBK406" s="263"/>
      <c r="XBL406" s="312"/>
      <c r="XBM406" s="263"/>
      <c r="XBN406" s="314"/>
      <c r="XBO406" s="314"/>
      <c r="XBP406" s="314"/>
      <c r="XBQ406" s="315"/>
      <c r="XBR406" s="314"/>
      <c r="XBS406" s="314"/>
      <c r="XBT406" s="314"/>
      <c r="XBU406" s="314"/>
      <c r="XBV406" s="314"/>
      <c r="XBW406" s="281"/>
      <c r="XBX406" s="317"/>
      <c r="XBY406" s="314"/>
      <c r="XBZ406" s="314"/>
      <c r="XCA406" s="318"/>
      <c r="XCB406" s="312"/>
      <c r="XCC406" s="314"/>
      <c r="XCD406" s="314"/>
      <c r="XCE406" s="263"/>
      <c r="XCF406" s="312"/>
      <c r="XCG406" s="263"/>
      <c r="XCH406" s="314"/>
      <c r="XCI406" s="314"/>
      <c r="XCJ406" s="314"/>
      <c r="XCK406" s="315"/>
      <c r="XCL406" s="314"/>
      <c r="XCM406" s="314"/>
      <c r="XCN406" s="314"/>
      <c r="XCO406" s="314"/>
      <c r="XCP406" s="314"/>
      <c r="XCQ406" s="317"/>
      <c r="XCR406" s="314"/>
      <c r="XCS406" s="318"/>
      <c r="XCT406" s="286"/>
      <c r="XCW406" s="314"/>
      <c r="XCX406" s="314"/>
      <c r="XCY406" s="263"/>
      <c r="XCZ406" s="312"/>
      <c r="XDA406" s="263"/>
      <c r="XDB406" s="314"/>
      <c r="XDC406" s="314"/>
      <c r="XDD406" s="314"/>
      <c r="XDE406" s="315"/>
      <c r="XDF406" s="314"/>
      <c r="XDG406" s="314"/>
      <c r="XDH406" s="314"/>
      <c r="XDI406" s="314"/>
      <c r="XDJ406" s="314"/>
      <c r="XDK406" s="314"/>
      <c r="XDL406" s="286"/>
      <c r="XDQ406" s="314"/>
      <c r="XDR406" s="314"/>
      <c r="XDS406" s="263"/>
      <c r="XDT406" s="312"/>
      <c r="XDU406" s="263"/>
      <c r="XDV406" s="314"/>
      <c r="XDW406" s="314"/>
      <c r="XDX406" s="314"/>
      <c r="XDY406" s="315"/>
      <c r="XDZ406" s="314"/>
      <c r="XEA406" s="314"/>
      <c r="XEB406" s="314"/>
      <c r="XEC406" s="314"/>
      <c r="XED406" s="314"/>
      <c r="XEE406" s="286"/>
      <c r="XEK406" s="314"/>
      <c r="XEL406" s="314"/>
      <c r="XEM406" s="263"/>
      <c r="XEN406" s="312"/>
      <c r="XEO406" s="263"/>
      <c r="XEP406" s="314"/>
      <c r="XEQ406" s="314"/>
      <c r="XER406" s="314"/>
      <c r="XES406" s="315"/>
      <c r="XET406" s="314"/>
      <c r="XEU406" s="314"/>
      <c r="XEV406" s="314"/>
      <c r="XEW406" s="314"/>
      <c r="XEX406" s="314"/>
    </row>
    <row r="407" spans="1:53 16265:16378" ht="81" customHeight="1" x14ac:dyDescent="0.2">
      <c r="A407" s="378">
        <v>133</v>
      </c>
      <c r="B407" s="364" t="s">
        <v>564</v>
      </c>
      <c r="C407" s="356" t="str">
        <f>+VLOOKUP(B407,$A$770:$B$812,2,0)</f>
        <v>FRANCISCO ANTONIO URIBE GÓMEZ</v>
      </c>
      <c r="D407" s="374" t="s">
        <v>449</v>
      </c>
      <c r="E407" s="356"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69" t="s">
        <v>275</v>
      </c>
      <c r="G407" s="275" t="s">
        <v>272</v>
      </c>
      <c r="H407" s="275" t="s">
        <v>39</v>
      </c>
      <c r="I407" s="161" t="s">
        <v>599</v>
      </c>
      <c r="J407" s="369" t="s">
        <v>108</v>
      </c>
      <c r="K407" s="369" t="s">
        <v>602</v>
      </c>
      <c r="L407" s="369" t="s">
        <v>603</v>
      </c>
      <c r="M407" s="369" t="s">
        <v>604</v>
      </c>
      <c r="N407" s="369" t="s">
        <v>151</v>
      </c>
      <c r="O407" s="382">
        <f>IF(N407="ALTA",5,IF(N407="MEDIO ALTA",4,IF(N407="MEDIA",3,IF(N407="MEDIO BAJA",2,IF(N407="BAJA",1,0)))))</f>
        <v>2</v>
      </c>
      <c r="P407" s="369" t="s">
        <v>141</v>
      </c>
      <c r="Q407" s="382">
        <f>IF(P407="ALTO",5,IF(P407="MEDIO ALTO",4,IF(P407="MEDIO",3,IF(P407="MEDIO BAJO",2,IF(P407="BAJO",1,0)))))</f>
        <v>3</v>
      </c>
      <c r="R407" s="382">
        <f>Q407*O407</f>
        <v>6</v>
      </c>
      <c r="S407" s="162" t="s">
        <v>327</v>
      </c>
      <c r="T407" s="334">
        <f t="shared" si="1676"/>
        <v>1</v>
      </c>
      <c r="U407" s="356">
        <f t="shared" si="1695"/>
        <v>1</v>
      </c>
      <c r="V407" s="356">
        <f t="shared" si="1611"/>
        <v>0.6</v>
      </c>
      <c r="W407" s="275" t="s">
        <v>605</v>
      </c>
      <c r="X407" s="369">
        <f>IF(S407="No_existen",5*$X$10,Y407*$X$10)</f>
        <v>0.15000000000000002</v>
      </c>
      <c r="Y407" s="368">
        <f t="shared" ref="Y407" si="1734">ROUND(AVERAGEIF(Z407:Z409,"&gt;0"),0)</f>
        <v>3</v>
      </c>
      <c r="Z407" s="335">
        <f t="shared" si="1679"/>
        <v>2</v>
      </c>
      <c r="AA407" s="275" t="s">
        <v>331</v>
      </c>
      <c r="AB407" s="275"/>
      <c r="AC407" s="368">
        <f t="shared" ref="AC407" si="1735">IF(S407="No_existen",5*$AC$10,AD407*$AC$10)</f>
        <v>0.15</v>
      </c>
      <c r="AD407" s="356">
        <f t="shared" ref="AD407" si="1736">ROUND(AVERAGEIF(AE407:AE409,"&gt;0"),0)</f>
        <v>1</v>
      </c>
      <c r="AE407" s="336">
        <f t="shared" si="1682"/>
        <v>1</v>
      </c>
      <c r="AF407" s="275" t="s">
        <v>307</v>
      </c>
      <c r="AG407" s="275" t="s">
        <v>607</v>
      </c>
      <c r="AH407" s="368">
        <f t="shared" ref="AH407" si="1737">IF(S407="No_existen",5*$AH$10,AI407*$AH$10)</f>
        <v>0.1</v>
      </c>
      <c r="AI407" s="356">
        <f t="shared" ref="AI407" si="1738">ROUND(AVERAGEIF(AJ407:AJ409,"&gt;0"),0)</f>
        <v>1</v>
      </c>
      <c r="AJ407" s="336">
        <f t="shared" si="1685"/>
        <v>1</v>
      </c>
      <c r="AK407" s="275" t="s">
        <v>304</v>
      </c>
      <c r="AL407" s="275" t="s">
        <v>462</v>
      </c>
      <c r="AM407" s="368">
        <f t="shared" ref="AM407" si="1739">IF(S407="No_existen",5*$AM$10,AN407*$AM$10)</f>
        <v>0.1</v>
      </c>
      <c r="AN407" s="356">
        <f t="shared" ref="AN407" si="1740">ROUND(AVERAGEIF(AO407:AO409,"&gt;0"),0)</f>
        <v>1</v>
      </c>
      <c r="AO407" s="336">
        <f t="shared" si="1692"/>
        <v>1</v>
      </c>
      <c r="AP407" s="275" t="s">
        <v>592</v>
      </c>
      <c r="AQ407" s="356">
        <f t="shared" ref="AQ407" si="1741">ROUND(AVERAGE(U407,Y407,AD407,AI407,AN407),0)</f>
        <v>1</v>
      </c>
      <c r="AR407" s="356" t="str">
        <f t="shared" ref="AR407" si="1742">IF(AQ407&lt;1.5,"FUERTE",IF(AND(AQ407&gt;=1.5,AQ407&lt;2.5),"ACEPTABLE",IF(AQ407&gt;=5,"INEXISTENTE","DÉBIL")))</f>
        <v>FUERTE</v>
      </c>
      <c r="AS407" s="358">
        <f t="shared" ref="AS407" si="1743">IF(R407=0,0,ROUND((R407*AQ407),0))</f>
        <v>6</v>
      </c>
      <c r="AT407" s="360" t="str">
        <f t="shared" ref="AT407" si="1744">IF(AS407&gt;=36,"GRAVE", IF(AS407&lt;=10, "LEVE", "MODERADO"))</f>
        <v>LEVE</v>
      </c>
      <c r="AU407" s="374" t="s">
        <v>608</v>
      </c>
      <c r="AV407" s="385">
        <v>1</v>
      </c>
      <c r="AW407" s="275" t="s">
        <v>90</v>
      </c>
      <c r="AX407" s="275"/>
      <c r="AY407" s="159"/>
      <c r="AZ407" s="159"/>
      <c r="BA407" s="344"/>
      <c r="XAO407" s="314"/>
      <c r="XAP407" s="314"/>
      <c r="XAQ407" s="263"/>
      <c r="XAR407" s="312"/>
      <c r="XAS407" s="263"/>
      <c r="XAT407" s="314"/>
      <c r="XAU407" s="314"/>
      <c r="XAV407" s="314"/>
      <c r="XAW407" s="315"/>
      <c r="XAX407" s="314"/>
      <c r="XAY407" s="314"/>
      <c r="XAZ407" s="314"/>
      <c r="XBA407" s="314"/>
      <c r="XBB407" s="314"/>
      <c r="XBC407" s="314"/>
      <c r="XBD407" s="281"/>
      <c r="XBE407" s="316"/>
      <c r="XBF407" s="317"/>
      <c r="XBG407" s="314"/>
      <c r="XBH407" s="314"/>
      <c r="XBI407" s="314"/>
      <c r="XBJ407" s="314"/>
      <c r="XBK407" s="263"/>
      <c r="XBL407" s="312"/>
      <c r="XBM407" s="263"/>
      <c r="XBN407" s="314"/>
      <c r="XBO407" s="314"/>
      <c r="XBP407" s="314"/>
      <c r="XBQ407" s="315"/>
      <c r="XBR407" s="314"/>
      <c r="XBS407" s="314"/>
      <c r="XBT407" s="314"/>
      <c r="XBU407" s="314"/>
      <c r="XBV407" s="314"/>
      <c r="XBW407" s="281"/>
      <c r="XBX407" s="317"/>
      <c r="XBY407" s="314"/>
      <c r="XBZ407" s="314"/>
      <c r="XCA407" s="318"/>
      <c r="XCB407" s="312"/>
      <c r="XCC407" s="314"/>
      <c r="XCD407" s="314"/>
      <c r="XCE407" s="263"/>
      <c r="XCF407" s="312"/>
      <c r="XCG407" s="263"/>
      <c r="XCH407" s="314"/>
      <c r="XCI407" s="314"/>
      <c r="XCJ407" s="314"/>
      <c r="XCK407" s="315"/>
      <c r="XCL407" s="314"/>
      <c r="XCM407" s="314"/>
      <c r="XCN407" s="314"/>
      <c r="XCO407" s="314"/>
      <c r="XCP407" s="314"/>
      <c r="XCQ407" s="317"/>
      <c r="XCR407" s="314"/>
      <c r="XCS407" s="318"/>
      <c r="XCT407" s="286"/>
      <c r="XCW407" s="314"/>
      <c r="XCX407" s="314"/>
      <c r="XCY407" s="263"/>
      <c r="XCZ407" s="312"/>
      <c r="XDA407" s="263"/>
      <c r="XDB407" s="314"/>
      <c r="XDC407" s="314"/>
      <c r="XDD407" s="314"/>
      <c r="XDE407" s="315"/>
      <c r="XDF407" s="314"/>
      <c r="XDG407" s="314"/>
      <c r="XDH407" s="314"/>
      <c r="XDI407" s="314"/>
      <c r="XDJ407" s="314"/>
      <c r="XDK407" s="314"/>
      <c r="XDL407" s="286"/>
      <c r="XDQ407" s="314"/>
      <c r="XDR407" s="314"/>
      <c r="XDS407" s="263"/>
      <c r="XDT407" s="312"/>
      <c r="XDU407" s="263"/>
      <c r="XDV407" s="314"/>
      <c r="XDW407" s="314"/>
      <c r="XDX407" s="314"/>
      <c r="XDY407" s="315"/>
      <c r="XDZ407" s="314"/>
      <c r="XEA407" s="314"/>
      <c r="XEB407" s="314"/>
      <c r="XEC407" s="314"/>
      <c r="XED407" s="314"/>
      <c r="XEE407" s="286"/>
      <c r="XEK407" s="314"/>
      <c r="XEL407" s="314"/>
      <c r="XEM407" s="263"/>
      <c r="XEN407" s="312"/>
      <c r="XEO407" s="263"/>
      <c r="XEP407" s="314"/>
      <c r="XEQ407" s="314"/>
      <c r="XER407" s="314"/>
      <c r="XES407" s="315"/>
      <c r="XET407" s="314"/>
      <c r="XEU407" s="314"/>
      <c r="XEV407" s="314"/>
      <c r="XEW407" s="314"/>
      <c r="XEX407" s="314"/>
    </row>
    <row r="408" spans="1:53 16265:16378" ht="81" hidden="1" customHeight="1" x14ac:dyDescent="0.2">
      <c r="A408" s="378"/>
      <c r="B408" s="364"/>
      <c r="C408" s="356"/>
      <c r="D408" s="374"/>
      <c r="E408" s="356"/>
      <c r="F408" s="369"/>
      <c r="G408" s="275" t="s">
        <v>272</v>
      </c>
      <c r="H408" s="275" t="s">
        <v>39</v>
      </c>
      <c r="I408" s="162" t="s">
        <v>600</v>
      </c>
      <c r="J408" s="369"/>
      <c r="K408" s="369"/>
      <c r="L408" s="369"/>
      <c r="M408" s="369"/>
      <c r="N408" s="369"/>
      <c r="O408" s="382"/>
      <c r="P408" s="369"/>
      <c r="Q408" s="382"/>
      <c r="R408" s="382"/>
      <c r="S408" s="162" t="s">
        <v>327</v>
      </c>
      <c r="T408" s="334">
        <f t="shared" si="1676"/>
        <v>1</v>
      </c>
      <c r="U408" s="356"/>
      <c r="V408" s="356"/>
      <c r="W408" s="275" t="s">
        <v>606</v>
      </c>
      <c r="X408" s="369"/>
      <c r="Y408" s="368"/>
      <c r="Z408" s="335">
        <f t="shared" si="1679"/>
        <v>4</v>
      </c>
      <c r="AA408" s="275" t="s">
        <v>330</v>
      </c>
      <c r="AB408" s="275"/>
      <c r="AC408" s="368"/>
      <c r="AD408" s="356"/>
      <c r="AE408" s="336">
        <f t="shared" si="1682"/>
        <v>1</v>
      </c>
      <c r="AF408" s="275" t="s">
        <v>307</v>
      </c>
      <c r="AG408" s="275" t="s">
        <v>607</v>
      </c>
      <c r="AH408" s="368"/>
      <c r="AI408" s="356"/>
      <c r="AJ408" s="336">
        <f t="shared" si="1685"/>
        <v>1</v>
      </c>
      <c r="AK408" s="275" t="s">
        <v>304</v>
      </c>
      <c r="AL408" s="275" t="s">
        <v>311</v>
      </c>
      <c r="AM408" s="368"/>
      <c r="AN408" s="356"/>
      <c r="AO408" s="336">
        <f t="shared" si="1692"/>
        <v>1</v>
      </c>
      <c r="AP408" s="275" t="s">
        <v>592</v>
      </c>
      <c r="AQ408" s="356"/>
      <c r="AR408" s="356"/>
      <c r="AS408" s="358"/>
      <c r="AT408" s="360"/>
      <c r="AU408" s="374"/>
      <c r="AV408" s="374"/>
      <c r="AW408" s="275" t="s">
        <v>90</v>
      </c>
      <c r="AX408" s="275"/>
      <c r="AY408" s="159"/>
      <c r="AZ408" s="159"/>
      <c r="BA408" s="344"/>
      <c r="XAO408" s="314"/>
      <c r="XAP408" s="314"/>
      <c r="XAQ408" s="263"/>
      <c r="XAR408" s="312"/>
      <c r="XAS408" s="263"/>
      <c r="XAT408" s="314"/>
      <c r="XAU408" s="314"/>
      <c r="XAV408" s="314"/>
      <c r="XAW408" s="315"/>
      <c r="XAX408" s="314"/>
      <c r="XAY408" s="314"/>
      <c r="XAZ408" s="314"/>
      <c r="XBA408" s="314"/>
      <c r="XBB408" s="314"/>
      <c r="XBC408" s="314"/>
      <c r="XBD408" s="281"/>
      <c r="XBE408" s="316"/>
      <c r="XBF408" s="317"/>
      <c r="XBG408" s="314"/>
      <c r="XBH408" s="314"/>
      <c r="XBI408" s="314"/>
      <c r="XBJ408" s="314"/>
      <c r="XBK408" s="263"/>
      <c r="XBL408" s="312"/>
      <c r="XBM408" s="263"/>
      <c r="XBN408" s="314"/>
      <c r="XBO408" s="314"/>
      <c r="XBP408" s="314"/>
      <c r="XBQ408" s="315"/>
      <c r="XBR408" s="314"/>
      <c r="XBS408" s="314"/>
      <c r="XBT408" s="314"/>
      <c r="XBU408" s="314"/>
      <c r="XBV408" s="314"/>
      <c r="XBW408" s="281"/>
      <c r="XBX408" s="317"/>
      <c r="XBY408" s="314"/>
      <c r="XBZ408" s="314"/>
      <c r="XCA408" s="318"/>
      <c r="XCB408" s="312"/>
      <c r="XCC408" s="314"/>
      <c r="XCD408" s="314"/>
      <c r="XCE408" s="263"/>
      <c r="XCF408" s="312"/>
      <c r="XCG408" s="263"/>
      <c r="XCH408" s="314"/>
      <c r="XCI408" s="314"/>
      <c r="XCJ408" s="314"/>
      <c r="XCK408" s="315"/>
      <c r="XCL408" s="314"/>
      <c r="XCM408" s="314"/>
      <c r="XCN408" s="314"/>
      <c r="XCO408" s="314"/>
      <c r="XCP408" s="314"/>
      <c r="XCQ408" s="317"/>
      <c r="XCR408" s="314"/>
      <c r="XCS408" s="318"/>
      <c r="XCT408" s="286"/>
      <c r="XCW408" s="314"/>
      <c r="XCX408" s="314"/>
      <c r="XCY408" s="263"/>
      <c r="XCZ408" s="312"/>
      <c r="XDA408" s="263"/>
      <c r="XDB408" s="314"/>
      <c r="XDC408" s="314"/>
      <c r="XDD408" s="314"/>
      <c r="XDE408" s="315"/>
      <c r="XDF408" s="314"/>
      <c r="XDG408" s="314"/>
      <c r="XDH408" s="314"/>
      <c r="XDI408" s="314"/>
      <c r="XDJ408" s="314"/>
      <c r="XDK408" s="314"/>
      <c r="XDL408" s="286"/>
      <c r="XDQ408" s="314"/>
      <c r="XDR408" s="314"/>
      <c r="XDS408" s="263"/>
      <c r="XDT408" s="312"/>
      <c r="XDU408" s="263"/>
      <c r="XDV408" s="314"/>
      <c r="XDW408" s="314"/>
      <c r="XDX408" s="314"/>
      <c r="XDY408" s="315"/>
      <c r="XDZ408" s="314"/>
      <c r="XEA408" s="314"/>
      <c r="XEB408" s="314"/>
      <c r="XEC408" s="314"/>
      <c r="XED408" s="314"/>
      <c r="XEE408" s="286"/>
      <c r="XEK408" s="314"/>
      <c r="XEL408" s="314"/>
      <c r="XEM408" s="263"/>
      <c r="XEN408" s="312"/>
      <c r="XEO408" s="263"/>
      <c r="XEP408" s="314"/>
      <c r="XEQ408" s="314"/>
      <c r="XER408" s="314"/>
      <c r="XES408" s="315"/>
      <c r="XET408" s="314"/>
      <c r="XEU408" s="314"/>
      <c r="XEV408" s="314"/>
      <c r="XEW408" s="314"/>
      <c r="XEX408" s="314"/>
    </row>
    <row r="409" spans="1:53 16265:16378" ht="81" hidden="1" customHeight="1" x14ac:dyDescent="0.2">
      <c r="A409" s="378"/>
      <c r="B409" s="364"/>
      <c r="C409" s="356"/>
      <c r="D409" s="374"/>
      <c r="E409" s="356"/>
      <c r="F409" s="369"/>
      <c r="G409" s="275" t="s">
        <v>272</v>
      </c>
      <c r="H409" s="275" t="s">
        <v>39</v>
      </c>
      <c r="I409" s="162" t="s">
        <v>601</v>
      </c>
      <c r="J409" s="369"/>
      <c r="K409" s="369"/>
      <c r="L409" s="369"/>
      <c r="M409" s="369"/>
      <c r="N409" s="369"/>
      <c r="O409" s="382"/>
      <c r="P409" s="369"/>
      <c r="Q409" s="382"/>
      <c r="R409" s="382"/>
      <c r="S409" s="162"/>
      <c r="T409" s="334">
        <f t="shared" si="1676"/>
        <v>0</v>
      </c>
      <c r="U409" s="356"/>
      <c r="V409" s="356"/>
      <c r="W409" s="275"/>
      <c r="X409" s="369"/>
      <c r="Y409" s="368"/>
      <c r="Z409" s="335">
        <f t="shared" si="1679"/>
        <v>0</v>
      </c>
      <c r="AA409" s="275"/>
      <c r="AB409" s="275"/>
      <c r="AC409" s="368"/>
      <c r="AD409" s="356"/>
      <c r="AE409" s="336">
        <f t="shared" si="1682"/>
        <v>0</v>
      </c>
      <c r="AF409" s="275"/>
      <c r="AG409" s="275"/>
      <c r="AH409" s="368"/>
      <c r="AI409" s="356"/>
      <c r="AJ409" s="336">
        <f t="shared" si="1685"/>
        <v>0</v>
      </c>
      <c r="AK409" s="275"/>
      <c r="AL409" s="275"/>
      <c r="AM409" s="368"/>
      <c r="AN409" s="356"/>
      <c r="AO409" s="336">
        <f t="shared" si="1692"/>
        <v>0</v>
      </c>
      <c r="AP409" s="275"/>
      <c r="AQ409" s="356"/>
      <c r="AR409" s="356"/>
      <c r="AS409" s="358"/>
      <c r="AT409" s="360"/>
      <c r="AU409" s="374"/>
      <c r="AV409" s="374"/>
      <c r="AW409" s="275" t="s">
        <v>90</v>
      </c>
      <c r="AX409" s="275"/>
      <c r="AY409" s="159"/>
      <c r="AZ409" s="159"/>
      <c r="BA409" s="344"/>
      <c r="XAO409" s="314"/>
      <c r="XAP409" s="314"/>
      <c r="XAQ409" s="263"/>
      <c r="XAR409" s="312"/>
      <c r="XAS409" s="263"/>
      <c r="XAT409" s="314"/>
      <c r="XAU409" s="314"/>
      <c r="XAV409" s="314"/>
      <c r="XAW409" s="315"/>
      <c r="XAX409" s="314"/>
      <c r="XAY409" s="314"/>
      <c r="XAZ409" s="314"/>
      <c r="XBA409" s="314"/>
      <c r="XBB409" s="314"/>
      <c r="XBC409" s="314"/>
      <c r="XBD409" s="281"/>
      <c r="XBE409" s="316"/>
      <c r="XBF409" s="317"/>
      <c r="XBG409" s="314"/>
      <c r="XBH409" s="314"/>
      <c r="XBI409" s="314"/>
      <c r="XBJ409" s="314"/>
      <c r="XBK409" s="263"/>
      <c r="XBL409" s="312"/>
      <c r="XBM409" s="263"/>
      <c r="XBN409" s="314"/>
      <c r="XBO409" s="314"/>
      <c r="XBP409" s="314"/>
      <c r="XBQ409" s="315"/>
      <c r="XBR409" s="314"/>
      <c r="XBS409" s="314"/>
      <c r="XBT409" s="314"/>
      <c r="XBU409" s="314"/>
      <c r="XBV409" s="314"/>
      <c r="XBW409" s="281"/>
      <c r="XBX409" s="317"/>
      <c r="XBY409" s="314"/>
      <c r="XBZ409" s="314"/>
      <c r="XCA409" s="318"/>
      <c r="XCB409" s="312"/>
      <c r="XCC409" s="314"/>
      <c r="XCD409" s="314"/>
      <c r="XCE409" s="263"/>
      <c r="XCF409" s="312"/>
      <c r="XCG409" s="263"/>
      <c r="XCH409" s="314"/>
      <c r="XCI409" s="314"/>
      <c r="XCJ409" s="314"/>
      <c r="XCK409" s="315"/>
      <c r="XCL409" s="314"/>
      <c r="XCM409" s="314"/>
      <c r="XCN409" s="314"/>
      <c r="XCO409" s="314"/>
      <c r="XCP409" s="314"/>
      <c r="XCQ409" s="317"/>
      <c r="XCR409" s="314"/>
      <c r="XCS409" s="318"/>
      <c r="XCT409" s="286"/>
      <c r="XCW409" s="314"/>
      <c r="XCX409" s="314"/>
      <c r="XCY409" s="263"/>
      <c r="XCZ409" s="312"/>
      <c r="XDA409" s="263"/>
      <c r="XDB409" s="314"/>
      <c r="XDC409" s="314"/>
      <c r="XDD409" s="314"/>
      <c r="XDE409" s="315"/>
      <c r="XDF409" s="314"/>
      <c r="XDG409" s="314"/>
      <c r="XDH409" s="314"/>
      <c r="XDI409" s="314"/>
      <c r="XDJ409" s="314"/>
      <c r="XDK409" s="314"/>
      <c r="XDL409" s="286"/>
      <c r="XDQ409" s="314"/>
      <c r="XDR409" s="314"/>
      <c r="XDS409" s="263"/>
      <c r="XDT409" s="312"/>
      <c r="XDU409" s="263"/>
      <c r="XDV409" s="314"/>
      <c r="XDW409" s="314"/>
      <c r="XDX409" s="314"/>
      <c r="XDY409" s="315"/>
      <c r="XDZ409" s="314"/>
      <c r="XEA409" s="314"/>
      <c r="XEB409" s="314"/>
      <c r="XEC409" s="314"/>
      <c r="XED409" s="314"/>
      <c r="XEE409" s="286"/>
      <c r="XEK409" s="314"/>
      <c r="XEL409" s="314"/>
      <c r="XEM409" s="263"/>
      <c r="XEN409" s="312"/>
      <c r="XEO409" s="263"/>
      <c r="XEP409" s="314"/>
      <c r="XEQ409" s="314"/>
      <c r="XER409" s="314"/>
      <c r="XES409" s="315"/>
      <c r="XET409" s="314"/>
      <c r="XEU409" s="314"/>
      <c r="XEV409" s="314"/>
      <c r="XEW409" s="314"/>
      <c r="XEX409" s="314"/>
    </row>
    <row r="410" spans="1:53 16265:16378" ht="97.5" customHeight="1" x14ac:dyDescent="0.2">
      <c r="A410" s="378">
        <v>134</v>
      </c>
      <c r="B410" s="364" t="s">
        <v>567</v>
      </c>
      <c r="C410" s="356" t="str">
        <f>+VLOOKUP(B410,$A$770:$B$812,2,0)</f>
        <v>FERNANDO NOREÑA JARAMILLO</v>
      </c>
      <c r="D410" s="374" t="s">
        <v>451</v>
      </c>
      <c r="E410" s="356"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69" t="s">
        <v>275</v>
      </c>
      <c r="G410" s="275" t="s">
        <v>271</v>
      </c>
      <c r="H410" s="275" t="s">
        <v>37</v>
      </c>
      <c r="I410" s="162" t="s">
        <v>609</v>
      </c>
      <c r="J410" s="369" t="s">
        <v>108</v>
      </c>
      <c r="K410" s="369" t="s">
        <v>612</v>
      </c>
      <c r="L410" s="369" t="s">
        <v>612</v>
      </c>
      <c r="M410" s="369" t="s">
        <v>613</v>
      </c>
      <c r="N410" s="369" t="s">
        <v>128</v>
      </c>
      <c r="O410" s="382">
        <f>IF(N410="ALTA",5,IF(N410="MEDIO ALTA",4,IF(N410="MEDIA",3,IF(N410="MEDIO BAJA",2,IF(N410="BAJA",1,0)))))</f>
        <v>1</v>
      </c>
      <c r="P410" s="369" t="s">
        <v>144</v>
      </c>
      <c r="Q410" s="382">
        <f>IF(P410="ALTO",5,IF(P410="MEDIO ALTO",4,IF(P410="MEDIO",3,IF(P410="MEDIO BAJO",2,IF(P410="BAJO",1,0)))))</f>
        <v>4</v>
      </c>
      <c r="R410" s="382">
        <f>Q410*O410</f>
        <v>4</v>
      </c>
      <c r="S410" s="162" t="s">
        <v>327</v>
      </c>
      <c r="T410" s="334">
        <f t="shared" si="1676"/>
        <v>1</v>
      </c>
      <c r="U410" s="356">
        <f t="shared" si="1695"/>
        <v>1</v>
      </c>
      <c r="V410" s="356">
        <f t="shared" si="1611"/>
        <v>0.6</v>
      </c>
      <c r="W410" s="275" t="s">
        <v>614</v>
      </c>
      <c r="X410" s="369">
        <f>IF(S410="No_existen",5*$X$10,Y410*$X$10)</f>
        <v>0.1</v>
      </c>
      <c r="Y410" s="368">
        <f t="shared" ref="Y410" si="1745">ROUND(AVERAGEIF(Z410:Z412,"&gt;0"),0)</f>
        <v>2</v>
      </c>
      <c r="Z410" s="335">
        <f t="shared" si="1679"/>
        <v>2</v>
      </c>
      <c r="AA410" s="275" t="s">
        <v>331</v>
      </c>
      <c r="AB410" s="275"/>
      <c r="AC410" s="368">
        <f t="shared" ref="AC410" si="1746">IF(S410="No_existen",5*$AC$10,AD410*$AC$10)</f>
        <v>0.15</v>
      </c>
      <c r="AD410" s="356">
        <f t="shared" ref="AD410" si="1747">ROUND(AVERAGEIF(AE410:AE412,"&gt;0"),0)</f>
        <v>1</v>
      </c>
      <c r="AE410" s="336">
        <f t="shared" si="1682"/>
        <v>1</v>
      </c>
      <c r="AF410" s="275" t="s">
        <v>307</v>
      </c>
      <c r="AG410" s="275" t="s">
        <v>616</v>
      </c>
      <c r="AH410" s="368">
        <f t="shared" ref="AH410" si="1748">IF(S410="No_existen",5*$AH$10,AI410*$AH$10)</f>
        <v>0.1</v>
      </c>
      <c r="AI410" s="356">
        <f t="shared" ref="AI410" si="1749">ROUND(AVERAGEIF(AJ410:AJ412,"&gt;0"),0)</f>
        <v>1</v>
      </c>
      <c r="AJ410" s="336">
        <f t="shared" si="1685"/>
        <v>1</v>
      </c>
      <c r="AK410" s="275" t="s">
        <v>304</v>
      </c>
      <c r="AL410" s="275" t="s">
        <v>313</v>
      </c>
      <c r="AM410" s="368">
        <f t="shared" ref="AM410" si="1750">IF(S410="No_existen",5*$AM$10,AN410*$AM$10)</f>
        <v>0.4</v>
      </c>
      <c r="AN410" s="356">
        <f t="shared" ref="AN410" si="1751">ROUND(AVERAGEIF(AO410:AO412,"&gt;0"),0)</f>
        <v>4</v>
      </c>
      <c r="AO410" s="336">
        <f t="shared" si="1692"/>
        <v>4</v>
      </c>
      <c r="AP410" s="275" t="s">
        <v>593</v>
      </c>
      <c r="AQ410" s="356">
        <f t="shared" ref="AQ410" si="1752">ROUND(AVERAGE(U410,Y410,AD410,AI410,AN410),0)</f>
        <v>2</v>
      </c>
      <c r="AR410" s="356" t="str">
        <f t="shared" ref="AR410" si="1753">IF(AQ410&lt;1.5,"FUERTE",IF(AND(AQ410&gt;=1.5,AQ410&lt;2.5),"ACEPTABLE",IF(AQ410&gt;=5,"INEXISTENTE","DÉBIL")))</f>
        <v>ACEPTABLE</v>
      </c>
      <c r="AS410" s="358">
        <f t="shared" ref="AS410" si="1754">IF(R410=0,0,ROUND((R410*AQ410),0))</f>
        <v>8</v>
      </c>
      <c r="AT410" s="360" t="str">
        <f t="shared" ref="AT410" si="1755">IF(AS410&gt;=36,"GRAVE", IF(AS410&lt;=10, "LEVE", "MODERADO"))</f>
        <v>LEVE</v>
      </c>
      <c r="AU410" s="374" t="s">
        <v>618</v>
      </c>
      <c r="AV410" s="374" t="s">
        <v>619</v>
      </c>
      <c r="AW410" s="275" t="s">
        <v>90</v>
      </c>
      <c r="AX410" s="275"/>
      <c r="AY410" s="159"/>
      <c r="AZ410" s="159"/>
      <c r="BA410" s="344"/>
      <c r="XAO410" s="314"/>
      <c r="XAP410" s="314"/>
      <c r="XAQ410" s="263"/>
      <c r="XAR410" s="312"/>
      <c r="XAS410" s="263"/>
      <c r="XAT410" s="314"/>
      <c r="XAU410" s="314"/>
      <c r="XAV410" s="314"/>
      <c r="XAW410" s="315"/>
      <c r="XAX410" s="314"/>
      <c r="XAY410" s="314"/>
      <c r="XAZ410" s="314"/>
      <c r="XBA410" s="314"/>
      <c r="XBB410" s="314"/>
      <c r="XBC410" s="314"/>
      <c r="XBD410" s="281"/>
      <c r="XBE410" s="316"/>
      <c r="XBF410" s="317"/>
      <c r="XBG410" s="314"/>
      <c r="XBH410" s="314"/>
      <c r="XBI410" s="314"/>
      <c r="XBJ410" s="314"/>
      <c r="XBK410" s="263"/>
      <c r="XBL410" s="312"/>
      <c r="XBM410" s="263"/>
      <c r="XBN410" s="314"/>
      <c r="XBO410" s="314"/>
      <c r="XBP410" s="314"/>
      <c r="XBQ410" s="315"/>
      <c r="XBR410" s="314"/>
      <c r="XBS410" s="314"/>
      <c r="XBT410" s="314"/>
      <c r="XBU410" s="314"/>
      <c r="XBV410" s="314"/>
      <c r="XBW410" s="281"/>
      <c r="XBX410" s="317"/>
      <c r="XBY410" s="314"/>
      <c r="XBZ410" s="314"/>
      <c r="XCA410" s="318"/>
      <c r="XCB410" s="312"/>
      <c r="XCC410" s="314"/>
      <c r="XCD410" s="314"/>
      <c r="XCE410" s="263"/>
      <c r="XCF410" s="312"/>
      <c r="XCG410" s="263"/>
      <c r="XCH410" s="314"/>
      <c r="XCI410" s="314"/>
      <c r="XCJ410" s="314"/>
      <c r="XCK410" s="315"/>
      <c r="XCL410" s="314"/>
      <c r="XCM410" s="314"/>
      <c r="XCN410" s="314"/>
      <c r="XCO410" s="314"/>
      <c r="XCP410" s="314"/>
      <c r="XCQ410" s="317"/>
      <c r="XCR410" s="314"/>
      <c r="XCS410" s="318"/>
      <c r="XCT410" s="286"/>
      <c r="XCW410" s="314"/>
      <c r="XCX410" s="314"/>
      <c r="XCY410" s="263"/>
      <c r="XCZ410" s="312"/>
      <c r="XDA410" s="263"/>
      <c r="XDB410" s="314"/>
      <c r="XDC410" s="314"/>
      <c r="XDD410" s="314"/>
      <c r="XDE410" s="315"/>
      <c r="XDF410" s="314"/>
      <c r="XDG410" s="314"/>
      <c r="XDH410" s="314"/>
      <c r="XDI410" s="314"/>
      <c r="XDJ410" s="314"/>
      <c r="XDK410" s="314"/>
      <c r="XDL410" s="286"/>
      <c r="XDQ410" s="314"/>
      <c r="XDR410" s="314"/>
      <c r="XDS410" s="263"/>
      <c r="XDT410" s="312"/>
      <c r="XDU410" s="263"/>
      <c r="XDV410" s="314"/>
      <c r="XDW410" s="314"/>
      <c r="XDX410" s="314"/>
      <c r="XDY410" s="315"/>
      <c r="XDZ410" s="314"/>
      <c r="XEA410" s="314"/>
      <c r="XEB410" s="314"/>
      <c r="XEC410" s="314"/>
      <c r="XED410" s="314"/>
      <c r="XEE410" s="286"/>
      <c r="XEK410" s="314"/>
      <c r="XEL410" s="314"/>
      <c r="XEM410" s="263"/>
      <c r="XEN410" s="312"/>
      <c r="XEO410" s="263"/>
      <c r="XEP410" s="314"/>
      <c r="XEQ410" s="314"/>
      <c r="XER410" s="314"/>
      <c r="XES410" s="315"/>
      <c r="XET410" s="314"/>
      <c r="XEU410" s="314"/>
      <c r="XEV410" s="314"/>
      <c r="XEW410" s="314"/>
      <c r="XEX410" s="314"/>
    </row>
    <row r="411" spans="1:53 16265:16378" ht="40.5" hidden="1" customHeight="1" x14ac:dyDescent="0.2">
      <c r="A411" s="378"/>
      <c r="B411" s="364"/>
      <c r="C411" s="356"/>
      <c r="D411" s="374"/>
      <c r="E411" s="356"/>
      <c r="F411" s="369"/>
      <c r="G411" s="275" t="s">
        <v>272</v>
      </c>
      <c r="H411" s="275" t="s">
        <v>41</v>
      </c>
      <c r="I411" s="162" t="s">
        <v>610</v>
      </c>
      <c r="J411" s="369"/>
      <c r="K411" s="369"/>
      <c r="L411" s="369"/>
      <c r="M411" s="369"/>
      <c r="N411" s="369"/>
      <c r="O411" s="382"/>
      <c r="P411" s="369"/>
      <c r="Q411" s="382"/>
      <c r="R411" s="382"/>
      <c r="S411" s="162" t="s">
        <v>327</v>
      </c>
      <c r="T411" s="334">
        <f t="shared" si="1676"/>
        <v>1</v>
      </c>
      <c r="U411" s="356"/>
      <c r="V411" s="356"/>
      <c r="W411" s="275" t="s">
        <v>615</v>
      </c>
      <c r="X411" s="369"/>
      <c r="Y411" s="368"/>
      <c r="Z411" s="335">
        <f t="shared" si="1679"/>
        <v>2</v>
      </c>
      <c r="AA411" s="275" t="s">
        <v>331</v>
      </c>
      <c r="AB411" s="275"/>
      <c r="AC411" s="368"/>
      <c r="AD411" s="356"/>
      <c r="AE411" s="336">
        <f t="shared" si="1682"/>
        <v>1</v>
      </c>
      <c r="AF411" s="275" t="s">
        <v>307</v>
      </c>
      <c r="AG411" s="275" t="s">
        <v>617</v>
      </c>
      <c r="AH411" s="368"/>
      <c r="AI411" s="356"/>
      <c r="AJ411" s="336">
        <f t="shared" si="1685"/>
        <v>1</v>
      </c>
      <c r="AK411" s="275" t="s">
        <v>304</v>
      </c>
      <c r="AL411" s="275" t="s">
        <v>313</v>
      </c>
      <c r="AM411" s="368"/>
      <c r="AN411" s="356"/>
      <c r="AO411" s="336">
        <f t="shared" si="1692"/>
        <v>4</v>
      </c>
      <c r="AP411" s="275" t="s">
        <v>593</v>
      </c>
      <c r="AQ411" s="356"/>
      <c r="AR411" s="356"/>
      <c r="AS411" s="358"/>
      <c r="AT411" s="360"/>
      <c r="AU411" s="374"/>
      <c r="AV411" s="374"/>
      <c r="AW411" s="275" t="s">
        <v>90</v>
      </c>
      <c r="AX411" s="275"/>
      <c r="AY411" s="159"/>
      <c r="AZ411" s="159"/>
      <c r="BA411" s="344"/>
      <c r="XAO411" s="314"/>
      <c r="XAP411" s="314"/>
      <c r="XAQ411" s="263"/>
      <c r="XAR411" s="312"/>
      <c r="XAS411" s="263"/>
      <c r="XAT411" s="314"/>
      <c r="XAU411" s="314"/>
      <c r="XAV411" s="314"/>
      <c r="XAW411" s="315"/>
      <c r="XAX411" s="314"/>
      <c r="XAY411" s="314"/>
      <c r="XAZ411" s="314"/>
      <c r="XBA411" s="314"/>
      <c r="XBB411" s="314"/>
      <c r="XBC411" s="314"/>
      <c r="XBD411" s="281"/>
      <c r="XBE411" s="316"/>
      <c r="XBF411" s="317"/>
      <c r="XBG411" s="314"/>
      <c r="XBH411" s="314"/>
      <c r="XBI411" s="314"/>
      <c r="XBJ411" s="314"/>
      <c r="XBK411" s="263"/>
      <c r="XBL411" s="312"/>
      <c r="XBM411" s="263"/>
      <c r="XBN411" s="314"/>
      <c r="XBO411" s="314"/>
      <c r="XBP411" s="314"/>
      <c r="XBQ411" s="315"/>
      <c r="XBR411" s="314"/>
      <c r="XBS411" s="314"/>
      <c r="XBT411" s="314"/>
      <c r="XBU411" s="314"/>
      <c r="XBV411" s="314"/>
      <c r="XBW411" s="281"/>
      <c r="XBX411" s="317"/>
      <c r="XBY411" s="314"/>
      <c r="XBZ411" s="314"/>
      <c r="XCA411" s="318"/>
      <c r="XCB411" s="312"/>
      <c r="XCC411" s="314"/>
      <c r="XCD411" s="314"/>
      <c r="XCE411" s="263"/>
      <c r="XCF411" s="312"/>
      <c r="XCG411" s="263"/>
      <c r="XCH411" s="314"/>
      <c r="XCI411" s="314"/>
      <c r="XCJ411" s="314"/>
      <c r="XCK411" s="315"/>
      <c r="XCL411" s="314"/>
      <c r="XCM411" s="314"/>
      <c r="XCN411" s="314"/>
      <c r="XCO411" s="314"/>
      <c r="XCP411" s="314"/>
      <c r="XCQ411" s="317"/>
      <c r="XCR411" s="314"/>
      <c r="XCS411" s="318"/>
      <c r="XCT411" s="286"/>
      <c r="XCW411" s="314"/>
      <c r="XCX411" s="314"/>
      <c r="XCY411" s="263"/>
      <c r="XCZ411" s="312"/>
      <c r="XDA411" s="263"/>
      <c r="XDB411" s="314"/>
      <c r="XDC411" s="314"/>
      <c r="XDD411" s="314"/>
      <c r="XDE411" s="315"/>
      <c r="XDF411" s="314"/>
      <c r="XDG411" s="314"/>
      <c r="XDH411" s="314"/>
      <c r="XDI411" s="314"/>
      <c r="XDJ411" s="314"/>
      <c r="XDK411" s="314"/>
      <c r="XDL411" s="286"/>
      <c r="XDQ411" s="314"/>
      <c r="XDR411" s="314"/>
      <c r="XDS411" s="263"/>
      <c r="XDT411" s="312"/>
      <c r="XDU411" s="263"/>
      <c r="XDV411" s="314"/>
      <c r="XDW411" s="314"/>
      <c r="XDX411" s="314"/>
      <c r="XDY411" s="315"/>
      <c r="XDZ411" s="314"/>
      <c r="XEA411" s="314"/>
      <c r="XEB411" s="314"/>
      <c r="XEC411" s="314"/>
      <c r="XED411" s="314"/>
      <c r="XEE411" s="286"/>
      <c r="XEK411" s="314"/>
      <c r="XEL411" s="314"/>
      <c r="XEM411" s="263"/>
      <c r="XEN411" s="312"/>
      <c r="XEO411" s="263"/>
      <c r="XEP411" s="314"/>
      <c r="XEQ411" s="314"/>
      <c r="XER411" s="314"/>
      <c r="XES411" s="315"/>
      <c r="XET411" s="314"/>
      <c r="XEU411" s="314"/>
      <c r="XEV411" s="314"/>
      <c r="XEW411" s="314"/>
      <c r="XEX411" s="314"/>
    </row>
    <row r="412" spans="1:53 16265:16378" ht="40.5" hidden="1" customHeight="1" x14ac:dyDescent="0.2">
      <c r="A412" s="378"/>
      <c r="B412" s="364"/>
      <c r="C412" s="356"/>
      <c r="D412" s="374"/>
      <c r="E412" s="356"/>
      <c r="F412" s="369"/>
      <c r="G412" s="275" t="s">
        <v>272</v>
      </c>
      <c r="H412" s="275" t="s">
        <v>273</v>
      </c>
      <c r="I412" s="162" t="s">
        <v>611</v>
      </c>
      <c r="J412" s="369"/>
      <c r="K412" s="369"/>
      <c r="L412" s="369"/>
      <c r="M412" s="369"/>
      <c r="N412" s="369"/>
      <c r="O412" s="382"/>
      <c r="P412" s="369"/>
      <c r="Q412" s="382"/>
      <c r="R412" s="382"/>
      <c r="S412" s="162"/>
      <c r="T412" s="334">
        <f t="shared" si="1676"/>
        <v>0</v>
      </c>
      <c r="U412" s="356"/>
      <c r="V412" s="356"/>
      <c r="W412" s="275"/>
      <c r="X412" s="369"/>
      <c r="Y412" s="368"/>
      <c r="Z412" s="335">
        <f t="shared" si="1679"/>
        <v>0</v>
      </c>
      <c r="AA412" s="275"/>
      <c r="AB412" s="275"/>
      <c r="AC412" s="368"/>
      <c r="AD412" s="356"/>
      <c r="AE412" s="336">
        <f t="shared" si="1682"/>
        <v>0</v>
      </c>
      <c r="AF412" s="275"/>
      <c r="AG412" s="275"/>
      <c r="AH412" s="368"/>
      <c r="AI412" s="356"/>
      <c r="AJ412" s="336">
        <f t="shared" si="1685"/>
        <v>0</v>
      </c>
      <c r="AK412" s="275"/>
      <c r="AL412" s="275"/>
      <c r="AM412" s="368"/>
      <c r="AN412" s="356"/>
      <c r="AO412" s="336">
        <f t="shared" si="1692"/>
        <v>0</v>
      </c>
      <c r="AP412" s="275"/>
      <c r="AQ412" s="356"/>
      <c r="AR412" s="356"/>
      <c r="AS412" s="358"/>
      <c r="AT412" s="360"/>
      <c r="AU412" s="374"/>
      <c r="AV412" s="374"/>
      <c r="AW412" s="275" t="s">
        <v>90</v>
      </c>
      <c r="AX412" s="275"/>
      <c r="AY412" s="159"/>
      <c r="AZ412" s="159"/>
      <c r="BA412" s="344"/>
      <c r="XAO412" s="314"/>
      <c r="XAP412" s="314"/>
      <c r="XAQ412" s="263"/>
      <c r="XAR412" s="312"/>
      <c r="XAS412" s="263"/>
      <c r="XAT412" s="314"/>
      <c r="XAU412" s="314"/>
      <c r="XAV412" s="314"/>
      <c r="XAW412" s="315"/>
      <c r="XAX412" s="314"/>
      <c r="XAY412" s="314"/>
      <c r="XAZ412" s="314"/>
      <c r="XBA412" s="314"/>
      <c r="XBB412" s="314"/>
      <c r="XBC412" s="314"/>
      <c r="XBD412" s="281"/>
      <c r="XBE412" s="316"/>
      <c r="XBF412" s="317"/>
      <c r="XBG412" s="314"/>
      <c r="XBH412" s="314"/>
      <c r="XBI412" s="314"/>
      <c r="XBJ412" s="314"/>
      <c r="XBK412" s="263"/>
      <c r="XBL412" s="312"/>
      <c r="XBM412" s="263"/>
      <c r="XBN412" s="314"/>
      <c r="XBO412" s="314"/>
      <c r="XBP412" s="314"/>
      <c r="XBQ412" s="315"/>
      <c r="XBR412" s="314"/>
      <c r="XBS412" s="314"/>
      <c r="XBT412" s="314"/>
      <c r="XBU412" s="314"/>
      <c r="XBV412" s="314"/>
      <c r="XBW412" s="281"/>
      <c r="XBX412" s="317"/>
      <c r="XBY412" s="314"/>
      <c r="XBZ412" s="314"/>
      <c r="XCA412" s="318"/>
      <c r="XCB412" s="312"/>
      <c r="XCC412" s="314"/>
      <c r="XCD412" s="314"/>
      <c r="XCE412" s="263"/>
      <c r="XCF412" s="312"/>
      <c r="XCG412" s="263"/>
      <c r="XCH412" s="314"/>
      <c r="XCI412" s="314"/>
      <c r="XCJ412" s="314"/>
      <c r="XCK412" s="315"/>
      <c r="XCL412" s="314"/>
      <c r="XCM412" s="314"/>
      <c r="XCN412" s="314"/>
      <c r="XCO412" s="314"/>
      <c r="XCP412" s="314"/>
      <c r="XCQ412" s="317"/>
      <c r="XCR412" s="314"/>
      <c r="XCS412" s="318"/>
      <c r="XCT412" s="286"/>
      <c r="XCW412" s="314"/>
      <c r="XCX412" s="314"/>
      <c r="XCY412" s="263"/>
      <c r="XCZ412" s="312"/>
      <c r="XDA412" s="263"/>
      <c r="XDB412" s="314"/>
      <c r="XDC412" s="314"/>
      <c r="XDD412" s="314"/>
      <c r="XDE412" s="315"/>
      <c r="XDF412" s="314"/>
      <c r="XDG412" s="314"/>
      <c r="XDH412" s="314"/>
      <c r="XDI412" s="314"/>
      <c r="XDJ412" s="314"/>
      <c r="XDK412" s="314"/>
      <c r="XDL412" s="286"/>
      <c r="XDQ412" s="314"/>
      <c r="XDR412" s="314"/>
      <c r="XDS412" s="263"/>
      <c r="XDT412" s="312"/>
      <c r="XDU412" s="263"/>
      <c r="XDV412" s="314"/>
      <c r="XDW412" s="314"/>
      <c r="XDX412" s="314"/>
      <c r="XDY412" s="315"/>
      <c r="XDZ412" s="314"/>
      <c r="XEA412" s="314"/>
      <c r="XEB412" s="314"/>
      <c r="XEC412" s="314"/>
      <c r="XED412" s="314"/>
      <c r="XEE412" s="286"/>
      <c r="XEK412" s="314"/>
      <c r="XEL412" s="314"/>
      <c r="XEM412" s="263"/>
      <c r="XEN412" s="312"/>
      <c r="XEO412" s="263"/>
      <c r="XEP412" s="314"/>
      <c r="XEQ412" s="314"/>
      <c r="XER412" s="314"/>
      <c r="XES412" s="315"/>
      <c r="XET412" s="314"/>
      <c r="XEU412" s="314"/>
      <c r="XEV412" s="314"/>
      <c r="XEW412" s="314"/>
      <c r="XEX412" s="314"/>
    </row>
    <row r="413" spans="1:53 16265:16378" ht="65.25" customHeight="1" x14ac:dyDescent="0.2">
      <c r="A413" s="378">
        <v>135</v>
      </c>
      <c r="B413" s="364" t="s">
        <v>563</v>
      </c>
      <c r="C413" s="356" t="str">
        <f>+VLOOKUP(B413,$A$770:$B$812,2,0)</f>
        <v>MARTA LEONOR MARULANDA ÁNGEL</v>
      </c>
      <c r="D413" s="374" t="s">
        <v>447</v>
      </c>
      <c r="E413" s="356"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69" t="s">
        <v>276</v>
      </c>
      <c r="G413" s="275" t="s">
        <v>271</v>
      </c>
      <c r="H413" s="275" t="s">
        <v>234</v>
      </c>
      <c r="I413" s="162" t="s">
        <v>2031</v>
      </c>
      <c r="J413" s="369" t="s">
        <v>108</v>
      </c>
      <c r="K413" s="369" t="s">
        <v>2032</v>
      </c>
      <c r="L413" s="369" t="s">
        <v>2033</v>
      </c>
      <c r="M413" s="369" t="s">
        <v>2034</v>
      </c>
      <c r="N413" s="369" t="s">
        <v>128</v>
      </c>
      <c r="O413" s="382">
        <f>IF(N413="ALTA",5,IF(N413="MEDIO ALTA",4,IF(N413="MEDIA",3,IF(N413="MEDIO BAJA",2,IF(N413="BAJA",1,0)))))</f>
        <v>1</v>
      </c>
      <c r="P413" s="369" t="s">
        <v>141</v>
      </c>
      <c r="Q413" s="382">
        <f>IF(P413="ALTO",5,IF(P413="MEDIO ALTO",4,IF(P413="MEDIO",3,IF(P413="MEDIO BAJO",2,IF(P413="BAJO",1,0)))))</f>
        <v>3</v>
      </c>
      <c r="R413" s="382">
        <f>Q413*O413</f>
        <v>3</v>
      </c>
      <c r="S413" s="162" t="s">
        <v>398</v>
      </c>
      <c r="T413" s="334">
        <f t="shared" si="1676"/>
        <v>4</v>
      </c>
      <c r="U413" s="356">
        <f t="shared" si="1695"/>
        <v>2</v>
      </c>
      <c r="V413" s="356">
        <f t="shared" si="1611"/>
        <v>1.2</v>
      </c>
      <c r="W413" s="275" t="s">
        <v>2035</v>
      </c>
      <c r="X413" s="369">
        <f>IF(S413="No_existen",5*$X$10,Y413*$X$10)</f>
        <v>0.2</v>
      </c>
      <c r="Y413" s="368">
        <f t="shared" ref="Y413" si="1756">ROUND(AVERAGEIF(Z413:Z415,"&gt;0"),0)</f>
        <v>4</v>
      </c>
      <c r="Z413" s="335">
        <f t="shared" si="1679"/>
        <v>4</v>
      </c>
      <c r="AA413" s="275" t="s">
        <v>330</v>
      </c>
      <c r="AB413" s="275"/>
      <c r="AC413" s="368">
        <f t="shared" ref="AC413" si="1757">IF(S413="No_existen",5*$AC$10,AD413*$AC$10)</f>
        <v>0.15</v>
      </c>
      <c r="AD413" s="356">
        <f t="shared" ref="AD413" si="1758">ROUND(AVERAGEIF(AE413:AE415,"&gt;0"),0)</f>
        <v>1</v>
      </c>
      <c r="AE413" s="336">
        <f t="shared" si="1682"/>
        <v>1</v>
      </c>
      <c r="AF413" s="275" t="s">
        <v>307</v>
      </c>
      <c r="AG413" s="275" t="s">
        <v>2036</v>
      </c>
      <c r="AH413" s="368">
        <f t="shared" ref="AH413" si="1759">IF(S413="No_existen",5*$AH$10,AI413*$AH$10)</f>
        <v>0.1</v>
      </c>
      <c r="AI413" s="356">
        <f t="shared" ref="AI413" si="1760">ROUND(AVERAGEIF(AJ413:AJ415,"&gt;0"),0)</f>
        <v>1</v>
      </c>
      <c r="AJ413" s="336">
        <f t="shared" si="1685"/>
        <v>1</v>
      </c>
      <c r="AK413" s="275" t="s">
        <v>304</v>
      </c>
      <c r="AL413" s="275" t="s">
        <v>312</v>
      </c>
      <c r="AM413" s="368">
        <f t="shared" ref="AM413" si="1761">IF(S413="No_existen",5*$AM$10,AN413*$AM$10)</f>
        <v>0.1</v>
      </c>
      <c r="AN413" s="356">
        <f t="shared" ref="AN413" si="1762">ROUND(AVERAGEIF(AO413:AO415,"&gt;0"),0)</f>
        <v>1</v>
      </c>
      <c r="AO413" s="336">
        <f t="shared" si="1692"/>
        <v>1</v>
      </c>
      <c r="AP413" s="275" t="s">
        <v>592</v>
      </c>
      <c r="AQ413" s="356">
        <f t="shared" ref="AQ413" si="1763">ROUND(AVERAGE(U413,Y413,AD413,AI413,AN413),0)</f>
        <v>2</v>
      </c>
      <c r="AR413" s="356" t="str">
        <f t="shared" ref="AR413" si="1764">IF(AQ413&lt;1.5,"FUERTE",IF(AND(AQ413&gt;=1.5,AQ413&lt;2.5),"ACEPTABLE",IF(AQ413&gt;=5,"INEXISTENTE","DÉBIL")))</f>
        <v>ACEPTABLE</v>
      </c>
      <c r="AS413" s="358">
        <f t="shared" ref="AS413" si="1765">IF(R413=0,0,ROUND((R413*AQ413),0))</f>
        <v>6</v>
      </c>
      <c r="AT413" s="360" t="str">
        <f t="shared" ref="AT413" si="1766">IF(AS413&gt;=36,"GRAVE", IF(AS413&lt;=10, "LEVE", "MODERADO"))</f>
        <v>LEVE</v>
      </c>
      <c r="AU413" s="367" t="s">
        <v>2037</v>
      </c>
      <c r="AV413" s="384">
        <v>1</v>
      </c>
      <c r="AW413" s="275" t="s">
        <v>90</v>
      </c>
      <c r="AX413" s="275"/>
      <c r="AY413" s="159"/>
      <c r="AZ413" s="159"/>
      <c r="BA413" s="344"/>
      <c r="XAO413" s="314"/>
      <c r="XAP413" s="314"/>
      <c r="XAQ413" s="263"/>
      <c r="XAR413" s="312"/>
      <c r="XAS413" s="263"/>
      <c r="XAT413" s="314"/>
      <c r="XAU413" s="314"/>
      <c r="XAV413" s="314"/>
      <c r="XAW413" s="315"/>
      <c r="XAX413" s="314"/>
      <c r="XAY413" s="314"/>
      <c r="XAZ413" s="314"/>
      <c r="XBA413" s="314"/>
      <c r="XBB413" s="314"/>
      <c r="XBC413" s="314"/>
      <c r="XBD413" s="281"/>
      <c r="XBE413" s="316"/>
      <c r="XBF413" s="317"/>
      <c r="XBG413" s="314"/>
      <c r="XBH413" s="314"/>
      <c r="XBI413" s="314"/>
      <c r="XBJ413" s="314"/>
      <c r="XBK413" s="263"/>
      <c r="XBL413" s="312"/>
      <c r="XBM413" s="263"/>
      <c r="XBN413" s="314"/>
      <c r="XBO413" s="314"/>
      <c r="XBP413" s="314"/>
      <c r="XBQ413" s="315"/>
      <c r="XBR413" s="314"/>
      <c r="XBS413" s="314"/>
      <c r="XBT413" s="314"/>
      <c r="XBU413" s="314"/>
      <c r="XBV413" s="314"/>
      <c r="XBW413" s="281"/>
      <c r="XBX413" s="317"/>
      <c r="XBY413" s="314"/>
      <c r="XBZ413" s="314"/>
      <c r="XCA413" s="318"/>
      <c r="XCB413" s="312"/>
      <c r="XCC413" s="314"/>
      <c r="XCD413" s="314"/>
      <c r="XCE413" s="263"/>
      <c r="XCF413" s="312"/>
      <c r="XCG413" s="263"/>
      <c r="XCH413" s="314"/>
      <c r="XCI413" s="314"/>
      <c r="XCJ413" s="314"/>
      <c r="XCK413" s="315"/>
      <c r="XCL413" s="314"/>
      <c r="XCM413" s="314"/>
      <c r="XCN413" s="314"/>
      <c r="XCO413" s="314"/>
      <c r="XCP413" s="314"/>
      <c r="XCQ413" s="317"/>
      <c r="XCR413" s="314"/>
      <c r="XCS413" s="318"/>
      <c r="XCT413" s="286"/>
      <c r="XCW413" s="314"/>
      <c r="XCX413" s="314"/>
      <c r="XCY413" s="263"/>
      <c r="XCZ413" s="312"/>
      <c r="XDA413" s="263"/>
      <c r="XDB413" s="314"/>
      <c r="XDC413" s="314"/>
      <c r="XDD413" s="314"/>
      <c r="XDE413" s="315"/>
      <c r="XDF413" s="314"/>
      <c r="XDG413" s="314"/>
      <c r="XDH413" s="314"/>
      <c r="XDI413" s="314"/>
      <c r="XDJ413" s="314"/>
      <c r="XDK413" s="314"/>
      <c r="XDL413" s="286"/>
      <c r="XDQ413" s="314"/>
      <c r="XDR413" s="314"/>
      <c r="XDS413" s="263"/>
      <c r="XDT413" s="312"/>
      <c r="XDU413" s="263"/>
      <c r="XDV413" s="314"/>
      <c r="XDW413" s="314"/>
      <c r="XDX413" s="314"/>
      <c r="XDY413" s="315"/>
      <c r="XDZ413" s="314"/>
      <c r="XEA413" s="314"/>
      <c r="XEB413" s="314"/>
      <c r="XEC413" s="314"/>
      <c r="XED413" s="314"/>
      <c r="XEE413" s="286"/>
      <c r="XEK413" s="314"/>
      <c r="XEL413" s="314"/>
      <c r="XEM413" s="263"/>
      <c r="XEN413" s="312"/>
      <c r="XEO413" s="263"/>
      <c r="XEP413" s="314"/>
      <c r="XEQ413" s="314"/>
      <c r="XER413" s="314"/>
      <c r="XES413" s="315"/>
      <c r="XET413" s="314"/>
      <c r="XEU413" s="314"/>
      <c r="XEV413" s="314"/>
      <c r="XEW413" s="314"/>
      <c r="XEX413" s="314"/>
    </row>
    <row r="414" spans="1:53 16265:16378" ht="40.5" hidden="1" customHeight="1" x14ac:dyDescent="0.2">
      <c r="A414" s="378"/>
      <c r="B414" s="364"/>
      <c r="C414" s="356"/>
      <c r="D414" s="374"/>
      <c r="E414" s="356"/>
      <c r="F414" s="369"/>
      <c r="G414" s="275"/>
      <c r="H414" s="275"/>
      <c r="I414" s="163"/>
      <c r="J414" s="369"/>
      <c r="K414" s="369"/>
      <c r="L414" s="369"/>
      <c r="M414" s="369"/>
      <c r="N414" s="369"/>
      <c r="O414" s="382"/>
      <c r="P414" s="369"/>
      <c r="Q414" s="382"/>
      <c r="R414" s="382"/>
      <c r="S414" s="162" t="s">
        <v>327</v>
      </c>
      <c r="T414" s="334">
        <f t="shared" si="1676"/>
        <v>1</v>
      </c>
      <c r="U414" s="356"/>
      <c r="V414" s="356"/>
      <c r="W414" s="275" t="s">
        <v>2038</v>
      </c>
      <c r="X414" s="369"/>
      <c r="Y414" s="368"/>
      <c r="Z414" s="335">
        <f t="shared" si="1679"/>
        <v>4</v>
      </c>
      <c r="AA414" s="275" t="s">
        <v>330</v>
      </c>
      <c r="AB414" s="275"/>
      <c r="AC414" s="368"/>
      <c r="AD414" s="356"/>
      <c r="AE414" s="336">
        <f t="shared" si="1682"/>
        <v>1</v>
      </c>
      <c r="AF414" s="275" t="s">
        <v>307</v>
      </c>
      <c r="AG414" s="275" t="s">
        <v>2039</v>
      </c>
      <c r="AH414" s="368"/>
      <c r="AI414" s="356"/>
      <c r="AJ414" s="336">
        <f t="shared" si="1685"/>
        <v>1</v>
      </c>
      <c r="AK414" s="275" t="s">
        <v>304</v>
      </c>
      <c r="AL414" s="275" t="s">
        <v>311</v>
      </c>
      <c r="AM414" s="368"/>
      <c r="AN414" s="356"/>
      <c r="AO414" s="336">
        <f t="shared" si="1692"/>
        <v>1</v>
      </c>
      <c r="AP414" s="275" t="s">
        <v>592</v>
      </c>
      <c r="AQ414" s="356"/>
      <c r="AR414" s="356"/>
      <c r="AS414" s="358"/>
      <c r="AT414" s="360"/>
      <c r="AU414" s="367"/>
      <c r="AV414" s="384"/>
      <c r="AW414" s="275" t="s">
        <v>90</v>
      </c>
      <c r="AX414" s="275"/>
      <c r="AY414" s="159"/>
      <c r="AZ414" s="159"/>
      <c r="BA414" s="344"/>
      <c r="XAO414" s="314"/>
      <c r="XAP414" s="314"/>
      <c r="XAQ414" s="263"/>
      <c r="XAR414" s="312"/>
      <c r="XAS414" s="263"/>
      <c r="XAT414" s="314"/>
      <c r="XAU414" s="314"/>
      <c r="XAV414" s="314"/>
      <c r="XAW414" s="315"/>
      <c r="XAX414" s="314"/>
      <c r="XAY414" s="314"/>
      <c r="XAZ414" s="314"/>
      <c r="XBA414" s="314"/>
      <c r="XBB414" s="314"/>
      <c r="XBC414" s="314"/>
      <c r="XBD414" s="281"/>
      <c r="XBE414" s="316"/>
      <c r="XBF414" s="317"/>
      <c r="XBG414" s="314"/>
      <c r="XBH414" s="314"/>
      <c r="XBI414" s="314"/>
      <c r="XBJ414" s="314"/>
      <c r="XBK414" s="263"/>
      <c r="XBL414" s="312"/>
      <c r="XBM414" s="263"/>
      <c r="XBN414" s="314"/>
      <c r="XBO414" s="314"/>
      <c r="XBP414" s="314"/>
      <c r="XBQ414" s="315"/>
      <c r="XBR414" s="314"/>
      <c r="XBS414" s="314"/>
      <c r="XBT414" s="314"/>
      <c r="XBU414" s="314"/>
      <c r="XBV414" s="314"/>
      <c r="XBW414" s="281"/>
      <c r="XBX414" s="317"/>
      <c r="XBY414" s="314"/>
      <c r="XBZ414" s="314"/>
      <c r="XCA414" s="318"/>
      <c r="XCB414" s="312"/>
      <c r="XCC414" s="314"/>
      <c r="XCD414" s="314"/>
      <c r="XCE414" s="263"/>
      <c r="XCF414" s="312"/>
      <c r="XCG414" s="263"/>
      <c r="XCH414" s="314"/>
      <c r="XCI414" s="314"/>
      <c r="XCJ414" s="314"/>
      <c r="XCK414" s="315"/>
      <c r="XCL414" s="314"/>
      <c r="XCM414" s="314"/>
      <c r="XCN414" s="314"/>
      <c r="XCO414" s="314"/>
      <c r="XCP414" s="314"/>
      <c r="XCQ414" s="317"/>
      <c r="XCR414" s="314"/>
      <c r="XCS414" s="318"/>
      <c r="XCT414" s="286"/>
      <c r="XCW414" s="314"/>
      <c r="XCX414" s="314"/>
      <c r="XCY414" s="263"/>
      <c r="XCZ414" s="312"/>
      <c r="XDA414" s="263"/>
      <c r="XDB414" s="314"/>
      <c r="XDC414" s="314"/>
      <c r="XDD414" s="314"/>
      <c r="XDE414" s="315"/>
      <c r="XDF414" s="314"/>
      <c r="XDG414" s="314"/>
      <c r="XDH414" s="314"/>
      <c r="XDI414" s="314"/>
      <c r="XDJ414" s="314"/>
      <c r="XDK414" s="314"/>
      <c r="XDL414" s="286"/>
      <c r="XDQ414" s="314"/>
      <c r="XDR414" s="314"/>
      <c r="XDS414" s="263"/>
      <c r="XDT414" s="312"/>
      <c r="XDU414" s="263"/>
      <c r="XDV414" s="314"/>
      <c r="XDW414" s="314"/>
      <c r="XDX414" s="314"/>
      <c r="XDY414" s="315"/>
      <c r="XDZ414" s="314"/>
      <c r="XEA414" s="314"/>
      <c r="XEB414" s="314"/>
      <c r="XEC414" s="314"/>
      <c r="XED414" s="314"/>
      <c r="XEE414" s="286"/>
      <c r="XEK414" s="314"/>
      <c r="XEL414" s="314"/>
      <c r="XEM414" s="263"/>
      <c r="XEN414" s="312"/>
      <c r="XEO414" s="263"/>
      <c r="XEP414" s="314"/>
      <c r="XEQ414" s="314"/>
      <c r="XER414" s="314"/>
      <c r="XES414" s="315"/>
      <c r="XET414" s="314"/>
      <c r="XEU414" s="314"/>
      <c r="XEV414" s="314"/>
      <c r="XEW414" s="314"/>
      <c r="XEX414" s="314"/>
    </row>
    <row r="415" spans="1:53 16265:16378" ht="40.5" hidden="1" customHeight="1" x14ac:dyDescent="0.2">
      <c r="A415" s="378"/>
      <c r="B415" s="364"/>
      <c r="C415" s="356"/>
      <c r="D415" s="374"/>
      <c r="E415" s="356"/>
      <c r="F415" s="369"/>
      <c r="G415" s="275"/>
      <c r="H415" s="275"/>
      <c r="I415" s="275"/>
      <c r="J415" s="369"/>
      <c r="K415" s="369"/>
      <c r="L415" s="369"/>
      <c r="M415" s="369"/>
      <c r="N415" s="369"/>
      <c r="O415" s="382"/>
      <c r="P415" s="369"/>
      <c r="Q415" s="382"/>
      <c r="R415" s="382"/>
      <c r="S415" s="162" t="s">
        <v>327</v>
      </c>
      <c r="T415" s="334">
        <f t="shared" si="1676"/>
        <v>1</v>
      </c>
      <c r="U415" s="356"/>
      <c r="V415" s="356"/>
      <c r="W415" s="275" t="s">
        <v>2040</v>
      </c>
      <c r="X415" s="369"/>
      <c r="Y415" s="368"/>
      <c r="Z415" s="335">
        <f t="shared" si="1679"/>
        <v>4</v>
      </c>
      <c r="AA415" s="275" t="s">
        <v>330</v>
      </c>
      <c r="AB415" s="275"/>
      <c r="AC415" s="368"/>
      <c r="AD415" s="356"/>
      <c r="AE415" s="336">
        <f t="shared" si="1682"/>
        <v>1</v>
      </c>
      <c r="AF415" s="275" t="s">
        <v>307</v>
      </c>
      <c r="AG415" s="275" t="s">
        <v>2039</v>
      </c>
      <c r="AH415" s="368"/>
      <c r="AI415" s="356"/>
      <c r="AJ415" s="336">
        <f t="shared" si="1685"/>
        <v>1</v>
      </c>
      <c r="AK415" s="275" t="s">
        <v>304</v>
      </c>
      <c r="AL415" s="275" t="s">
        <v>318</v>
      </c>
      <c r="AM415" s="368"/>
      <c r="AN415" s="356"/>
      <c r="AO415" s="336">
        <f t="shared" si="1692"/>
        <v>1</v>
      </c>
      <c r="AP415" s="275" t="s">
        <v>592</v>
      </c>
      <c r="AQ415" s="356"/>
      <c r="AR415" s="356"/>
      <c r="AS415" s="358"/>
      <c r="AT415" s="360"/>
      <c r="AU415" s="367"/>
      <c r="AV415" s="384"/>
      <c r="AW415" s="275" t="s">
        <v>90</v>
      </c>
      <c r="AX415" s="275"/>
      <c r="AY415" s="159"/>
      <c r="AZ415" s="159"/>
      <c r="BA415" s="344"/>
      <c r="XAO415" s="314"/>
      <c r="XAP415" s="314"/>
      <c r="XAQ415" s="263"/>
      <c r="XAR415" s="312"/>
      <c r="XAS415" s="263"/>
      <c r="XAT415" s="314"/>
      <c r="XAU415" s="314"/>
      <c r="XAV415" s="314"/>
      <c r="XAW415" s="315"/>
      <c r="XAX415" s="314"/>
      <c r="XAY415" s="314"/>
      <c r="XAZ415" s="314"/>
      <c r="XBA415" s="314"/>
      <c r="XBB415" s="314"/>
      <c r="XBC415" s="314"/>
      <c r="XBD415" s="281"/>
      <c r="XBE415" s="316"/>
      <c r="XBF415" s="317"/>
      <c r="XBG415" s="314"/>
      <c r="XBH415" s="314"/>
      <c r="XBI415" s="314"/>
      <c r="XBJ415" s="314"/>
      <c r="XBK415" s="263"/>
      <c r="XBL415" s="312"/>
      <c r="XBM415" s="263"/>
      <c r="XBN415" s="314"/>
      <c r="XBO415" s="314"/>
      <c r="XBP415" s="314"/>
      <c r="XBQ415" s="315"/>
      <c r="XBR415" s="314"/>
      <c r="XBS415" s="314"/>
      <c r="XBT415" s="314"/>
      <c r="XBU415" s="314"/>
      <c r="XBV415" s="314"/>
      <c r="XBW415" s="281"/>
      <c r="XBX415" s="317"/>
      <c r="XBY415" s="314"/>
      <c r="XBZ415" s="314"/>
      <c r="XCA415" s="318"/>
      <c r="XCB415" s="312"/>
      <c r="XCC415" s="314"/>
      <c r="XCD415" s="314"/>
      <c r="XCE415" s="263"/>
      <c r="XCF415" s="312"/>
      <c r="XCG415" s="263"/>
      <c r="XCH415" s="314"/>
      <c r="XCI415" s="314"/>
      <c r="XCJ415" s="314"/>
      <c r="XCK415" s="315"/>
      <c r="XCL415" s="314"/>
      <c r="XCM415" s="314"/>
      <c r="XCN415" s="314"/>
      <c r="XCO415" s="314"/>
      <c r="XCP415" s="314"/>
      <c r="XCQ415" s="317"/>
      <c r="XCR415" s="314"/>
      <c r="XCS415" s="318"/>
      <c r="XCT415" s="286"/>
      <c r="XCW415" s="314"/>
      <c r="XCX415" s="314"/>
      <c r="XCY415" s="263"/>
      <c r="XCZ415" s="312"/>
      <c r="XDA415" s="263"/>
      <c r="XDB415" s="314"/>
      <c r="XDC415" s="314"/>
      <c r="XDD415" s="314"/>
      <c r="XDE415" s="315"/>
      <c r="XDF415" s="314"/>
      <c r="XDG415" s="314"/>
      <c r="XDH415" s="314"/>
      <c r="XDI415" s="314"/>
      <c r="XDJ415" s="314"/>
      <c r="XDK415" s="314"/>
      <c r="XDL415" s="286"/>
      <c r="XDQ415" s="314"/>
      <c r="XDR415" s="314"/>
      <c r="XDS415" s="263"/>
      <c r="XDT415" s="312"/>
      <c r="XDU415" s="263"/>
      <c r="XDV415" s="314"/>
      <c r="XDW415" s="314"/>
      <c r="XDX415" s="314"/>
      <c r="XDY415" s="315"/>
      <c r="XDZ415" s="314"/>
      <c r="XEA415" s="314"/>
      <c r="XEB415" s="314"/>
      <c r="XEC415" s="314"/>
      <c r="XED415" s="314"/>
      <c r="XEE415" s="286"/>
      <c r="XEK415" s="314"/>
      <c r="XEL415" s="314"/>
      <c r="XEM415" s="263"/>
      <c r="XEN415" s="312"/>
      <c r="XEO415" s="263"/>
      <c r="XEP415" s="314"/>
      <c r="XEQ415" s="314"/>
      <c r="XER415" s="314"/>
      <c r="XES415" s="315"/>
      <c r="XET415" s="314"/>
      <c r="XEU415" s="314"/>
      <c r="XEV415" s="314"/>
      <c r="XEW415" s="314"/>
      <c r="XEX415" s="314"/>
    </row>
    <row r="416" spans="1:53 16265:16378" ht="65.25" customHeight="1" x14ac:dyDescent="0.2">
      <c r="A416" s="378">
        <v>136</v>
      </c>
      <c r="B416" s="364" t="s">
        <v>563</v>
      </c>
      <c r="C416" s="356" t="str">
        <f>+VLOOKUP(B416,$A$770:$B$812,2,0)</f>
        <v>MARTA LEONOR MARULANDA ÁNGEL</v>
      </c>
      <c r="D416" s="374" t="s">
        <v>447</v>
      </c>
      <c r="E416" s="356"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69" t="s">
        <v>275</v>
      </c>
      <c r="G416" s="275" t="s">
        <v>272</v>
      </c>
      <c r="H416" s="275" t="s">
        <v>273</v>
      </c>
      <c r="I416" s="275" t="s">
        <v>568</v>
      </c>
      <c r="J416" s="369" t="s">
        <v>108</v>
      </c>
      <c r="K416" s="369" t="s">
        <v>571</v>
      </c>
      <c r="L416" s="369" t="s">
        <v>572</v>
      </c>
      <c r="M416" s="369" t="s">
        <v>573</v>
      </c>
      <c r="N416" s="369" t="s">
        <v>128</v>
      </c>
      <c r="O416" s="382">
        <f>IF(N416="ALTA",5,IF(N416="MEDIO ALTA",4,IF(N416="MEDIA",3,IF(N416="MEDIO BAJA",2,IF(N416="BAJA",1,0)))))</f>
        <v>1</v>
      </c>
      <c r="P416" s="369" t="s">
        <v>141</v>
      </c>
      <c r="Q416" s="382">
        <f>IF(P416="ALTO",5,IF(P416="MEDIO ALTO",4,IF(P416="MEDIO",3,IF(P416="MEDIO BAJO",2,IF(P416="BAJO",1,0)))))</f>
        <v>3</v>
      </c>
      <c r="R416" s="382">
        <f>Q416*O416</f>
        <v>3</v>
      </c>
      <c r="S416" s="162" t="s">
        <v>327</v>
      </c>
      <c r="T416" s="334">
        <f t="shared" si="1676"/>
        <v>1</v>
      </c>
      <c r="U416" s="356">
        <f t="shared" si="1695"/>
        <v>1</v>
      </c>
      <c r="V416" s="356">
        <f t="shared" si="1611"/>
        <v>0.6</v>
      </c>
      <c r="W416" s="275" t="s">
        <v>584</v>
      </c>
      <c r="X416" s="369">
        <f>IF(S416="No_existen",5*$X$10,Y416*$X$10)</f>
        <v>0.2</v>
      </c>
      <c r="Y416" s="368">
        <f t="shared" ref="Y416" si="1767">ROUND(AVERAGEIF(Z416:Z418,"&gt;0"),0)</f>
        <v>4</v>
      </c>
      <c r="Z416" s="335">
        <f t="shared" si="1679"/>
        <v>4</v>
      </c>
      <c r="AA416" s="275" t="s">
        <v>330</v>
      </c>
      <c r="AB416" s="275"/>
      <c r="AC416" s="368">
        <f t="shared" ref="AC416" si="1768">IF(S416="No_existen",5*$AC$10,AD416*$AC$10)</f>
        <v>0.15</v>
      </c>
      <c r="AD416" s="356">
        <f t="shared" ref="AD416" si="1769">ROUND(AVERAGEIF(AE416:AE418,"&gt;0"),0)</f>
        <v>1</v>
      </c>
      <c r="AE416" s="336">
        <f t="shared" si="1682"/>
        <v>1</v>
      </c>
      <c r="AF416" s="275" t="s">
        <v>307</v>
      </c>
      <c r="AG416" s="275" t="s">
        <v>590</v>
      </c>
      <c r="AH416" s="368">
        <f t="shared" ref="AH416" si="1770">IF(S416="No_existen",5*$AH$10,AI416*$AH$10)</f>
        <v>0.1</v>
      </c>
      <c r="AI416" s="356">
        <f t="shared" ref="AI416" si="1771">ROUND(AVERAGEIF(AJ416:AJ418,"&gt;0"),0)</f>
        <v>1</v>
      </c>
      <c r="AJ416" s="336">
        <f t="shared" si="1685"/>
        <v>1</v>
      </c>
      <c r="AK416" s="275" t="s">
        <v>304</v>
      </c>
      <c r="AL416" s="275" t="s">
        <v>315</v>
      </c>
      <c r="AM416" s="368">
        <f t="shared" ref="AM416" si="1772">IF(S416="No_existen",5*$AM$10,AN416*$AM$10)</f>
        <v>0.2</v>
      </c>
      <c r="AN416" s="356">
        <f t="shared" ref="AN416" si="1773">ROUND(AVERAGEIF(AO416:AO418,"&gt;0"),0)</f>
        <v>2</v>
      </c>
      <c r="AO416" s="336">
        <f t="shared" si="1692"/>
        <v>1</v>
      </c>
      <c r="AP416" s="275" t="s">
        <v>592</v>
      </c>
      <c r="AQ416" s="356">
        <f t="shared" ref="AQ416" si="1774">ROUND(AVERAGE(U416,Y416,AD416,AI416,AN416),0)</f>
        <v>2</v>
      </c>
      <c r="AR416" s="356" t="str">
        <f t="shared" ref="AR416" si="1775">IF(AQ416&lt;1.5,"FUERTE",IF(AND(AQ416&gt;=1.5,AQ416&lt;2.5),"ACEPTABLE",IF(AQ416&gt;=5,"INEXISTENTE","DÉBIL")))</f>
        <v>ACEPTABLE</v>
      </c>
      <c r="AS416" s="358">
        <f t="shared" ref="AS416" si="1776">IF(R416=0,0,ROUND((R416*AQ416),0))</f>
        <v>6</v>
      </c>
      <c r="AT416" s="360" t="str">
        <f t="shared" ref="AT416" si="1777">IF(AS416&gt;=36,"GRAVE", IF(AS416&lt;=10, "LEVE", "MODERADO"))</f>
        <v>LEVE</v>
      </c>
      <c r="AU416" s="367" t="s">
        <v>594</v>
      </c>
      <c r="AV416" s="367">
        <v>1</v>
      </c>
      <c r="AW416" s="275" t="s">
        <v>90</v>
      </c>
      <c r="AX416" s="275"/>
      <c r="AY416" s="159"/>
      <c r="AZ416" s="159"/>
      <c r="BA416" s="344"/>
      <c r="XAO416" s="314"/>
      <c r="XAP416" s="314"/>
      <c r="XAQ416" s="263"/>
      <c r="XAR416" s="312"/>
      <c r="XAS416" s="263"/>
      <c r="XAT416" s="314"/>
      <c r="XAU416" s="314"/>
      <c r="XAV416" s="314"/>
      <c r="XAW416" s="315"/>
      <c r="XAX416" s="314"/>
      <c r="XAY416" s="314"/>
      <c r="XAZ416" s="314"/>
      <c r="XBA416" s="314"/>
      <c r="XBB416" s="314"/>
      <c r="XBC416" s="314"/>
      <c r="XBD416" s="281"/>
      <c r="XBE416" s="316"/>
      <c r="XBF416" s="317"/>
      <c r="XBG416" s="314"/>
      <c r="XBH416" s="314"/>
      <c r="XBI416" s="314"/>
      <c r="XBJ416" s="314"/>
      <c r="XBK416" s="263"/>
      <c r="XBL416" s="312"/>
      <c r="XBM416" s="263"/>
      <c r="XBN416" s="314"/>
      <c r="XBO416" s="314"/>
      <c r="XBP416" s="314"/>
      <c r="XBQ416" s="315"/>
      <c r="XBR416" s="314"/>
      <c r="XBS416" s="314"/>
      <c r="XBT416" s="314"/>
      <c r="XBU416" s="314"/>
      <c r="XBV416" s="314"/>
      <c r="XBW416" s="281"/>
      <c r="XBX416" s="317"/>
      <c r="XBY416" s="314"/>
      <c r="XBZ416" s="314"/>
      <c r="XCA416" s="318"/>
      <c r="XCB416" s="312"/>
      <c r="XCC416" s="314"/>
      <c r="XCD416" s="314"/>
      <c r="XCE416" s="263"/>
      <c r="XCF416" s="312"/>
      <c r="XCG416" s="263"/>
      <c r="XCH416" s="314"/>
      <c r="XCI416" s="314"/>
      <c r="XCJ416" s="314"/>
      <c r="XCK416" s="315"/>
      <c r="XCL416" s="314"/>
      <c r="XCM416" s="314"/>
      <c r="XCN416" s="314"/>
      <c r="XCO416" s="314"/>
      <c r="XCP416" s="314"/>
      <c r="XCQ416" s="317"/>
      <c r="XCR416" s="314"/>
      <c r="XCS416" s="318"/>
      <c r="XCT416" s="286"/>
      <c r="XCW416" s="314"/>
      <c r="XCX416" s="314"/>
      <c r="XCY416" s="263"/>
      <c r="XCZ416" s="312"/>
      <c r="XDA416" s="263"/>
      <c r="XDB416" s="314"/>
      <c r="XDC416" s="314"/>
      <c r="XDD416" s="314"/>
      <c r="XDE416" s="315"/>
      <c r="XDF416" s="314"/>
      <c r="XDG416" s="314"/>
      <c r="XDH416" s="314"/>
      <c r="XDI416" s="314"/>
      <c r="XDJ416" s="314"/>
      <c r="XDK416" s="314"/>
      <c r="XDL416" s="286"/>
      <c r="XDQ416" s="314"/>
      <c r="XDR416" s="314"/>
      <c r="XDS416" s="263"/>
      <c r="XDT416" s="312"/>
      <c r="XDU416" s="263"/>
      <c r="XDV416" s="314"/>
      <c r="XDW416" s="314"/>
      <c r="XDX416" s="314"/>
      <c r="XDY416" s="315"/>
      <c r="XDZ416" s="314"/>
      <c r="XEA416" s="314"/>
      <c r="XEB416" s="314"/>
      <c r="XEC416" s="314"/>
      <c r="XED416" s="314"/>
      <c r="XEE416" s="286"/>
      <c r="XEK416" s="314"/>
      <c r="XEL416" s="314"/>
      <c r="XEM416" s="263"/>
      <c r="XEN416" s="312"/>
      <c r="XEO416" s="263"/>
      <c r="XEP416" s="314"/>
      <c r="XEQ416" s="314"/>
      <c r="XER416" s="314"/>
      <c r="XES416" s="315"/>
      <c r="XET416" s="314"/>
      <c r="XEU416" s="314"/>
      <c r="XEV416" s="314"/>
      <c r="XEW416" s="314"/>
      <c r="XEX416" s="314"/>
    </row>
    <row r="417" spans="1:53 16265:16378" ht="40.5" hidden="1" customHeight="1" x14ac:dyDescent="0.2">
      <c r="A417" s="378"/>
      <c r="B417" s="364"/>
      <c r="C417" s="356"/>
      <c r="D417" s="374"/>
      <c r="E417" s="356"/>
      <c r="F417" s="369"/>
      <c r="G417" s="275" t="s">
        <v>272</v>
      </c>
      <c r="H417" s="275" t="s">
        <v>41</v>
      </c>
      <c r="I417" s="275" t="s">
        <v>569</v>
      </c>
      <c r="J417" s="369"/>
      <c r="K417" s="369"/>
      <c r="L417" s="369"/>
      <c r="M417" s="369"/>
      <c r="N417" s="369"/>
      <c r="O417" s="382"/>
      <c r="P417" s="369"/>
      <c r="Q417" s="382"/>
      <c r="R417" s="382"/>
      <c r="S417" s="162" t="s">
        <v>327</v>
      </c>
      <c r="T417" s="334">
        <f t="shared" si="1676"/>
        <v>1</v>
      </c>
      <c r="U417" s="356"/>
      <c r="V417" s="356"/>
      <c r="W417" s="275" t="s">
        <v>585</v>
      </c>
      <c r="X417" s="369"/>
      <c r="Y417" s="368"/>
      <c r="Z417" s="335">
        <f t="shared" si="1679"/>
        <v>4</v>
      </c>
      <c r="AA417" s="275" t="s">
        <v>330</v>
      </c>
      <c r="AB417" s="275"/>
      <c r="AC417" s="368"/>
      <c r="AD417" s="356"/>
      <c r="AE417" s="336">
        <f t="shared" si="1682"/>
        <v>1</v>
      </c>
      <c r="AF417" s="275" t="s">
        <v>307</v>
      </c>
      <c r="AG417" s="275" t="s">
        <v>591</v>
      </c>
      <c r="AH417" s="368"/>
      <c r="AI417" s="356"/>
      <c r="AJ417" s="336">
        <f t="shared" si="1685"/>
        <v>1</v>
      </c>
      <c r="AK417" s="275" t="s">
        <v>304</v>
      </c>
      <c r="AL417" s="275" t="s">
        <v>315</v>
      </c>
      <c r="AM417" s="368"/>
      <c r="AN417" s="356"/>
      <c r="AO417" s="336">
        <f t="shared" si="1692"/>
        <v>1</v>
      </c>
      <c r="AP417" s="275" t="s">
        <v>592</v>
      </c>
      <c r="AQ417" s="356"/>
      <c r="AR417" s="356"/>
      <c r="AS417" s="358"/>
      <c r="AT417" s="360"/>
      <c r="AU417" s="367"/>
      <c r="AV417" s="367"/>
      <c r="AW417" s="275" t="s">
        <v>90</v>
      </c>
      <c r="AX417" s="275"/>
      <c r="AY417" s="159"/>
      <c r="AZ417" s="159"/>
      <c r="BA417" s="344"/>
      <c r="XAO417" s="314"/>
      <c r="XAP417" s="314"/>
      <c r="XAQ417" s="263"/>
      <c r="XAR417" s="312"/>
      <c r="XAS417" s="263"/>
      <c r="XAT417" s="314"/>
      <c r="XAU417" s="314"/>
      <c r="XAV417" s="314"/>
      <c r="XAW417" s="315"/>
      <c r="XAX417" s="314"/>
      <c r="XAY417" s="314"/>
      <c r="XAZ417" s="314"/>
      <c r="XBA417" s="314"/>
      <c r="XBB417" s="314"/>
      <c r="XBC417" s="314"/>
      <c r="XBD417" s="281"/>
      <c r="XBE417" s="316"/>
      <c r="XBF417" s="317"/>
      <c r="XBG417" s="314"/>
      <c r="XBH417" s="314"/>
      <c r="XBI417" s="314"/>
      <c r="XBJ417" s="314"/>
      <c r="XBK417" s="263"/>
      <c r="XBL417" s="312"/>
      <c r="XBM417" s="263"/>
      <c r="XBN417" s="314"/>
      <c r="XBO417" s="314"/>
      <c r="XBP417" s="314"/>
      <c r="XBQ417" s="315"/>
      <c r="XBR417" s="314"/>
      <c r="XBS417" s="314"/>
      <c r="XBT417" s="314"/>
      <c r="XBU417" s="314"/>
      <c r="XBV417" s="314"/>
      <c r="XBW417" s="281"/>
      <c r="XBX417" s="317"/>
      <c r="XBY417" s="314"/>
      <c r="XBZ417" s="314"/>
      <c r="XCA417" s="318"/>
      <c r="XCB417" s="312"/>
      <c r="XCC417" s="314"/>
      <c r="XCD417" s="314"/>
      <c r="XCE417" s="263"/>
      <c r="XCF417" s="312"/>
      <c r="XCG417" s="263"/>
      <c r="XCH417" s="314"/>
      <c r="XCI417" s="314"/>
      <c r="XCJ417" s="314"/>
      <c r="XCK417" s="315"/>
      <c r="XCL417" s="314"/>
      <c r="XCM417" s="314"/>
      <c r="XCN417" s="314"/>
      <c r="XCO417" s="314"/>
      <c r="XCP417" s="314"/>
      <c r="XCQ417" s="317"/>
      <c r="XCR417" s="314"/>
      <c r="XCS417" s="318"/>
      <c r="XCT417" s="286"/>
      <c r="XCW417" s="314"/>
      <c r="XCX417" s="314"/>
      <c r="XCY417" s="263"/>
      <c r="XCZ417" s="312"/>
      <c r="XDA417" s="263"/>
      <c r="XDB417" s="314"/>
      <c r="XDC417" s="314"/>
      <c r="XDD417" s="314"/>
      <c r="XDE417" s="315"/>
      <c r="XDF417" s="314"/>
      <c r="XDG417" s="314"/>
      <c r="XDH417" s="314"/>
      <c r="XDI417" s="314"/>
      <c r="XDJ417" s="314"/>
      <c r="XDK417" s="314"/>
      <c r="XDL417" s="286"/>
      <c r="XDQ417" s="314"/>
      <c r="XDR417" s="314"/>
      <c r="XDS417" s="263"/>
      <c r="XDT417" s="312"/>
      <c r="XDU417" s="263"/>
      <c r="XDV417" s="314"/>
      <c r="XDW417" s="314"/>
      <c r="XDX417" s="314"/>
      <c r="XDY417" s="315"/>
      <c r="XDZ417" s="314"/>
      <c r="XEA417" s="314"/>
      <c r="XEB417" s="314"/>
      <c r="XEC417" s="314"/>
      <c r="XED417" s="314"/>
      <c r="XEE417" s="286"/>
      <c r="XEK417" s="314"/>
      <c r="XEL417" s="314"/>
      <c r="XEM417" s="263"/>
      <c r="XEN417" s="312"/>
      <c r="XEO417" s="263"/>
      <c r="XEP417" s="314"/>
      <c r="XEQ417" s="314"/>
      <c r="XER417" s="314"/>
      <c r="XES417" s="315"/>
      <c r="XET417" s="314"/>
      <c r="XEU417" s="314"/>
      <c r="XEV417" s="314"/>
      <c r="XEW417" s="314"/>
      <c r="XEX417" s="314"/>
    </row>
    <row r="418" spans="1:53 16265:16378" ht="40.5" hidden="1" customHeight="1" x14ac:dyDescent="0.2">
      <c r="A418" s="378"/>
      <c r="B418" s="364"/>
      <c r="C418" s="356"/>
      <c r="D418" s="374"/>
      <c r="E418" s="356"/>
      <c r="F418" s="369"/>
      <c r="G418" s="275" t="s">
        <v>271</v>
      </c>
      <c r="H418" s="275" t="s">
        <v>36</v>
      </c>
      <c r="I418" s="275" t="s">
        <v>570</v>
      </c>
      <c r="J418" s="369"/>
      <c r="K418" s="369"/>
      <c r="L418" s="369"/>
      <c r="M418" s="369"/>
      <c r="N418" s="369"/>
      <c r="O418" s="382"/>
      <c r="P418" s="369"/>
      <c r="Q418" s="382"/>
      <c r="R418" s="382"/>
      <c r="S418" s="162" t="s">
        <v>327</v>
      </c>
      <c r="T418" s="334">
        <f t="shared" si="1676"/>
        <v>1</v>
      </c>
      <c r="U418" s="356"/>
      <c r="V418" s="356"/>
      <c r="W418" s="275" t="s">
        <v>586</v>
      </c>
      <c r="X418" s="369"/>
      <c r="Y418" s="368"/>
      <c r="Z418" s="335">
        <f t="shared" si="1679"/>
        <v>4</v>
      </c>
      <c r="AA418" s="275" t="s">
        <v>330</v>
      </c>
      <c r="AB418" s="275"/>
      <c r="AC418" s="368"/>
      <c r="AD418" s="356"/>
      <c r="AE418" s="336">
        <f t="shared" si="1682"/>
        <v>1</v>
      </c>
      <c r="AF418" s="275" t="s">
        <v>307</v>
      </c>
      <c r="AG418" s="275" t="s">
        <v>590</v>
      </c>
      <c r="AH418" s="368"/>
      <c r="AI418" s="356"/>
      <c r="AJ418" s="336">
        <f t="shared" si="1685"/>
        <v>1</v>
      </c>
      <c r="AK418" s="275" t="s">
        <v>304</v>
      </c>
      <c r="AL418" s="275" t="s">
        <v>313</v>
      </c>
      <c r="AM418" s="368"/>
      <c r="AN418" s="356"/>
      <c r="AO418" s="336">
        <f t="shared" si="1692"/>
        <v>4</v>
      </c>
      <c r="AP418" s="275" t="s">
        <v>593</v>
      </c>
      <c r="AQ418" s="356"/>
      <c r="AR418" s="356"/>
      <c r="AS418" s="358"/>
      <c r="AT418" s="360"/>
      <c r="AU418" s="367"/>
      <c r="AV418" s="367"/>
      <c r="AW418" s="275" t="s">
        <v>90</v>
      </c>
      <c r="AX418" s="275"/>
      <c r="AY418" s="159"/>
      <c r="AZ418" s="159"/>
      <c r="BA418" s="344"/>
      <c r="XAO418" s="314"/>
      <c r="XAP418" s="314"/>
      <c r="XAQ418" s="263"/>
      <c r="XAR418" s="312"/>
      <c r="XAS418" s="263"/>
      <c r="XAT418" s="314"/>
      <c r="XAU418" s="314"/>
      <c r="XAV418" s="314"/>
      <c r="XAW418" s="315"/>
      <c r="XAX418" s="314"/>
      <c r="XAY418" s="314"/>
      <c r="XAZ418" s="314"/>
      <c r="XBA418" s="314"/>
      <c r="XBB418" s="314"/>
      <c r="XBC418" s="314"/>
      <c r="XBD418" s="281"/>
      <c r="XBE418" s="316"/>
      <c r="XBF418" s="317"/>
      <c r="XBG418" s="314"/>
      <c r="XBH418" s="314"/>
      <c r="XBI418" s="314"/>
      <c r="XBJ418" s="314"/>
      <c r="XBK418" s="263"/>
      <c r="XBL418" s="312"/>
      <c r="XBM418" s="263"/>
      <c r="XBN418" s="314"/>
      <c r="XBO418" s="314"/>
      <c r="XBP418" s="314"/>
      <c r="XBQ418" s="315"/>
      <c r="XBR418" s="314"/>
      <c r="XBS418" s="314"/>
      <c r="XBT418" s="314"/>
      <c r="XBU418" s="314"/>
      <c r="XBV418" s="314"/>
      <c r="XBW418" s="281"/>
      <c r="XBX418" s="317"/>
      <c r="XBY418" s="314"/>
      <c r="XBZ418" s="314"/>
      <c r="XCA418" s="318"/>
      <c r="XCB418" s="312"/>
      <c r="XCC418" s="314"/>
      <c r="XCD418" s="314"/>
      <c r="XCE418" s="263"/>
      <c r="XCF418" s="312"/>
      <c r="XCG418" s="263"/>
      <c r="XCH418" s="314"/>
      <c r="XCI418" s="314"/>
      <c r="XCJ418" s="314"/>
      <c r="XCK418" s="315"/>
      <c r="XCL418" s="314"/>
      <c r="XCM418" s="314"/>
      <c r="XCN418" s="314"/>
      <c r="XCO418" s="314"/>
      <c r="XCP418" s="314"/>
      <c r="XCQ418" s="317"/>
      <c r="XCR418" s="314"/>
      <c r="XCS418" s="318"/>
      <c r="XCT418" s="286"/>
      <c r="XCW418" s="314"/>
      <c r="XCX418" s="314"/>
      <c r="XCY418" s="263"/>
      <c r="XCZ418" s="312"/>
      <c r="XDA418" s="263"/>
      <c r="XDB418" s="314"/>
      <c r="XDC418" s="314"/>
      <c r="XDD418" s="314"/>
      <c r="XDE418" s="315"/>
      <c r="XDF418" s="314"/>
      <c r="XDG418" s="314"/>
      <c r="XDH418" s="314"/>
      <c r="XDI418" s="314"/>
      <c r="XDJ418" s="314"/>
      <c r="XDK418" s="314"/>
      <c r="XDL418" s="286"/>
      <c r="XDQ418" s="314"/>
      <c r="XDR418" s="314"/>
      <c r="XDS418" s="263"/>
      <c r="XDT418" s="312"/>
      <c r="XDU418" s="263"/>
      <c r="XDV418" s="314"/>
      <c r="XDW418" s="314"/>
      <c r="XDX418" s="314"/>
      <c r="XDY418" s="315"/>
      <c r="XDZ418" s="314"/>
      <c r="XEA418" s="314"/>
      <c r="XEB418" s="314"/>
      <c r="XEC418" s="314"/>
      <c r="XED418" s="314"/>
      <c r="XEE418" s="286"/>
      <c r="XEK418" s="314"/>
      <c r="XEL418" s="314"/>
      <c r="XEM418" s="263"/>
      <c r="XEN418" s="312"/>
      <c r="XEO418" s="263"/>
      <c r="XEP418" s="314"/>
      <c r="XEQ418" s="314"/>
      <c r="XER418" s="314"/>
      <c r="XES418" s="315"/>
      <c r="XET418" s="314"/>
      <c r="XEU418" s="314"/>
      <c r="XEV418" s="314"/>
      <c r="XEW418" s="314"/>
      <c r="XEX418" s="314"/>
    </row>
    <row r="419" spans="1:53 16265:16378" ht="65.25" customHeight="1" x14ac:dyDescent="0.2">
      <c r="A419" s="378">
        <v>137</v>
      </c>
      <c r="B419" s="364" t="s">
        <v>563</v>
      </c>
      <c r="C419" s="356" t="str">
        <f>+VLOOKUP(B419,$A$770:$B$812,2,0)</f>
        <v>MARTA LEONOR MARULANDA ÁNGEL</v>
      </c>
      <c r="D419" s="374" t="s">
        <v>447</v>
      </c>
      <c r="E419" s="356"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69" t="s">
        <v>275</v>
      </c>
      <c r="G419" s="275" t="s">
        <v>272</v>
      </c>
      <c r="H419" s="275" t="s">
        <v>41</v>
      </c>
      <c r="I419" s="275" t="s">
        <v>574</v>
      </c>
      <c r="J419" s="369" t="s">
        <v>108</v>
      </c>
      <c r="K419" s="369" t="s">
        <v>578</v>
      </c>
      <c r="L419" s="369" t="s">
        <v>579</v>
      </c>
      <c r="M419" s="369" t="s">
        <v>580</v>
      </c>
      <c r="N419" s="369" t="s">
        <v>105</v>
      </c>
      <c r="O419" s="382">
        <f t="shared" ref="O419" si="1778">IF(N419="ALTA",5,IF(N419="MEDIO ALTA",4,IF(N419="MEDIA",3,IF(N419="MEDIO BAJA",2,IF(N419="BAJA",1,0)))))</f>
        <v>3</v>
      </c>
      <c r="P419" s="369" t="s">
        <v>140</v>
      </c>
      <c r="Q419" s="382">
        <f t="shared" ref="Q419:Q422" si="1779">IF(P419="ALTO",5,IF(P419="MEDIO ALTO",4,IF(P419="MEDIO",3,IF(P419="MEDIO BAJO",2,IF(P419="BAJO",1,0)))))</f>
        <v>5</v>
      </c>
      <c r="R419" s="382">
        <f>Q419*O419</f>
        <v>15</v>
      </c>
      <c r="S419" s="162" t="s">
        <v>327</v>
      </c>
      <c r="T419" s="334">
        <f t="shared" si="1676"/>
        <v>1</v>
      </c>
      <c r="U419" s="356">
        <f t="shared" si="1695"/>
        <v>1</v>
      </c>
      <c r="V419" s="356">
        <f t="shared" si="1611"/>
        <v>0.6</v>
      </c>
      <c r="W419" s="275" t="s">
        <v>587</v>
      </c>
      <c r="X419" s="369">
        <f>IF(S419="No_existen",5*$X$10,Y419*$X$10)</f>
        <v>0.2</v>
      </c>
      <c r="Y419" s="368">
        <f t="shared" ref="Y419" si="1780">ROUND(AVERAGEIF(Z419:Z421,"&gt;0"),0)</f>
        <v>4</v>
      </c>
      <c r="Z419" s="335">
        <f t="shared" si="1679"/>
        <v>4</v>
      </c>
      <c r="AA419" s="275" t="s">
        <v>330</v>
      </c>
      <c r="AB419" s="275"/>
      <c r="AC419" s="368">
        <f t="shared" ref="AC419" si="1781">IF(S419="No_existen",5*$AC$10,AD419*$AC$10)</f>
        <v>0.15</v>
      </c>
      <c r="AD419" s="356">
        <f t="shared" ref="AD419" si="1782">ROUND(AVERAGEIF(AE419:AE421,"&gt;0"),0)</f>
        <v>1</v>
      </c>
      <c r="AE419" s="336">
        <f t="shared" si="1682"/>
        <v>1</v>
      </c>
      <c r="AF419" s="275" t="s">
        <v>307</v>
      </c>
      <c r="AG419" s="275" t="s">
        <v>590</v>
      </c>
      <c r="AH419" s="368">
        <f t="shared" ref="AH419" si="1783">IF(S419="No_existen",5*$AH$10,AI419*$AH$10)</f>
        <v>0.1</v>
      </c>
      <c r="AI419" s="356">
        <f t="shared" ref="AI419" si="1784">ROUND(AVERAGEIF(AJ419:AJ421,"&gt;0"),0)</f>
        <v>1</v>
      </c>
      <c r="AJ419" s="336">
        <f t="shared" si="1685"/>
        <v>1</v>
      </c>
      <c r="AK419" s="275" t="s">
        <v>304</v>
      </c>
      <c r="AL419" s="275" t="s">
        <v>311</v>
      </c>
      <c r="AM419" s="368">
        <f t="shared" ref="AM419" si="1785">IF(S419="No_existen",5*$AM$10,AN419*$AM$10)</f>
        <v>0.1</v>
      </c>
      <c r="AN419" s="356">
        <f t="shared" ref="AN419" si="1786">ROUND(AVERAGEIF(AO419:AO421,"&gt;0"),0)</f>
        <v>1</v>
      </c>
      <c r="AO419" s="336">
        <f t="shared" si="1692"/>
        <v>1</v>
      </c>
      <c r="AP419" s="275" t="s">
        <v>592</v>
      </c>
      <c r="AQ419" s="356">
        <f t="shared" ref="AQ419" si="1787">ROUND(AVERAGE(U419,Y419,AD419,AI419,AN419),0)</f>
        <v>2</v>
      </c>
      <c r="AR419" s="356" t="str">
        <f t="shared" ref="AR419" si="1788">IF(AQ419&lt;1.5,"FUERTE",IF(AND(AQ419&gt;=1.5,AQ419&lt;2.5),"ACEPTABLE",IF(AQ419&gt;=5,"INEXISTENTE","DÉBIL")))</f>
        <v>ACEPTABLE</v>
      </c>
      <c r="AS419" s="358">
        <f t="shared" ref="AS419" si="1789">IF(R419=0,0,ROUND((R419*AQ419),0))</f>
        <v>30</v>
      </c>
      <c r="AT419" s="360" t="str">
        <f t="shared" ref="AT419" si="1790">IF(AS419&gt;=36,"GRAVE", IF(AS419&lt;=10, "LEVE", "MODERADO"))</f>
        <v>MODERADO</v>
      </c>
      <c r="AU419" s="367" t="s">
        <v>595</v>
      </c>
      <c r="AV419" s="367">
        <v>119</v>
      </c>
      <c r="AW419" s="275" t="s">
        <v>91</v>
      </c>
      <c r="AX419" s="275" t="s">
        <v>596</v>
      </c>
      <c r="AY419" s="159">
        <v>45291</v>
      </c>
      <c r="AZ419" s="159"/>
      <c r="BA419" s="344"/>
      <c r="XAO419" s="314"/>
      <c r="XAP419" s="314"/>
      <c r="XAQ419" s="263"/>
      <c r="XAR419" s="312"/>
      <c r="XAS419" s="263"/>
      <c r="XAT419" s="314"/>
      <c r="XAU419" s="314"/>
      <c r="XAV419" s="314"/>
      <c r="XAW419" s="315"/>
      <c r="XAX419" s="314"/>
      <c r="XAY419" s="314"/>
      <c r="XAZ419" s="314"/>
      <c r="XBA419" s="314"/>
      <c r="XBB419" s="314"/>
      <c r="XBC419" s="314"/>
      <c r="XBD419" s="281"/>
      <c r="XBE419" s="316"/>
      <c r="XBF419" s="317"/>
      <c r="XBG419" s="314"/>
      <c r="XBH419" s="314"/>
      <c r="XBI419" s="314"/>
      <c r="XBJ419" s="314"/>
      <c r="XBK419" s="263"/>
      <c r="XBL419" s="312"/>
      <c r="XBM419" s="263"/>
      <c r="XBN419" s="314"/>
      <c r="XBO419" s="314"/>
      <c r="XBP419" s="314"/>
      <c r="XBQ419" s="315"/>
      <c r="XBR419" s="314"/>
      <c r="XBS419" s="314"/>
      <c r="XBT419" s="314"/>
      <c r="XBU419" s="314"/>
      <c r="XBV419" s="314"/>
      <c r="XBW419" s="281"/>
      <c r="XBX419" s="317"/>
      <c r="XBY419" s="314"/>
      <c r="XBZ419" s="314"/>
      <c r="XCA419" s="318"/>
      <c r="XCB419" s="312"/>
      <c r="XCC419" s="314"/>
      <c r="XCD419" s="314"/>
      <c r="XCE419" s="263"/>
      <c r="XCF419" s="312"/>
      <c r="XCG419" s="263"/>
      <c r="XCH419" s="314"/>
      <c r="XCI419" s="314"/>
      <c r="XCJ419" s="314"/>
      <c r="XCK419" s="315"/>
      <c r="XCL419" s="314"/>
      <c r="XCM419" s="314"/>
      <c r="XCN419" s="314"/>
      <c r="XCO419" s="314"/>
      <c r="XCP419" s="314"/>
      <c r="XCQ419" s="317"/>
      <c r="XCR419" s="314"/>
      <c r="XCS419" s="318"/>
      <c r="XCT419" s="286"/>
      <c r="XCW419" s="314"/>
      <c r="XCX419" s="314"/>
      <c r="XCY419" s="263"/>
      <c r="XCZ419" s="312"/>
      <c r="XDA419" s="263"/>
      <c r="XDB419" s="314"/>
      <c r="XDC419" s="314"/>
      <c r="XDD419" s="314"/>
      <c r="XDE419" s="315"/>
      <c r="XDF419" s="314"/>
      <c r="XDG419" s="314"/>
      <c r="XDH419" s="314"/>
      <c r="XDI419" s="314"/>
      <c r="XDJ419" s="314"/>
      <c r="XDK419" s="314"/>
      <c r="XDL419" s="286"/>
      <c r="XDQ419" s="314"/>
      <c r="XDR419" s="314"/>
      <c r="XDS419" s="263"/>
      <c r="XDT419" s="312"/>
      <c r="XDU419" s="263"/>
      <c r="XDV419" s="314"/>
      <c r="XDW419" s="314"/>
      <c r="XDX419" s="314"/>
      <c r="XDY419" s="315"/>
      <c r="XDZ419" s="314"/>
      <c r="XEA419" s="314"/>
      <c r="XEB419" s="314"/>
      <c r="XEC419" s="314"/>
      <c r="XED419" s="314"/>
      <c r="XEE419" s="286"/>
      <c r="XEK419" s="314"/>
      <c r="XEL419" s="314"/>
      <c r="XEM419" s="263"/>
      <c r="XEN419" s="312"/>
      <c r="XEO419" s="263"/>
      <c r="XEP419" s="314"/>
      <c r="XEQ419" s="314"/>
      <c r="XER419" s="314"/>
      <c r="XES419" s="315"/>
      <c r="XET419" s="314"/>
      <c r="XEU419" s="314"/>
      <c r="XEV419" s="314"/>
      <c r="XEW419" s="314"/>
      <c r="XEX419" s="314"/>
    </row>
    <row r="420" spans="1:53 16265:16378" ht="40.5" hidden="1" customHeight="1" x14ac:dyDescent="0.2">
      <c r="A420" s="378"/>
      <c r="B420" s="364"/>
      <c r="C420" s="356"/>
      <c r="D420" s="374"/>
      <c r="E420" s="356"/>
      <c r="F420" s="369"/>
      <c r="G420" s="275" t="s">
        <v>272</v>
      </c>
      <c r="H420" s="275" t="s">
        <v>273</v>
      </c>
      <c r="I420" s="275" t="s">
        <v>575</v>
      </c>
      <c r="J420" s="369"/>
      <c r="K420" s="369"/>
      <c r="L420" s="369"/>
      <c r="M420" s="369"/>
      <c r="N420" s="369"/>
      <c r="O420" s="382"/>
      <c r="P420" s="369"/>
      <c r="Q420" s="382"/>
      <c r="R420" s="382"/>
      <c r="S420" s="162" t="s">
        <v>327</v>
      </c>
      <c r="T420" s="334">
        <f t="shared" si="1676"/>
        <v>1</v>
      </c>
      <c r="U420" s="356"/>
      <c r="V420" s="356"/>
      <c r="W420" s="275" t="s">
        <v>588</v>
      </c>
      <c r="X420" s="369"/>
      <c r="Y420" s="368"/>
      <c r="Z420" s="335">
        <f t="shared" si="1679"/>
        <v>4</v>
      </c>
      <c r="AA420" s="275" t="s">
        <v>330</v>
      </c>
      <c r="AB420" s="275"/>
      <c r="AC420" s="368"/>
      <c r="AD420" s="356"/>
      <c r="AE420" s="336">
        <f t="shared" si="1682"/>
        <v>1</v>
      </c>
      <c r="AF420" s="275" t="s">
        <v>307</v>
      </c>
      <c r="AG420" s="275" t="s">
        <v>590</v>
      </c>
      <c r="AH420" s="368"/>
      <c r="AI420" s="356"/>
      <c r="AJ420" s="336">
        <f t="shared" si="1685"/>
        <v>1</v>
      </c>
      <c r="AK420" s="275" t="s">
        <v>304</v>
      </c>
      <c r="AL420" s="275" t="s">
        <v>311</v>
      </c>
      <c r="AM420" s="368"/>
      <c r="AN420" s="356"/>
      <c r="AO420" s="336">
        <f t="shared" si="1692"/>
        <v>1</v>
      </c>
      <c r="AP420" s="275" t="s">
        <v>592</v>
      </c>
      <c r="AQ420" s="356"/>
      <c r="AR420" s="356"/>
      <c r="AS420" s="358"/>
      <c r="AT420" s="360"/>
      <c r="AU420" s="367"/>
      <c r="AV420" s="367"/>
      <c r="AW420" s="275"/>
      <c r="AX420" s="275"/>
      <c r="AY420" s="159"/>
      <c r="AZ420" s="159"/>
      <c r="BA420" s="344"/>
      <c r="XAO420" s="314"/>
      <c r="XAP420" s="314"/>
      <c r="XAQ420" s="263"/>
      <c r="XAR420" s="312"/>
      <c r="XAS420" s="263"/>
      <c r="XAT420" s="314"/>
      <c r="XAU420" s="314"/>
      <c r="XAV420" s="314"/>
      <c r="XAW420" s="315"/>
      <c r="XAX420" s="314"/>
      <c r="XAY420" s="314"/>
      <c r="XAZ420" s="314"/>
      <c r="XBA420" s="314"/>
      <c r="XBB420" s="314"/>
      <c r="XBC420" s="314"/>
      <c r="XBD420" s="281"/>
      <c r="XBE420" s="316"/>
      <c r="XBF420" s="317"/>
      <c r="XBG420" s="314"/>
      <c r="XBH420" s="314"/>
      <c r="XBI420" s="314"/>
      <c r="XBJ420" s="314"/>
      <c r="XBK420" s="263"/>
      <c r="XBL420" s="312"/>
      <c r="XBM420" s="263"/>
      <c r="XBN420" s="314"/>
      <c r="XBO420" s="314"/>
      <c r="XBP420" s="314"/>
      <c r="XBQ420" s="315"/>
      <c r="XBR420" s="314"/>
      <c r="XBS420" s="314"/>
      <c r="XBT420" s="314"/>
      <c r="XBU420" s="314"/>
      <c r="XBV420" s="314"/>
      <c r="XBW420" s="281"/>
      <c r="XBX420" s="317"/>
      <c r="XBY420" s="314"/>
      <c r="XBZ420" s="314"/>
      <c r="XCA420" s="318"/>
      <c r="XCB420" s="312"/>
      <c r="XCC420" s="314"/>
      <c r="XCD420" s="314"/>
      <c r="XCE420" s="263"/>
      <c r="XCF420" s="312"/>
      <c r="XCG420" s="263"/>
      <c r="XCH420" s="314"/>
      <c r="XCI420" s="314"/>
      <c r="XCJ420" s="314"/>
      <c r="XCK420" s="315"/>
      <c r="XCL420" s="314"/>
      <c r="XCM420" s="314"/>
      <c r="XCN420" s="314"/>
      <c r="XCO420" s="314"/>
      <c r="XCP420" s="314"/>
      <c r="XCQ420" s="317"/>
      <c r="XCR420" s="314"/>
      <c r="XCS420" s="318"/>
      <c r="XCT420" s="286"/>
      <c r="XCW420" s="314"/>
      <c r="XCX420" s="314"/>
      <c r="XCY420" s="263"/>
      <c r="XCZ420" s="312"/>
      <c r="XDA420" s="263"/>
      <c r="XDB420" s="314"/>
      <c r="XDC420" s="314"/>
      <c r="XDD420" s="314"/>
      <c r="XDE420" s="315"/>
      <c r="XDF420" s="314"/>
      <c r="XDG420" s="314"/>
      <c r="XDH420" s="314"/>
      <c r="XDI420" s="314"/>
      <c r="XDJ420" s="314"/>
      <c r="XDK420" s="314"/>
      <c r="XDL420" s="286"/>
      <c r="XDQ420" s="314"/>
      <c r="XDR420" s="314"/>
      <c r="XDS420" s="263"/>
      <c r="XDT420" s="312"/>
      <c r="XDU420" s="263"/>
      <c r="XDV420" s="314"/>
      <c r="XDW420" s="314"/>
      <c r="XDX420" s="314"/>
      <c r="XDY420" s="315"/>
      <c r="XDZ420" s="314"/>
      <c r="XEA420" s="314"/>
      <c r="XEB420" s="314"/>
      <c r="XEC420" s="314"/>
      <c r="XED420" s="314"/>
      <c r="XEE420" s="286"/>
      <c r="XEK420" s="314"/>
      <c r="XEL420" s="314"/>
      <c r="XEM420" s="263"/>
      <c r="XEN420" s="312"/>
      <c r="XEO420" s="263"/>
      <c r="XEP420" s="314"/>
      <c r="XEQ420" s="314"/>
      <c r="XER420" s="314"/>
      <c r="XES420" s="315"/>
      <c r="XET420" s="314"/>
      <c r="XEU420" s="314"/>
      <c r="XEV420" s="314"/>
      <c r="XEW420" s="314"/>
      <c r="XEX420" s="314"/>
    </row>
    <row r="421" spans="1:53 16265:16378" ht="40.5" hidden="1" customHeight="1" x14ac:dyDescent="0.2">
      <c r="A421" s="378"/>
      <c r="B421" s="364"/>
      <c r="C421" s="356"/>
      <c r="D421" s="374"/>
      <c r="E421" s="356"/>
      <c r="F421" s="369"/>
      <c r="G421" s="275" t="s">
        <v>271</v>
      </c>
      <c r="H421" s="275" t="s">
        <v>37</v>
      </c>
      <c r="I421" s="275" t="s">
        <v>576</v>
      </c>
      <c r="J421" s="369"/>
      <c r="K421" s="369"/>
      <c r="L421" s="369"/>
      <c r="M421" s="369"/>
      <c r="N421" s="369"/>
      <c r="O421" s="382"/>
      <c r="P421" s="369"/>
      <c r="Q421" s="382"/>
      <c r="R421" s="382"/>
      <c r="S421" s="162" t="s">
        <v>327</v>
      </c>
      <c r="T421" s="334">
        <f t="shared" si="1676"/>
        <v>1</v>
      </c>
      <c r="U421" s="356"/>
      <c r="V421" s="356"/>
      <c r="W421" s="275" t="s">
        <v>589</v>
      </c>
      <c r="X421" s="369"/>
      <c r="Y421" s="368"/>
      <c r="Z421" s="335">
        <f t="shared" si="1679"/>
        <v>4</v>
      </c>
      <c r="AA421" s="275" t="s">
        <v>330</v>
      </c>
      <c r="AB421" s="275"/>
      <c r="AC421" s="368"/>
      <c r="AD421" s="356"/>
      <c r="AE421" s="336">
        <f t="shared" si="1682"/>
        <v>1</v>
      </c>
      <c r="AF421" s="275" t="s">
        <v>307</v>
      </c>
      <c r="AG421" s="275" t="s">
        <v>590</v>
      </c>
      <c r="AH421" s="368"/>
      <c r="AI421" s="356"/>
      <c r="AJ421" s="336">
        <f t="shared" si="1685"/>
        <v>1</v>
      </c>
      <c r="AK421" s="275" t="s">
        <v>304</v>
      </c>
      <c r="AL421" s="275" t="s">
        <v>318</v>
      </c>
      <c r="AM421" s="368"/>
      <c r="AN421" s="356"/>
      <c r="AO421" s="336">
        <f t="shared" si="1692"/>
        <v>1</v>
      </c>
      <c r="AP421" s="275" t="s">
        <v>592</v>
      </c>
      <c r="AQ421" s="356"/>
      <c r="AR421" s="356"/>
      <c r="AS421" s="358"/>
      <c r="AT421" s="360"/>
      <c r="AU421" s="367"/>
      <c r="AV421" s="367"/>
      <c r="AW421" s="275"/>
      <c r="AX421" s="275"/>
      <c r="AY421" s="159"/>
      <c r="AZ421" s="159"/>
      <c r="BA421" s="344"/>
      <c r="XAO421" s="314"/>
      <c r="XAP421" s="314"/>
      <c r="XAQ421" s="263"/>
      <c r="XAR421" s="312"/>
      <c r="XAS421" s="263"/>
      <c r="XAT421" s="314"/>
      <c r="XAU421" s="314"/>
      <c r="XAV421" s="314"/>
      <c r="XAW421" s="315"/>
      <c r="XAX421" s="314"/>
      <c r="XAY421" s="314"/>
      <c r="XAZ421" s="314"/>
      <c r="XBA421" s="314"/>
      <c r="XBB421" s="314"/>
      <c r="XBC421" s="314"/>
      <c r="XBD421" s="281"/>
      <c r="XBE421" s="316"/>
      <c r="XBF421" s="317"/>
      <c r="XBG421" s="314"/>
      <c r="XBH421" s="314"/>
      <c r="XBI421" s="314"/>
      <c r="XBJ421" s="314"/>
      <c r="XBK421" s="263"/>
      <c r="XBL421" s="312"/>
      <c r="XBM421" s="263"/>
      <c r="XBN421" s="314"/>
      <c r="XBO421" s="314"/>
      <c r="XBP421" s="314"/>
      <c r="XBQ421" s="315"/>
      <c r="XBR421" s="314"/>
      <c r="XBS421" s="314"/>
      <c r="XBT421" s="314"/>
      <c r="XBU421" s="314"/>
      <c r="XBV421" s="314"/>
      <c r="XBW421" s="281"/>
      <c r="XBX421" s="317"/>
      <c r="XBY421" s="314"/>
      <c r="XBZ421" s="314"/>
      <c r="XCA421" s="318"/>
      <c r="XCB421" s="312"/>
      <c r="XCC421" s="314"/>
      <c r="XCD421" s="314"/>
      <c r="XCE421" s="263"/>
      <c r="XCF421" s="312"/>
      <c r="XCG421" s="263"/>
      <c r="XCH421" s="314"/>
      <c r="XCI421" s="314"/>
      <c r="XCJ421" s="314"/>
      <c r="XCK421" s="315"/>
      <c r="XCL421" s="314"/>
      <c r="XCM421" s="314"/>
      <c r="XCN421" s="314"/>
      <c r="XCO421" s="314"/>
      <c r="XCP421" s="314"/>
      <c r="XCQ421" s="317"/>
      <c r="XCR421" s="314"/>
      <c r="XCS421" s="318"/>
      <c r="XCT421" s="286"/>
      <c r="XCW421" s="314"/>
      <c r="XCX421" s="314"/>
      <c r="XCY421" s="263"/>
      <c r="XCZ421" s="312"/>
      <c r="XDA421" s="263"/>
      <c r="XDB421" s="314"/>
      <c r="XDC421" s="314"/>
      <c r="XDD421" s="314"/>
      <c r="XDE421" s="315"/>
      <c r="XDF421" s="314"/>
      <c r="XDG421" s="314"/>
      <c r="XDH421" s="314"/>
      <c r="XDI421" s="314"/>
      <c r="XDJ421" s="314"/>
      <c r="XDK421" s="314"/>
      <c r="XDL421" s="286"/>
      <c r="XDQ421" s="314"/>
      <c r="XDR421" s="314"/>
      <c r="XDS421" s="263"/>
      <c r="XDT421" s="312"/>
      <c r="XDU421" s="263"/>
      <c r="XDV421" s="314"/>
      <c r="XDW421" s="314"/>
      <c r="XDX421" s="314"/>
      <c r="XDY421" s="315"/>
      <c r="XDZ421" s="314"/>
      <c r="XEA421" s="314"/>
      <c r="XEB421" s="314"/>
      <c r="XEC421" s="314"/>
      <c r="XED421" s="314"/>
      <c r="XEE421" s="286"/>
      <c r="XEK421" s="314"/>
      <c r="XEL421" s="314"/>
      <c r="XEM421" s="263"/>
      <c r="XEN421" s="312"/>
      <c r="XEO421" s="263"/>
      <c r="XEP421" s="314"/>
      <c r="XEQ421" s="314"/>
      <c r="XER421" s="314"/>
      <c r="XES421" s="315"/>
      <c r="XET421" s="314"/>
      <c r="XEU421" s="314"/>
      <c r="XEV421" s="314"/>
      <c r="XEW421" s="314"/>
      <c r="XEX421" s="314"/>
    </row>
    <row r="422" spans="1:53 16265:16378" ht="65.25" customHeight="1" x14ac:dyDescent="0.2">
      <c r="A422" s="378">
        <v>138</v>
      </c>
      <c r="B422" s="364" t="s">
        <v>563</v>
      </c>
      <c r="C422" s="356" t="str">
        <f>+VLOOKUP(B422,$A$770:$B$812,2,0)</f>
        <v>MARTA LEONOR MARULANDA ÁNGEL</v>
      </c>
      <c r="D422" s="374" t="s">
        <v>447</v>
      </c>
      <c r="E422" s="356"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69" t="s">
        <v>275</v>
      </c>
      <c r="G422" s="275" t="s">
        <v>272</v>
      </c>
      <c r="H422" s="275" t="s">
        <v>41</v>
      </c>
      <c r="I422" s="275" t="s">
        <v>574</v>
      </c>
      <c r="J422" s="369" t="s">
        <v>108</v>
      </c>
      <c r="K422" s="369" t="s">
        <v>581</v>
      </c>
      <c r="L422" s="369" t="s">
        <v>582</v>
      </c>
      <c r="M422" s="369" t="s">
        <v>583</v>
      </c>
      <c r="N422" s="369" t="s">
        <v>105</v>
      </c>
      <c r="O422" s="382">
        <f t="shared" ref="O422" si="1791">IF(N422="ALTA",5,IF(N422="MEDIO ALTA",4,IF(N422="MEDIA",3,IF(N422="MEDIO BAJA",2,IF(N422="BAJA",1,0)))))</f>
        <v>3</v>
      </c>
      <c r="P422" s="369" t="s">
        <v>140</v>
      </c>
      <c r="Q422" s="382">
        <f t="shared" si="1779"/>
        <v>5</v>
      </c>
      <c r="R422" s="382">
        <f>Q422*O422</f>
        <v>15</v>
      </c>
      <c r="S422" s="162" t="s">
        <v>327</v>
      </c>
      <c r="T422" s="334">
        <f t="shared" si="1676"/>
        <v>1</v>
      </c>
      <c r="U422" s="356">
        <f t="shared" si="1695"/>
        <v>1</v>
      </c>
      <c r="V422" s="356">
        <f t="shared" si="1611"/>
        <v>0.6</v>
      </c>
      <c r="W422" s="275" t="s">
        <v>587</v>
      </c>
      <c r="X422" s="369">
        <f>IF(S422="No_existen",5*$X$10,Y422*$X$10)</f>
        <v>0.2</v>
      </c>
      <c r="Y422" s="368">
        <f t="shared" ref="Y422" si="1792">ROUND(AVERAGEIF(Z422:Z424,"&gt;0"),0)</f>
        <v>4</v>
      </c>
      <c r="Z422" s="335">
        <f t="shared" si="1679"/>
        <v>4</v>
      </c>
      <c r="AA422" s="275" t="s">
        <v>330</v>
      </c>
      <c r="AB422" s="275"/>
      <c r="AC422" s="368">
        <f t="shared" ref="AC422" si="1793">IF(S422="No_existen",5*$AC$10,AD422*$AC$10)</f>
        <v>0.15</v>
      </c>
      <c r="AD422" s="356">
        <f t="shared" ref="AD422" si="1794">ROUND(AVERAGEIF(AE422:AE424,"&gt;0"),0)</f>
        <v>1</v>
      </c>
      <c r="AE422" s="336">
        <f t="shared" si="1682"/>
        <v>1</v>
      </c>
      <c r="AF422" s="275" t="s">
        <v>307</v>
      </c>
      <c r="AG422" s="275" t="s">
        <v>590</v>
      </c>
      <c r="AH422" s="368">
        <f t="shared" ref="AH422" si="1795">IF(S422="No_existen",5*$AH$10,AI422*$AH$10)</f>
        <v>0.1</v>
      </c>
      <c r="AI422" s="356">
        <f t="shared" ref="AI422" si="1796">ROUND(AVERAGEIF(AJ422:AJ424,"&gt;0"),0)</f>
        <v>1</v>
      </c>
      <c r="AJ422" s="336">
        <f t="shared" si="1685"/>
        <v>1</v>
      </c>
      <c r="AK422" s="275" t="s">
        <v>304</v>
      </c>
      <c r="AL422" s="275" t="s">
        <v>311</v>
      </c>
      <c r="AM422" s="368">
        <f t="shared" ref="AM422" si="1797">IF(S422="No_existen",5*$AM$10,AN422*$AM$10)</f>
        <v>0.1</v>
      </c>
      <c r="AN422" s="356">
        <f t="shared" ref="AN422" si="1798">ROUND(AVERAGEIF(AO422:AO424,"&gt;0"),0)</f>
        <v>1</v>
      </c>
      <c r="AO422" s="336">
        <f t="shared" si="1692"/>
        <v>1</v>
      </c>
      <c r="AP422" s="275" t="s">
        <v>592</v>
      </c>
      <c r="AQ422" s="356">
        <f t="shared" ref="AQ422" si="1799">ROUND(AVERAGE(U422,Y422,AD422,AI422,AN422),0)</f>
        <v>2</v>
      </c>
      <c r="AR422" s="356" t="str">
        <f t="shared" ref="AR422" si="1800">IF(AQ422&lt;1.5,"FUERTE",IF(AND(AQ422&gt;=1.5,AQ422&lt;2.5),"ACEPTABLE",IF(AQ422&gt;=5,"INEXISTENTE","DÉBIL")))</f>
        <v>ACEPTABLE</v>
      </c>
      <c r="AS422" s="358">
        <f t="shared" ref="AS422" si="1801">IF(R422=0,0,ROUND((R422*AQ422),0))</f>
        <v>30</v>
      </c>
      <c r="AT422" s="360" t="str">
        <f t="shared" ref="AT422" si="1802">IF(AS422&gt;=36,"GRAVE", IF(AS422&lt;=10, "LEVE", "MODERADO"))</f>
        <v>MODERADO</v>
      </c>
      <c r="AU422" s="367" t="s">
        <v>598</v>
      </c>
      <c r="AV422" s="367">
        <v>175</v>
      </c>
      <c r="AW422" s="275" t="s">
        <v>91</v>
      </c>
      <c r="AX422" s="275" t="s">
        <v>597</v>
      </c>
      <c r="AY422" s="159">
        <v>45291</v>
      </c>
      <c r="AZ422" s="159"/>
      <c r="BA422" s="344"/>
      <c r="XAO422" s="314"/>
      <c r="XAP422" s="314"/>
      <c r="XAQ422" s="263"/>
      <c r="XAR422" s="312"/>
      <c r="XAS422" s="263"/>
      <c r="XAT422" s="314"/>
      <c r="XAU422" s="314"/>
      <c r="XAV422" s="314"/>
      <c r="XAW422" s="315"/>
      <c r="XAX422" s="314"/>
      <c r="XAY422" s="314"/>
      <c r="XAZ422" s="314"/>
      <c r="XBA422" s="314"/>
      <c r="XBB422" s="314"/>
      <c r="XBC422" s="314"/>
      <c r="XBD422" s="281"/>
      <c r="XBE422" s="316"/>
      <c r="XBF422" s="317"/>
      <c r="XBG422" s="314"/>
      <c r="XBH422" s="314"/>
      <c r="XBI422" s="314"/>
      <c r="XBJ422" s="314"/>
      <c r="XBK422" s="263"/>
      <c r="XBL422" s="312"/>
      <c r="XBM422" s="263"/>
      <c r="XBN422" s="314"/>
      <c r="XBO422" s="314"/>
      <c r="XBP422" s="314"/>
      <c r="XBQ422" s="315"/>
      <c r="XBR422" s="314"/>
      <c r="XBS422" s="314"/>
      <c r="XBT422" s="314"/>
      <c r="XBU422" s="314"/>
      <c r="XBV422" s="314"/>
      <c r="XBW422" s="281"/>
      <c r="XBX422" s="317"/>
      <c r="XBY422" s="314"/>
      <c r="XBZ422" s="314"/>
      <c r="XCA422" s="318"/>
      <c r="XCB422" s="312"/>
      <c r="XCC422" s="314"/>
      <c r="XCD422" s="314"/>
      <c r="XCE422" s="263"/>
      <c r="XCF422" s="312"/>
      <c r="XCG422" s="263"/>
      <c r="XCH422" s="314"/>
      <c r="XCI422" s="314"/>
      <c r="XCJ422" s="314"/>
      <c r="XCK422" s="315"/>
      <c r="XCL422" s="314"/>
      <c r="XCM422" s="314"/>
      <c r="XCN422" s="314"/>
      <c r="XCO422" s="314"/>
      <c r="XCP422" s="314"/>
      <c r="XCQ422" s="317"/>
      <c r="XCR422" s="314"/>
      <c r="XCS422" s="318"/>
      <c r="XCT422" s="286"/>
      <c r="XCW422" s="314"/>
      <c r="XCX422" s="314"/>
      <c r="XCY422" s="263"/>
      <c r="XCZ422" s="312"/>
      <c r="XDA422" s="263"/>
      <c r="XDB422" s="314"/>
      <c r="XDC422" s="314"/>
      <c r="XDD422" s="314"/>
      <c r="XDE422" s="315"/>
      <c r="XDF422" s="314"/>
      <c r="XDG422" s="314"/>
      <c r="XDH422" s="314"/>
      <c r="XDI422" s="314"/>
      <c r="XDJ422" s="314"/>
      <c r="XDK422" s="314"/>
      <c r="XDL422" s="286"/>
      <c r="XDQ422" s="314"/>
      <c r="XDR422" s="314"/>
      <c r="XDS422" s="263"/>
      <c r="XDT422" s="312"/>
      <c r="XDU422" s="263"/>
      <c r="XDV422" s="314"/>
      <c r="XDW422" s="314"/>
      <c r="XDX422" s="314"/>
      <c r="XDY422" s="315"/>
      <c r="XDZ422" s="314"/>
      <c r="XEA422" s="314"/>
      <c r="XEB422" s="314"/>
      <c r="XEC422" s="314"/>
      <c r="XED422" s="314"/>
      <c r="XEE422" s="286"/>
      <c r="XEK422" s="314"/>
      <c r="XEL422" s="314"/>
      <c r="XEM422" s="263"/>
      <c r="XEN422" s="312"/>
      <c r="XEO422" s="263"/>
      <c r="XEP422" s="314"/>
      <c r="XEQ422" s="314"/>
      <c r="XER422" s="314"/>
      <c r="XES422" s="315"/>
      <c r="XET422" s="314"/>
      <c r="XEU422" s="314"/>
      <c r="XEV422" s="314"/>
      <c r="XEW422" s="314"/>
      <c r="XEX422" s="314"/>
    </row>
    <row r="423" spans="1:53 16265:16378" ht="40.5" hidden="1" customHeight="1" x14ac:dyDescent="0.2">
      <c r="A423" s="378"/>
      <c r="B423" s="364"/>
      <c r="C423" s="356"/>
      <c r="D423" s="374"/>
      <c r="E423" s="356"/>
      <c r="F423" s="369"/>
      <c r="G423" s="275" t="s">
        <v>272</v>
      </c>
      <c r="H423" s="275" t="s">
        <v>273</v>
      </c>
      <c r="I423" s="275" t="s">
        <v>577</v>
      </c>
      <c r="J423" s="369"/>
      <c r="K423" s="369"/>
      <c r="L423" s="369"/>
      <c r="M423" s="369"/>
      <c r="N423" s="369"/>
      <c r="O423" s="382"/>
      <c r="P423" s="369"/>
      <c r="Q423" s="382"/>
      <c r="R423" s="382"/>
      <c r="S423" s="162" t="s">
        <v>327</v>
      </c>
      <c r="T423" s="334">
        <f t="shared" si="1676"/>
        <v>1</v>
      </c>
      <c r="U423" s="356"/>
      <c r="V423" s="356"/>
      <c r="W423" s="275" t="s">
        <v>588</v>
      </c>
      <c r="X423" s="369"/>
      <c r="Y423" s="368"/>
      <c r="Z423" s="335">
        <f t="shared" si="1679"/>
        <v>4</v>
      </c>
      <c r="AA423" s="275" t="s">
        <v>330</v>
      </c>
      <c r="AB423" s="275"/>
      <c r="AC423" s="368"/>
      <c r="AD423" s="356"/>
      <c r="AE423" s="336">
        <f t="shared" si="1682"/>
        <v>1</v>
      </c>
      <c r="AF423" s="275" t="s">
        <v>307</v>
      </c>
      <c r="AG423" s="275" t="s">
        <v>590</v>
      </c>
      <c r="AH423" s="368"/>
      <c r="AI423" s="356"/>
      <c r="AJ423" s="336">
        <f t="shared" si="1685"/>
        <v>1</v>
      </c>
      <c r="AK423" s="275" t="s">
        <v>304</v>
      </c>
      <c r="AL423" s="275" t="s">
        <v>311</v>
      </c>
      <c r="AM423" s="368"/>
      <c r="AN423" s="356"/>
      <c r="AO423" s="336">
        <f t="shared" si="1692"/>
        <v>1</v>
      </c>
      <c r="AP423" s="275" t="s">
        <v>592</v>
      </c>
      <c r="AQ423" s="356"/>
      <c r="AR423" s="356"/>
      <c r="AS423" s="358"/>
      <c r="AT423" s="360"/>
      <c r="AU423" s="367"/>
      <c r="AV423" s="367"/>
      <c r="AW423" s="275"/>
      <c r="AX423" s="275"/>
      <c r="AY423" s="159"/>
      <c r="AZ423" s="159"/>
      <c r="BA423" s="344"/>
      <c r="XAO423" s="314"/>
      <c r="XAP423" s="314"/>
      <c r="XAQ423" s="263"/>
      <c r="XAR423" s="312"/>
      <c r="XAS423" s="263"/>
      <c r="XAT423" s="314"/>
      <c r="XAU423" s="314"/>
      <c r="XAV423" s="314"/>
      <c r="XAW423" s="315"/>
      <c r="XAX423" s="314"/>
      <c r="XAY423" s="314"/>
      <c r="XAZ423" s="314"/>
      <c r="XBA423" s="314"/>
      <c r="XBB423" s="314"/>
      <c r="XBC423" s="314"/>
      <c r="XBD423" s="281"/>
      <c r="XBE423" s="316"/>
      <c r="XBF423" s="317"/>
      <c r="XBG423" s="314"/>
      <c r="XBH423" s="314"/>
      <c r="XBI423" s="314"/>
      <c r="XBJ423" s="314"/>
      <c r="XBK423" s="263"/>
      <c r="XBL423" s="312"/>
      <c r="XBM423" s="263"/>
      <c r="XBN423" s="314"/>
      <c r="XBO423" s="314"/>
      <c r="XBP423" s="314"/>
      <c r="XBQ423" s="315"/>
      <c r="XBR423" s="314"/>
      <c r="XBS423" s="314"/>
      <c r="XBT423" s="314"/>
      <c r="XBU423" s="314"/>
      <c r="XBV423" s="314"/>
      <c r="XBW423" s="281"/>
      <c r="XBX423" s="317"/>
      <c r="XBY423" s="314"/>
      <c r="XBZ423" s="314"/>
      <c r="XCA423" s="318"/>
      <c r="XCB423" s="312"/>
      <c r="XCC423" s="314"/>
      <c r="XCD423" s="314"/>
      <c r="XCE423" s="263"/>
      <c r="XCF423" s="312"/>
      <c r="XCG423" s="263"/>
      <c r="XCH423" s="314"/>
      <c r="XCI423" s="314"/>
      <c r="XCJ423" s="314"/>
      <c r="XCK423" s="315"/>
      <c r="XCL423" s="314"/>
      <c r="XCM423" s="314"/>
      <c r="XCN423" s="314"/>
      <c r="XCO423" s="314"/>
      <c r="XCP423" s="314"/>
      <c r="XCQ423" s="317"/>
      <c r="XCR423" s="314"/>
      <c r="XCS423" s="318"/>
      <c r="XCT423" s="286"/>
      <c r="XCW423" s="314"/>
      <c r="XCX423" s="314"/>
      <c r="XCY423" s="263"/>
      <c r="XCZ423" s="312"/>
      <c r="XDA423" s="263"/>
      <c r="XDB423" s="314"/>
      <c r="XDC423" s="314"/>
      <c r="XDD423" s="314"/>
      <c r="XDE423" s="315"/>
      <c r="XDF423" s="314"/>
      <c r="XDG423" s="314"/>
      <c r="XDH423" s="314"/>
      <c r="XDI423" s="314"/>
      <c r="XDJ423" s="314"/>
      <c r="XDK423" s="314"/>
      <c r="XDL423" s="286"/>
      <c r="XDQ423" s="314"/>
      <c r="XDR423" s="314"/>
      <c r="XDS423" s="263"/>
      <c r="XDT423" s="312"/>
      <c r="XDU423" s="263"/>
      <c r="XDV423" s="314"/>
      <c r="XDW423" s="314"/>
      <c r="XDX423" s="314"/>
      <c r="XDY423" s="315"/>
      <c r="XDZ423" s="314"/>
      <c r="XEA423" s="314"/>
      <c r="XEB423" s="314"/>
      <c r="XEC423" s="314"/>
      <c r="XED423" s="314"/>
      <c r="XEE423" s="286"/>
      <c r="XEK423" s="314"/>
      <c r="XEL423" s="314"/>
      <c r="XEM423" s="263"/>
      <c r="XEN423" s="312"/>
      <c r="XEO423" s="263"/>
      <c r="XEP423" s="314"/>
      <c r="XEQ423" s="314"/>
      <c r="XER423" s="314"/>
      <c r="XES423" s="315"/>
      <c r="XET423" s="314"/>
      <c r="XEU423" s="314"/>
      <c r="XEV423" s="314"/>
      <c r="XEW423" s="314"/>
      <c r="XEX423" s="314"/>
    </row>
    <row r="424" spans="1:53 16265:16378" ht="40.5" hidden="1" customHeight="1" x14ac:dyDescent="0.2">
      <c r="A424" s="378"/>
      <c r="B424" s="364"/>
      <c r="C424" s="356"/>
      <c r="D424" s="374"/>
      <c r="E424" s="356"/>
      <c r="F424" s="369"/>
      <c r="G424" s="275" t="s">
        <v>271</v>
      </c>
      <c r="H424" s="275" t="s">
        <v>37</v>
      </c>
      <c r="I424" s="275" t="s">
        <v>576</v>
      </c>
      <c r="J424" s="369"/>
      <c r="K424" s="369"/>
      <c r="L424" s="369"/>
      <c r="M424" s="369"/>
      <c r="N424" s="369"/>
      <c r="O424" s="382"/>
      <c r="P424" s="369"/>
      <c r="Q424" s="382"/>
      <c r="R424" s="382"/>
      <c r="S424" s="162" t="s">
        <v>327</v>
      </c>
      <c r="T424" s="334">
        <f t="shared" si="1676"/>
        <v>1</v>
      </c>
      <c r="U424" s="356"/>
      <c r="V424" s="356"/>
      <c r="W424" s="275" t="s">
        <v>589</v>
      </c>
      <c r="X424" s="369"/>
      <c r="Y424" s="368"/>
      <c r="Z424" s="335">
        <f t="shared" si="1679"/>
        <v>4</v>
      </c>
      <c r="AA424" s="275" t="s">
        <v>330</v>
      </c>
      <c r="AB424" s="275"/>
      <c r="AC424" s="368"/>
      <c r="AD424" s="356"/>
      <c r="AE424" s="336">
        <f t="shared" si="1682"/>
        <v>1</v>
      </c>
      <c r="AF424" s="275" t="s">
        <v>307</v>
      </c>
      <c r="AG424" s="275" t="s">
        <v>590</v>
      </c>
      <c r="AH424" s="368"/>
      <c r="AI424" s="356"/>
      <c r="AJ424" s="336">
        <f t="shared" si="1685"/>
        <v>1</v>
      </c>
      <c r="AK424" s="275" t="s">
        <v>304</v>
      </c>
      <c r="AL424" s="275" t="s">
        <v>318</v>
      </c>
      <c r="AM424" s="368"/>
      <c r="AN424" s="356"/>
      <c r="AO424" s="336">
        <f t="shared" si="1692"/>
        <v>1</v>
      </c>
      <c r="AP424" s="275" t="s">
        <v>592</v>
      </c>
      <c r="AQ424" s="356"/>
      <c r="AR424" s="356"/>
      <c r="AS424" s="358"/>
      <c r="AT424" s="360"/>
      <c r="AU424" s="367"/>
      <c r="AV424" s="367"/>
      <c r="AW424" s="275"/>
      <c r="AX424" s="275"/>
      <c r="AY424" s="159"/>
      <c r="AZ424" s="159"/>
      <c r="BA424" s="344"/>
      <c r="XAO424" s="314"/>
      <c r="XAP424" s="314"/>
      <c r="XAQ424" s="263"/>
      <c r="XAR424" s="312"/>
      <c r="XAS424" s="263"/>
      <c r="XAT424" s="314"/>
      <c r="XAU424" s="314"/>
      <c r="XAV424" s="314"/>
      <c r="XAW424" s="315"/>
      <c r="XAX424" s="314"/>
      <c r="XAY424" s="314"/>
      <c r="XAZ424" s="314"/>
      <c r="XBA424" s="314"/>
      <c r="XBB424" s="314"/>
      <c r="XBC424" s="314"/>
      <c r="XBD424" s="281"/>
      <c r="XBE424" s="316"/>
      <c r="XBF424" s="317"/>
      <c r="XBG424" s="314"/>
      <c r="XBH424" s="314"/>
      <c r="XBI424" s="314"/>
      <c r="XBJ424" s="314"/>
      <c r="XBK424" s="263"/>
      <c r="XBL424" s="312"/>
      <c r="XBM424" s="263"/>
      <c r="XBN424" s="314"/>
      <c r="XBO424" s="314"/>
      <c r="XBP424" s="314"/>
      <c r="XBQ424" s="315"/>
      <c r="XBR424" s="314"/>
      <c r="XBS424" s="314"/>
      <c r="XBT424" s="314"/>
      <c r="XBU424" s="314"/>
      <c r="XBV424" s="314"/>
      <c r="XBW424" s="281"/>
      <c r="XBX424" s="317"/>
      <c r="XBY424" s="314"/>
      <c r="XBZ424" s="314"/>
      <c r="XCA424" s="318"/>
      <c r="XCB424" s="312"/>
      <c r="XCC424" s="314"/>
      <c r="XCD424" s="314"/>
      <c r="XCE424" s="263"/>
      <c r="XCF424" s="312"/>
      <c r="XCG424" s="263"/>
      <c r="XCH424" s="314"/>
      <c r="XCI424" s="314"/>
      <c r="XCJ424" s="314"/>
      <c r="XCK424" s="315"/>
      <c r="XCL424" s="314"/>
      <c r="XCM424" s="314"/>
      <c r="XCN424" s="314"/>
      <c r="XCO424" s="314"/>
      <c r="XCP424" s="314"/>
      <c r="XCQ424" s="317"/>
      <c r="XCR424" s="314"/>
      <c r="XCS424" s="318"/>
      <c r="XCT424" s="286"/>
      <c r="XCW424" s="314"/>
      <c r="XCX424" s="314"/>
      <c r="XCY424" s="263"/>
      <c r="XCZ424" s="312"/>
      <c r="XDA424" s="263"/>
      <c r="XDB424" s="314"/>
      <c r="XDC424" s="314"/>
      <c r="XDD424" s="314"/>
      <c r="XDE424" s="315"/>
      <c r="XDF424" s="314"/>
      <c r="XDG424" s="314"/>
      <c r="XDH424" s="314"/>
      <c r="XDI424" s="314"/>
      <c r="XDJ424" s="314"/>
      <c r="XDK424" s="314"/>
      <c r="XDL424" s="286"/>
      <c r="XDQ424" s="314"/>
      <c r="XDR424" s="314"/>
      <c r="XDS424" s="263"/>
      <c r="XDT424" s="312"/>
      <c r="XDU424" s="263"/>
      <c r="XDV424" s="314"/>
      <c r="XDW424" s="314"/>
      <c r="XDX424" s="314"/>
      <c r="XDY424" s="315"/>
      <c r="XDZ424" s="314"/>
      <c r="XEA424" s="314"/>
      <c r="XEB424" s="314"/>
      <c r="XEC424" s="314"/>
      <c r="XED424" s="314"/>
      <c r="XEE424" s="286"/>
      <c r="XEK424" s="314"/>
      <c r="XEL424" s="314"/>
      <c r="XEM424" s="263"/>
      <c r="XEN424" s="312"/>
      <c r="XEO424" s="263"/>
      <c r="XEP424" s="314"/>
      <c r="XEQ424" s="314"/>
      <c r="XER424" s="314"/>
      <c r="XES424" s="315"/>
      <c r="XET424" s="314"/>
      <c r="XEU424" s="314"/>
      <c r="XEV424" s="314"/>
      <c r="XEW424" s="314"/>
      <c r="XEX424" s="314"/>
    </row>
    <row r="425" spans="1:53 16265:16378" ht="53.25" customHeight="1" x14ac:dyDescent="0.2">
      <c r="A425" s="435">
        <v>139</v>
      </c>
      <c r="B425" s="364" t="s">
        <v>565</v>
      </c>
      <c r="C425" s="356" t="str">
        <f>+VLOOKUP(B425,$A$770:$B$812,2,0)</f>
        <v>DIANA PATRICIA GÓMEZ BOTERO</v>
      </c>
      <c r="D425" s="374" t="s">
        <v>452</v>
      </c>
      <c r="E425" s="356"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69" t="s">
        <v>276</v>
      </c>
      <c r="G425" s="275" t="s">
        <v>272</v>
      </c>
      <c r="H425" s="275" t="s">
        <v>273</v>
      </c>
      <c r="I425" s="161" t="s">
        <v>3020</v>
      </c>
      <c r="J425" s="369" t="s">
        <v>108</v>
      </c>
      <c r="K425" s="364" t="s">
        <v>3023</v>
      </c>
      <c r="L425" s="364" t="s">
        <v>3024</v>
      </c>
      <c r="M425" s="364" t="s">
        <v>3025</v>
      </c>
      <c r="N425" s="369" t="s">
        <v>128</v>
      </c>
      <c r="O425" s="382">
        <f>IF(N425="ALTA",5,IF(N425="MEDIO ALTA",4,IF(N425="MEDIA",3,IF(N425="MEDIO BAJA",2,IF(N425="BAJA",1,0)))))</f>
        <v>1</v>
      </c>
      <c r="P425" s="369" t="s">
        <v>140</v>
      </c>
      <c r="Q425" s="382">
        <f>IF(P425="ALTO",5,IF(P425="MEDIO ALTO",4,IF(P425="MEDIO",3,IF(P425="MEDIO BAJO",2,IF(P425="BAJO",1,0)))))</f>
        <v>5</v>
      </c>
      <c r="R425" s="382">
        <f t="shared" ref="R425" si="1803">Q425*O425</f>
        <v>5</v>
      </c>
      <c r="S425" s="162" t="s">
        <v>327</v>
      </c>
      <c r="T425" s="334">
        <f t="shared" si="1676"/>
        <v>1</v>
      </c>
      <c r="U425" s="356">
        <f t="shared" si="1695"/>
        <v>1</v>
      </c>
      <c r="V425" s="356">
        <f t="shared" si="1611"/>
        <v>0.6</v>
      </c>
      <c r="W425" s="275" t="s">
        <v>2044</v>
      </c>
      <c r="X425" s="369">
        <f>IF(S425="No_existen",5*$X$10,Y425*$X$10)</f>
        <v>0.2</v>
      </c>
      <c r="Y425" s="368">
        <f t="shared" ref="Y425" si="1804">ROUND(AVERAGEIF(Z425:Z427,"&gt;0"),0)</f>
        <v>4</v>
      </c>
      <c r="Z425" s="335">
        <f t="shared" si="1679"/>
        <v>4</v>
      </c>
      <c r="AA425" s="275" t="s">
        <v>330</v>
      </c>
      <c r="AB425" s="275"/>
      <c r="AC425" s="368">
        <f t="shared" ref="AC425" si="1805">IF(S425="No_existen",5*$AC$10,AD425*$AC$10)</f>
        <v>0.15</v>
      </c>
      <c r="AD425" s="356">
        <f t="shared" ref="AD425" si="1806">ROUND(AVERAGEIF(AE425:AE427,"&gt;0"),0)</f>
        <v>1</v>
      </c>
      <c r="AE425" s="336">
        <f t="shared" si="1682"/>
        <v>1</v>
      </c>
      <c r="AF425" s="275" t="s">
        <v>307</v>
      </c>
      <c r="AG425" s="275" t="s">
        <v>2045</v>
      </c>
      <c r="AH425" s="368">
        <f t="shared" ref="AH425" si="1807">IF(S425="No_existen",5*$AH$10,AI425*$AH$10)</f>
        <v>0.1</v>
      </c>
      <c r="AI425" s="356">
        <f t="shared" ref="AI425" si="1808">ROUND(AVERAGEIF(AJ425:AJ427,"&gt;0"),0)</f>
        <v>1</v>
      </c>
      <c r="AJ425" s="336">
        <f t="shared" si="1685"/>
        <v>1</v>
      </c>
      <c r="AK425" s="275" t="s">
        <v>304</v>
      </c>
      <c r="AL425" s="275" t="s">
        <v>314</v>
      </c>
      <c r="AM425" s="368">
        <f t="shared" ref="AM425" si="1809">IF(S425="No_existen",5*$AM$10,AN425*$AM$10)</f>
        <v>0.4</v>
      </c>
      <c r="AN425" s="356">
        <f t="shared" ref="AN425" si="1810">ROUND(AVERAGEIF(AO425:AO427,"&gt;0"),0)</f>
        <v>4</v>
      </c>
      <c r="AO425" s="336">
        <f t="shared" si="1692"/>
        <v>4</v>
      </c>
      <c r="AP425" s="275" t="s">
        <v>593</v>
      </c>
      <c r="AQ425" s="356">
        <f t="shared" ref="AQ425" si="1811">ROUND(AVERAGE(U425,Y425,AD425,AI425,AN425),0)</f>
        <v>2</v>
      </c>
      <c r="AR425" s="356" t="str">
        <f t="shared" ref="AR425" si="1812">IF(AQ425&lt;1.5,"FUERTE",IF(AND(AQ425&gt;=1.5,AQ425&lt;2.5),"ACEPTABLE",IF(AQ425&gt;=5,"INEXISTENTE","DÉBIL")))</f>
        <v>ACEPTABLE</v>
      </c>
      <c r="AS425" s="358">
        <f t="shared" ref="AS425" si="1813">IF(R425=0,0,ROUND((R425*AQ425),0))</f>
        <v>10</v>
      </c>
      <c r="AT425" s="360" t="str">
        <f t="shared" ref="AT425" si="1814">IF(AS425&gt;=36,"GRAVE", IF(AS425&lt;=10, "LEVE", "MODERADO"))</f>
        <v>LEVE</v>
      </c>
      <c r="AU425" s="364" t="s">
        <v>2046</v>
      </c>
      <c r="AV425" s="365">
        <v>0.8</v>
      </c>
      <c r="AW425" s="275" t="s">
        <v>90</v>
      </c>
      <c r="AX425" s="275"/>
      <c r="AY425" s="159"/>
      <c r="AZ425" s="159"/>
      <c r="BA425" s="344"/>
      <c r="XAO425" s="314"/>
      <c r="XAP425" s="314"/>
      <c r="XAQ425" s="263"/>
      <c r="XAR425" s="312"/>
      <c r="XAS425" s="263"/>
      <c r="XAT425" s="314"/>
      <c r="XAU425" s="314"/>
      <c r="XAV425" s="314"/>
      <c r="XAW425" s="315"/>
      <c r="XAX425" s="314"/>
      <c r="XAY425" s="314"/>
      <c r="XAZ425" s="314"/>
      <c r="XBA425" s="314"/>
      <c r="XBB425" s="314"/>
      <c r="XBC425" s="314"/>
      <c r="XBD425" s="281"/>
      <c r="XBE425" s="316"/>
      <c r="XBF425" s="317"/>
      <c r="XBG425" s="314"/>
      <c r="XBH425" s="314"/>
      <c r="XBI425" s="314"/>
      <c r="XBJ425" s="314"/>
      <c r="XBK425" s="263"/>
      <c r="XBL425" s="312"/>
      <c r="XBM425" s="263"/>
      <c r="XBN425" s="314"/>
      <c r="XBO425" s="314"/>
      <c r="XBP425" s="314"/>
      <c r="XBQ425" s="315"/>
      <c r="XBR425" s="314"/>
      <c r="XBS425" s="314"/>
      <c r="XBT425" s="314"/>
      <c r="XBU425" s="314"/>
      <c r="XBV425" s="314"/>
      <c r="XBW425" s="281"/>
      <c r="XBX425" s="317"/>
      <c r="XBY425" s="314"/>
      <c r="XBZ425" s="314"/>
      <c r="XCA425" s="318"/>
      <c r="XCB425" s="312"/>
      <c r="XCC425" s="314"/>
      <c r="XCD425" s="314"/>
      <c r="XCE425" s="263"/>
      <c r="XCF425" s="312"/>
      <c r="XCG425" s="263"/>
      <c r="XCH425" s="314"/>
      <c r="XCI425" s="314"/>
      <c r="XCJ425" s="314"/>
      <c r="XCK425" s="315"/>
      <c r="XCL425" s="314"/>
      <c r="XCM425" s="314"/>
      <c r="XCN425" s="314"/>
      <c r="XCO425" s="314"/>
      <c r="XCP425" s="314"/>
      <c r="XCQ425" s="317"/>
      <c r="XCR425" s="314"/>
      <c r="XCS425" s="318"/>
      <c r="XCT425" s="286"/>
      <c r="XCW425" s="314"/>
      <c r="XCX425" s="314"/>
      <c r="XCY425" s="263"/>
      <c r="XCZ425" s="312"/>
      <c r="XDA425" s="263"/>
      <c r="XDB425" s="314"/>
      <c r="XDC425" s="314"/>
      <c r="XDD425" s="314"/>
      <c r="XDE425" s="315"/>
      <c r="XDF425" s="314"/>
      <c r="XDG425" s="314"/>
      <c r="XDH425" s="314"/>
      <c r="XDI425" s="314"/>
      <c r="XDJ425" s="314"/>
      <c r="XDK425" s="314"/>
      <c r="XDL425" s="286"/>
      <c r="XDQ425" s="314"/>
      <c r="XDR425" s="314"/>
      <c r="XDS425" s="263"/>
      <c r="XDT425" s="312"/>
      <c r="XDU425" s="263"/>
      <c r="XDV425" s="314"/>
      <c r="XDW425" s="314"/>
      <c r="XDX425" s="314"/>
      <c r="XDY425" s="315"/>
      <c r="XDZ425" s="314"/>
      <c r="XEA425" s="314"/>
      <c r="XEB425" s="314"/>
      <c r="XEC425" s="314"/>
      <c r="XED425" s="314"/>
      <c r="XEE425" s="286"/>
      <c r="XEK425" s="314"/>
      <c r="XEL425" s="314"/>
      <c r="XEM425" s="263"/>
      <c r="XEN425" s="312"/>
      <c r="XEO425" s="263"/>
      <c r="XEP425" s="314"/>
      <c r="XEQ425" s="314"/>
      <c r="XER425" s="314"/>
      <c r="XES425" s="315"/>
      <c r="XET425" s="314"/>
      <c r="XEU425" s="314"/>
      <c r="XEV425" s="314"/>
      <c r="XEW425" s="314"/>
      <c r="XEX425" s="314"/>
    </row>
    <row r="426" spans="1:53 16265:16378" ht="40.5" hidden="1" customHeight="1" x14ac:dyDescent="0.2">
      <c r="A426" s="435"/>
      <c r="B426" s="364"/>
      <c r="C426" s="356"/>
      <c r="D426" s="374"/>
      <c r="E426" s="356"/>
      <c r="F426" s="369"/>
      <c r="G426" s="275" t="s">
        <v>271</v>
      </c>
      <c r="H426" s="275" t="s">
        <v>37</v>
      </c>
      <c r="I426" s="161" t="s">
        <v>3021</v>
      </c>
      <c r="J426" s="369"/>
      <c r="K426" s="364"/>
      <c r="L426" s="364"/>
      <c r="M426" s="364"/>
      <c r="N426" s="369"/>
      <c r="O426" s="382"/>
      <c r="P426" s="369"/>
      <c r="Q426" s="382"/>
      <c r="R426" s="382"/>
      <c r="S426" s="162" t="s">
        <v>327</v>
      </c>
      <c r="T426" s="334">
        <f t="shared" si="1676"/>
        <v>1</v>
      </c>
      <c r="U426" s="356"/>
      <c r="V426" s="356"/>
      <c r="W426" s="275" t="s">
        <v>2047</v>
      </c>
      <c r="X426" s="369"/>
      <c r="Y426" s="368"/>
      <c r="Z426" s="335">
        <f t="shared" si="1679"/>
        <v>4</v>
      </c>
      <c r="AA426" s="275" t="s">
        <v>330</v>
      </c>
      <c r="AB426" s="275"/>
      <c r="AC426" s="368"/>
      <c r="AD426" s="356"/>
      <c r="AE426" s="336">
        <f t="shared" si="1682"/>
        <v>1</v>
      </c>
      <c r="AF426" s="275" t="s">
        <v>307</v>
      </c>
      <c r="AG426" s="275" t="s">
        <v>2471</v>
      </c>
      <c r="AH426" s="368"/>
      <c r="AI426" s="356"/>
      <c r="AJ426" s="336">
        <f t="shared" si="1685"/>
        <v>1</v>
      </c>
      <c r="AK426" s="275" t="s">
        <v>304</v>
      </c>
      <c r="AL426" s="275" t="s">
        <v>314</v>
      </c>
      <c r="AM426" s="368"/>
      <c r="AN426" s="356"/>
      <c r="AO426" s="336">
        <f t="shared" si="1692"/>
        <v>4</v>
      </c>
      <c r="AP426" s="275" t="s">
        <v>593</v>
      </c>
      <c r="AQ426" s="356"/>
      <c r="AR426" s="356"/>
      <c r="AS426" s="358"/>
      <c r="AT426" s="360"/>
      <c r="AU426" s="364"/>
      <c r="AV426" s="364"/>
      <c r="AW426" s="275" t="s">
        <v>90</v>
      </c>
      <c r="AX426" s="275"/>
      <c r="AY426" s="159"/>
      <c r="AZ426" s="159"/>
      <c r="BA426" s="344"/>
      <c r="XAO426" s="314"/>
      <c r="XAP426" s="314"/>
      <c r="XAQ426" s="263"/>
      <c r="XAR426" s="312"/>
      <c r="XAS426" s="263"/>
      <c r="XAT426" s="314"/>
      <c r="XAU426" s="314"/>
      <c r="XAV426" s="314"/>
      <c r="XAW426" s="315"/>
      <c r="XAX426" s="314"/>
      <c r="XAY426" s="314"/>
      <c r="XAZ426" s="314"/>
      <c r="XBA426" s="314"/>
      <c r="XBB426" s="314"/>
      <c r="XBC426" s="314"/>
      <c r="XBD426" s="281"/>
      <c r="XBE426" s="316"/>
      <c r="XBF426" s="317"/>
      <c r="XBG426" s="314"/>
      <c r="XBH426" s="314"/>
      <c r="XBI426" s="314"/>
      <c r="XBJ426" s="314"/>
      <c r="XBK426" s="263"/>
      <c r="XBL426" s="312"/>
      <c r="XBM426" s="263"/>
      <c r="XBN426" s="314"/>
      <c r="XBO426" s="314"/>
      <c r="XBP426" s="314"/>
      <c r="XBQ426" s="315"/>
      <c r="XBR426" s="314"/>
      <c r="XBS426" s="314"/>
      <c r="XBT426" s="314"/>
      <c r="XBU426" s="314"/>
      <c r="XBV426" s="314"/>
      <c r="XBW426" s="281"/>
      <c r="XBX426" s="317"/>
      <c r="XBY426" s="314"/>
      <c r="XBZ426" s="314"/>
      <c r="XCA426" s="318"/>
      <c r="XCB426" s="312"/>
      <c r="XCC426" s="314"/>
      <c r="XCD426" s="314"/>
      <c r="XCE426" s="263"/>
      <c r="XCF426" s="312"/>
      <c r="XCG426" s="263"/>
      <c r="XCH426" s="314"/>
      <c r="XCI426" s="314"/>
      <c r="XCJ426" s="314"/>
      <c r="XCK426" s="315"/>
      <c r="XCL426" s="314"/>
      <c r="XCM426" s="314"/>
      <c r="XCN426" s="314"/>
      <c r="XCO426" s="314"/>
      <c r="XCP426" s="314"/>
      <c r="XCQ426" s="317"/>
      <c r="XCR426" s="314"/>
      <c r="XCS426" s="318"/>
      <c r="XCT426" s="286"/>
      <c r="XCW426" s="314"/>
      <c r="XCX426" s="314"/>
      <c r="XCY426" s="263"/>
      <c r="XCZ426" s="312"/>
      <c r="XDA426" s="263"/>
      <c r="XDB426" s="314"/>
      <c r="XDC426" s="314"/>
      <c r="XDD426" s="314"/>
      <c r="XDE426" s="315"/>
      <c r="XDF426" s="314"/>
      <c r="XDG426" s="314"/>
      <c r="XDH426" s="314"/>
      <c r="XDI426" s="314"/>
      <c r="XDJ426" s="314"/>
      <c r="XDK426" s="314"/>
      <c r="XDL426" s="286"/>
      <c r="XDQ426" s="314"/>
      <c r="XDR426" s="314"/>
      <c r="XDS426" s="263"/>
      <c r="XDT426" s="312"/>
      <c r="XDU426" s="263"/>
      <c r="XDV426" s="314"/>
      <c r="XDW426" s="314"/>
      <c r="XDX426" s="314"/>
      <c r="XDY426" s="315"/>
      <c r="XDZ426" s="314"/>
      <c r="XEA426" s="314"/>
      <c r="XEB426" s="314"/>
      <c r="XEC426" s="314"/>
      <c r="XED426" s="314"/>
      <c r="XEE426" s="286"/>
      <c r="XEK426" s="314"/>
      <c r="XEL426" s="314"/>
      <c r="XEM426" s="263"/>
      <c r="XEN426" s="312"/>
      <c r="XEO426" s="263"/>
      <c r="XEP426" s="314"/>
      <c r="XEQ426" s="314"/>
      <c r="XER426" s="314"/>
      <c r="XES426" s="315"/>
      <c r="XET426" s="314"/>
      <c r="XEU426" s="314"/>
      <c r="XEV426" s="314"/>
      <c r="XEW426" s="314"/>
      <c r="XEX426" s="314"/>
    </row>
    <row r="427" spans="1:53 16265:16378" ht="40.5" hidden="1" customHeight="1" x14ac:dyDescent="0.2">
      <c r="A427" s="435"/>
      <c r="B427" s="364"/>
      <c r="C427" s="356"/>
      <c r="D427" s="374"/>
      <c r="E427" s="356"/>
      <c r="F427" s="369"/>
      <c r="G427" s="275" t="s">
        <v>271</v>
      </c>
      <c r="H427" s="275" t="s">
        <v>234</v>
      </c>
      <c r="I427" s="162" t="s">
        <v>3022</v>
      </c>
      <c r="J427" s="369"/>
      <c r="K427" s="364"/>
      <c r="L427" s="364"/>
      <c r="M427" s="364"/>
      <c r="N427" s="369"/>
      <c r="O427" s="382"/>
      <c r="P427" s="369"/>
      <c r="Q427" s="382"/>
      <c r="R427" s="382"/>
      <c r="S427" s="162" t="s">
        <v>327</v>
      </c>
      <c r="T427" s="334">
        <f t="shared" si="1676"/>
        <v>1</v>
      </c>
      <c r="U427" s="356"/>
      <c r="V427" s="356"/>
      <c r="W427" s="275" t="s">
        <v>2048</v>
      </c>
      <c r="X427" s="369"/>
      <c r="Y427" s="368"/>
      <c r="Z427" s="335">
        <f t="shared" si="1679"/>
        <v>4</v>
      </c>
      <c r="AA427" s="275" t="s">
        <v>330</v>
      </c>
      <c r="AB427" s="275"/>
      <c r="AC427" s="368"/>
      <c r="AD427" s="356"/>
      <c r="AE427" s="336">
        <f t="shared" si="1682"/>
        <v>1</v>
      </c>
      <c r="AF427" s="275" t="s">
        <v>307</v>
      </c>
      <c r="AG427" s="275" t="s">
        <v>2045</v>
      </c>
      <c r="AH427" s="368"/>
      <c r="AI427" s="356"/>
      <c r="AJ427" s="336">
        <f t="shared" si="1685"/>
        <v>1</v>
      </c>
      <c r="AK427" s="275" t="s">
        <v>304</v>
      </c>
      <c r="AL427" s="275" t="s">
        <v>314</v>
      </c>
      <c r="AM427" s="368"/>
      <c r="AN427" s="356"/>
      <c r="AO427" s="336">
        <f t="shared" si="1692"/>
        <v>4</v>
      </c>
      <c r="AP427" s="275" t="s">
        <v>593</v>
      </c>
      <c r="AQ427" s="356"/>
      <c r="AR427" s="356"/>
      <c r="AS427" s="358"/>
      <c r="AT427" s="360"/>
      <c r="AU427" s="364"/>
      <c r="AV427" s="364"/>
      <c r="AW427" s="275" t="s">
        <v>90</v>
      </c>
      <c r="AX427" s="275"/>
      <c r="AY427" s="159"/>
      <c r="AZ427" s="159"/>
      <c r="BA427" s="344"/>
      <c r="XAO427" s="314"/>
      <c r="XAP427" s="314"/>
      <c r="XAQ427" s="263"/>
      <c r="XAR427" s="312"/>
      <c r="XAS427" s="263"/>
      <c r="XAT427" s="314"/>
      <c r="XAU427" s="314"/>
      <c r="XAV427" s="314"/>
      <c r="XAW427" s="315"/>
      <c r="XAX427" s="314"/>
      <c r="XAY427" s="314"/>
      <c r="XAZ427" s="314"/>
      <c r="XBA427" s="314"/>
      <c r="XBB427" s="314"/>
      <c r="XBC427" s="314"/>
      <c r="XBD427" s="281"/>
      <c r="XBE427" s="316"/>
      <c r="XBF427" s="317"/>
      <c r="XBG427" s="314"/>
      <c r="XBH427" s="314"/>
      <c r="XBI427" s="314"/>
      <c r="XBJ427" s="314"/>
      <c r="XBK427" s="263"/>
      <c r="XBL427" s="312"/>
      <c r="XBM427" s="263"/>
      <c r="XBN427" s="314"/>
      <c r="XBO427" s="314"/>
      <c r="XBP427" s="314"/>
      <c r="XBQ427" s="315"/>
      <c r="XBR427" s="314"/>
      <c r="XBS427" s="314"/>
      <c r="XBT427" s="314"/>
      <c r="XBU427" s="314"/>
      <c r="XBV427" s="314"/>
      <c r="XBW427" s="281"/>
      <c r="XBX427" s="317"/>
      <c r="XBY427" s="314"/>
      <c r="XBZ427" s="314"/>
      <c r="XCA427" s="318"/>
      <c r="XCB427" s="312"/>
      <c r="XCC427" s="314"/>
      <c r="XCD427" s="314"/>
      <c r="XCE427" s="263"/>
      <c r="XCF427" s="312"/>
      <c r="XCG427" s="263"/>
      <c r="XCH427" s="314"/>
      <c r="XCI427" s="314"/>
      <c r="XCJ427" s="314"/>
      <c r="XCK427" s="315"/>
      <c r="XCL427" s="314"/>
      <c r="XCM427" s="314"/>
      <c r="XCN427" s="314"/>
      <c r="XCO427" s="314"/>
      <c r="XCP427" s="314"/>
      <c r="XCQ427" s="317"/>
      <c r="XCR427" s="314"/>
      <c r="XCS427" s="318"/>
      <c r="XCT427" s="286"/>
      <c r="XCW427" s="314"/>
      <c r="XCX427" s="314"/>
      <c r="XCY427" s="263"/>
      <c r="XCZ427" s="312"/>
      <c r="XDA427" s="263"/>
      <c r="XDB427" s="314"/>
      <c r="XDC427" s="314"/>
      <c r="XDD427" s="314"/>
      <c r="XDE427" s="315"/>
      <c r="XDF427" s="314"/>
      <c r="XDG427" s="314"/>
      <c r="XDH427" s="314"/>
      <c r="XDI427" s="314"/>
      <c r="XDJ427" s="314"/>
      <c r="XDK427" s="314"/>
      <c r="XDL427" s="286"/>
      <c r="XDQ427" s="314"/>
      <c r="XDR427" s="314"/>
      <c r="XDS427" s="263"/>
      <c r="XDT427" s="312"/>
      <c r="XDU427" s="263"/>
      <c r="XDV427" s="314"/>
      <c r="XDW427" s="314"/>
      <c r="XDX427" s="314"/>
      <c r="XDY427" s="315"/>
      <c r="XDZ427" s="314"/>
      <c r="XEA427" s="314"/>
      <c r="XEB427" s="314"/>
      <c r="XEC427" s="314"/>
      <c r="XED427" s="314"/>
      <c r="XEE427" s="286"/>
      <c r="XEK427" s="314"/>
      <c r="XEL427" s="314"/>
      <c r="XEM427" s="263"/>
      <c r="XEN427" s="312"/>
      <c r="XEO427" s="263"/>
      <c r="XEP427" s="314"/>
      <c r="XEQ427" s="314"/>
      <c r="XER427" s="314"/>
      <c r="XES427" s="315"/>
      <c r="XET427" s="314"/>
      <c r="XEU427" s="314"/>
      <c r="XEV427" s="314"/>
      <c r="XEW427" s="314"/>
      <c r="XEX427" s="314"/>
    </row>
    <row r="428" spans="1:53 16265:16378" ht="40.5" hidden="1" customHeight="1" x14ac:dyDescent="0.2">
      <c r="A428" s="378">
        <v>140</v>
      </c>
      <c r="B428" s="364" t="s">
        <v>466</v>
      </c>
      <c r="C428" s="356" t="str">
        <f>+VLOOKUP(B428,$A$770:$B$812,2,0)</f>
        <v>OSWALDO AGUDELO  GONZALEZ</v>
      </c>
      <c r="D428" s="374" t="s">
        <v>166</v>
      </c>
      <c r="E428" s="356" t="str">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28" s="369" t="s">
        <v>276</v>
      </c>
      <c r="G428" s="275" t="s">
        <v>271</v>
      </c>
      <c r="H428" s="275" t="s">
        <v>38</v>
      </c>
      <c r="I428" s="161" t="s">
        <v>2049</v>
      </c>
      <c r="J428" s="369" t="s">
        <v>114</v>
      </c>
      <c r="K428" s="364" t="s">
        <v>2050</v>
      </c>
      <c r="L428" s="364" t="s">
        <v>2051</v>
      </c>
      <c r="M428" s="364" t="s">
        <v>2052</v>
      </c>
      <c r="N428" s="369" t="s">
        <v>105</v>
      </c>
      <c r="O428" s="382">
        <f>IF(N428="ALTA",5,IF(N428="MEDIO ALTA",4,IF(N428="MEDIA",3,IF(N428="MEDIO BAJA",2,IF(N428="BAJA",1,0)))))</f>
        <v>3</v>
      </c>
      <c r="P428" s="369" t="s">
        <v>141</v>
      </c>
      <c r="Q428" s="382">
        <f>IF(P428="ALTO",5,IF(P428="MEDIO ALTO",4,IF(P428="MEDIO",3,IF(P428="MEDIO BAJO",2,IF(P428="BAJO",1,0)))))</f>
        <v>3</v>
      </c>
      <c r="R428" s="382">
        <f t="shared" ref="R428" si="1815">Q428*O428</f>
        <v>9</v>
      </c>
      <c r="S428" s="162" t="s">
        <v>326</v>
      </c>
      <c r="T428" s="334">
        <f t="shared" ref="T428:T459" si="1816">IF(S428=$S$826,1,IF(S428=$S$822,5,IF(S428=$S$823,4,IF(S428=$S$824,3,IF(S428=$S$825,2,0)))))</f>
        <v>2</v>
      </c>
      <c r="U428" s="356">
        <f t="shared" si="1695"/>
        <v>2</v>
      </c>
      <c r="V428" s="356">
        <f t="shared" si="1611"/>
        <v>1.2</v>
      </c>
      <c r="W428" s="275" t="s">
        <v>2053</v>
      </c>
      <c r="X428" s="369">
        <f>IF(S428="No_existen",5*$X$10,Y428*$X$10)</f>
        <v>0.15000000000000002</v>
      </c>
      <c r="Y428" s="368">
        <f t="shared" ref="Y428" si="1817">ROUND(AVERAGEIF(Z428:Z430,"&gt;0"),0)</f>
        <v>3</v>
      </c>
      <c r="Z428" s="335">
        <f t="shared" ref="Z428:Z459" si="1818">IF(AA428=$AA$824,1,IF(AA428=$AA$823,2,IF(AA428=$AA$822,4,IF(S428="No_existen",5,0))))</f>
        <v>1</v>
      </c>
      <c r="AA428" s="275" t="s">
        <v>332</v>
      </c>
      <c r="AB428" s="275"/>
      <c r="AC428" s="368">
        <f t="shared" ref="AC428" si="1819">IF(S428="No_existen",5*$AC$10,AD428*$AC$10)</f>
        <v>0.15</v>
      </c>
      <c r="AD428" s="356">
        <f t="shared" ref="AD428" si="1820">ROUND(AVERAGEIF(AE428:AE430,"&gt;0"),0)</f>
        <v>1</v>
      </c>
      <c r="AE428" s="336">
        <f t="shared" ref="AE428:AE459" si="1821">IF(AF428=$AG$823,1,IF(AF428=$AG$822,4,IF(S428="No_existen",5,0)))</f>
        <v>1</v>
      </c>
      <c r="AF428" s="275" t="s">
        <v>307</v>
      </c>
      <c r="AG428" s="275" t="s">
        <v>2045</v>
      </c>
      <c r="AH428" s="368">
        <f t="shared" ref="AH428" si="1822">IF(S428="No_existen",5*$AH$10,AI428*$AH$10)</f>
        <v>0.1</v>
      </c>
      <c r="AI428" s="356">
        <f t="shared" ref="AI428" si="1823">ROUND(AVERAGEIF(AJ428:AJ430,"&gt;0"),0)</f>
        <v>1</v>
      </c>
      <c r="AJ428" s="336">
        <f t="shared" ref="AJ428:AJ459" si="1824">IF(AK428=$AK$822,1,IF(AK428=$AK$823,4,IF(S428="No_existen",5,0)))</f>
        <v>1</v>
      </c>
      <c r="AK428" s="275" t="s">
        <v>304</v>
      </c>
      <c r="AL428" s="275" t="s">
        <v>314</v>
      </c>
      <c r="AM428" s="368">
        <f t="shared" ref="AM428" si="1825">IF(S428="No_existen",5*$AM$10,AN428*$AM$10)</f>
        <v>0.4</v>
      </c>
      <c r="AN428" s="356">
        <f t="shared" ref="AN428" si="1826">ROUND(AVERAGEIF(AO428:AO430,"&gt;0"),0)</f>
        <v>4</v>
      </c>
      <c r="AO428" s="336">
        <f t="shared" si="1692"/>
        <v>4</v>
      </c>
      <c r="AP428" s="275" t="s">
        <v>593</v>
      </c>
      <c r="AQ428" s="356">
        <f t="shared" ref="AQ428" si="1827">ROUND(AVERAGE(U428,Y428,AD428,AI428,AN428),0)</f>
        <v>2</v>
      </c>
      <c r="AR428" s="356" t="str">
        <f t="shared" ref="AR428" si="1828">IF(AQ428&lt;1.5,"FUERTE",IF(AND(AQ428&gt;=1.5,AQ428&lt;2.5),"ACEPTABLE",IF(AQ428&gt;=5,"INEXISTENTE","DÉBIL")))</f>
        <v>ACEPTABLE</v>
      </c>
      <c r="AS428" s="358">
        <f t="shared" ref="AS428" si="1829">IF(R428=0,0,ROUND((R428*AQ428),0))</f>
        <v>18</v>
      </c>
      <c r="AT428" s="360" t="str">
        <f t="shared" ref="AT428" si="1830">IF(AS428&gt;=36,"GRAVE", IF(AS428&lt;=10, "LEVE", "MODERADO"))</f>
        <v>MODERADO</v>
      </c>
      <c r="AU428" s="364" t="s">
        <v>2054</v>
      </c>
      <c r="AV428" s="365">
        <v>1</v>
      </c>
      <c r="AW428" s="275" t="s">
        <v>91</v>
      </c>
      <c r="AX428" s="275" t="s">
        <v>2055</v>
      </c>
      <c r="AY428" s="159">
        <v>45275</v>
      </c>
      <c r="AZ428" s="159"/>
      <c r="BA428" s="344"/>
      <c r="XAO428" s="314"/>
      <c r="XAP428" s="314"/>
      <c r="XAQ428" s="263"/>
      <c r="XAR428" s="312"/>
      <c r="XAS428" s="263"/>
      <c r="XAT428" s="314"/>
      <c r="XAU428" s="314"/>
      <c r="XAV428" s="314"/>
      <c r="XAW428" s="315"/>
      <c r="XAX428" s="314"/>
      <c r="XAY428" s="314"/>
      <c r="XAZ428" s="314"/>
      <c r="XBA428" s="314"/>
      <c r="XBB428" s="314"/>
      <c r="XBC428" s="314"/>
      <c r="XBD428" s="281"/>
      <c r="XBE428" s="316"/>
      <c r="XBF428" s="317"/>
      <c r="XBG428" s="314"/>
      <c r="XBH428" s="314"/>
      <c r="XBI428" s="314"/>
      <c r="XBJ428" s="314"/>
      <c r="XBK428" s="263"/>
      <c r="XBL428" s="312"/>
      <c r="XBM428" s="263"/>
      <c r="XBN428" s="314"/>
      <c r="XBO428" s="314"/>
      <c r="XBP428" s="314"/>
      <c r="XBQ428" s="315"/>
      <c r="XBR428" s="314"/>
      <c r="XBS428" s="314"/>
      <c r="XBT428" s="314"/>
      <c r="XBU428" s="314"/>
      <c r="XBV428" s="314"/>
      <c r="XBW428" s="281"/>
      <c r="XBX428" s="317"/>
      <c r="XBY428" s="314"/>
      <c r="XBZ428" s="314"/>
      <c r="XCA428" s="318"/>
      <c r="XCB428" s="312"/>
      <c r="XCC428" s="314"/>
      <c r="XCD428" s="314"/>
      <c r="XCE428" s="263"/>
      <c r="XCF428" s="312"/>
      <c r="XCG428" s="263"/>
      <c r="XCH428" s="314"/>
      <c r="XCI428" s="314"/>
      <c r="XCJ428" s="314"/>
      <c r="XCK428" s="315"/>
      <c r="XCL428" s="314"/>
      <c r="XCM428" s="314"/>
      <c r="XCN428" s="314"/>
      <c r="XCO428" s="314"/>
      <c r="XCP428" s="314"/>
      <c r="XCQ428" s="317"/>
      <c r="XCR428" s="314"/>
      <c r="XCS428" s="318"/>
      <c r="XCT428" s="286"/>
      <c r="XCW428" s="314"/>
      <c r="XCX428" s="314"/>
      <c r="XCY428" s="263"/>
      <c r="XCZ428" s="312"/>
      <c r="XDA428" s="263"/>
      <c r="XDB428" s="314"/>
      <c r="XDC428" s="314"/>
      <c r="XDD428" s="314"/>
      <c r="XDE428" s="315"/>
      <c r="XDF428" s="314"/>
      <c r="XDG428" s="314"/>
      <c r="XDH428" s="314"/>
      <c r="XDI428" s="314"/>
      <c r="XDJ428" s="314"/>
      <c r="XDK428" s="314"/>
      <c r="XDL428" s="286"/>
      <c r="XDQ428" s="314"/>
      <c r="XDR428" s="314"/>
      <c r="XDS428" s="263"/>
      <c r="XDT428" s="312"/>
      <c r="XDU428" s="263"/>
      <c r="XDV428" s="314"/>
      <c r="XDW428" s="314"/>
      <c r="XDX428" s="314"/>
      <c r="XDY428" s="315"/>
      <c r="XDZ428" s="314"/>
      <c r="XEA428" s="314"/>
      <c r="XEB428" s="314"/>
      <c r="XEC428" s="314"/>
      <c r="XED428" s="314"/>
      <c r="XEE428" s="286"/>
      <c r="XEK428" s="314"/>
      <c r="XEL428" s="314"/>
      <c r="XEM428" s="263"/>
      <c r="XEN428" s="312"/>
      <c r="XEO428" s="263"/>
      <c r="XEP428" s="314"/>
      <c r="XEQ428" s="314"/>
      <c r="XER428" s="314"/>
      <c r="XES428" s="315"/>
      <c r="XET428" s="314"/>
      <c r="XEU428" s="314"/>
      <c r="XEV428" s="314"/>
      <c r="XEW428" s="314"/>
      <c r="XEX428" s="314"/>
    </row>
    <row r="429" spans="1:53 16265:16378" ht="40.5" hidden="1" customHeight="1" x14ac:dyDescent="0.2">
      <c r="A429" s="378"/>
      <c r="B429" s="364"/>
      <c r="C429" s="356"/>
      <c r="D429" s="374"/>
      <c r="E429" s="356"/>
      <c r="F429" s="369"/>
      <c r="G429" s="275"/>
      <c r="H429" s="275"/>
      <c r="I429" s="161"/>
      <c r="J429" s="369"/>
      <c r="K429" s="364"/>
      <c r="L429" s="364"/>
      <c r="M429" s="364"/>
      <c r="N429" s="369"/>
      <c r="O429" s="382"/>
      <c r="P429" s="369"/>
      <c r="Q429" s="382"/>
      <c r="R429" s="382"/>
      <c r="S429" s="162" t="s">
        <v>326</v>
      </c>
      <c r="T429" s="334">
        <f t="shared" si="1816"/>
        <v>2</v>
      </c>
      <c r="U429" s="356"/>
      <c r="V429" s="356"/>
      <c r="W429" s="275" t="s">
        <v>2056</v>
      </c>
      <c r="X429" s="369"/>
      <c r="Y429" s="368"/>
      <c r="Z429" s="335">
        <f t="shared" si="1818"/>
        <v>4</v>
      </c>
      <c r="AA429" s="275" t="s">
        <v>330</v>
      </c>
      <c r="AB429" s="275"/>
      <c r="AC429" s="368"/>
      <c r="AD429" s="356"/>
      <c r="AE429" s="336">
        <f t="shared" si="1821"/>
        <v>1</v>
      </c>
      <c r="AF429" s="275" t="s">
        <v>307</v>
      </c>
      <c r="AG429" s="275" t="s">
        <v>2045</v>
      </c>
      <c r="AH429" s="368"/>
      <c r="AI429" s="356"/>
      <c r="AJ429" s="336">
        <f t="shared" si="1824"/>
        <v>1</v>
      </c>
      <c r="AK429" s="275" t="s">
        <v>304</v>
      </c>
      <c r="AL429" s="275" t="s">
        <v>314</v>
      </c>
      <c r="AM429" s="368"/>
      <c r="AN429" s="356"/>
      <c r="AO429" s="336">
        <f t="shared" si="1692"/>
        <v>4</v>
      </c>
      <c r="AP429" s="275" t="s">
        <v>593</v>
      </c>
      <c r="AQ429" s="356"/>
      <c r="AR429" s="356"/>
      <c r="AS429" s="358"/>
      <c r="AT429" s="360"/>
      <c r="AU429" s="364"/>
      <c r="AV429" s="364"/>
      <c r="AW429" s="275"/>
      <c r="AX429" s="275"/>
      <c r="AY429" s="159"/>
      <c r="AZ429" s="159"/>
      <c r="BA429" s="344"/>
      <c r="XAO429" s="314"/>
      <c r="XAP429" s="314"/>
      <c r="XAQ429" s="263"/>
      <c r="XAR429" s="312"/>
      <c r="XAS429" s="263"/>
      <c r="XAT429" s="314"/>
      <c r="XAU429" s="314"/>
      <c r="XAV429" s="314"/>
      <c r="XAW429" s="315"/>
      <c r="XAX429" s="314"/>
      <c r="XAY429" s="314"/>
      <c r="XAZ429" s="314"/>
      <c r="XBA429" s="314"/>
      <c r="XBB429" s="314"/>
      <c r="XBC429" s="314"/>
      <c r="XBD429" s="281"/>
      <c r="XBE429" s="316"/>
      <c r="XBF429" s="317"/>
      <c r="XBG429" s="314"/>
      <c r="XBH429" s="314"/>
      <c r="XBI429" s="314"/>
      <c r="XBJ429" s="314"/>
      <c r="XBK429" s="263"/>
      <c r="XBL429" s="312"/>
      <c r="XBM429" s="263"/>
      <c r="XBN429" s="314"/>
      <c r="XBO429" s="314"/>
      <c r="XBP429" s="314"/>
      <c r="XBQ429" s="315"/>
      <c r="XBR429" s="314"/>
      <c r="XBS429" s="314"/>
      <c r="XBT429" s="314"/>
      <c r="XBU429" s="314"/>
      <c r="XBV429" s="314"/>
      <c r="XBW429" s="281"/>
      <c r="XBX429" s="317"/>
      <c r="XBY429" s="314"/>
      <c r="XBZ429" s="314"/>
      <c r="XCA429" s="318"/>
      <c r="XCB429" s="312"/>
      <c r="XCC429" s="314"/>
      <c r="XCD429" s="314"/>
      <c r="XCE429" s="263"/>
      <c r="XCF429" s="312"/>
      <c r="XCG429" s="263"/>
      <c r="XCH429" s="314"/>
      <c r="XCI429" s="314"/>
      <c r="XCJ429" s="314"/>
      <c r="XCK429" s="315"/>
      <c r="XCL429" s="314"/>
      <c r="XCM429" s="314"/>
      <c r="XCN429" s="314"/>
      <c r="XCO429" s="314"/>
      <c r="XCP429" s="314"/>
      <c r="XCQ429" s="317"/>
      <c r="XCR429" s="314"/>
      <c r="XCS429" s="318"/>
      <c r="XCT429" s="286"/>
      <c r="XCW429" s="314"/>
      <c r="XCX429" s="314"/>
      <c r="XCY429" s="263"/>
      <c r="XCZ429" s="312"/>
      <c r="XDA429" s="263"/>
      <c r="XDB429" s="314"/>
      <c r="XDC429" s="314"/>
      <c r="XDD429" s="314"/>
      <c r="XDE429" s="315"/>
      <c r="XDF429" s="314"/>
      <c r="XDG429" s="314"/>
      <c r="XDH429" s="314"/>
      <c r="XDI429" s="314"/>
      <c r="XDJ429" s="314"/>
      <c r="XDK429" s="314"/>
      <c r="XDL429" s="286"/>
      <c r="XDQ429" s="314"/>
      <c r="XDR429" s="314"/>
      <c r="XDS429" s="263"/>
      <c r="XDT429" s="312"/>
      <c r="XDU429" s="263"/>
      <c r="XDV429" s="314"/>
      <c r="XDW429" s="314"/>
      <c r="XDX429" s="314"/>
      <c r="XDY429" s="315"/>
      <c r="XDZ429" s="314"/>
      <c r="XEA429" s="314"/>
      <c r="XEB429" s="314"/>
      <c r="XEC429" s="314"/>
      <c r="XED429" s="314"/>
      <c r="XEE429" s="286"/>
      <c r="XEK429" s="314"/>
      <c r="XEL429" s="314"/>
      <c r="XEM429" s="263"/>
      <c r="XEN429" s="312"/>
      <c r="XEO429" s="263"/>
      <c r="XEP429" s="314"/>
      <c r="XEQ429" s="314"/>
      <c r="XER429" s="314"/>
      <c r="XES429" s="315"/>
      <c r="XET429" s="314"/>
      <c r="XEU429" s="314"/>
      <c r="XEV429" s="314"/>
      <c r="XEW429" s="314"/>
      <c r="XEX429" s="314"/>
    </row>
    <row r="430" spans="1:53 16265:16378" ht="40.5" hidden="1" customHeight="1" x14ac:dyDescent="0.2">
      <c r="A430" s="378"/>
      <c r="B430" s="364"/>
      <c r="C430" s="356"/>
      <c r="D430" s="374"/>
      <c r="E430" s="356"/>
      <c r="F430" s="369"/>
      <c r="G430" s="275"/>
      <c r="H430" s="275"/>
      <c r="I430" s="161"/>
      <c r="J430" s="369"/>
      <c r="K430" s="364"/>
      <c r="L430" s="364"/>
      <c r="M430" s="364"/>
      <c r="N430" s="369"/>
      <c r="O430" s="382"/>
      <c r="P430" s="369"/>
      <c r="Q430" s="382"/>
      <c r="R430" s="382"/>
      <c r="S430" s="162"/>
      <c r="T430" s="334">
        <f t="shared" si="1816"/>
        <v>0</v>
      </c>
      <c r="U430" s="356"/>
      <c r="V430" s="356"/>
      <c r="W430" s="275"/>
      <c r="X430" s="369"/>
      <c r="Y430" s="368"/>
      <c r="Z430" s="335">
        <f t="shared" si="1818"/>
        <v>0</v>
      </c>
      <c r="AA430" s="275"/>
      <c r="AB430" s="275"/>
      <c r="AC430" s="368"/>
      <c r="AD430" s="356"/>
      <c r="AE430" s="336">
        <f t="shared" si="1821"/>
        <v>1</v>
      </c>
      <c r="AF430" s="275" t="s">
        <v>307</v>
      </c>
      <c r="AG430" s="275" t="s">
        <v>2045</v>
      </c>
      <c r="AH430" s="368"/>
      <c r="AI430" s="356"/>
      <c r="AJ430" s="336">
        <f t="shared" si="1824"/>
        <v>1</v>
      </c>
      <c r="AK430" s="275" t="s">
        <v>304</v>
      </c>
      <c r="AL430" s="275" t="s">
        <v>314</v>
      </c>
      <c r="AM430" s="368"/>
      <c r="AN430" s="356"/>
      <c r="AO430" s="336">
        <f t="shared" si="1692"/>
        <v>4</v>
      </c>
      <c r="AP430" s="275" t="s">
        <v>593</v>
      </c>
      <c r="AQ430" s="356"/>
      <c r="AR430" s="356"/>
      <c r="AS430" s="358"/>
      <c r="AT430" s="360"/>
      <c r="AU430" s="364"/>
      <c r="AV430" s="364"/>
      <c r="AW430" s="275"/>
      <c r="AX430" s="275"/>
      <c r="AY430" s="159"/>
      <c r="AZ430" s="159"/>
      <c r="BA430" s="344"/>
      <c r="XAO430" s="314"/>
      <c r="XAP430" s="314"/>
      <c r="XAQ430" s="263"/>
      <c r="XAR430" s="312"/>
      <c r="XAS430" s="263"/>
      <c r="XAT430" s="314"/>
      <c r="XAU430" s="314"/>
      <c r="XAV430" s="314"/>
      <c r="XAW430" s="315"/>
      <c r="XAX430" s="314"/>
      <c r="XAY430" s="314"/>
      <c r="XAZ430" s="314"/>
      <c r="XBA430" s="314"/>
      <c r="XBB430" s="314"/>
      <c r="XBC430" s="314"/>
      <c r="XBD430" s="281"/>
      <c r="XBE430" s="316"/>
      <c r="XBF430" s="317"/>
      <c r="XBG430" s="314"/>
      <c r="XBH430" s="314"/>
      <c r="XBI430" s="314"/>
      <c r="XBJ430" s="314"/>
      <c r="XBK430" s="263"/>
      <c r="XBL430" s="312"/>
      <c r="XBM430" s="263"/>
      <c r="XBN430" s="314"/>
      <c r="XBO430" s="314"/>
      <c r="XBP430" s="314"/>
      <c r="XBQ430" s="315"/>
      <c r="XBR430" s="314"/>
      <c r="XBS430" s="314"/>
      <c r="XBT430" s="314"/>
      <c r="XBU430" s="314"/>
      <c r="XBV430" s="314"/>
      <c r="XBW430" s="281"/>
      <c r="XBX430" s="317"/>
      <c r="XBY430" s="314"/>
      <c r="XBZ430" s="314"/>
      <c r="XCA430" s="318"/>
      <c r="XCB430" s="312"/>
      <c r="XCC430" s="314"/>
      <c r="XCD430" s="314"/>
      <c r="XCE430" s="263"/>
      <c r="XCF430" s="312"/>
      <c r="XCG430" s="263"/>
      <c r="XCH430" s="314"/>
      <c r="XCI430" s="314"/>
      <c r="XCJ430" s="314"/>
      <c r="XCK430" s="315"/>
      <c r="XCL430" s="314"/>
      <c r="XCM430" s="314"/>
      <c r="XCN430" s="314"/>
      <c r="XCO430" s="314"/>
      <c r="XCP430" s="314"/>
      <c r="XCQ430" s="317"/>
      <c r="XCR430" s="314"/>
      <c r="XCS430" s="318"/>
      <c r="XCT430" s="286"/>
      <c r="XCW430" s="314"/>
      <c r="XCX430" s="314"/>
      <c r="XCY430" s="263"/>
      <c r="XCZ430" s="312"/>
      <c r="XDA430" s="263"/>
      <c r="XDB430" s="314"/>
      <c r="XDC430" s="314"/>
      <c r="XDD430" s="314"/>
      <c r="XDE430" s="315"/>
      <c r="XDF430" s="314"/>
      <c r="XDG430" s="314"/>
      <c r="XDH430" s="314"/>
      <c r="XDI430" s="314"/>
      <c r="XDJ430" s="314"/>
      <c r="XDK430" s="314"/>
      <c r="XDL430" s="286"/>
      <c r="XDQ430" s="314"/>
      <c r="XDR430" s="314"/>
      <c r="XDS430" s="263"/>
      <c r="XDT430" s="312"/>
      <c r="XDU430" s="263"/>
      <c r="XDV430" s="314"/>
      <c r="XDW430" s="314"/>
      <c r="XDX430" s="314"/>
      <c r="XDY430" s="315"/>
      <c r="XDZ430" s="314"/>
      <c r="XEA430" s="314"/>
      <c r="XEB430" s="314"/>
      <c r="XEC430" s="314"/>
      <c r="XED430" s="314"/>
      <c r="XEE430" s="286"/>
      <c r="XEK430" s="314"/>
      <c r="XEL430" s="314"/>
      <c r="XEM430" s="263"/>
      <c r="XEN430" s="312"/>
      <c r="XEO430" s="263"/>
      <c r="XEP430" s="314"/>
      <c r="XEQ430" s="314"/>
      <c r="XER430" s="314"/>
      <c r="XES430" s="315"/>
      <c r="XET430" s="314"/>
      <c r="XEU430" s="314"/>
      <c r="XEV430" s="314"/>
      <c r="XEW430" s="314"/>
      <c r="XEX430" s="314"/>
    </row>
    <row r="431" spans="1:53 16265:16378" ht="40.5" hidden="1" customHeight="1" x14ac:dyDescent="0.2">
      <c r="A431" s="378">
        <v>141</v>
      </c>
      <c r="B431" s="364" t="s">
        <v>189</v>
      </c>
      <c r="C431" s="356" t="str">
        <f>+VLOOKUP(B431,$A$770:$B$812,2,0)</f>
        <v>MARGARITA MARIA FAJARDO TORRES</v>
      </c>
      <c r="D431" s="374" t="s">
        <v>154</v>
      </c>
      <c r="E431" s="356"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69" t="s">
        <v>276</v>
      </c>
      <c r="G431" s="275" t="s">
        <v>271</v>
      </c>
      <c r="H431" s="275" t="s">
        <v>37</v>
      </c>
      <c r="I431" s="161" t="s">
        <v>2058</v>
      </c>
      <c r="J431" s="369" t="s">
        <v>106</v>
      </c>
      <c r="K431" s="364" t="s">
        <v>2059</v>
      </c>
      <c r="L431" s="364" t="s">
        <v>2060</v>
      </c>
      <c r="M431" s="364" t="s">
        <v>2061</v>
      </c>
      <c r="N431" s="369" t="s">
        <v>128</v>
      </c>
      <c r="O431" s="382">
        <f>IF(N431="ALTA",5,IF(N431="MEDIO ALTA",4,IF(N431="MEDIA",3,IF(N431="MEDIO BAJA",2,IF(N431="BAJA",1,0)))))</f>
        <v>1</v>
      </c>
      <c r="P431" s="369" t="s">
        <v>142</v>
      </c>
      <c r="Q431" s="382">
        <f>IF(P431="ALTO",5,IF(P431="MEDIO ALTO",4,IF(P431="MEDIO",3,IF(P431="MEDIO BAJO",2,IF(P431="BAJO",1,0)))))</f>
        <v>1</v>
      </c>
      <c r="R431" s="382">
        <f>Q431*O431</f>
        <v>1</v>
      </c>
      <c r="S431" s="162" t="s">
        <v>327</v>
      </c>
      <c r="T431" s="334">
        <f t="shared" si="1816"/>
        <v>1</v>
      </c>
      <c r="U431" s="356">
        <f t="shared" si="1695"/>
        <v>1</v>
      </c>
      <c r="V431" s="356">
        <f t="shared" si="1611"/>
        <v>0.6</v>
      </c>
      <c r="W431" s="275" t="s">
        <v>2062</v>
      </c>
      <c r="X431" s="369">
        <f>IF(S431="No_existen",5*$X$10,Y431*$X$10)</f>
        <v>0.05</v>
      </c>
      <c r="Y431" s="368">
        <f t="shared" ref="Y431" si="1831">ROUND(AVERAGEIF(Z431:Z433,"&gt;0"),0)</f>
        <v>1</v>
      </c>
      <c r="Z431" s="335">
        <f t="shared" si="1818"/>
        <v>1</v>
      </c>
      <c r="AA431" s="275" t="s">
        <v>332</v>
      </c>
      <c r="AB431" s="275" t="s">
        <v>2063</v>
      </c>
      <c r="AC431" s="368">
        <f t="shared" ref="AC431" si="1832">IF(S431="No_existen",5*$AC$10,AD431*$AC$10)</f>
        <v>0.15</v>
      </c>
      <c r="AD431" s="356">
        <f t="shared" ref="AD431" si="1833">ROUND(AVERAGEIF(AE431:AE433,"&gt;0"),0)</f>
        <v>1</v>
      </c>
      <c r="AE431" s="336">
        <f t="shared" si="1821"/>
        <v>1</v>
      </c>
      <c r="AF431" s="275" t="s">
        <v>307</v>
      </c>
      <c r="AG431" s="275" t="s">
        <v>2064</v>
      </c>
      <c r="AH431" s="368">
        <f t="shared" ref="AH431" si="1834">IF(S431="No_existen",5*$AH$10,AI431*$AH$10)</f>
        <v>0.1</v>
      </c>
      <c r="AI431" s="356">
        <f t="shared" ref="AI431" si="1835">ROUND(AVERAGEIF(AJ431:AJ433,"&gt;0"),0)</f>
        <v>1</v>
      </c>
      <c r="AJ431" s="336">
        <f t="shared" si="1824"/>
        <v>1</v>
      </c>
      <c r="AK431" s="275" t="s">
        <v>304</v>
      </c>
      <c r="AL431" s="275" t="s">
        <v>312</v>
      </c>
      <c r="AM431" s="368">
        <f t="shared" ref="AM431" si="1836">IF(S431="No_existen",5*$AM$10,AN431*$AM$10)</f>
        <v>0.1</v>
      </c>
      <c r="AN431" s="356">
        <f t="shared" ref="AN431" si="1837">ROUND(AVERAGEIF(AO431:AO433,"&gt;0"),0)</f>
        <v>1</v>
      </c>
      <c r="AO431" s="336">
        <f t="shared" si="1692"/>
        <v>1</v>
      </c>
      <c r="AP431" s="275" t="s">
        <v>592</v>
      </c>
      <c r="AQ431" s="356">
        <f t="shared" ref="AQ431" si="1838">ROUND(AVERAGE(U431,Y431,AD431,AI431,AN431),0)</f>
        <v>1</v>
      </c>
      <c r="AR431" s="356" t="str">
        <f t="shared" ref="AR431" si="1839">IF(AQ431&lt;1.5,"FUERTE",IF(AND(AQ431&gt;=1.5,AQ431&lt;2.5),"ACEPTABLE",IF(AQ431&gt;=5,"INEXISTENTE","DÉBIL")))</f>
        <v>FUERTE</v>
      </c>
      <c r="AS431" s="358">
        <f t="shared" ref="AS431" si="1840">IF(R431=0,0,ROUND((R431*AQ431),0))</f>
        <v>1</v>
      </c>
      <c r="AT431" s="360" t="str">
        <f t="shared" ref="AT431" si="1841">IF(AS431&gt;=36,"GRAVE", IF(AS431&lt;=10, "LEVE", "MODERADO"))</f>
        <v>LEVE</v>
      </c>
      <c r="AU431" s="365" t="s">
        <v>2065</v>
      </c>
      <c r="AV431" s="365" t="s">
        <v>2066</v>
      </c>
      <c r="AW431" s="275" t="s">
        <v>90</v>
      </c>
      <c r="AX431" s="275"/>
      <c r="AY431" s="159"/>
      <c r="AZ431" s="159"/>
      <c r="BA431" s="344"/>
      <c r="XAO431" s="314"/>
      <c r="XAP431" s="314"/>
      <c r="XAQ431" s="263"/>
      <c r="XAR431" s="312"/>
      <c r="XAS431" s="263"/>
      <c r="XAT431" s="314"/>
      <c r="XAU431" s="314"/>
      <c r="XAV431" s="314"/>
      <c r="XAW431" s="315"/>
      <c r="XAX431" s="314"/>
      <c r="XAY431" s="314"/>
      <c r="XAZ431" s="314"/>
      <c r="XBA431" s="314"/>
      <c r="XBB431" s="314"/>
      <c r="XBC431" s="314"/>
      <c r="XBD431" s="281"/>
      <c r="XBE431" s="316"/>
      <c r="XBF431" s="317"/>
      <c r="XBG431" s="314"/>
      <c r="XBH431" s="314"/>
      <c r="XBI431" s="314"/>
      <c r="XBJ431" s="314"/>
      <c r="XBK431" s="263"/>
      <c r="XBL431" s="312"/>
      <c r="XBM431" s="263"/>
      <c r="XBN431" s="314"/>
      <c r="XBO431" s="314"/>
      <c r="XBP431" s="314"/>
      <c r="XBQ431" s="315"/>
      <c r="XBR431" s="314"/>
      <c r="XBS431" s="314"/>
      <c r="XBT431" s="314"/>
      <c r="XBU431" s="314"/>
      <c r="XBV431" s="314"/>
      <c r="XBW431" s="281"/>
      <c r="XBX431" s="317"/>
      <c r="XBY431" s="314"/>
      <c r="XBZ431" s="314"/>
      <c r="XCA431" s="318"/>
      <c r="XCB431" s="312"/>
      <c r="XCC431" s="314"/>
      <c r="XCD431" s="314"/>
      <c r="XCE431" s="263"/>
      <c r="XCF431" s="312"/>
      <c r="XCG431" s="263"/>
      <c r="XCH431" s="314"/>
      <c r="XCI431" s="314"/>
      <c r="XCJ431" s="314"/>
      <c r="XCK431" s="315"/>
      <c r="XCL431" s="314"/>
      <c r="XCM431" s="314"/>
      <c r="XCN431" s="314"/>
      <c r="XCO431" s="314"/>
      <c r="XCP431" s="314"/>
      <c r="XCQ431" s="317"/>
      <c r="XCR431" s="314"/>
      <c r="XCS431" s="318"/>
      <c r="XCT431" s="286"/>
      <c r="XCW431" s="314"/>
      <c r="XCX431" s="314"/>
      <c r="XCY431" s="263"/>
      <c r="XCZ431" s="312"/>
      <c r="XDA431" s="263"/>
      <c r="XDB431" s="314"/>
      <c r="XDC431" s="314"/>
      <c r="XDD431" s="314"/>
      <c r="XDE431" s="315"/>
      <c r="XDF431" s="314"/>
      <c r="XDG431" s="314"/>
      <c r="XDH431" s="314"/>
      <c r="XDI431" s="314"/>
      <c r="XDJ431" s="314"/>
      <c r="XDK431" s="314"/>
      <c r="XDL431" s="286"/>
      <c r="XDQ431" s="314"/>
      <c r="XDR431" s="314"/>
      <c r="XDS431" s="263"/>
      <c r="XDT431" s="312"/>
      <c r="XDU431" s="263"/>
      <c r="XDV431" s="314"/>
      <c r="XDW431" s="314"/>
      <c r="XDX431" s="314"/>
      <c r="XDY431" s="315"/>
      <c r="XDZ431" s="314"/>
      <c r="XEA431" s="314"/>
      <c r="XEB431" s="314"/>
      <c r="XEC431" s="314"/>
      <c r="XED431" s="314"/>
      <c r="XEE431" s="286"/>
      <c r="XEK431" s="314"/>
      <c r="XEL431" s="314"/>
      <c r="XEM431" s="263"/>
      <c r="XEN431" s="312"/>
      <c r="XEO431" s="263"/>
      <c r="XEP431" s="314"/>
      <c r="XEQ431" s="314"/>
      <c r="XER431" s="314"/>
      <c r="XES431" s="315"/>
      <c r="XET431" s="314"/>
      <c r="XEU431" s="314"/>
      <c r="XEV431" s="314"/>
      <c r="XEW431" s="314"/>
      <c r="XEX431" s="314"/>
    </row>
    <row r="432" spans="1:53 16265:16378" ht="40.5" hidden="1" customHeight="1" x14ac:dyDescent="0.2">
      <c r="A432" s="378"/>
      <c r="B432" s="364"/>
      <c r="C432" s="356"/>
      <c r="D432" s="374"/>
      <c r="E432" s="356"/>
      <c r="F432" s="369"/>
      <c r="G432" s="275"/>
      <c r="H432" s="275"/>
      <c r="I432" s="161"/>
      <c r="J432" s="369"/>
      <c r="K432" s="364"/>
      <c r="L432" s="364"/>
      <c r="M432" s="364"/>
      <c r="N432" s="369"/>
      <c r="O432" s="382"/>
      <c r="P432" s="369"/>
      <c r="Q432" s="382"/>
      <c r="R432" s="382"/>
      <c r="S432" s="162"/>
      <c r="T432" s="334">
        <f t="shared" si="1816"/>
        <v>0</v>
      </c>
      <c r="U432" s="356"/>
      <c r="V432" s="356"/>
      <c r="W432" s="275"/>
      <c r="X432" s="369"/>
      <c r="Y432" s="368"/>
      <c r="Z432" s="335">
        <f t="shared" si="1818"/>
        <v>0</v>
      </c>
      <c r="AA432" s="275"/>
      <c r="AB432" s="275"/>
      <c r="AC432" s="368"/>
      <c r="AD432" s="356"/>
      <c r="AE432" s="336">
        <f t="shared" si="1821"/>
        <v>0</v>
      </c>
      <c r="AF432" s="275"/>
      <c r="AG432" s="275"/>
      <c r="AH432" s="368"/>
      <c r="AI432" s="356"/>
      <c r="AJ432" s="336">
        <f t="shared" si="1824"/>
        <v>0</v>
      </c>
      <c r="AK432" s="275"/>
      <c r="AL432" s="275"/>
      <c r="AM432" s="368"/>
      <c r="AN432" s="356"/>
      <c r="AO432" s="336">
        <f t="shared" si="1692"/>
        <v>0</v>
      </c>
      <c r="AP432" s="275"/>
      <c r="AQ432" s="356"/>
      <c r="AR432" s="356"/>
      <c r="AS432" s="358"/>
      <c r="AT432" s="360"/>
      <c r="AU432" s="364"/>
      <c r="AV432" s="364"/>
      <c r="AW432" s="275" t="s">
        <v>90</v>
      </c>
      <c r="AX432" s="275"/>
      <c r="AY432" s="159"/>
      <c r="AZ432" s="159"/>
      <c r="BA432" s="344"/>
      <c r="XAO432" s="314"/>
      <c r="XAP432" s="314"/>
      <c r="XAQ432" s="263"/>
      <c r="XAR432" s="312"/>
      <c r="XAS432" s="263"/>
      <c r="XAT432" s="314"/>
      <c r="XAU432" s="314"/>
      <c r="XAV432" s="314"/>
      <c r="XAW432" s="315"/>
      <c r="XAX432" s="314"/>
      <c r="XAY432" s="314"/>
      <c r="XAZ432" s="314"/>
      <c r="XBA432" s="314"/>
      <c r="XBB432" s="314"/>
      <c r="XBC432" s="314"/>
      <c r="XBD432" s="281"/>
      <c r="XBE432" s="316"/>
      <c r="XBF432" s="317"/>
      <c r="XBG432" s="314"/>
      <c r="XBH432" s="314"/>
      <c r="XBI432" s="314"/>
      <c r="XBJ432" s="314"/>
      <c r="XBK432" s="263"/>
      <c r="XBL432" s="312"/>
      <c r="XBM432" s="263"/>
      <c r="XBN432" s="314"/>
      <c r="XBO432" s="314"/>
      <c r="XBP432" s="314"/>
      <c r="XBQ432" s="315"/>
      <c r="XBR432" s="314"/>
      <c r="XBS432" s="314"/>
      <c r="XBT432" s="314"/>
      <c r="XBU432" s="314"/>
      <c r="XBV432" s="314"/>
      <c r="XBW432" s="281"/>
      <c r="XBX432" s="317"/>
      <c r="XBY432" s="314"/>
      <c r="XBZ432" s="314"/>
      <c r="XCA432" s="318"/>
      <c r="XCB432" s="312"/>
      <c r="XCC432" s="314"/>
      <c r="XCD432" s="314"/>
      <c r="XCE432" s="263"/>
      <c r="XCF432" s="312"/>
      <c r="XCG432" s="263"/>
      <c r="XCH432" s="314"/>
      <c r="XCI432" s="314"/>
      <c r="XCJ432" s="314"/>
      <c r="XCK432" s="315"/>
      <c r="XCL432" s="314"/>
      <c r="XCM432" s="314"/>
      <c r="XCN432" s="314"/>
      <c r="XCO432" s="314"/>
      <c r="XCP432" s="314"/>
      <c r="XCQ432" s="317"/>
      <c r="XCR432" s="314"/>
      <c r="XCS432" s="318"/>
      <c r="XCT432" s="286"/>
      <c r="XCW432" s="314"/>
      <c r="XCX432" s="314"/>
      <c r="XCY432" s="263"/>
      <c r="XCZ432" s="312"/>
      <c r="XDA432" s="263"/>
      <c r="XDB432" s="314"/>
      <c r="XDC432" s="314"/>
      <c r="XDD432" s="314"/>
      <c r="XDE432" s="315"/>
      <c r="XDF432" s="314"/>
      <c r="XDG432" s="314"/>
      <c r="XDH432" s="314"/>
      <c r="XDI432" s="314"/>
      <c r="XDJ432" s="314"/>
      <c r="XDK432" s="314"/>
      <c r="XDL432" s="286"/>
      <c r="XDQ432" s="314"/>
      <c r="XDR432" s="314"/>
      <c r="XDS432" s="263"/>
      <c r="XDT432" s="312"/>
      <c r="XDU432" s="263"/>
      <c r="XDV432" s="314"/>
      <c r="XDW432" s="314"/>
      <c r="XDX432" s="314"/>
      <c r="XDY432" s="315"/>
      <c r="XDZ432" s="314"/>
      <c r="XEA432" s="314"/>
      <c r="XEB432" s="314"/>
      <c r="XEC432" s="314"/>
      <c r="XED432" s="314"/>
      <c r="XEE432" s="286"/>
      <c r="XEK432" s="314"/>
      <c r="XEL432" s="314"/>
      <c r="XEM432" s="263"/>
      <c r="XEN432" s="312"/>
      <c r="XEO432" s="263"/>
      <c r="XEP432" s="314"/>
      <c r="XEQ432" s="314"/>
      <c r="XER432" s="314"/>
      <c r="XES432" s="315"/>
      <c r="XET432" s="314"/>
      <c r="XEU432" s="314"/>
      <c r="XEV432" s="314"/>
      <c r="XEW432" s="314"/>
      <c r="XEX432" s="314"/>
    </row>
    <row r="433" spans="1:53 16265:16378" ht="40.5" hidden="1" customHeight="1" x14ac:dyDescent="0.2">
      <c r="A433" s="378"/>
      <c r="B433" s="364"/>
      <c r="C433" s="356"/>
      <c r="D433" s="374"/>
      <c r="E433" s="356"/>
      <c r="F433" s="369"/>
      <c r="G433" s="275"/>
      <c r="H433" s="275"/>
      <c r="I433" s="161"/>
      <c r="J433" s="369"/>
      <c r="K433" s="364"/>
      <c r="L433" s="364"/>
      <c r="M433" s="364"/>
      <c r="N433" s="369"/>
      <c r="O433" s="382"/>
      <c r="P433" s="369"/>
      <c r="Q433" s="382"/>
      <c r="R433" s="382"/>
      <c r="S433" s="162"/>
      <c r="T433" s="334">
        <f t="shared" si="1816"/>
        <v>0</v>
      </c>
      <c r="U433" s="356"/>
      <c r="V433" s="356"/>
      <c r="W433" s="275"/>
      <c r="X433" s="369"/>
      <c r="Y433" s="368"/>
      <c r="Z433" s="335">
        <f t="shared" si="1818"/>
        <v>0</v>
      </c>
      <c r="AA433" s="275"/>
      <c r="AB433" s="275"/>
      <c r="AC433" s="368"/>
      <c r="AD433" s="356"/>
      <c r="AE433" s="336">
        <f t="shared" si="1821"/>
        <v>0</v>
      </c>
      <c r="AF433" s="275"/>
      <c r="AG433" s="275"/>
      <c r="AH433" s="368"/>
      <c r="AI433" s="356"/>
      <c r="AJ433" s="336">
        <f t="shared" si="1824"/>
        <v>0</v>
      </c>
      <c r="AK433" s="275"/>
      <c r="AL433" s="275"/>
      <c r="AM433" s="368"/>
      <c r="AN433" s="356"/>
      <c r="AO433" s="336">
        <f t="shared" si="1692"/>
        <v>0</v>
      </c>
      <c r="AP433" s="275"/>
      <c r="AQ433" s="356"/>
      <c r="AR433" s="356"/>
      <c r="AS433" s="358"/>
      <c r="AT433" s="360"/>
      <c r="AU433" s="364"/>
      <c r="AV433" s="364"/>
      <c r="AW433" s="275" t="s">
        <v>90</v>
      </c>
      <c r="AX433" s="275"/>
      <c r="AY433" s="159"/>
      <c r="AZ433" s="159"/>
      <c r="BA433" s="344"/>
      <c r="XAO433" s="314"/>
      <c r="XAP433" s="314"/>
      <c r="XAQ433" s="263"/>
      <c r="XAR433" s="312"/>
      <c r="XAS433" s="263"/>
      <c r="XAT433" s="314"/>
      <c r="XAU433" s="314"/>
      <c r="XAV433" s="314"/>
      <c r="XAW433" s="315"/>
      <c r="XAX433" s="314"/>
      <c r="XAY433" s="314"/>
      <c r="XAZ433" s="314"/>
      <c r="XBA433" s="314"/>
      <c r="XBB433" s="314"/>
      <c r="XBC433" s="314"/>
      <c r="XBD433" s="281"/>
      <c r="XBE433" s="316"/>
      <c r="XBF433" s="317"/>
      <c r="XBG433" s="314"/>
      <c r="XBH433" s="314"/>
      <c r="XBI433" s="314"/>
      <c r="XBJ433" s="314"/>
      <c r="XBK433" s="263"/>
      <c r="XBL433" s="312"/>
      <c r="XBM433" s="263"/>
      <c r="XBN433" s="314"/>
      <c r="XBO433" s="314"/>
      <c r="XBP433" s="314"/>
      <c r="XBQ433" s="315"/>
      <c r="XBR433" s="314"/>
      <c r="XBS433" s="314"/>
      <c r="XBT433" s="314"/>
      <c r="XBU433" s="314"/>
      <c r="XBV433" s="314"/>
      <c r="XBW433" s="281"/>
      <c r="XBX433" s="317"/>
      <c r="XBY433" s="314"/>
      <c r="XBZ433" s="314"/>
      <c r="XCA433" s="318"/>
      <c r="XCB433" s="312"/>
      <c r="XCC433" s="314"/>
      <c r="XCD433" s="314"/>
      <c r="XCE433" s="263"/>
      <c r="XCF433" s="312"/>
      <c r="XCG433" s="263"/>
      <c r="XCH433" s="314"/>
      <c r="XCI433" s="314"/>
      <c r="XCJ433" s="314"/>
      <c r="XCK433" s="315"/>
      <c r="XCL433" s="314"/>
      <c r="XCM433" s="314"/>
      <c r="XCN433" s="314"/>
      <c r="XCO433" s="314"/>
      <c r="XCP433" s="314"/>
      <c r="XCQ433" s="317"/>
      <c r="XCR433" s="314"/>
      <c r="XCS433" s="318"/>
      <c r="XCT433" s="286"/>
      <c r="XCW433" s="314"/>
      <c r="XCX433" s="314"/>
      <c r="XCY433" s="263"/>
      <c r="XCZ433" s="312"/>
      <c r="XDA433" s="263"/>
      <c r="XDB433" s="314"/>
      <c r="XDC433" s="314"/>
      <c r="XDD433" s="314"/>
      <c r="XDE433" s="315"/>
      <c r="XDF433" s="314"/>
      <c r="XDG433" s="314"/>
      <c r="XDH433" s="314"/>
      <c r="XDI433" s="314"/>
      <c r="XDJ433" s="314"/>
      <c r="XDK433" s="314"/>
      <c r="XDL433" s="286"/>
      <c r="XDQ433" s="314"/>
      <c r="XDR433" s="314"/>
      <c r="XDS433" s="263"/>
      <c r="XDT433" s="312"/>
      <c r="XDU433" s="263"/>
      <c r="XDV433" s="314"/>
      <c r="XDW433" s="314"/>
      <c r="XDX433" s="314"/>
      <c r="XDY433" s="315"/>
      <c r="XDZ433" s="314"/>
      <c r="XEA433" s="314"/>
      <c r="XEB433" s="314"/>
      <c r="XEC433" s="314"/>
      <c r="XED433" s="314"/>
      <c r="XEE433" s="286"/>
      <c r="XEK433" s="314"/>
      <c r="XEL433" s="314"/>
      <c r="XEM433" s="263"/>
      <c r="XEN433" s="312"/>
      <c r="XEO433" s="263"/>
      <c r="XEP433" s="314"/>
      <c r="XEQ433" s="314"/>
      <c r="XER433" s="314"/>
      <c r="XES433" s="315"/>
      <c r="XET433" s="314"/>
      <c r="XEU433" s="314"/>
      <c r="XEV433" s="314"/>
      <c r="XEW433" s="314"/>
      <c r="XEX433" s="314"/>
    </row>
    <row r="434" spans="1:53 16265:16378" ht="40.5" hidden="1" customHeight="1" x14ac:dyDescent="0.2">
      <c r="A434" s="378">
        <v>142</v>
      </c>
      <c r="B434" s="364" t="s">
        <v>188</v>
      </c>
      <c r="C434" s="356" t="str">
        <f>+VLOOKUP(B434,$A$770:$B$812,2,0)</f>
        <v>SANDRA YAMILE CALVO CATAÑO</v>
      </c>
      <c r="D434" s="374" t="s">
        <v>169</v>
      </c>
      <c r="E434" s="356"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69" t="s">
        <v>276</v>
      </c>
      <c r="G434" s="275" t="s">
        <v>271</v>
      </c>
      <c r="H434" s="275" t="s">
        <v>37</v>
      </c>
      <c r="I434" s="161" t="s">
        <v>2068</v>
      </c>
      <c r="J434" s="369" t="s">
        <v>112</v>
      </c>
      <c r="K434" s="364" t="s">
        <v>2069</v>
      </c>
      <c r="L434" s="364" t="s">
        <v>2070</v>
      </c>
      <c r="M434" s="364" t="s">
        <v>2071</v>
      </c>
      <c r="N434" s="369" t="s">
        <v>128</v>
      </c>
      <c r="O434" s="382">
        <f>IF(N434="ALTA",5,IF(N434="MEDIO ALTA",4,IF(N434="MEDIA",3,IF(N434="MEDIO BAJA",2,IF(N434="BAJA",1,0)))))</f>
        <v>1</v>
      </c>
      <c r="P434" s="369" t="s">
        <v>141</v>
      </c>
      <c r="Q434" s="382">
        <f>IF(P434="ALTO",5,IF(P434="MEDIO ALTO",4,IF(P434="MEDIO",3,IF(P434="MEDIO BAJO",2,IF(P434="BAJO",1,0)))))</f>
        <v>3</v>
      </c>
      <c r="R434" s="382">
        <f>Q434*O434</f>
        <v>3</v>
      </c>
      <c r="S434" s="162" t="s">
        <v>327</v>
      </c>
      <c r="T434" s="334">
        <f t="shared" si="1816"/>
        <v>1</v>
      </c>
      <c r="U434" s="356">
        <f t="shared" si="1695"/>
        <v>1</v>
      </c>
      <c r="V434" s="356">
        <f t="shared" si="1611"/>
        <v>0.6</v>
      </c>
      <c r="W434" s="275" t="s">
        <v>2072</v>
      </c>
      <c r="X434" s="369">
        <f>IF(S434="No_existen",5*$X$10,Y434*$X$10)</f>
        <v>0.1</v>
      </c>
      <c r="Y434" s="368">
        <f t="shared" ref="Y434" si="1842">ROUND(AVERAGEIF(Z434:Z436,"&gt;0"),0)</f>
        <v>2</v>
      </c>
      <c r="Z434" s="335">
        <f t="shared" si="1818"/>
        <v>2</v>
      </c>
      <c r="AA434" s="275" t="s">
        <v>331</v>
      </c>
      <c r="AB434" s="275"/>
      <c r="AC434" s="368">
        <f t="shared" ref="AC434" si="1843">IF(S434="No_existen",5*$AC$10,AD434*$AC$10)</f>
        <v>0.15</v>
      </c>
      <c r="AD434" s="356">
        <f t="shared" ref="AD434" si="1844">ROUND(AVERAGEIF(AE434:AE436,"&gt;0"),0)</f>
        <v>1</v>
      </c>
      <c r="AE434" s="336">
        <f t="shared" si="1821"/>
        <v>1</v>
      </c>
      <c r="AF434" s="275" t="s">
        <v>307</v>
      </c>
      <c r="AG434" s="275" t="s">
        <v>2073</v>
      </c>
      <c r="AH434" s="368">
        <f t="shared" ref="AH434" si="1845">IF(S434="No_existen",5*$AH$10,AI434*$AH$10)</f>
        <v>0.1</v>
      </c>
      <c r="AI434" s="356">
        <f t="shared" ref="AI434" si="1846">ROUND(AVERAGEIF(AJ434:AJ436,"&gt;0"),0)</f>
        <v>1</v>
      </c>
      <c r="AJ434" s="336">
        <f t="shared" si="1824"/>
        <v>1</v>
      </c>
      <c r="AK434" s="275" t="s">
        <v>304</v>
      </c>
      <c r="AL434" s="275" t="s">
        <v>315</v>
      </c>
      <c r="AM434" s="368">
        <f t="shared" ref="AM434" si="1847">IF(S434="No_existen",5*$AM$10,AN434*$AM$10)</f>
        <v>0.1</v>
      </c>
      <c r="AN434" s="356">
        <f t="shared" ref="AN434" si="1848">ROUND(AVERAGEIF(AO434:AO436,"&gt;0"),0)</f>
        <v>1</v>
      </c>
      <c r="AO434" s="336">
        <f t="shared" si="1692"/>
        <v>1</v>
      </c>
      <c r="AP434" s="275" t="s">
        <v>592</v>
      </c>
      <c r="AQ434" s="356">
        <f t="shared" ref="AQ434" si="1849">ROUND(AVERAGE(U434,Y434,AD434,AI434,AN434),0)</f>
        <v>1</v>
      </c>
      <c r="AR434" s="356" t="str">
        <f t="shared" ref="AR434" si="1850">IF(AQ434&lt;1.5,"FUERTE",IF(AND(AQ434&gt;=1.5,AQ434&lt;2.5),"ACEPTABLE",IF(AQ434&gt;=5,"INEXISTENTE","DÉBIL")))</f>
        <v>FUERTE</v>
      </c>
      <c r="AS434" s="358">
        <f t="shared" ref="AS434" si="1851">IF(R434=0,0,ROUND((R434*AQ434),0))</f>
        <v>3</v>
      </c>
      <c r="AT434" s="360" t="str">
        <f t="shared" ref="AT434" si="1852">IF(AS434&gt;=36,"GRAVE", IF(AS434&lt;=10, "LEVE", "MODERADO"))</f>
        <v>LEVE</v>
      </c>
      <c r="AU434" s="364" t="s">
        <v>2074</v>
      </c>
      <c r="AV434" s="365">
        <v>0</v>
      </c>
      <c r="AW434" s="275" t="s">
        <v>90</v>
      </c>
      <c r="AX434" s="275"/>
      <c r="AY434" s="159"/>
      <c r="AZ434" s="159"/>
      <c r="BA434" s="344"/>
      <c r="XAO434" s="314"/>
      <c r="XAP434" s="314"/>
      <c r="XAQ434" s="263"/>
      <c r="XAR434" s="312"/>
      <c r="XAS434" s="263"/>
      <c r="XAT434" s="314"/>
      <c r="XAU434" s="314"/>
      <c r="XAV434" s="314"/>
      <c r="XAW434" s="315"/>
      <c r="XAX434" s="314"/>
      <c r="XAY434" s="314"/>
      <c r="XAZ434" s="314"/>
      <c r="XBA434" s="314"/>
      <c r="XBB434" s="314"/>
      <c r="XBC434" s="314"/>
      <c r="XBD434" s="281"/>
      <c r="XBE434" s="316"/>
      <c r="XBF434" s="317"/>
      <c r="XBG434" s="314"/>
      <c r="XBH434" s="314"/>
      <c r="XBI434" s="314"/>
      <c r="XBJ434" s="314"/>
      <c r="XBK434" s="263"/>
      <c r="XBL434" s="312"/>
      <c r="XBM434" s="263"/>
      <c r="XBN434" s="314"/>
      <c r="XBO434" s="314"/>
      <c r="XBP434" s="314"/>
      <c r="XBQ434" s="315"/>
      <c r="XBR434" s="314"/>
      <c r="XBS434" s="314"/>
      <c r="XBT434" s="314"/>
      <c r="XBU434" s="314"/>
      <c r="XBV434" s="314"/>
      <c r="XBW434" s="281"/>
      <c r="XBX434" s="317"/>
      <c r="XBY434" s="314"/>
      <c r="XBZ434" s="314"/>
      <c r="XCA434" s="318"/>
      <c r="XCB434" s="312"/>
      <c r="XCC434" s="314"/>
      <c r="XCD434" s="314"/>
      <c r="XCE434" s="263"/>
      <c r="XCF434" s="312"/>
      <c r="XCG434" s="263"/>
      <c r="XCH434" s="314"/>
      <c r="XCI434" s="314"/>
      <c r="XCJ434" s="314"/>
      <c r="XCK434" s="315"/>
      <c r="XCL434" s="314"/>
      <c r="XCM434" s="314"/>
      <c r="XCN434" s="314"/>
      <c r="XCO434" s="314"/>
      <c r="XCP434" s="314"/>
      <c r="XCQ434" s="317"/>
      <c r="XCR434" s="314"/>
      <c r="XCS434" s="318"/>
      <c r="XCT434" s="286"/>
      <c r="XCW434" s="314"/>
      <c r="XCX434" s="314"/>
      <c r="XCY434" s="263"/>
      <c r="XCZ434" s="312"/>
      <c r="XDA434" s="263"/>
      <c r="XDB434" s="314"/>
      <c r="XDC434" s="314"/>
      <c r="XDD434" s="314"/>
      <c r="XDE434" s="315"/>
      <c r="XDF434" s="314"/>
      <c r="XDG434" s="314"/>
      <c r="XDH434" s="314"/>
      <c r="XDI434" s="314"/>
      <c r="XDJ434" s="314"/>
      <c r="XDK434" s="314"/>
      <c r="XDL434" s="286"/>
      <c r="XDQ434" s="314"/>
      <c r="XDR434" s="314"/>
      <c r="XDS434" s="263"/>
      <c r="XDT434" s="312"/>
      <c r="XDU434" s="263"/>
      <c r="XDV434" s="314"/>
      <c r="XDW434" s="314"/>
      <c r="XDX434" s="314"/>
      <c r="XDY434" s="315"/>
      <c r="XDZ434" s="314"/>
      <c r="XEA434" s="314"/>
      <c r="XEB434" s="314"/>
      <c r="XEC434" s="314"/>
      <c r="XED434" s="314"/>
      <c r="XEE434" s="286"/>
      <c r="XEK434" s="314"/>
      <c r="XEL434" s="314"/>
      <c r="XEM434" s="263"/>
      <c r="XEN434" s="312"/>
      <c r="XEO434" s="263"/>
      <c r="XEP434" s="314"/>
      <c r="XEQ434" s="314"/>
      <c r="XER434" s="314"/>
      <c r="XES434" s="315"/>
      <c r="XET434" s="314"/>
      <c r="XEU434" s="314"/>
      <c r="XEV434" s="314"/>
      <c r="XEW434" s="314"/>
      <c r="XEX434" s="314"/>
    </row>
    <row r="435" spans="1:53 16265:16378" ht="40.5" hidden="1" customHeight="1" x14ac:dyDescent="0.2">
      <c r="A435" s="378"/>
      <c r="B435" s="364"/>
      <c r="C435" s="356"/>
      <c r="D435" s="374"/>
      <c r="E435" s="356"/>
      <c r="F435" s="369"/>
      <c r="G435" s="275" t="s">
        <v>271</v>
      </c>
      <c r="H435" s="275" t="s">
        <v>35</v>
      </c>
      <c r="I435" s="161" t="s">
        <v>2075</v>
      </c>
      <c r="J435" s="369"/>
      <c r="K435" s="364"/>
      <c r="L435" s="364"/>
      <c r="M435" s="364"/>
      <c r="N435" s="369"/>
      <c r="O435" s="382"/>
      <c r="P435" s="369"/>
      <c r="Q435" s="382"/>
      <c r="R435" s="382"/>
      <c r="S435" s="162" t="s">
        <v>327</v>
      </c>
      <c r="T435" s="334">
        <f t="shared" si="1816"/>
        <v>1</v>
      </c>
      <c r="U435" s="356"/>
      <c r="V435" s="356"/>
      <c r="W435" s="275" t="s">
        <v>2076</v>
      </c>
      <c r="X435" s="369"/>
      <c r="Y435" s="368"/>
      <c r="Z435" s="335">
        <f t="shared" si="1818"/>
        <v>4</v>
      </c>
      <c r="AA435" s="275" t="s">
        <v>330</v>
      </c>
      <c r="AB435" s="275"/>
      <c r="AC435" s="368"/>
      <c r="AD435" s="356"/>
      <c r="AE435" s="336">
        <f t="shared" si="1821"/>
        <v>1</v>
      </c>
      <c r="AF435" s="275" t="s">
        <v>307</v>
      </c>
      <c r="AG435" s="275" t="s">
        <v>2077</v>
      </c>
      <c r="AH435" s="368"/>
      <c r="AI435" s="356"/>
      <c r="AJ435" s="336">
        <f t="shared" si="1824"/>
        <v>1</v>
      </c>
      <c r="AK435" s="275" t="s">
        <v>304</v>
      </c>
      <c r="AL435" s="275" t="s">
        <v>315</v>
      </c>
      <c r="AM435" s="368"/>
      <c r="AN435" s="356"/>
      <c r="AO435" s="336">
        <f t="shared" si="1692"/>
        <v>1</v>
      </c>
      <c r="AP435" s="275" t="s">
        <v>592</v>
      </c>
      <c r="AQ435" s="356"/>
      <c r="AR435" s="356"/>
      <c r="AS435" s="358"/>
      <c r="AT435" s="360"/>
      <c r="AU435" s="364"/>
      <c r="AV435" s="364"/>
      <c r="AW435" s="275" t="s">
        <v>90</v>
      </c>
      <c r="AX435" s="275"/>
      <c r="AY435" s="159"/>
      <c r="AZ435" s="159"/>
      <c r="BA435" s="344"/>
      <c r="XAO435" s="314"/>
      <c r="XAP435" s="314"/>
      <c r="XAQ435" s="263"/>
      <c r="XAR435" s="312"/>
      <c r="XAS435" s="263"/>
      <c r="XAT435" s="314"/>
      <c r="XAU435" s="314"/>
      <c r="XAV435" s="314"/>
      <c r="XAW435" s="315"/>
      <c r="XAX435" s="314"/>
      <c r="XAY435" s="314"/>
      <c r="XAZ435" s="314"/>
      <c r="XBA435" s="314"/>
      <c r="XBB435" s="314"/>
      <c r="XBC435" s="314"/>
      <c r="XBD435" s="281"/>
      <c r="XBE435" s="316"/>
      <c r="XBF435" s="317"/>
      <c r="XBG435" s="314"/>
      <c r="XBH435" s="314"/>
      <c r="XBI435" s="314"/>
      <c r="XBJ435" s="314"/>
      <c r="XBK435" s="263"/>
      <c r="XBL435" s="312"/>
      <c r="XBM435" s="263"/>
      <c r="XBN435" s="314"/>
      <c r="XBO435" s="314"/>
      <c r="XBP435" s="314"/>
      <c r="XBQ435" s="315"/>
      <c r="XBR435" s="314"/>
      <c r="XBS435" s="314"/>
      <c r="XBT435" s="314"/>
      <c r="XBU435" s="314"/>
      <c r="XBV435" s="314"/>
      <c r="XBW435" s="281"/>
      <c r="XBX435" s="317"/>
      <c r="XBY435" s="314"/>
      <c r="XBZ435" s="314"/>
      <c r="XCA435" s="318"/>
      <c r="XCB435" s="312"/>
      <c r="XCC435" s="314"/>
      <c r="XCD435" s="314"/>
      <c r="XCE435" s="263"/>
      <c r="XCF435" s="312"/>
      <c r="XCG435" s="263"/>
      <c r="XCH435" s="314"/>
      <c r="XCI435" s="314"/>
      <c r="XCJ435" s="314"/>
      <c r="XCK435" s="315"/>
      <c r="XCL435" s="314"/>
      <c r="XCM435" s="314"/>
      <c r="XCN435" s="314"/>
      <c r="XCO435" s="314"/>
      <c r="XCP435" s="314"/>
      <c r="XCQ435" s="317"/>
      <c r="XCR435" s="314"/>
      <c r="XCS435" s="318"/>
      <c r="XCT435" s="286"/>
      <c r="XCW435" s="314"/>
      <c r="XCX435" s="314"/>
      <c r="XCY435" s="263"/>
      <c r="XCZ435" s="312"/>
      <c r="XDA435" s="263"/>
      <c r="XDB435" s="314"/>
      <c r="XDC435" s="314"/>
      <c r="XDD435" s="314"/>
      <c r="XDE435" s="315"/>
      <c r="XDF435" s="314"/>
      <c r="XDG435" s="314"/>
      <c r="XDH435" s="314"/>
      <c r="XDI435" s="314"/>
      <c r="XDJ435" s="314"/>
      <c r="XDK435" s="314"/>
      <c r="XDL435" s="286"/>
      <c r="XDQ435" s="314"/>
      <c r="XDR435" s="314"/>
      <c r="XDS435" s="263"/>
      <c r="XDT435" s="312"/>
      <c r="XDU435" s="263"/>
      <c r="XDV435" s="314"/>
      <c r="XDW435" s="314"/>
      <c r="XDX435" s="314"/>
      <c r="XDY435" s="315"/>
      <c r="XDZ435" s="314"/>
      <c r="XEA435" s="314"/>
      <c r="XEB435" s="314"/>
      <c r="XEC435" s="314"/>
      <c r="XED435" s="314"/>
      <c r="XEE435" s="286"/>
      <c r="XEK435" s="314"/>
      <c r="XEL435" s="314"/>
      <c r="XEM435" s="263"/>
      <c r="XEN435" s="312"/>
      <c r="XEO435" s="263"/>
      <c r="XEP435" s="314"/>
      <c r="XEQ435" s="314"/>
      <c r="XER435" s="314"/>
      <c r="XES435" s="315"/>
      <c r="XET435" s="314"/>
      <c r="XEU435" s="314"/>
      <c r="XEV435" s="314"/>
      <c r="XEW435" s="314"/>
      <c r="XEX435" s="314"/>
    </row>
    <row r="436" spans="1:53 16265:16378" ht="40.5" hidden="1" customHeight="1" x14ac:dyDescent="0.2">
      <c r="A436" s="378"/>
      <c r="B436" s="364"/>
      <c r="C436" s="356"/>
      <c r="D436" s="374"/>
      <c r="E436" s="356"/>
      <c r="F436" s="369"/>
      <c r="G436" s="275"/>
      <c r="H436" s="275"/>
      <c r="I436" s="162"/>
      <c r="J436" s="369"/>
      <c r="K436" s="364"/>
      <c r="L436" s="364"/>
      <c r="M436" s="364"/>
      <c r="N436" s="369"/>
      <c r="O436" s="382"/>
      <c r="P436" s="369"/>
      <c r="Q436" s="382"/>
      <c r="R436" s="382"/>
      <c r="S436" s="162" t="s">
        <v>327</v>
      </c>
      <c r="T436" s="334">
        <f t="shared" si="1816"/>
        <v>1</v>
      </c>
      <c r="U436" s="356"/>
      <c r="V436" s="356"/>
      <c r="W436" s="275" t="s">
        <v>2078</v>
      </c>
      <c r="X436" s="369"/>
      <c r="Y436" s="368"/>
      <c r="Z436" s="335">
        <f t="shared" si="1818"/>
        <v>1</v>
      </c>
      <c r="AA436" s="275" t="s">
        <v>332</v>
      </c>
      <c r="AB436" s="275" t="s">
        <v>2079</v>
      </c>
      <c r="AC436" s="368"/>
      <c r="AD436" s="356"/>
      <c r="AE436" s="336">
        <f t="shared" si="1821"/>
        <v>1</v>
      </c>
      <c r="AF436" s="275" t="s">
        <v>307</v>
      </c>
      <c r="AG436" s="275" t="s">
        <v>2080</v>
      </c>
      <c r="AH436" s="368"/>
      <c r="AI436" s="356"/>
      <c r="AJ436" s="336">
        <f t="shared" si="1824"/>
        <v>1</v>
      </c>
      <c r="AK436" s="275" t="s">
        <v>304</v>
      </c>
      <c r="AL436" s="275" t="s">
        <v>315</v>
      </c>
      <c r="AM436" s="368"/>
      <c r="AN436" s="356"/>
      <c r="AO436" s="336">
        <f t="shared" si="1692"/>
        <v>1</v>
      </c>
      <c r="AP436" s="275" t="s">
        <v>592</v>
      </c>
      <c r="AQ436" s="356"/>
      <c r="AR436" s="356"/>
      <c r="AS436" s="358"/>
      <c r="AT436" s="360"/>
      <c r="AU436" s="364"/>
      <c r="AV436" s="364"/>
      <c r="AW436" s="275" t="s">
        <v>90</v>
      </c>
      <c r="AX436" s="275"/>
      <c r="AY436" s="159"/>
      <c r="AZ436" s="159"/>
      <c r="BA436" s="344"/>
      <c r="XAO436" s="314"/>
      <c r="XAP436" s="314"/>
      <c r="XAQ436" s="263"/>
      <c r="XAR436" s="312"/>
      <c r="XAS436" s="263"/>
      <c r="XAT436" s="314"/>
      <c r="XAU436" s="314"/>
      <c r="XAV436" s="314"/>
      <c r="XAW436" s="315"/>
      <c r="XAX436" s="314"/>
      <c r="XAY436" s="314"/>
      <c r="XAZ436" s="314"/>
      <c r="XBA436" s="314"/>
      <c r="XBB436" s="314"/>
      <c r="XBC436" s="314"/>
      <c r="XBD436" s="281"/>
      <c r="XBE436" s="316"/>
      <c r="XBF436" s="317"/>
      <c r="XBG436" s="314"/>
      <c r="XBH436" s="314"/>
      <c r="XBI436" s="314"/>
      <c r="XBJ436" s="314"/>
      <c r="XBK436" s="263"/>
      <c r="XBL436" s="312"/>
      <c r="XBM436" s="263"/>
      <c r="XBN436" s="314"/>
      <c r="XBO436" s="314"/>
      <c r="XBP436" s="314"/>
      <c r="XBQ436" s="315"/>
      <c r="XBR436" s="314"/>
      <c r="XBS436" s="314"/>
      <c r="XBT436" s="314"/>
      <c r="XBU436" s="314"/>
      <c r="XBV436" s="314"/>
      <c r="XBW436" s="281"/>
      <c r="XBX436" s="317"/>
      <c r="XBY436" s="314"/>
      <c r="XBZ436" s="314"/>
      <c r="XCA436" s="318"/>
      <c r="XCB436" s="312"/>
      <c r="XCC436" s="314"/>
      <c r="XCD436" s="314"/>
      <c r="XCE436" s="263"/>
      <c r="XCF436" s="312"/>
      <c r="XCG436" s="263"/>
      <c r="XCH436" s="314"/>
      <c r="XCI436" s="314"/>
      <c r="XCJ436" s="314"/>
      <c r="XCK436" s="315"/>
      <c r="XCL436" s="314"/>
      <c r="XCM436" s="314"/>
      <c r="XCN436" s="314"/>
      <c r="XCO436" s="314"/>
      <c r="XCP436" s="314"/>
      <c r="XCQ436" s="317"/>
      <c r="XCR436" s="314"/>
      <c r="XCS436" s="318"/>
      <c r="XCT436" s="286"/>
      <c r="XCW436" s="314"/>
      <c r="XCX436" s="314"/>
      <c r="XCY436" s="263"/>
      <c r="XCZ436" s="312"/>
      <c r="XDA436" s="263"/>
      <c r="XDB436" s="314"/>
      <c r="XDC436" s="314"/>
      <c r="XDD436" s="314"/>
      <c r="XDE436" s="315"/>
      <c r="XDF436" s="314"/>
      <c r="XDG436" s="314"/>
      <c r="XDH436" s="314"/>
      <c r="XDI436" s="314"/>
      <c r="XDJ436" s="314"/>
      <c r="XDK436" s="314"/>
      <c r="XDL436" s="286"/>
      <c r="XDQ436" s="314"/>
      <c r="XDR436" s="314"/>
      <c r="XDS436" s="263"/>
      <c r="XDT436" s="312"/>
      <c r="XDU436" s="263"/>
      <c r="XDV436" s="314"/>
      <c r="XDW436" s="314"/>
      <c r="XDX436" s="314"/>
      <c r="XDY436" s="315"/>
      <c r="XDZ436" s="314"/>
      <c r="XEA436" s="314"/>
      <c r="XEB436" s="314"/>
      <c r="XEC436" s="314"/>
      <c r="XED436" s="314"/>
      <c r="XEE436" s="286"/>
      <c r="XEK436" s="314"/>
      <c r="XEL436" s="314"/>
      <c r="XEM436" s="263"/>
      <c r="XEN436" s="312"/>
      <c r="XEO436" s="263"/>
      <c r="XEP436" s="314"/>
      <c r="XEQ436" s="314"/>
      <c r="XER436" s="314"/>
      <c r="XES436" s="315"/>
      <c r="XET436" s="314"/>
      <c r="XEU436" s="314"/>
      <c r="XEV436" s="314"/>
      <c r="XEW436" s="314"/>
      <c r="XEX436" s="314"/>
    </row>
    <row r="437" spans="1:53 16265:16378" ht="40.5" hidden="1" customHeight="1" x14ac:dyDescent="0.2">
      <c r="A437" s="378">
        <v>143</v>
      </c>
      <c r="B437" s="364" t="s">
        <v>188</v>
      </c>
      <c r="C437" s="356" t="str">
        <f>+VLOOKUP(B437,$A$770:$B$812,2,0)</f>
        <v>SANDRA YAMILE CALVO CATAÑO</v>
      </c>
      <c r="D437" s="374" t="s">
        <v>169</v>
      </c>
      <c r="E437" s="356"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69" t="s">
        <v>276</v>
      </c>
      <c r="G437" s="275" t="s">
        <v>272</v>
      </c>
      <c r="H437" s="275" t="s">
        <v>41</v>
      </c>
      <c r="I437" s="162" t="s">
        <v>2081</v>
      </c>
      <c r="J437" s="369" t="s">
        <v>112</v>
      </c>
      <c r="K437" s="369" t="s">
        <v>2082</v>
      </c>
      <c r="L437" s="369" t="s">
        <v>2083</v>
      </c>
      <c r="M437" s="369" t="s">
        <v>2084</v>
      </c>
      <c r="N437" s="369" t="s">
        <v>105</v>
      </c>
      <c r="O437" s="382">
        <f>IF(N437="ALTA",5,IF(N437="MEDIO ALTA",4,IF(N437="MEDIA",3,IF(N437="MEDIO BAJA",2,IF(N437="BAJA",1,0)))))</f>
        <v>3</v>
      </c>
      <c r="P437" s="369" t="s">
        <v>145</v>
      </c>
      <c r="Q437" s="382">
        <f>IF(P437="ALTO",5,IF(P437="MEDIO ALTO",4,IF(P437="MEDIO",3,IF(P437="MEDIO BAJO",2,IF(P437="BAJO",1,0)))))</f>
        <v>2</v>
      </c>
      <c r="R437" s="382">
        <f>Q437*O437</f>
        <v>6</v>
      </c>
      <c r="S437" s="162" t="s">
        <v>327</v>
      </c>
      <c r="T437" s="334">
        <f t="shared" si="1816"/>
        <v>1</v>
      </c>
      <c r="U437" s="356">
        <f t="shared" si="1695"/>
        <v>1</v>
      </c>
      <c r="V437" s="356">
        <f t="shared" si="1611"/>
        <v>0.6</v>
      </c>
      <c r="W437" s="275" t="s">
        <v>2085</v>
      </c>
      <c r="X437" s="369">
        <f>IF(S437="No_existen",5*$X$10,Y437*$X$10)</f>
        <v>0.15000000000000002</v>
      </c>
      <c r="Y437" s="368">
        <f t="shared" ref="Y437" si="1853">ROUND(AVERAGEIF(Z437:Z439,"&gt;0"),0)</f>
        <v>3</v>
      </c>
      <c r="Z437" s="335">
        <f t="shared" si="1818"/>
        <v>2</v>
      </c>
      <c r="AA437" s="275" t="s">
        <v>331</v>
      </c>
      <c r="AB437" s="275"/>
      <c r="AC437" s="368">
        <f t="shared" ref="AC437" si="1854">IF(S437="No_existen",5*$AC$10,AD437*$AC$10)</f>
        <v>0.15</v>
      </c>
      <c r="AD437" s="356">
        <f t="shared" ref="AD437" si="1855">ROUND(AVERAGEIF(AE437:AE439,"&gt;0"),0)</f>
        <v>1</v>
      </c>
      <c r="AE437" s="336">
        <f t="shared" si="1821"/>
        <v>1</v>
      </c>
      <c r="AF437" s="275" t="s">
        <v>307</v>
      </c>
      <c r="AG437" s="275" t="s">
        <v>2086</v>
      </c>
      <c r="AH437" s="368">
        <f t="shared" ref="AH437" si="1856">IF(S437="No_existen",5*$AH$10,AI437*$AH$10)</f>
        <v>0.1</v>
      </c>
      <c r="AI437" s="356">
        <f t="shared" ref="AI437" si="1857">ROUND(AVERAGEIF(AJ437:AJ439,"&gt;0"),0)</f>
        <v>1</v>
      </c>
      <c r="AJ437" s="336">
        <f t="shared" si="1824"/>
        <v>1</v>
      </c>
      <c r="AK437" s="275" t="s">
        <v>304</v>
      </c>
      <c r="AL437" s="275" t="s">
        <v>311</v>
      </c>
      <c r="AM437" s="368">
        <f t="shared" ref="AM437" si="1858">IF(S437="No_existen",5*$AM$10,AN437*$AM$10)</f>
        <v>0.1</v>
      </c>
      <c r="AN437" s="356">
        <f t="shared" ref="AN437" si="1859">ROUND(AVERAGEIF(AO437:AO439,"&gt;0"),0)</f>
        <v>1</v>
      </c>
      <c r="AO437" s="336">
        <f t="shared" si="1692"/>
        <v>1</v>
      </c>
      <c r="AP437" s="275" t="s">
        <v>592</v>
      </c>
      <c r="AQ437" s="356">
        <f t="shared" ref="AQ437" si="1860">ROUND(AVERAGE(U437,Y437,AD437,AI437,AN437),0)</f>
        <v>1</v>
      </c>
      <c r="AR437" s="356" t="str">
        <f t="shared" ref="AR437" si="1861">IF(AQ437&lt;1.5,"FUERTE",IF(AND(AQ437&gt;=1.5,AQ437&lt;2.5),"ACEPTABLE",IF(AQ437&gt;=5,"INEXISTENTE","DÉBIL")))</f>
        <v>FUERTE</v>
      </c>
      <c r="AS437" s="358">
        <f t="shared" ref="AS437" si="1862">IF(R437=0,0,ROUND((R437*AQ437),0))</f>
        <v>6</v>
      </c>
      <c r="AT437" s="360" t="str">
        <f t="shared" ref="AT437" si="1863">IF(AS437&gt;=36,"GRAVE", IF(AS437&lt;=10, "LEVE", "MODERADO"))</f>
        <v>LEVE</v>
      </c>
      <c r="AU437" s="367" t="s">
        <v>2087</v>
      </c>
      <c r="AV437" s="366">
        <v>0.1</v>
      </c>
      <c r="AW437" s="275" t="s">
        <v>90</v>
      </c>
      <c r="AX437" s="275"/>
      <c r="AY437" s="159"/>
      <c r="AZ437" s="159"/>
      <c r="BA437" s="344"/>
      <c r="XAO437" s="314"/>
      <c r="XAP437" s="314"/>
      <c r="XAQ437" s="263"/>
      <c r="XAR437" s="312"/>
      <c r="XAS437" s="263"/>
      <c r="XAT437" s="314"/>
      <c r="XAU437" s="314"/>
      <c r="XAV437" s="314"/>
      <c r="XAW437" s="315"/>
      <c r="XAX437" s="314"/>
      <c r="XAY437" s="314"/>
      <c r="XAZ437" s="314"/>
      <c r="XBA437" s="314"/>
      <c r="XBB437" s="314"/>
      <c r="XBC437" s="314"/>
      <c r="XBD437" s="281"/>
      <c r="XBE437" s="316"/>
      <c r="XBF437" s="317"/>
      <c r="XBG437" s="314"/>
      <c r="XBH437" s="314"/>
      <c r="XBI437" s="314"/>
      <c r="XBJ437" s="314"/>
      <c r="XBK437" s="263"/>
      <c r="XBL437" s="312"/>
      <c r="XBM437" s="263"/>
      <c r="XBN437" s="314"/>
      <c r="XBO437" s="314"/>
      <c r="XBP437" s="314"/>
      <c r="XBQ437" s="315"/>
      <c r="XBR437" s="314"/>
      <c r="XBS437" s="314"/>
      <c r="XBT437" s="314"/>
      <c r="XBU437" s="314"/>
      <c r="XBV437" s="314"/>
      <c r="XBW437" s="281"/>
      <c r="XBX437" s="317"/>
      <c r="XBY437" s="314"/>
      <c r="XBZ437" s="314"/>
      <c r="XCA437" s="318"/>
      <c r="XCB437" s="312"/>
      <c r="XCC437" s="314"/>
      <c r="XCD437" s="314"/>
      <c r="XCE437" s="263"/>
      <c r="XCF437" s="312"/>
      <c r="XCG437" s="263"/>
      <c r="XCH437" s="314"/>
      <c r="XCI437" s="314"/>
      <c r="XCJ437" s="314"/>
      <c r="XCK437" s="315"/>
      <c r="XCL437" s="314"/>
      <c r="XCM437" s="314"/>
      <c r="XCN437" s="314"/>
      <c r="XCO437" s="314"/>
      <c r="XCP437" s="314"/>
      <c r="XCQ437" s="317"/>
      <c r="XCR437" s="314"/>
      <c r="XCS437" s="318"/>
      <c r="XCT437" s="286"/>
      <c r="XCW437" s="314"/>
      <c r="XCX437" s="314"/>
      <c r="XCY437" s="263"/>
      <c r="XCZ437" s="312"/>
      <c r="XDA437" s="263"/>
      <c r="XDB437" s="314"/>
      <c r="XDC437" s="314"/>
      <c r="XDD437" s="314"/>
      <c r="XDE437" s="315"/>
      <c r="XDF437" s="314"/>
      <c r="XDG437" s="314"/>
      <c r="XDH437" s="314"/>
      <c r="XDI437" s="314"/>
      <c r="XDJ437" s="314"/>
      <c r="XDK437" s="314"/>
      <c r="XDL437" s="286"/>
      <c r="XDQ437" s="314"/>
      <c r="XDR437" s="314"/>
      <c r="XDS437" s="263"/>
      <c r="XDT437" s="312"/>
      <c r="XDU437" s="263"/>
      <c r="XDV437" s="314"/>
      <c r="XDW437" s="314"/>
      <c r="XDX437" s="314"/>
      <c r="XDY437" s="315"/>
      <c r="XDZ437" s="314"/>
      <c r="XEA437" s="314"/>
      <c r="XEB437" s="314"/>
      <c r="XEC437" s="314"/>
      <c r="XED437" s="314"/>
      <c r="XEE437" s="286"/>
      <c r="XEK437" s="314"/>
      <c r="XEL437" s="314"/>
      <c r="XEM437" s="263"/>
      <c r="XEN437" s="312"/>
      <c r="XEO437" s="263"/>
      <c r="XEP437" s="314"/>
      <c r="XEQ437" s="314"/>
      <c r="XER437" s="314"/>
      <c r="XES437" s="315"/>
      <c r="XET437" s="314"/>
      <c r="XEU437" s="314"/>
      <c r="XEV437" s="314"/>
      <c r="XEW437" s="314"/>
      <c r="XEX437" s="314"/>
    </row>
    <row r="438" spans="1:53 16265:16378" ht="40.5" hidden="1" customHeight="1" x14ac:dyDescent="0.2">
      <c r="A438" s="378"/>
      <c r="B438" s="364"/>
      <c r="C438" s="356"/>
      <c r="D438" s="374"/>
      <c r="E438" s="356"/>
      <c r="F438" s="369"/>
      <c r="G438" s="275" t="s">
        <v>271</v>
      </c>
      <c r="H438" s="275" t="s">
        <v>37</v>
      </c>
      <c r="I438" s="162" t="s">
        <v>2088</v>
      </c>
      <c r="J438" s="369"/>
      <c r="K438" s="369"/>
      <c r="L438" s="369"/>
      <c r="M438" s="369"/>
      <c r="N438" s="369"/>
      <c r="O438" s="382"/>
      <c r="P438" s="369"/>
      <c r="Q438" s="382"/>
      <c r="R438" s="382"/>
      <c r="S438" s="162" t="s">
        <v>327</v>
      </c>
      <c r="T438" s="334">
        <f t="shared" si="1816"/>
        <v>1</v>
      </c>
      <c r="U438" s="356"/>
      <c r="V438" s="356"/>
      <c r="W438" s="275" t="s">
        <v>2089</v>
      </c>
      <c r="X438" s="369"/>
      <c r="Y438" s="368"/>
      <c r="Z438" s="335">
        <f t="shared" si="1818"/>
        <v>4</v>
      </c>
      <c r="AA438" s="275" t="s">
        <v>330</v>
      </c>
      <c r="AB438" s="275"/>
      <c r="AC438" s="368"/>
      <c r="AD438" s="356"/>
      <c r="AE438" s="336">
        <f t="shared" si="1821"/>
        <v>1</v>
      </c>
      <c r="AF438" s="275" t="s">
        <v>307</v>
      </c>
      <c r="AG438" s="275" t="s">
        <v>2086</v>
      </c>
      <c r="AH438" s="368"/>
      <c r="AI438" s="356"/>
      <c r="AJ438" s="336">
        <f t="shared" si="1824"/>
        <v>1</v>
      </c>
      <c r="AK438" s="275" t="s">
        <v>304</v>
      </c>
      <c r="AL438" s="275" t="s">
        <v>311</v>
      </c>
      <c r="AM438" s="368"/>
      <c r="AN438" s="356"/>
      <c r="AO438" s="336">
        <f t="shared" si="1692"/>
        <v>1</v>
      </c>
      <c r="AP438" s="275" t="s">
        <v>592</v>
      </c>
      <c r="AQ438" s="356"/>
      <c r="AR438" s="356"/>
      <c r="AS438" s="358"/>
      <c r="AT438" s="360"/>
      <c r="AU438" s="367"/>
      <c r="AV438" s="367"/>
      <c r="AW438" s="275" t="s">
        <v>90</v>
      </c>
      <c r="AX438" s="275"/>
      <c r="AY438" s="159"/>
      <c r="AZ438" s="159"/>
      <c r="BA438" s="344"/>
      <c r="XAO438" s="314"/>
      <c r="XAP438" s="314"/>
      <c r="XAQ438" s="263"/>
      <c r="XAR438" s="312"/>
      <c r="XAS438" s="263"/>
      <c r="XAT438" s="314"/>
      <c r="XAU438" s="314"/>
      <c r="XAV438" s="314"/>
      <c r="XAW438" s="315"/>
      <c r="XAX438" s="314"/>
      <c r="XAY438" s="314"/>
      <c r="XAZ438" s="314"/>
      <c r="XBA438" s="314"/>
      <c r="XBB438" s="314"/>
      <c r="XBC438" s="314"/>
      <c r="XBD438" s="281"/>
      <c r="XBE438" s="316"/>
      <c r="XBF438" s="317"/>
      <c r="XBG438" s="314"/>
      <c r="XBH438" s="314"/>
      <c r="XBI438" s="314"/>
      <c r="XBJ438" s="314"/>
      <c r="XBK438" s="263"/>
      <c r="XBL438" s="312"/>
      <c r="XBM438" s="263"/>
      <c r="XBN438" s="314"/>
      <c r="XBO438" s="314"/>
      <c r="XBP438" s="314"/>
      <c r="XBQ438" s="315"/>
      <c r="XBR438" s="314"/>
      <c r="XBS438" s="314"/>
      <c r="XBT438" s="314"/>
      <c r="XBU438" s="314"/>
      <c r="XBV438" s="314"/>
      <c r="XBW438" s="281"/>
      <c r="XBX438" s="317"/>
      <c r="XBY438" s="314"/>
      <c r="XBZ438" s="314"/>
      <c r="XCA438" s="318"/>
      <c r="XCB438" s="312"/>
      <c r="XCC438" s="314"/>
      <c r="XCD438" s="314"/>
      <c r="XCE438" s="263"/>
      <c r="XCF438" s="312"/>
      <c r="XCG438" s="263"/>
      <c r="XCH438" s="314"/>
      <c r="XCI438" s="314"/>
      <c r="XCJ438" s="314"/>
      <c r="XCK438" s="315"/>
      <c r="XCL438" s="314"/>
      <c r="XCM438" s="314"/>
      <c r="XCN438" s="314"/>
      <c r="XCO438" s="314"/>
      <c r="XCP438" s="314"/>
      <c r="XCQ438" s="317"/>
      <c r="XCR438" s="314"/>
      <c r="XCS438" s="318"/>
      <c r="XCT438" s="286"/>
      <c r="XCW438" s="314"/>
      <c r="XCX438" s="314"/>
      <c r="XCY438" s="263"/>
      <c r="XCZ438" s="312"/>
      <c r="XDA438" s="263"/>
      <c r="XDB438" s="314"/>
      <c r="XDC438" s="314"/>
      <c r="XDD438" s="314"/>
      <c r="XDE438" s="315"/>
      <c r="XDF438" s="314"/>
      <c r="XDG438" s="314"/>
      <c r="XDH438" s="314"/>
      <c r="XDI438" s="314"/>
      <c r="XDJ438" s="314"/>
      <c r="XDK438" s="314"/>
      <c r="XDL438" s="286"/>
      <c r="XDQ438" s="314"/>
      <c r="XDR438" s="314"/>
      <c r="XDS438" s="263"/>
      <c r="XDT438" s="312"/>
      <c r="XDU438" s="263"/>
      <c r="XDV438" s="314"/>
      <c r="XDW438" s="314"/>
      <c r="XDX438" s="314"/>
      <c r="XDY438" s="315"/>
      <c r="XDZ438" s="314"/>
      <c r="XEA438" s="314"/>
      <c r="XEB438" s="314"/>
      <c r="XEC438" s="314"/>
      <c r="XED438" s="314"/>
      <c r="XEE438" s="286"/>
      <c r="XEK438" s="314"/>
      <c r="XEL438" s="314"/>
      <c r="XEM438" s="263"/>
      <c r="XEN438" s="312"/>
      <c r="XEO438" s="263"/>
      <c r="XEP438" s="314"/>
      <c r="XEQ438" s="314"/>
      <c r="XER438" s="314"/>
      <c r="XES438" s="315"/>
      <c r="XET438" s="314"/>
      <c r="XEU438" s="314"/>
      <c r="XEV438" s="314"/>
      <c r="XEW438" s="314"/>
      <c r="XEX438" s="314"/>
    </row>
    <row r="439" spans="1:53 16265:16378" ht="40.5" hidden="1" customHeight="1" x14ac:dyDescent="0.2">
      <c r="A439" s="378"/>
      <c r="B439" s="364"/>
      <c r="C439" s="356"/>
      <c r="D439" s="374"/>
      <c r="E439" s="356"/>
      <c r="F439" s="369"/>
      <c r="G439" s="275"/>
      <c r="H439" s="275"/>
      <c r="I439" s="162"/>
      <c r="J439" s="369"/>
      <c r="K439" s="369"/>
      <c r="L439" s="369"/>
      <c r="M439" s="369"/>
      <c r="N439" s="369"/>
      <c r="O439" s="382"/>
      <c r="P439" s="369"/>
      <c r="Q439" s="382"/>
      <c r="R439" s="382"/>
      <c r="S439" s="162" t="s">
        <v>327</v>
      </c>
      <c r="T439" s="334">
        <f t="shared" si="1816"/>
        <v>1</v>
      </c>
      <c r="U439" s="356"/>
      <c r="V439" s="356"/>
      <c r="W439" s="275" t="s">
        <v>2090</v>
      </c>
      <c r="X439" s="369"/>
      <c r="Y439" s="368"/>
      <c r="Z439" s="335">
        <f t="shared" si="1818"/>
        <v>2</v>
      </c>
      <c r="AA439" s="275" t="s">
        <v>331</v>
      </c>
      <c r="AB439" s="275"/>
      <c r="AC439" s="368"/>
      <c r="AD439" s="356"/>
      <c r="AE439" s="336">
        <f t="shared" si="1821"/>
        <v>1</v>
      </c>
      <c r="AF439" s="275" t="s">
        <v>307</v>
      </c>
      <c r="AG439" s="275" t="s">
        <v>2086</v>
      </c>
      <c r="AH439" s="368"/>
      <c r="AI439" s="356"/>
      <c r="AJ439" s="336">
        <f t="shared" si="1824"/>
        <v>1</v>
      </c>
      <c r="AK439" s="275" t="s">
        <v>304</v>
      </c>
      <c r="AL439" s="275" t="s">
        <v>311</v>
      </c>
      <c r="AM439" s="368"/>
      <c r="AN439" s="356"/>
      <c r="AO439" s="336">
        <f t="shared" si="1692"/>
        <v>1</v>
      </c>
      <c r="AP439" s="275" t="s">
        <v>592</v>
      </c>
      <c r="AQ439" s="356"/>
      <c r="AR439" s="356"/>
      <c r="AS439" s="358"/>
      <c r="AT439" s="360"/>
      <c r="AU439" s="367"/>
      <c r="AV439" s="367"/>
      <c r="AW439" s="275" t="s">
        <v>90</v>
      </c>
      <c r="AX439" s="275"/>
      <c r="AY439" s="159"/>
      <c r="AZ439" s="159"/>
      <c r="BA439" s="344"/>
      <c r="XAO439" s="314"/>
      <c r="XAP439" s="314"/>
      <c r="XAQ439" s="263"/>
      <c r="XAR439" s="312"/>
      <c r="XAS439" s="263"/>
      <c r="XAT439" s="314"/>
      <c r="XAU439" s="314"/>
      <c r="XAV439" s="314"/>
      <c r="XAW439" s="315"/>
      <c r="XAX439" s="314"/>
      <c r="XAY439" s="314"/>
      <c r="XAZ439" s="314"/>
      <c r="XBA439" s="314"/>
      <c r="XBB439" s="314"/>
      <c r="XBC439" s="314"/>
      <c r="XBD439" s="281"/>
      <c r="XBE439" s="316"/>
      <c r="XBF439" s="317"/>
      <c r="XBG439" s="314"/>
      <c r="XBH439" s="314"/>
      <c r="XBI439" s="314"/>
      <c r="XBJ439" s="314"/>
      <c r="XBK439" s="263"/>
      <c r="XBL439" s="312"/>
      <c r="XBM439" s="263"/>
      <c r="XBN439" s="314"/>
      <c r="XBO439" s="314"/>
      <c r="XBP439" s="314"/>
      <c r="XBQ439" s="315"/>
      <c r="XBR439" s="314"/>
      <c r="XBS439" s="314"/>
      <c r="XBT439" s="314"/>
      <c r="XBU439" s="314"/>
      <c r="XBV439" s="314"/>
      <c r="XBW439" s="281"/>
      <c r="XBX439" s="317"/>
      <c r="XBY439" s="314"/>
      <c r="XBZ439" s="314"/>
      <c r="XCA439" s="318"/>
      <c r="XCB439" s="312"/>
      <c r="XCC439" s="314"/>
      <c r="XCD439" s="314"/>
      <c r="XCE439" s="263"/>
      <c r="XCF439" s="312"/>
      <c r="XCG439" s="263"/>
      <c r="XCH439" s="314"/>
      <c r="XCI439" s="314"/>
      <c r="XCJ439" s="314"/>
      <c r="XCK439" s="315"/>
      <c r="XCL439" s="314"/>
      <c r="XCM439" s="314"/>
      <c r="XCN439" s="314"/>
      <c r="XCO439" s="314"/>
      <c r="XCP439" s="314"/>
      <c r="XCQ439" s="317"/>
      <c r="XCR439" s="314"/>
      <c r="XCS439" s="318"/>
      <c r="XCT439" s="286"/>
      <c r="XCW439" s="314"/>
      <c r="XCX439" s="314"/>
      <c r="XCY439" s="263"/>
      <c r="XCZ439" s="312"/>
      <c r="XDA439" s="263"/>
      <c r="XDB439" s="314"/>
      <c r="XDC439" s="314"/>
      <c r="XDD439" s="314"/>
      <c r="XDE439" s="315"/>
      <c r="XDF439" s="314"/>
      <c r="XDG439" s="314"/>
      <c r="XDH439" s="314"/>
      <c r="XDI439" s="314"/>
      <c r="XDJ439" s="314"/>
      <c r="XDK439" s="314"/>
      <c r="XDL439" s="286"/>
      <c r="XDQ439" s="314"/>
      <c r="XDR439" s="314"/>
      <c r="XDS439" s="263"/>
      <c r="XDT439" s="312"/>
      <c r="XDU439" s="263"/>
      <c r="XDV439" s="314"/>
      <c r="XDW439" s="314"/>
      <c r="XDX439" s="314"/>
      <c r="XDY439" s="315"/>
      <c r="XDZ439" s="314"/>
      <c r="XEA439" s="314"/>
      <c r="XEB439" s="314"/>
      <c r="XEC439" s="314"/>
      <c r="XED439" s="314"/>
      <c r="XEE439" s="286"/>
      <c r="XEK439" s="314"/>
      <c r="XEL439" s="314"/>
      <c r="XEM439" s="263"/>
      <c r="XEN439" s="312"/>
      <c r="XEO439" s="263"/>
      <c r="XEP439" s="314"/>
      <c r="XEQ439" s="314"/>
      <c r="XER439" s="314"/>
      <c r="XES439" s="315"/>
      <c r="XET439" s="314"/>
      <c r="XEU439" s="314"/>
      <c r="XEV439" s="314"/>
      <c r="XEW439" s="314"/>
      <c r="XEX439" s="314"/>
    </row>
    <row r="440" spans="1:53 16265:16378" ht="40.5" hidden="1" customHeight="1" x14ac:dyDescent="0.2">
      <c r="A440" s="378">
        <v>144</v>
      </c>
      <c r="B440" s="364" t="s">
        <v>188</v>
      </c>
      <c r="C440" s="356" t="str">
        <f>+VLOOKUP(B440,$A$770:$B$812,2,0)</f>
        <v>SANDRA YAMILE CALVO CATAÑO</v>
      </c>
      <c r="D440" s="374" t="s">
        <v>169</v>
      </c>
      <c r="E440" s="356"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69" t="s">
        <v>275</v>
      </c>
      <c r="G440" s="275" t="s">
        <v>271</v>
      </c>
      <c r="H440" s="275" t="s">
        <v>34</v>
      </c>
      <c r="I440" s="162" t="s">
        <v>2091</v>
      </c>
      <c r="J440" s="369" t="s">
        <v>106</v>
      </c>
      <c r="K440" s="369" t="s">
        <v>2092</v>
      </c>
      <c r="L440" s="369" t="s">
        <v>2093</v>
      </c>
      <c r="M440" s="369" t="s">
        <v>2094</v>
      </c>
      <c r="N440" s="369" t="s">
        <v>128</v>
      </c>
      <c r="O440" s="382">
        <f t="shared" ref="O440" si="1864">IF(N440="ALTA",5,IF(N440="MEDIO ALTA",4,IF(N440="MEDIA",3,IF(N440="MEDIO BAJA",2,IF(N440="BAJA",1,0)))))</f>
        <v>1</v>
      </c>
      <c r="P440" s="369" t="s">
        <v>144</v>
      </c>
      <c r="Q440" s="382">
        <f t="shared" ref="Q440:Q446" si="1865">IF(P440="ALTO",5,IF(P440="MEDIO ALTO",4,IF(P440="MEDIO",3,IF(P440="MEDIO BAJO",2,IF(P440="BAJO",1,0)))))</f>
        <v>4</v>
      </c>
      <c r="R440" s="382">
        <f>Q440*O440</f>
        <v>4</v>
      </c>
      <c r="S440" s="162" t="s">
        <v>326</v>
      </c>
      <c r="T440" s="334">
        <f t="shared" si="1816"/>
        <v>2</v>
      </c>
      <c r="U440" s="356">
        <f t="shared" si="1695"/>
        <v>2</v>
      </c>
      <c r="V440" s="356">
        <f t="shared" si="1611"/>
        <v>1.2</v>
      </c>
      <c r="W440" s="275" t="s">
        <v>2095</v>
      </c>
      <c r="X440" s="369">
        <f>IF(S440="No_existen",5*$X$10,Y440*$X$10)</f>
        <v>0.2</v>
      </c>
      <c r="Y440" s="368">
        <f t="shared" ref="Y440" si="1866">ROUND(AVERAGEIF(Z440:Z442,"&gt;0"),0)</f>
        <v>4</v>
      </c>
      <c r="Z440" s="335">
        <f t="shared" si="1818"/>
        <v>4</v>
      </c>
      <c r="AA440" s="275" t="s">
        <v>330</v>
      </c>
      <c r="AB440" s="275"/>
      <c r="AC440" s="368">
        <f t="shared" ref="AC440" si="1867">IF(S440="No_existen",5*$AC$10,AD440*$AC$10)</f>
        <v>0.15</v>
      </c>
      <c r="AD440" s="356">
        <f t="shared" ref="AD440" si="1868">ROUND(AVERAGEIF(AE440:AE442,"&gt;0"),0)</f>
        <v>1</v>
      </c>
      <c r="AE440" s="336">
        <f t="shared" si="1821"/>
        <v>1</v>
      </c>
      <c r="AF440" s="275" t="s">
        <v>307</v>
      </c>
      <c r="AG440" s="275" t="s">
        <v>2086</v>
      </c>
      <c r="AH440" s="368">
        <f t="shared" ref="AH440" si="1869">IF(S440="No_existen",5*$AH$10,AI440*$AH$10)</f>
        <v>0.1</v>
      </c>
      <c r="AI440" s="356">
        <f t="shared" ref="AI440" si="1870">ROUND(AVERAGEIF(AJ440:AJ442,"&gt;0"),0)</f>
        <v>1</v>
      </c>
      <c r="AJ440" s="336">
        <f t="shared" si="1824"/>
        <v>1</v>
      </c>
      <c r="AK440" s="275" t="s">
        <v>304</v>
      </c>
      <c r="AL440" s="275" t="s">
        <v>1579</v>
      </c>
      <c r="AM440" s="368">
        <f t="shared" ref="AM440" si="1871">IF(S440="No_existen",5*$AM$10,AN440*$AM$10)</f>
        <v>0.1</v>
      </c>
      <c r="AN440" s="356">
        <f t="shared" ref="AN440" si="1872">ROUND(AVERAGEIF(AO440:AO442,"&gt;0"),0)</f>
        <v>1</v>
      </c>
      <c r="AO440" s="336">
        <f t="shared" si="1692"/>
        <v>1</v>
      </c>
      <c r="AP440" s="275" t="s">
        <v>592</v>
      </c>
      <c r="AQ440" s="356">
        <f t="shared" ref="AQ440" si="1873">ROUND(AVERAGE(U440,Y440,AD440,AI440,AN440),0)</f>
        <v>2</v>
      </c>
      <c r="AR440" s="356" t="str">
        <f t="shared" ref="AR440" si="1874">IF(AQ440&lt;1.5,"FUERTE",IF(AND(AQ440&gt;=1.5,AQ440&lt;2.5),"ACEPTABLE",IF(AQ440&gt;=5,"INEXISTENTE","DÉBIL")))</f>
        <v>ACEPTABLE</v>
      </c>
      <c r="AS440" s="358">
        <f t="shared" ref="AS440" si="1875">IF(R440=0,0,ROUND((R440*AQ440),0))</f>
        <v>8</v>
      </c>
      <c r="AT440" s="360" t="str">
        <f t="shared" ref="AT440" si="1876">IF(AS440&gt;=36,"GRAVE", IF(AS440&lt;=10, "LEVE", "MODERADO"))</f>
        <v>LEVE</v>
      </c>
      <c r="AU440" s="367" t="s">
        <v>2096</v>
      </c>
      <c r="AV440" s="367">
        <v>0</v>
      </c>
      <c r="AW440" s="275" t="s">
        <v>90</v>
      </c>
      <c r="AX440" s="275"/>
      <c r="AY440" s="159"/>
      <c r="AZ440" s="159"/>
      <c r="BA440" s="344"/>
      <c r="XAO440" s="314"/>
      <c r="XAP440" s="314"/>
      <c r="XAQ440" s="263"/>
      <c r="XAR440" s="312"/>
      <c r="XAS440" s="263"/>
      <c r="XAT440" s="314"/>
      <c r="XAU440" s="314"/>
      <c r="XAV440" s="314"/>
      <c r="XAW440" s="315"/>
      <c r="XAX440" s="314"/>
      <c r="XAY440" s="314"/>
      <c r="XAZ440" s="314"/>
      <c r="XBA440" s="314"/>
      <c r="XBB440" s="314"/>
      <c r="XBC440" s="314"/>
      <c r="XBD440" s="281"/>
      <c r="XBE440" s="316"/>
      <c r="XBF440" s="317"/>
      <c r="XBG440" s="314"/>
      <c r="XBH440" s="314"/>
      <c r="XBI440" s="314"/>
      <c r="XBJ440" s="314"/>
      <c r="XBK440" s="263"/>
      <c r="XBL440" s="312"/>
      <c r="XBM440" s="263"/>
      <c r="XBN440" s="314"/>
      <c r="XBO440" s="314"/>
      <c r="XBP440" s="314"/>
      <c r="XBQ440" s="315"/>
      <c r="XBR440" s="314"/>
      <c r="XBS440" s="314"/>
      <c r="XBT440" s="314"/>
      <c r="XBU440" s="314"/>
      <c r="XBV440" s="314"/>
      <c r="XBW440" s="281"/>
      <c r="XBX440" s="317"/>
      <c r="XBY440" s="314"/>
      <c r="XBZ440" s="314"/>
      <c r="XCA440" s="318"/>
      <c r="XCB440" s="312"/>
      <c r="XCC440" s="314"/>
      <c r="XCD440" s="314"/>
      <c r="XCE440" s="263"/>
      <c r="XCF440" s="312"/>
      <c r="XCG440" s="263"/>
      <c r="XCH440" s="314"/>
      <c r="XCI440" s="314"/>
      <c r="XCJ440" s="314"/>
      <c r="XCK440" s="315"/>
      <c r="XCL440" s="314"/>
      <c r="XCM440" s="314"/>
      <c r="XCN440" s="314"/>
      <c r="XCO440" s="314"/>
      <c r="XCP440" s="314"/>
      <c r="XCQ440" s="317"/>
      <c r="XCR440" s="314"/>
      <c r="XCS440" s="318"/>
      <c r="XCT440" s="286"/>
      <c r="XCW440" s="314"/>
      <c r="XCX440" s="314"/>
      <c r="XCY440" s="263"/>
      <c r="XCZ440" s="312"/>
      <c r="XDA440" s="263"/>
      <c r="XDB440" s="314"/>
      <c r="XDC440" s="314"/>
      <c r="XDD440" s="314"/>
      <c r="XDE440" s="315"/>
      <c r="XDF440" s="314"/>
      <c r="XDG440" s="314"/>
      <c r="XDH440" s="314"/>
      <c r="XDI440" s="314"/>
      <c r="XDJ440" s="314"/>
      <c r="XDK440" s="314"/>
      <c r="XDL440" s="286"/>
      <c r="XDQ440" s="314"/>
      <c r="XDR440" s="314"/>
      <c r="XDS440" s="263"/>
      <c r="XDT440" s="312"/>
      <c r="XDU440" s="263"/>
      <c r="XDV440" s="314"/>
      <c r="XDW440" s="314"/>
      <c r="XDX440" s="314"/>
      <c r="XDY440" s="315"/>
      <c r="XDZ440" s="314"/>
      <c r="XEA440" s="314"/>
      <c r="XEB440" s="314"/>
      <c r="XEC440" s="314"/>
      <c r="XED440" s="314"/>
      <c r="XEE440" s="286"/>
      <c r="XEK440" s="314"/>
      <c r="XEL440" s="314"/>
      <c r="XEM440" s="263"/>
      <c r="XEN440" s="312"/>
      <c r="XEO440" s="263"/>
      <c r="XEP440" s="314"/>
      <c r="XEQ440" s="314"/>
      <c r="XER440" s="314"/>
      <c r="XES440" s="315"/>
      <c r="XET440" s="314"/>
      <c r="XEU440" s="314"/>
      <c r="XEV440" s="314"/>
      <c r="XEW440" s="314"/>
      <c r="XEX440" s="314"/>
    </row>
    <row r="441" spans="1:53 16265:16378" ht="40.5" hidden="1" customHeight="1" x14ac:dyDescent="0.2">
      <c r="A441" s="378"/>
      <c r="B441" s="364"/>
      <c r="C441" s="356"/>
      <c r="D441" s="374"/>
      <c r="E441" s="356"/>
      <c r="F441" s="369"/>
      <c r="G441" s="275" t="s">
        <v>272</v>
      </c>
      <c r="H441" s="275" t="s">
        <v>39</v>
      </c>
      <c r="I441" s="162" t="s">
        <v>2097</v>
      </c>
      <c r="J441" s="369"/>
      <c r="K441" s="369"/>
      <c r="L441" s="369"/>
      <c r="M441" s="369"/>
      <c r="N441" s="369"/>
      <c r="O441" s="382"/>
      <c r="P441" s="369"/>
      <c r="Q441" s="382"/>
      <c r="R441" s="382"/>
      <c r="S441" s="162" t="s">
        <v>326</v>
      </c>
      <c r="T441" s="334">
        <f t="shared" si="1816"/>
        <v>2</v>
      </c>
      <c r="U441" s="356"/>
      <c r="V441" s="356"/>
      <c r="W441" s="275" t="s">
        <v>2098</v>
      </c>
      <c r="X441" s="369"/>
      <c r="Y441" s="368"/>
      <c r="Z441" s="335">
        <f t="shared" si="1818"/>
        <v>4</v>
      </c>
      <c r="AA441" s="275" t="s">
        <v>330</v>
      </c>
      <c r="AB441" s="275"/>
      <c r="AC441" s="368"/>
      <c r="AD441" s="356"/>
      <c r="AE441" s="336">
        <f t="shared" si="1821"/>
        <v>1</v>
      </c>
      <c r="AF441" s="275" t="s">
        <v>307</v>
      </c>
      <c r="AG441" s="275" t="s">
        <v>2086</v>
      </c>
      <c r="AH441" s="368"/>
      <c r="AI441" s="356"/>
      <c r="AJ441" s="336">
        <f t="shared" si="1824"/>
        <v>1</v>
      </c>
      <c r="AK441" s="275" t="s">
        <v>304</v>
      </c>
      <c r="AL441" s="275" t="s">
        <v>315</v>
      </c>
      <c r="AM441" s="368"/>
      <c r="AN441" s="356"/>
      <c r="AO441" s="336">
        <f t="shared" si="1692"/>
        <v>1</v>
      </c>
      <c r="AP441" s="275" t="s">
        <v>592</v>
      </c>
      <c r="AQ441" s="356"/>
      <c r="AR441" s="356"/>
      <c r="AS441" s="358"/>
      <c r="AT441" s="360"/>
      <c r="AU441" s="367"/>
      <c r="AV441" s="367"/>
      <c r="AW441" s="275" t="s">
        <v>90</v>
      </c>
      <c r="AX441" s="275"/>
      <c r="AY441" s="159"/>
      <c r="AZ441" s="159"/>
      <c r="BA441" s="344"/>
      <c r="XAO441" s="314"/>
      <c r="XAP441" s="314"/>
      <c r="XAQ441" s="263"/>
      <c r="XAR441" s="312"/>
      <c r="XAS441" s="263"/>
      <c r="XAT441" s="314"/>
      <c r="XAU441" s="314"/>
      <c r="XAV441" s="314"/>
      <c r="XAW441" s="315"/>
      <c r="XAX441" s="314"/>
      <c r="XAY441" s="314"/>
      <c r="XAZ441" s="314"/>
      <c r="XBA441" s="314"/>
      <c r="XBB441" s="314"/>
      <c r="XBC441" s="314"/>
      <c r="XBD441" s="281"/>
      <c r="XBE441" s="316"/>
      <c r="XBF441" s="317"/>
      <c r="XBG441" s="314"/>
      <c r="XBH441" s="314"/>
      <c r="XBI441" s="314"/>
      <c r="XBJ441" s="314"/>
      <c r="XBK441" s="263"/>
      <c r="XBL441" s="312"/>
      <c r="XBM441" s="263"/>
      <c r="XBN441" s="314"/>
      <c r="XBO441" s="314"/>
      <c r="XBP441" s="314"/>
      <c r="XBQ441" s="315"/>
      <c r="XBR441" s="314"/>
      <c r="XBS441" s="314"/>
      <c r="XBT441" s="314"/>
      <c r="XBU441" s="314"/>
      <c r="XBV441" s="314"/>
      <c r="XBW441" s="281"/>
      <c r="XBX441" s="317"/>
      <c r="XBY441" s="314"/>
      <c r="XBZ441" s="314"/>
      <c r="XCA441" s="318"/>
      <c r="XCB441" s="312"/>
      <c r="XCC441" s="314"/>
      <c r="XCD441" s="314"/>
      <c r="XCE441" s="263"/>
      <c r="XCF441" s="312"/>
      <c r="XCG441" s="263"/>
      <c r="XCH441" s="314"/>
      <c r="XCI441" s="314"/>
      <c r="XCJ441" s="314"/>
      <c r="XCK441" s="315"/>
      <c r="XCL441" s="314"/>
      <c r="XCM441" s="314"/>
      <c r="XCN441" s="314"/>
      <c r="XCO441" s="314"/>
      <c r="XCP441" s="314"/>
      <c r="XCQ441" s="317"/>
      <c r="XCR441" s="314"/>
      <c r="XCS441" s="318"/>
      <c r="XCT441" s="286"/>
      <c r="XCW441" s="314"/>
      <c r="XCX441" s="314"/>
      <c r="XCY441" s="263"/>
      <c r="XCZ441" s="312"/>
      <c r="XDA441" s="263"/>
      <c r="XDB441" s="314"/>
      <c r="XDC441" s="314"/>
      <c r="XDD441" s="314"/>
      <c r="XDE441" s="315"/>
      <c r="XDF441" s="314"/>
      <c r="XDG441" s="314"/>
      <c r="XDH441" s="314"/>
      <c r="XDI441" s="314"/>
      <c r="XDJ441" s="314"/>
      <c r="XDK441" s="314"/>
      <c r="XDL441" s="286"/>
      <c r="XDQ441" s="314"/>
      <c r="XDR441" s="314"/>
      <c r="XDS441" s="263"/>
      <c r="XDT441" s="312"/>
      <c r="XDU441" s="263"/>
      <c r="XDV441" s="314"/>
      <c r="XDW441" s="314"/>
      <c r="XDX441" s="314"/>
      <c r="XDY441" s="315"/>
      <c r="XDZ441" s="314"/>
      <c r="XEA441" s="314"/>
      <c r="XEB441" s="314"/>
      <c r="XEC441" s="314"/>
      <c r="XED441" s="314"/>
      <c r="XEE441" s="286"/>
      <c r="XEK441" s="314"/>
      <c r="XEL441" s="314"/>
      <c r="XEM441" s="263"/>
      <c r="XEN441" s="312"/>
      <c r="XEO441" s="263"/>
      <c r="XEP441" s="314"/>
      <c r="XEQ441" s="314"/>
      <c r="XER441" s="314"/>
      <c r="XES441" s="315"/>
      <c r="XET441" s="314"/>
      <c r="XEU441" s="314"/>
      <c r="XEV441" s="314"/>
      <c r="XEW441" s="314"/>
      <c r="XEX441" s="314"/>
    </row>
    <row r="442" spans="1:53 16265:16378" ht="40.5" hidden="1" customHeight="1" x14ac:dyDescent="0.2">
      <c r="A442" s="378"/>
      <c r="B442" s="364"/>
      <c r="C442" s="356"/>
      <c r="D442" s="374"/>
      <c r="E442" s="356"/>
      <c r="F442" s="369"/>
      <c r="G442" s="275"/>
      <c r="H442" s="275"/>
      <c r="I442" s="162"/>
      <c r="J442" s="369"/>
      <c r="K442" s="369"/>
      <c r="L442" s="369"/>
      <c r="M442" s="369"/>
      <c r="N442" s="369"/>
      <c r="O442" s="382"/>
      <c r="P442" s="369"/>
      <c r="Q442" s="382"/>
      <c r="R442" s="382"/>
      <c r="S442" s="162"/>
      <c r="T442" s="334">
        <f t="shared" si="1816"/>
        <v>0</v>
      </c>
      <c r="U442" s="356"/>
      <c r="V442" s="356"/>
      <c r="W442" s="275"/>
      <c r="X442" s="369"/>
      <c r="Y442" s="368"/>
      <c r="Z442" s="335">
        <f t="shared" si="1818"/>
        <v>0</v>
      </c>
      <c r="AA442" s="275"/>
      <c r="AB442" s="275"/>
      <c r="AC442" s="368"/>
      <c r="AD442" s="356"/>
      <c r="AE442" s="336">
        <f t="shared" si="1821"/>
        <v>0</v>
      </c>
      <c r="AF442" s="275"/>
      <c r="AG442" s="275"/>
      <c r="AH442" s="368"/>
      <c r="AI442" s="356"/>
      <c r="AJ442" s="336">
        <f t="shared" si="1824"/>
        <v>0</v>
      </c>
      <c r="AK442" s="275"/>
      <c r="AL442" s="275"/>
      <c r="AM442" s="368"/>
      <c r="AN442" s="356"/>
      <c r="AO442" s="336">
        <f t="shared" si="1692"/>
        <v>0</v>
      </c>
      <c r="AP442" s="275"/>
      <c r="AQ442" s="356"/>
      <c r="AR442" s="356"/>
      <c r="AS442" s="358"/>
      <c r="AT442" s="360"/>
      <c r="AU442" s="367"/>
      <c r="AV442" s="367"/>
      <c r="AW442" s="275" t="s">
        <v>90</v>
      </c>
      <c r="AX442" s="275"/>
      <c r="AY442" s="159"/>
      <c r="AZ442" s="159"/>
      <c r="BA442" s="344"/>
      <c r="XAO442" s="314"/>
      <c r="XAP442" s="314"/>
      <c r="XAQ442" s="263"/>
      <c r="XAR442" s="312"/>
      <c r="XAS442" s="263"/>
      <c r="XAT442" s="314"/>
      <c r="XAU442" s="314"/>
      <c r="XAV442" s="314"/>
      <c r="XAW442" s="315"/>
      <c r="XAX442" s="314"/>
      <c r="XAY442" s="314"/>
      <c r="XAZ442" s="314"/>
      <c r="XBA442" s="314"/>
      <c r="XBB442" s="314"/>
      <c r="XBC442" s="314"/>
      <c r="XBD442" s="281"/>
      <c r="XBE442" s="316"/>
      <c r="XBF442" s="317"/>
      <c r="XBG442" s="314"/>
      <c r="XBH442" s="314"/>
      <c r="XBI442" s="314"/>
      <c r="XBJ442" s="314"/>
      <c r="XBK442" s="263"/>
      <c r="XBL442" s="312"/>
      <c r="XBM442" s="263"/>
      <c r="XBN442" s="314"/>
      <c r="XBO442" s="314"/>
      <c r="XBP442" s="314"/>
      <c r="XBQ442" s="315"/>
      <c r="XBR442" s="314"/>
      <c r="XBS442" s="314"/>
      <c r="XBT442" s="314"/>
      <c r="XBU442" s="314"/>
      <c r="XBV442" s="314"/>
      <c r="XBW442" s="281"/>
      <c r="XBX442" s="317"/>
      <c r="XBY442" s="314"/>
      <c r="XBZ442" s="314"/>
      <c r="XCA442" s="318"/>
      <c r="XCB442" s="312"/>
      <c r="XCC442" s="314"/>
      <c r="XCD442" s="314"/>
      <c r="XCE442" s="263"/>
      <c r="XCF442" s="312"/>
      <c r="XCG442" s="263"/>
      <c r="XCH442" s="314"/>
      <c r="XCI442" s="314"/>
      <c r="XCJ442" s="314"/>
      <c r="XCK442" s="315"/>
      <c r="XCL442" s="314"/>
      <c r="XCM442" s="314"/>
      <c r="XCN442" s="314"/>
      <c r="XCO442" s="314"/>
      <c r="XCP442" s="314"/>
      <c r="XCQ442" s="317"/>
      <c r="XCR442" s="314"/>
      <c r="XCS442" s="318"/>
      <c r="XCT442" s="286"/>
      <c r="XCW442" s="314"/>
      <c r="XCX442" s="314"/>
      <c r="XCY442" s="263"/>
      <c r="XCZ442" s="312"/>
      <c r="XDA442" s="263"/>
      <c r="XDB442" s="314"/>
      <c r="XDC442" s="314"/>
      <c r="XDD442" s="314"/>
      <c r="XDE442" s="315"/>
      <c r="XDF442" s="314"/>
      <c r="XDG442" s="314"/>
      <c r="XDH442" s="314"/>
      <c r="XDI442" s="314"/>
      <c r="XDJ442" s="314"/>
      <c r="XDK442" s="314"/>
      <c r="XDL442" s="286"/>
      <c r="XDQ442" s="314"/>
      <c r="XDR442" s="314"/>
      <c r="XDS442" s="263"/>
      <c r="XDT442" s="312"/>
      <c r="XDU442" s="263"/>
      <c r="XDV442" s="314"/>
      <c r="XDW442" s="314"/>
      <c r="XDX442" s="314"/>
      <c r="XDY442" s="315"/>
      <c r="XDZ442" s="314"/>
      <c r="XEA442" s="314"/>
      <c r="XEB442" s="314"/>
      <c r="XEC442" s="314"/>
      <c r="XED442" s="314"/>
      <c r="XEE442" s="286"/>
      <c r="XEK442" s="314"/>
      <c r="XEL442" s="314"/>
      <c r="XEM442" s="263"/>
      <c r="XEN442" s="312"/>
      <c r="XEO442" s="263"/>
      <c r="XEP442" s="314"/>
      <c r="XEQ442" s="314"/>
      <c r="XER442" s="314"/>
      <c r="XES442" s="315"/>
      <c r="XET442" s="314"/>
      <c r="XEU442" s="314"/>
      <c r="XEV442" s="314"/>
      <c r="XEW442" s="314"/>
      <c r="XEX442" s="314"/>
    </row>
    <row r="443" spans="1:53 16265:16378" ht="40.5" hidden="1" customHeight="1" x14ac:dyDescent="0.2">
      <c r="A443" s="378">
        <v>145</v>
      </c>
      <c r="B443" s="364" t="s">
        <v>188</v>
      </c>
      <c r="C443" s="356" t="str">
        <f>+VLOOKUP(B443,$A$770:$B$812,2,0)</f>
        <v>SANDRA YAMILE CALVO CATAÑO</v>
      </c>
      <c r="D443" s="374" t="s">
        <v>169</v>
      </c>
      <c r="E443" s="356"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69" t="s">
        <v>276</v>
      </c>
      <c r="G443" s="275" t="s">
        <v>271</v>
      </c>
      <c r="H443" s="275" t="s">
        <v>37</v>
      </c>
      <c r="I443" s="163" t="s">
        <v>2099</v>
      </c>
      <c r="J443" s="369" t="s">
        <v>106</v>
      </c>
      <c r="K443" s="364" t="s">
        <v>2100</v>
      </c>
      <c r="L443" s="364" t="s">
        <v>2101</v>
      </c>
      <c r="M443" s="364" t="s">
        <v>2102</v>
      </c>
      <c r="N443" s="369" t="s">
        <v>128</v>
      </c>
      <c r="O443" s="382">
        <f t="shared" ref="O443" si="1877">IF(N443="ALTA",5,IF(N443="MEDIO ALTA",4,IF(N443="MEDIA",3,IF(N443="MEDIO BAJA",2,IF(N443="BAJA",1,0)))))</f>
        <v>1</v>
      </c>
      <c r="P443" s="369" t="s">
        <v>145</v>
      </c>
      <c r="Q443" s="382">
        <f t="shared" si="1865"/>
        <v>2</v>
      </c>
      <c r="R443" s="382">
        <f>Q443*O443</f>
        <v>2</v>
      </c>
      <c r="S443" s="162" t="s">
        <v>327</v>
      </c>
      <c r="T443" s="334">
        <f t="shared" si="1816"/>
        <v>1</v>
      </c>
      <c r="U443" s="356">
        <f t="shared" si="1695"/>
        <v>1</v>
      </c>
      <c r="V443" s="356">
        <f t="shared" si="1611"/>
        <v>0.6</v>
      </c>
      <c r="W443" s="275" t="s">
        <v>2103</v>
      </c>
      <c r="X443" s="369">
        <f>IF(S443="No_existen",5*$X$10,Y443*$X$10)</f>
        <v>0.1</v>
      </c>
      <c r="Y443" s="368">
        <f t="shared" ref="Y443" si="1878">ROUND(AVERAGEIF(Z443:Z445,"&gt;0"),0)</f>
        <v>2</v>
      </c>
      <c r="Z443" s="335">
        <f t="shared" si="1818"/>
        <v>2</v>
      </c>
      <c r="AA443" s="275" t="s">
        <v>331</v>
      </c>
      <c r="AB443" s="275"/>
      <c r="AC443" s="368">
        <f t="shared" ref="AC443" si="1879">IF(S443="No_existen",5*$AC$10,AD443*$AC$10)</f>
        <v>0.15</v>
      </c>
      <c r="AD443" s="356">
        <f t="shared" ref="AD443" si="1880">ROUND(AVERAGEIF(AE443:AE445,"&gt;0"),0)</f>
        <v>1</v>
      </c>
      <c r="AE443" s="336">
        <f t="shared" si="1821"/>
        <v>1</v>
      </c>
      <c r="AF443" s="275" t="s">
        <v>307</v>
      </c>
      <c r="AG443" s="275" t="s">
        <v>2086</v>
      </c>
      <c r="AH443" s="368">
        <f t="shared" ref="AH443" si="1881">IF(S443="No_existen",5*$AH$10,AI443*$AH$10)</f>
        <v>0.1</v>
      </c>
      <c r="AI443" s="356">
        <f t="shared" ref="AI443" si="1882">ROUND(AVERAGEIF(AJ443:AJ445,"&gt;0"),0)</f>
        <v>1</v>
      </c>
      <c r="AJ443" s="336">
        <f t="shared" si="1824"/>
        <v>1</v>
      </c>
      <c r="AK443" s="275" t="s">
        <v>304</v>
      </c>
      <c r="AL443" s="275" t="s">
        <v>313</v>
      </c>
      <c r="AM443" s="368">
        <f t="shared" ref="AM443" si="1883">IF(S443="No_existen",5*$AM$10,AN443*$AM$10)</f>
        <v>0.4</v>
      </c>
      <c r="AN443" s="356">
        <f t="shared" ref="AN443" si="1884">ROUND(AVERAGEIF(AO443:AO445,"&gt;0"),0)</f>
        <v>4</v>
      </c>
      <c r="AO443" s="336">
        <f t="shared" si="1692"/>
        <v>4</v>
      </c>
      <c r="AP443" s="275" t="s">
        <v>593</v>
      </c>
      <c r="AQ443" s="356">
        <f t="shared" ref="AQ443" si="1885">ROUND(AVERAGE(U443,Y443,AD443,AI443,AN443),0)</f>
        <v>2</v>
      </c>
      <c r="AR443" s="356" t="str">
        <f t="shared" ref="AR443" si="1886">IF(AQ443&lt;1.5,"FUERTE",IF(AND(AQ443&gt;=1.5,AQ443&lt;2.5),"ACEPTABLE",IF(AQ443&gt;=5,"INEXISTENTE","DÉBIL")))</f>
        <v>ACEPTABLE</v>
      </c>
      <c r="AS443" s="358">
        <f t="shared" ref="AS443" si="1887">IF(R443=0,0,ROUND((R443*AQ443),0))</f>
        <v>4</v>
      </c>
      <c r="AT443" s="360" t="str">
        <f t="shared" ref="AT443" si="1888">IF(AS443&gt;=36,"GRAVE", IF(AS443&lt;=10, "LEVE", "MODERADO"))</f>
        <v>LEVE</v>
      </c>
      <c r="AU443" s="367" t="s">
        <v>2104</v>
      </c>
      <c r="AV443" s="366">
        <v>0.8</v>
      </c>
      <c r="AW443" s="275" t="s">
        <v>90</v>
      </c>
      <c r="AX443" s="275"/>
      <c r="AY443" s="159"/>
      <c r="AZ443" s="159"/>
      <c r="BA443" s="344"/>
      <c r="XAO443" s="314"/>
      <c r="XAP443" s="314"/>
      <c r="XAQ443" s="263"/>
      <c r="XAR443" s="312"/>
      <c r="XAS443" s="263"/>
      <c r="XAT443" s="314"/>
      <c r="XAU443" s="314"/>
      <c r="XAV443" s="314"/>
      <c r="XAW443" s="315"/>
      <c r="XAX443" s="314"/>
      <c r="XAY443" s="314"/>
      <c r="XAZ443" s="314"/>
      <c r="XBA443" s="314"/>
      <c r="XBB443" s="314"/>
      <c r="XBC443" s="314"/>
      <c r="XBD443" s="281"/>
      <c r="XBE443" s="316"/>
      <c r="XBF443" s="317"/>
      <c r="XBG443" s="314"/>
      <c r="XBH443" s="314"/>
      <c r="XBI443" s="314"/>
      <c r="XBJ443" s="314"/>
      <c r="XBK443" s="263"/>
      <c r="XBL443" s="312"/>
      <c r="XBM443" s="263"/>
      <c r="XBN443" s="314"/>
      <c r="XBO443" s="314"/>
      <c r="XBP443" s="314"/>
      <c r="XBQ443" s="315"/>
      <c r="XBR443" s="314"/>
      <c r="XBS443" s="314"/>
      <c r="XBT443" s="314"/>
      <c r="XBU443" s="314"/>
      <c r="XBV443" s="314"/>
      <c r="XBW443" s="281"/>
      <c r="XBX443" s="317"/>
      <c r="XBY443" s="314"/>
      <c r="XBZ443" s="314"/>
      <c r="XCA443" s="318"/>
      <c r="XCB443" s="312"/>
      <c r="XCC443" s="314"/>
      <c r="XCD443" s="314"/>
      <c r="XCE443" s="263"/>
      <c r="XCF443" s="312"/>
      <c r="XCG443" s="263"/>
      <c r="XCH443" s="314"/>
      <c r="XCI443" s="314"/>
      <c r="XCJ443" s="314"/>
      <c r="XCK443" s="315"/>
      <c r="XCL443" s="314"/>
      <c r="XCM443" s="314"/>
      <c r="XCN443" s="314"/>
      <c r="XCO443" s="314"/>
      <c r="XCP443" s="314"/>
      <c r="XCQ443" s="317"/>
      <c r="XCR443" s="314"/>
      <c r="XCS443" s="318"/>
      <c r="XCT443" s="286"/>
      <c r="XCW443" s="314"/>
      <c r="XCX443" s="314"/>
      <c r="XCY443" s="263"/>
      <c r="XCZ443" s="312"/>
      <c r="XDA443" s="263"/>
      <c r="XDB443" s="314"/>
      <c r="XDC443" s="314"/>
      <c r="XDD443" s="314"/>
      <c r="XDE443" s="315"/>
      <c r="XDF443" s="314"/>
      <c r="XDG443" s="314"/>
      <c r="XDH443" s="314"/>
      <c r="XDI443" s="314"/>
      <c r="XDJ443" s="314"/>
      <c r="XDK443" s="314"/>
      <c r="XDL443" s="286"/>
      <c r="XDQ443" s="314"/>
      <c r="XDR443" s="314"/>
      <c r="XDS443" s="263"/>
      <c r="XDT443" s="312"/>
      <c r="XDU443" s="263"/>
      <c r="XDV443" s="314"/>
      <c r="XDW443" s="314"/>
      <c r="XDX443" s="314"/>
      <c r="XDY443" s="315"/>
      <c r="XDZ443" s="314"/>
      <c r="XEA443" s="314"/>
      <c r="XEB443" s="314"/>
      <c r="XEC443" s="314"/>
      <c r="XED443" s="314"/>
      <c r="XEE443" s="286"/>
      <c r="XEK443" s="314"/>
      <c r="XEL443" s="314"/>
      <c r="XEM443" s="263"/>
      <c r="XEN443" s="312"/>
      <c r="XEO443" s="263"/>
      <c r="XEP443" s="314"/>
      <c r="XEQ443" s="314"/>
      <c r="XER443" s="314"/>
      <c r="XES443" s="315"/>
      <c r="XET443" s="314"/>
      <c r="XEU443" s="314"/>
      <c r="XEV443" s="314"/>
      <c r="XEW443" s="314"/>
      <c r="XEX443" s="314"/>
    </row>
    <row r="444" spans="1:53 16265:16378" ht="40.5" hidden="1" customHeight="1" x14ac:dyDescent="0.2">
      <c r="A444" s="378"/>
      <c r="B444" s="364"/>
      <c r="C444" s="356"/>
      <c r="D444" s="374"/>
      <c r="E444" s="356"/>
      <c r="F444" s="369"/>
      <c r="G444" s="275" t="s">
        <v>272</v>
      </c>
      <c r="H444" s="275" t="s">
        <v>41</v>
      </c>
      <c r="I444" s="163" t="s">
        <v>2105</v>
      </c>
      <c r="J444" s="369"/>
      <c r="K444" s="364"/>
      <c r="L444" s="364"/>
      <c r="M444" s="364"/>
      <c r="N444" s="369"/>
      <c r="O444" s="382"/>
      <c r="P444" s="369"/>
      <c r="Q444" s="382"/>
      <c r="R444" s="382"/>
      <c r="S444" s="162"/>
      <c r="T444" s="334">
        <f t="shared" si="1816"/>
        <v>0</v>
      </c>
      <c r="U444" s="356"/>
      <c r="V444" s="356"/>
      <c r="W444" s="275"/>
      <c r="X444" s="369"/>
      <c r="Y444" s="368"/>
      <c r="Z444" s="335">
        <f t="shared" si="1818"/>
        <v>0</v>
      </c>
      <c r="AA444" s="275"/>
      <c r="AB444" s="275"/>
      <c r="AC444" s="368"/>
      <c r="AD444" s="356"/>
      <c r="AE444" s="336">
        <f t="shared" si="1821"/>
        <v>0</v>
      </c>
      <c r="AF444" s="275"/>
      <c r="AG444" s="275"/>
      <c r="AH444" s="368"/>
      <c r="AI444" s="356"/>
      <c r="AJ444" s="336">
        <f t="shared" si="1824"/>
        <v>0</v>
      </c>
      <c r="AK444" s="275"/>
      <c r="AL444" s="275"/>
      <c r="AM444" s="368"/>
      <c r="AN444" s="356"/>
      <c r="AO444" s="336">
        <f t="shared" si="1692"/>
        <v>0</v>
      </c>
      <c r="AP444" s="275"/>
      <c r="AQ444" s="356"/>
      <c r="AR444" s="356"/>
      <c r="AS444" s="358"/>
      <c r="AT444" s="360"/>
      <c r="AU444" s="367"/>
      <c r="AV444" s="367"/>
      <c r="AW444" s="275" t="s">
        <v>90</v>
      </c>
      <c r="AX444" s="275"/>
      <c r="AY444" s="159"/>
      <c r="AZ444" s="159"/>
      <c r="BA444" s="344"/>
      <c r="XAO444" s="314"/>
      <c r="XAP444" s="314"/>
      <c r="XAQ444" s="263"/>
      <c r="XAR444" s="312"/>
      <c r="XAS444" s="263"/>
      <c r="XAT444" s="314"/>
      <c r="XAU444" s="314"/>
      <c r="XAV444" s="314"/>
      <c r="XAW444" s="315"/>
      <c r="XAX444" s="314"/>
      <c r="XAY444" s="314"/>
      <c r="XAZ444" s="314"/>
      <c r="XBA444" s="314"/>
      <c r="XBB444" s="314"/>
      <c r="XBC444" s="314"/>
      <c r="XBD444" s="281"/>
      <c r="XBE444" s="316"/>
      <c r="XBF444" s="317"/>
      <c r="XBG444" s="314"/>
      <c r="XBH444" s="314"/>
      <c r="XBI444" s="314"/>
      <c r="XBJ444" s="314"/>
      <c r="XBK444" s="263"/>
      <c r="XBL444" s="312"/>
      <c r="XBM444" s="263"/>
      <c r="XBN444" s="314"/>
      <c r="XBO444" s="314"/>
      <c r="XBP444" s="314"/>
      <c r="XBQ444" s="315"/>
      <c r="XBR444" s="314"/>
      <c r="XBS444" s="314"/>
      <c r="XBT444" s="314"/>
      <c r="XBU444" s="314"/>
      <c r="XBV444" s="314"/>
      <c r="XBW444" s="281"/>
      <c r="XBX444" s="317"/>
      <c r="XBY444" s="314"/>
      <c r="XBZ444" s="314"/>
      <c r="XCA444" s="318"/>
      <c r="XCB444" s="312"/>
      <c r="XCC444" s="314"/>
      <c r="XCD444" s="314"/>
      <c r="XCE444" s="263"/>
      <c r="XCF444" s="312"/>
      <c r="XCG444" s="263"/>
      <c r="XCH444" s="314"/>
      <c r="XCI444" s="314"/>
      <c r="XCJ444" s="314"/>
      <c r="XCK444" s="315"/>
      <c r="XCL444" s="314"/>
      <c r="XCM444" s="314"/>
      <c r="XCN444" s="314"/>
      <c r="XCO444" s="314"/>
      <c r="XCP444" s="314"/>
      <c r="XCQ444" s="317"/>
      <c r="XCR444" s="314"/>
      <c r="XCS444" s="318"/>
      <c r="XCT444" s="286"/>
      <c r="XCW444" s="314"/>
      <c r="XCX444" s="314"/>
      <c r="XCY444" s="263"/>
      <c r="XCZ444" s="312"/>
      <c r="XDA444" s="263"/>
      <c r="XDB444" s="314"/>
      <c r="XDC444" s="314"/>
      <c r="XDD444" s="314"/>
      <c r="XDE444" s="315"/>
      <c r="XDF444" s="314"/>
      <c r="XDG444" s="314"/>
      <c r="XDH444" s="314"/>
      <c r="XDI444" s="314"/>
      <c r="XDJ444" s="314"/>
      <c r="XDK444" s="314"/>
      <c r="XDL444" s="286"/>
      <c r="XDQ444" s="314"/>
      <c r="XDR444" s="314"/>
      <c r="XDS444" s="263"/>
      <c r="XDT444" s="312"/>
      <c r="XDU444" s="263"/>
      <c r="XDV444" s="314"/>
      <c r="XDW444" s="314"/>
      <c r="XDX444" s="314"/>
      <c r="XDY444" s="315"/>
      <c r="XDZ444" s="314"/>
      <c r="XEA444" s="314"/>
      <c r="XEB444" s="314"/>
      <c r="XEC444" s="314"/>
      <c r="XED444" s="314"/>
      <c r="XEE444" s="286"/>
      <c r="XEK444" s="314"/>
      <c r="XEL444" s="314"/>
      <c r="XEM444" s="263"/>
      <c r="XEN444" s="312"/>
      <c r="XEO444" s="263"/>
      <c r="XEP444" s="314"/>
      <c r="XEQ444" s="314"/>
      <c r="XER444" s="314"/>
      <c r="XES444" s="315"/>
      <c r="XET444" s="314"/>
      <c r="XEU444" s="314"/>
      <c r="XEV444" s="314"/>
      <c r="XEW444" s="314"/>
      <c r="XEX444" s="314"/>
    </row>
    <row r="445" spans="1:53 16265:16378" ht="40.5" hidden="1" customHeight="1" x14ac:dyDescent="0.2">
      <c r="A445" s="378"/>
      <c r="B445" s="364"/>
      <c r="C445" s="356"/>
      <c r="D445" s="374"/>
      <c r="E445" s="356"/>
      <c r="F445" s="369"/>
      <c r="G445" s="275" t="s">
        <v>271</v>
      </c>
      <c r="H445" s="275" t="s">
        <v>37</v>
      </c>
      <c r="I445" s="275" t="s">
        <v>2106</v>
      </c>
      <c r="J445" s="369"/>
      <c r="K445" s="364"/>
      <c r="L445" s="364"/>
      <c r="M445" s="364"/>
      <c r="N445" s="369"/>
      <c r="O445" s="382"/>
      <c r="P445" s="369"/>
      <c r="Q445" s="382"/>
      <c r="R445" s="382"/>
      <c r="S445" s="162"/>
      <c r="T445" s="334">
        <f t="shared" si="1816"/>
        <v>0</v>
      </c>
      <c r="U445" s="356"/>
      <c r="V445" s="356"/>
      <c r="W445" s="275"/>
      <c r="X445" s="369"/>
      <c r="Y445" s="368"/>
      <c r="Z445" s="335">
        <f t="shared" si="1818"/>
        <v>0</v>
      </c>
      <c r="AA445" s="275"/>
      <c r="AB445" s="275"/>
      <c r="AC445" s="368"/>
      <c r="AD445" s="356"/>
      <c r="AE445" s="336">
        <f t="shared" si="1821"/>
        <v>0</v>
      </c>
      <c r="AF445" s="275"/>
      <c r="AG445" s="275"/>
      <c r="AH445" s="368"/>
      <c r="AI445" s="356"/>
      <c r="AJ445" s="336">
        <f t="shared" si="1824"/>
        <v>0</v>
      </c>
      <c r="AK445" s="275"/>
      <c r="AL445" s="275"/>
      <c r="AM445" s="368"/>
      <c r="AN445" s="356"/>
      <c r="AO445" s="336">
        <f t="shared" si="1692"/>
        <v>0</v>
      </c>
      <c r="AP445" s="275"/>
      <c r="AQ445" s="356"/>
      <c r="AR445" s="356"/>
      <c r="AS445" s="358"/>
      <c r="AT445" s="360"/>
      <c r="AU445" s="367"/>
      <c r="AV445" s="367"/>
      <c r="AW445" s="275" t="s">
        <v>90</v>
      </c>
      <c r="AX445" s="275"/>
      <c r="AY445" s="159"/>
      <c r="AZ445" s="159"/>
      <c r="BA445" s="344"/>
      <c r="XAO445" s="314"/>
      <c r="XAP445" s="314"/>
      <c r="XAQ445" s="263"/>
      <c r="XAR445" s="312"/>
      <c r="XAS445" s="263"/>
      <c r="XAT445" s="314"/>
      <c r="XAU445" s="314"/>
      <c r="XAV445" s="314"/>
      <c r="XAW445" s="315"/>
      <c r="XAX445" s="314"/>
      <c r="XAY445" s="314"/>
      <c r="XAZ445" s="314"/>
      <c r="XBA445" s="314"/>
      <c r="XBB445" s="314"/>
      <c r="XBC445" s="314"/>
      <c r="XBD445" s="281"/>
      <c r="XBE445" s="316"/>
      <c r="XBF445" s="317"/>
      <c r="XBG445" s="314"/>
      <c r="XBH445" s="314"/>
      <c r="XBI445" s="314"/>
      <c r="XBJ445" s="314"/>
      <c r="XBK445" s="263"/>
      <c r="XBL445" s="312"/>
      <c r="XBM445" s="263"/>
      <c r="XBN445" s="314"/>
      <c r="XBO445" s="314"/>
      <c r="XBP445" s="314"/>
      <c r="XBQ445" s="315"/>
      <c r="XBR445" s="314"/>
      <c r="XBS445" s="314"/>
      <c r="XBT445" s="314"/>
      <c r="XBU445" s="314"/>
      <c r="XBV445" s="314"/>
      <c r="XBW445" s="281"/>
      <c r="XBX445" s="317"/>
      <c r="XBY445" s="314"/>
      <c r="XBZ445" s="314"/>
      <c r="XCA445" s="318"/>
      <c r="XCB445" s="312"/>
      <c r="XCC445" s="314"/>
      <c r="XCD445" s="314"/>
      <c r="XCE445" s="263"/>
      <c r="XCF445" s="312"/>
      <c r="XCG445" s="263"/>
      <c r="XCH445" s="314"/>
      <c r="XCI445" s="314"/>
      <c r="XCJ445" s="314"/>
      <c r="XCK445" s="315"/>
      <c r="XCL445" s="314"/>
      <c r="XCM445" s="314"/>
      <c r="XCN445" s="314"/>
      <c r="XCO445" s="314"/>
      <c r="XCP445" s="314"/>
      <c r="XCQ445" s="317"/>
      <c r="XCR445" s="314"/>
      <c r="XCS445" s="318"/>
      <c r="XCT445" s="286"/>
      <c r="XCW445" s="314"/>
      <c r="XCX445" s="314"/>
      <c r="XCY445" s="263"/>
      <c r="XCZ445" s="312"/>
      <c r="XDA445" s="263"/>
      <c r="XDB445" s="314"/>
      <c r="XDC445" s="314"/>
      <c r="XDD445" s="314"/>
      <c r="XDE445" s="315"/>
      <c r="XDF445" s="314"/>
      <c r="XDG445" s="314"/>
      <c r="XDH445" s="314"/>
      <c r="XDI445" s="314"/>
      <c r="XDJ445" s="314"/>
      <c r="XDK445" s="314"/>
      <c r="XDL445" s="286"/>
      <c r="XDQ445" s="314"/>
      <c r="XDR445" s="314"/>
      <c r="XDS445" s="263"/>
      <c r="XDT445" s="312"/>
      <c r="XDU445" s="263"/>
      <c r="XDV445" s="314"/>
      <c r="XDW445" s="314"/>
      <c r="XDX445" s="314"/>
      <c r="XDY445" s="315"/>
      <c r="XDZ445" s="314"/>
      <c r="XEA445" s="314"/>
      <c r="XEB445" s="314"/>
      <c r="XEC445" s="314"/>
      <c r="XED445" s="314"/>
      <c r="XEE445" s="286"/>
      <c r="XEK445" s="314"/>
      <c r="XEL445" s="314"/>
      <c r="XEM445" s="263"/>
      <c r="XEN445" s="312"/>
      <c r="XEO445" s="263"/>
      <c r="XEP445" s="314"/>
      <c r="XEQ445" s="314"/>
      <c r="XER445" s="314"/>
      <c r="XES445" s="315"/>
      <c r="XET445" s="314"/>
      <c r="XEU445" s="314"/>
      <c r="XEV445" s="314"/>
      <c r="XEW445" s="314"/>
      <c r="XEX445" s="314"/>
    </row>
    <row r="446" spans="1:53 16265:16378" ht="40.5" hidden="1" customHeight="1" x14ac:dyDescent="0.2">
      <c r="A446" s="378">
        <v>146</v>
      </c>
      <c r="B446" s="364" t="s">
        <v>188</v>
      </c>
      <c r="C446" s="356" t="str">
        <f>+VLOOKUP(B446,$A$770:$B$812,2,0)</f>
        <v>SANDRA YAMILE CALVO CATAÑO</v>
      </c>
      <c r="D446" s="374" t="s">
        <v>169</v>
      </c>
      <c r="E446" s="356"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69" t="s">
        <v>276</v>
      </c>
      <c r="G446" s="275" t="s">
        <v>271</v>
      </c>
      <c r="H446" s="275" t="s">
        <v>34</v>
      </c>
      <c r="I446" s="275" t="s">
        <v>2107</v>
      </c>
      <c r="J446" s="369" t="s">
        <v>112</v>
      </c>
      <c r="K446" s="369" t="s">
        <v>2108</v>
      </c>
      <c r="L446" s="369" t="s">
        <v>2109</v>
      </c>
      <c r="M446" s="369" t="s">
        <v>2110</v>
      </c>
      <c r="N446" s="369" t="s">
        <v>151</v>
      </c>
      <c r="O446" s="382">
        <f t="shared" ref="O446" si="1889">IF(N446="ALTA",5,IF(N446="MEDIO ALTA",4,IF(N446="MEDIA",3,IF(N446="MEDIO BAJA",2,IF(N446="BAJA",1,0)))))</f>
        <v>2</v>
      </c>
      <c r="P446" s="369" t="s">
        <v>145</v>
      </c>
      <c r="Q446" s="382">
        <f t="shared" si="1865"/>
        <v>2</v>
      </c>
      <c r="R446" s="382">
        <f>Q446*O446</f>
        <v>4</v>
      </c>
      <c r="S446" s="162" t="s">
        <v>327</v>
      </c>
      <c r="T446" s="334">
        <f t="shared" si="1816"/>
        <v>1</v>
      </c>
      <c r="U446" s="356">
        <f t="shared" si="1695"/>
        <v>1</v>
      </c>
      <c r="V446" s="356">
        <f t="shared" ref="V446:V494" si="1890">U446*0.6</f>
        <v>0.6</v>
      </c>
      <c r="W446" s="275" t="s">
        <v>2095</v>
      </c>
      <c r="X446" s="369">
        <f>IF(S446="No_existen",5*$X$10,Y446*$X$10)</f>
        <v>0.2</v>
      </c>
      <c r="Y446" s="368">
        <f t="shared" ref="Y446" si="1891">ROUND(AVERAGEIF(Z446:Z448,"&gt;0"),0)</f>
        <v>4</v>
      </c>
      <c r="Z446" s="335">
        <f t="shared" si="1818"/>
        <v>4</v>
      </c>
      <c r="AA446" s="275" t="s">
        <v>330</v>
      </c>
      <c r="AB446" s="275"/>
      <c r="AC446" s="368">
        <f t="shared" ref="AC446" si="1892">IF(S446="No_existen",5*$AC$10,AD446*$AC$10)</f>
        <v>0.15</v>
      </c>
      <c r="AD446" s="356">
        <f t="shared" ref="AD446" si="1893">ROUND(AVERAGEIF(AE446:AE448,"&gt;0"),0)</f>
        <v>1</v>
      </c>
      <c r="AE446" s="336">
        <f t="shared" si="1821"/>
        <v>1</v>
      </c>
      <c r="AF446" s="275" t="s">
        <v>307</v>
      </c>
      <c r="AG446" s="275" t="s">
        <v>2086</v>
      </c>
      <c r="AH446" s="368">
        <f t="shared" ref="AH446" si="1894">IF(S446="No_existen",5*$AH$10,AI446*$AH$10)</f>
        <v>0.4</v>
      </c>
      <c r="AI446" s="356">
        <f t="shared" ref="AI446" si="1895">ROUND(AVERAGEIF(AJ446:AJ448,"&gt;0"),0)</f>
        <v>4</v>
      </c>
      <c r="AJ446" s="336">
        <f t="shared" si="1824"/>
        <v>4</v>
      </c>
      <c r="AK446" s="275" t="s">
        <v>308</v>
      </c>
      <c r="AL446" s="275" t="s">
        <v>1579</v>
      </c>
      <c r="AM446" s="368">
        <f t="shared" ref="AM446" si="1896">IF(S446="No_existen",5*$AM$10,AN446*$AM$10)</f>
        <v>0.1</v>
      </c>
      <c r="AN446" s="356">
        <f t="shared" ref="AN446" si="1897">ROUND(AVERAGEIF(AO446:AO448,"&gt;0"),0)</f>
        <v>1</v>
      </c>
      <c r="AO446" s="336">
        <f t="shared" si="1692"/>
        <v>1</v>
      </c>
      <c r="AP446" s="275" t="s">
        <v>592</v>
      </c>
      <c r="AQ446" s="356">
        <f t="shared" ref="AQ446" si="1898">ROUND(AVERAGE(U446,Y446,AD446,AI446,AN446),0)</f>
        <v>2</v>
      </c>
      <c r="AR446" s="356" t="str">
        <f t="shared" ref="AR446" si="1899">IF(AQ446&lt;1.5,"FUERTE",IF(AND(AQ446&gt;=1.5,AQ446&lt;2.5),"ACEPTABLE",IF(AQ446&gt;=5,"INEXISTENTE","DÉBIL")))</f>
        <v>ACEPTABLE</v>
      </c>
      <c r="AS446" s="358">
        <f t="shared" ref="AS446" si="1900">IF(R446=0,0,ROUND((R446*AQ446),0))</f>
        <v>8</v>
      </c>
      <c r="AT446" s="360" t="str">
        <f t="shared" ref="AT446" si="1901">IF(AS446&gt;=36,"GRAVE", IF(AS446&lt;=10, "LEVE", "MODERADO"))</f>
        <v>LEVE</v>
      </c>
      <c r="AU446" s="374" t="s">
        <v>2111</v>
      </c>
      <c r="AV446" s="374">
        <v>0</v>
      </c>
      <c r="AW446" s="275" t="s">
        <v>90</v>
      </c>
      <c r="AX446" s="275"/>
      <c r="AY446" s="159"/>
      <c r="AZ446" s="159"/>
      <c r="BA446" s="344"/>
      <c r="XAO446" s="314"/>
      <c r="XAP446" s="314"/>
      <c r="XAQ446" s="263"/>
      <c r="XAR446" s="312"/>
      <c r="XAS446" s="263"/>
      <c r="XAT446" s="314"/>
      <c r="XAU446" s="314"/>
      <c r="XAV446" s="314"/>
      <c r="XAW446" s="315"/>
      <c r="XAX446" s="314"/>
      <c r="XAY446" s="314"/>
      <c r="XAZ446" s="314"/>
      <c r="XBA446" s="314"/>
      <c r="XBB446" s="314"/>
      <c r="XBC446" s="314"/>
      <c r="XBD446" s="281"/>
      <c r="XBE446" s="316"/>
      <c r="XBF446" s="317"/>
      <c r="XBG446" s="314"/>
      <c r="XBH446" s="314"/>
      <c r="XBI446" s="314"/>
      <c r="XBJ446" s="314"/>
      <c r="XBK446" s="263"/>
      <c r="XBL446" s="312"/>
      <c r="XBM446" s="263"/>
      <c r="XBN446" s="314"/>
      <c r="XBO446" s="314"/>
      <c r="XBP446" s="314"/>
      <c r="XBQ446" s="315"/>
      <c r="XBR446" s="314"/>
      <c r="XBS446" s="314"/>
      <c r="XBT446" s="314"/>
      <c r="XBU446" s="314"/>
      <c r="XBV446" s="314"/>
      <c r="XBW446" s="281"/>
      <c r="XBX446" s="317"/>
      <c r="XBY446" s="314"/>
      <c r="XBZ446" s="314"/>
      <c r="XCA446" s="318"/>
      <c r="XCB446" s="312"/>
      <c r="XCC446" s="314"/>
      <c r="XCD446" s="314"/>
      <c r="XCE446" s="263"/>
      <c r="XCF446" s="312"/>
      <c r="XCG446" s="263"/>
      <c r="XCH446" s="314"/>
      <c r="XCI446" s="314"/>
      <c r="XCJ446" s="314"/>
      <c r="XCK446" s="315"/>
      <c r="XCL446" s="314"/>
      <c r="XCM446" s="314"/>
      <c r="XCN446" s="314"/>
      <c r="XCO446" s="314"/>
      <c r="XCP446" s="314"/>
      <c r="XCQ446" s="317"/>
      <c r="XCR446" s="314"/>
      <c r="XCS446" s="318"/>
      <c r="XCT446" s="286"/>
      <c r="XCW446" s="314"/>
      <c r="XCX446" s="314"/>
      <c r="XCY446" s="263"/>
      <c r="XCZ446" s="312"/>
      <c r="XDA446" s="263"/>
      <c r="XDB446" s="314"/>
      <c r="XDC446" s="314"/>
      <c r="XDD446" s="314"/>
      <c r="XDE446" s="315"/>
      <c r="XDF446" s="314"/>
      <c r="XDG446" s="314"/>
      <c r="XDH446" s="314"/>
      <c r="XDI446" s="314"/>
      <c r="XDJ446" s="314"/>
      <c r="XDK446" s="314"/>
      <c r="XDL446" s="286"/>
      <c r="XDQ446" s="314"/>
      <c r="XDR446" s="314"/>
      <c r="XDS446" s="263"/>
      <c r="XDT446" s="312"/>
      <c r="XDU446" s="263"/>
      <c r="XDV446" s="314"/>
      <c r="XDW446" s="314"/>
      <c r="XDX446" s="314"/>
      <c r="XDY446" s="315"/>
      <c r="XDZ446" s="314"/>
      <c r="XEA446" s="314"/>
      <c r="XEB446" s="314"/>
      <c r="XEC446" s="314"/>
      <c r="XED446" s="314"/>
      <c r="XEE446" s="286"/>
      <c r="XEK446" s="314"/>
      <c r="XEL446" s="314"/>
      <c r="XEM446" s="263"/>
      <c r="XEN446" s="312"/>
      <c r="XEO446" s="263"/>
      <c r="XEP446" s="314"/>
      <c r="XEQ446" s="314"/>
      <c r="XER446" s="314"/>
      <c r="XES446" s="315"/>
      <c r="XET446" s="314"/>
      <c r="XEU446" s="314"/>
      <c r="XEV446" s="314"/>
      <c r="XEW446" s="314"/>
      <c r="XEX446" s="314"/>
    </row>
    <row r="447" spans="1:53 16265:16378" ht="40.5" hidden="1" customHeight="1" x14ac:dyDescent="0.2">
      <c r="A447" s="378"/>
      <c r="B447" s="364"/>
      <c r="C447" s="356"/>
      <c r="D447" s="374"/>
      <c r="E447" s="356"/>
      <c r="F447" s="369"/>
      <c r="G447" s="275" t="s">
        <v>271</v>
      </c>
      <c r="H447" s="275" t="s">
        <v>37</v>
      </c>
      <c r="I447" s="275" t="s">
        <v>2112</v>
      </c>
      <c r="J447" s="369"/>
      <c r="K447" s="369"/>
      <c r="L447" s="369"/>
      <c r="M447" s="369"/>
      <c r="N447" s="369"/>
      <c r="O447" s="382"/>
      <c r="P447" s="369"/>
      <c r="Q447" s="382"/>
      <c r="R447" s="382"/>
      <c r="S447" s="162"/>
      <c r="T447" s="334">
        <f t="shared" si="1816"/>
        <v>0</v>
      </c>
      <c r="U447" s="356"/>
      <c r="V447" s="356"/>
      <c r="W447" s="275"/>
      <c r="X447" s="369"/>
      <c r="Y447" s="368"/>
      <c r="Z447" s="335">
        <f t="shared" si="1818"/>
        <v>0</v>
      </c>
      <c r="AA447" s="275"/>
      <c r="AB447" s="275"/>
      <c r="AC447" s="368"/>
      <c r="AD447" s="356"/>
      <c r="AE447" s="336">
        <f t="shared" si="1821"/>
        <v>0</v>
      </c>
      <c r="AF447" s="275"/>
      <c r="AG447" s="275"/>
      <c r="AH447" s="368"/>
      <c r="AI447" s="356"/>
      <c r="AJ447" s="336">
        <f t="shared" si="1824"/>
        <v>0</v>
      </c>
      <c r="AK447" s="275"/>
      <c r="AL447" s="275"/>
      <c r="AM447" s="368"/>
      <c r="AN447" s="356"/>
      <c r="AO447" s="336">
        <f t="shared" si="1692"/>
        <v>0</v>
      </c>
      <c r="AP447" s="275"/>
      <c r="AQ447" s="356"/>
      <c r="AR447" s="356"/>
      <c r="AS447" s="358"/>
      <c r="AT447" s="360"/>
      <c r="AU447" s="374"/>
      <c r="AV447" s="374"/>
      <c r="AW447" s="275" t="s">
        <v>90</v>
      </c>
      <c r="AX447" s="275"/>
      <c r="AY447" s="159"/>
      <c r="AZ447" s="159"/>
      <c r="BA447" s="344"/>
      <c r="XAO447" s="314"/>
      <c r="XAP447" s="314"/>
      <c r="XAQ447" s="263"/>
      <c r="XAR447" s="312"/>
      <c r="XAS447" s="263"/>
      <c r="XAT447" s="314"/>
      <c r="XAU447" s="314"/>
      <c r="XAV447" s="314"/>
      <c r="XAW447" s="315"/>
      <c r="XAX447" s="314"/>
      <c r="XAY447" s="314"/>
      <c r="XAZ447" s="314"/>
      <c r="XBA447" s="314"/>
      <c r="XBB447" s="314"/>
      <c r="XBC447" s="314"/>
      <c r="XBD447" s="281"/>
      <c r="XBE447" s="316"/>
      <c r="XBF447" s="317"/>
      <c r="XBG447" s="314"/>
      <c r="XBH447" s="314"/>
      <c r="XBI447" s="314"/>
      <c r="XBJ447" s="314"/>
      <c r="XBK447" s="263"/>
      <c r="XBL447" s="312"/>
      <c r="XBM447" s="263"/>
      <c r="XBN447" s="314"/>
      <c r="XBO447" s="314"/>
      <c r="XBP447" s="314"/>
      <c r="XBQ447" s="315"/>
      <c r="XBR447" s="314"/>
      <c r="XBS447" s="314"/>
      <c r="XBT447" s="314"/>
      <c r="XBU447" s="314"/>
      <c r="XBV447" s="314"/>
      <c r="XBW447" s="281"/>
      <c r="XBX447" s="317"/>
      <c r="XBY447" s="314"/>
      <c r="XBZ447" s="314"/>
      <c r="XCA447" s="318"/>
      <c r="XCB447" s="312"/>
      <c r="XCC447" s="314"/>
      <c r="XCD447" s="314"/>
      <c r="XCE447" s="263"/>
      <c r="XCF447" s="312"/>
      <c r="XCG447" s="263"/>
      <c r="XCH447" s="314"/>
      <c r="XCI447" s="314"/>
      <c r="XCJ447" s="314"/>
      <c r="XCK447" s="315"/>
      <c r="XCL447" s="314"/>
      <c r="XCM447" s="314"/>
      <c r="XCN447" s="314"/>
      <c r="XCO447" s="314"/>
      <c r="XCP447" s="314"/>
      <c r="XCQ447" s="317"/>
      <c r="XCR447" s="314"/>
      <c r="XCS447" s="318"/>
      <c r="XCT447" s="286"/>
      <c r="XCW447" s="314"/>
      <c r="XCX447" s="314"/>
      <c r="XCY447" s="263"/>
      <c r="XCZ447" s="312"/>
      <c r="XDA447" s="263"/>
      <c r="XDB447" s="314"/>
      <c r="XDC447" s="314"/>
      <c r="XDD447" s="314"/>
      <c r="XDE447" s="315"/>
      <c r="XDF447" s="314"/>
      <c r="XDG447" s="314"/>
      <c r="XDH447" s="314"/>
      <c r="XDI447" s="314"/>
      <c r="XDJ447" s="314"/>
      <c r="XDK447" s="314"/>
      <c r="XDL447" s="286"/>
      <c r="XDQ447" s="314"/>
      <c r="XDR447" s="314"/>
      <c r="XDS447" s="263"/>
      <c r="XDT447" s="312"/>
      <c r="XDU447" s="263"/>
      <c r="XDV447" s="314"/>
      <c r="XDW447" s="314"/>
      <c r="XDX447" s="314"/>
      <c r="XDY447" s="315"/>
      <c r="XDZ447" s="314"/>
      <c r="XEA447" s="314"/>
      <c r="XEB447" s="314"/>
      <c r="XEC447" s="314"/>
      <c r="XED447" s="314"/>
      <c r="XEE447" s="286"/>
      <c r="XEK447" s="314"/>
      <c r="XEL447" s="314"/>
      <c r="XEM447" s="263"/>
      <c r="XEN447" s="312"/>
      <c r="XEO447" s="263"/>
      <c r="XEP447" s="314"/>
      <c r="XEQ447" s="314"/>
      <c r="XER447" s="314"/>
      <c r="XES447" s="315"/>
      <c r="XET447" s="314"/>
      <c r="XEU447" s="314"/>
      <c r="XEV447" s="314"/>
      <c r="XEW447" s="314"/>
      <c r="XEX447" s="314"/>
    </row>
    <row r="448" spans="1:53 16265:16378" ht="40.5" hidden="1" customHeight="1" x14ac:dyDescent="0.2">
      <c r="A448" s="378"/>
      <c r="B448" s="364"/>
      <c r="C448" s="356"/>
      <c r="D448" s="374"/>
      <c r="E448" s="356"/>
      <c r="F448" s="369"/>
      <c r="G448" s="275" t="s">
        <v>271</v>
      </c>
      <c r="H448" s="275" t="s">
        <v>37</v>
      </c>
      <c r="I448" s="275" t="s">
        <v>2113</v>
      </c>
      <c r="J448" s="369"/>
      <c r="K448" s="369"/>
      <c r="L448" s="369"/>
      <c r="M448" s="369"/>
      <c r="N448" s="369"/>
      <c r="O448" s="382"/>
      <c r="P448" s="369"/>
      <c r="Q448" s="382"/>
      <c r="R448" s="382"/>
      <c r="S448" s="162"/>
      <c r="T448" s="334">
        <f t="shared" si="1816"/>
        <v>0</v>
      </c>
      <c r="U448" s="356"/>
      <c r="V448" s="356"/>
      <c r="W448" s="275"/>
      <c r="X448" s="369"/>
      <c r="Y448" s="368"/>
      <c r="Z448" s="335">
        <f t="shared" si="1818"/>
        <v>0</v>
      </c>
      <c r="AA448" s="275"/>
      <c r="AB448" s="275"/>
      <c r="AC448" s="368"/>
      <c r="AD448" s="356"/>
      <c r="AE448" s="336">
        <f t="shared" si="1821"/>
        <v>0</v>
      </c>
      <c r="AF448" s="275"/>
      <c r="AG448" s="275"/>
      <c r="AH448" s="368"/>
      <c r="AI448" s="356"/>
      <c r="AJ448" s="336">
        <f t="shared" si="1824"/>
        <v>0</v>
      </c>
      <c r="AK448" s="275"/>
      <c r="AL448" s="275"/>
      <c r="AM448" s="368"/>
      <c r="AN448" s="356"/>
      <c r="AO448" s="336">
        <f t="shared" si="1692"/>
        <v>0</v>
      </c>
      <c r="AP448" s="275"/>
      <c r="AQ448" s="356"/>
      <c r="AR448" s="356"/>
      <c r="AS448" s="358"/>
      <c r="AT448" s="360"/>
      <c r="AU448" s="374"/>
      <c r="AV448" s="374"/>
      <c r="AW448" s="275" t="s">
        <v>90</v>
      </c>
      <c r="AX448" s="275"/>
      <c r="AY448" s="159"/>
      <c r="AZ448" s="159"/>
      <c r="BA448" s="344"/>
      <c r="XAO448" s="314"/>
      <c r="XAP448" s="314"/>
      <c r="XAQ448" s="263"/>
      <c r="XAR448" s="312"/>
      <c r="XAS448" s="263"/>
      <c r="XAT448" s="314"/>
      <c r="XAU448" s="314"/>
      <c r="XAV448" s="314"/>
      <c r="XAW448" s="315"/>
      <c r="XAX448" s="314"/>
      <c r="XAY448" s="314"/>
      <c r="XAZ448" s="314"/>
      <c r="XBA448" s="314"/>
      <c r="XBB448" s="314"/>
      <c r="XBC448" s="314"/>
      <c r="XBD448" s="281"/>
      <c r="XBE448" s="316"/>
      <c r="XBF448" s="317"/>
      <c r="XBG448" s="314"/>
      <c r="XBH448" s="314"/>
      <c r="XBI448" s="314"/>
      <c r="XBJ448" s="314"/>
      <c r="XBK448" s="263"/>
      <c r="XBL448" s="312"/>
      <c r="XBM448" s="263"/>
      <c r="XBN448" s="314"/>
      <c r="XBO448" s="314"/>
      <c r="XBP448" s="314"/>
      <c r="XBQ448" s="315"/>
      <c r="XBR448" s="314"/>
      <c r="XBS448" s="314"/>
      <c r="XBT448" s="314"/>
      <c r="XBU448" s="314"/>
      <c r="XBV448" s="314"/>
      <c r="XBW448" s="281"/>
      <c r="XBX448" s="317"/>
      <c r="XBY448" s="314"/>
      <c r="XBZ448" s="314"/>
      <c r="XCA448" s="318"/>
      <c r="XCB448" s="312"/>
      <c r="XCC448" s="314"/>
      <c r="XCD448" s="314"/>
      <c r="XCE448" s="263"/>
      <c r="XCF448" s="312"/>
      <c r="XCG448" s="263"/>
      <c r="XCH448" s="314"/>
      <c r="XCI448" s="314"/>
      <c r="XCJ448" s="314"/>
      <c r="XCK448" s="315"/>
      <c r="XCL448" s="314"/>
      <c r="XCM448" s="314"/>
      <c r="XCN448" s="314"/>
      <c r="XCO448" s="314"/>
      <c r="XCP448" s="314"/>
      <c r="XCQ448" s="317"/>
      <c r="XCR448" s="314"/>
      <c r="XCS448" s="318"/>
      <c r="XCT448" s="286"/>
      <c r="XCW448" s="314"/>
      <c r="XCX448" s="314"/>
      <c r="XCY448" s="263"/>
      <c r="XCZ448" s="312"/>
      <c r="XDA448" s="263"/>
      <c r="XDB448" s="314"/>
      <c r="XDC448" s="314"/>
      <c r="XDD448" s="314"/>
      <c r="XDE448" s="315"/>
      <c r="XDF448" s="314"/>
      <c r="XDG448" s="314"/>
      <c r="XDH448" s="314"/>
      <c r="XDI448" s="314"/>
      <c r="XDJ448" s="314"/>
      <c r="XDK448" s="314"/>
      <c r="XDL448" s="286"/>
      <c r="XDQ448" s="314"/>
      <c r="XDR448" s="314"/>
      <c r="XDS448" s="263"/>
      <c r="XDT448" s="312"/>
      <c r="XDU448" s="263"/>
      <c r="XDV448" s="314"/>
      <c r="XDW448" s="314"/>
      <c r="XDX448" s="314"/>
      <c r="XDY448" s="315"/>
      <c r="XDZ448" s="314"/>
      <c r="XEA448" s="314"/>
      <c r="XEB448" s="314"/>
      <c r="XEC448" s="314"/>
      <c r="XED448" s="314"/>
      <c r="XEE448" s="286"/>
      <c r="XEK448" s="314"/>
      <c r="XEL448" s="314"/>
      <c r="XEM448" s="263"/>
      <c r="XEN448" s="312"/>
      <c r="XEO448" s="263"/>
      <c r="XEP448" s="314"/>
      <c r="XEQ448" s="314"/>
      <c r="XER448" s="314"/>
      <c r="XES448" s="315"/>
      <c r="XET448" s="314"/>
      <c r="XEU448" s="314"/>
      <c r="XEV448" s="314"/>
      <c r="XEW448" s="314"/>
      <c r="XEX448" s="314"/>
    </row>
    <row r="449" spans="1:53 16265:16378" ht="40.5" hidden="1" customHeight="1" x14ac:dyDescent="0.2">
      <c r="A449" s="386">
        <v>147</v>
      </c>
      <c r="B449" s="364" t="s">
        <v>182</v>
      </c>
      <c r="C449" s="356" t="str">
        <f>+VLOOKUP(B449,$A$770:$B$812,2,0)</f>
        <v>LUZ SOCORRO LEONTES LENNIS</v>
      </c>
      <c r="D449" s="374" t="s">
        <v>169</v>
      </c>
      <c r="E449" s="356"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69" t="s">
        <v>276</v>
      </c>
      <c r="G449" s="275" t="s">
        <v>272</v>
      </c>
      <c r="H449" s="275" t="s">
        <v>233</v>
      </c>
      <c r="I449" s="169" t="s">
        <v>506</v>
      </c>
      <c r="J449" s="369" t="s">
        <v>112</v>
      </c>
      <c r="K449" s="364" t="s">
        <v>2125</v>
      </c>
      <c r="L449" s="364" t="s">
        <v>2126</v>
      </c>
      <c r="M449" s="364" t="s">
        <v>2127</v>
      </c>
      <c r="N449" s="369" t="s">
        <v>128</v>
      </c>
      <c r="O449" s="382">
        <f>IF(N449="ALTA",5,IF(N449="MEDIO ALTA",4,IF(N449="MEDIA",3,IF(N449="MEDIO BAJA",2,IF(N449="BAJA",1,0)))))</f>
        <v>1</v>
      </c>
      <c r="P449" s="369" t="s">
        <v>145</v>
      </c>
      <c r="Q449" s="382">
        <f>IF(P449="ALTO",5,IF(P449="MEDIO ALTO",4,IF(P449="MEDIO",3,IF(P449="MEDIO BAJO",2,IF(P449="BAJO",1,0)))))</f>
        <v>2</v>
      </c>
      <c r="R449" s="382">
        <f>Q449*O449</f>
        <v>2</v>
      </c>
      <c r="S449" s="162" t="s">
        <v>327</v>
      </c>
      <c r="T449" s="334">
        <f t="shared" si="1816"/>
        <v>1</v>
      </c>
      <c r="U449" s="356">
        <f t="shared" ref="U449:U512" si="1902">ROUND(AVERAGEIF(T449:T451,"&gt;0"),0)</f>
        <v>1</v>
      </c>
      <c r="V449" s="356">
        <f t="shared" si="1890"/>
        <v>0.6</v>
      </c>
      <c r="W449" s="275" t="s">
        <v>2128</v>
      </c>
      <c r="X449" s="369">
        <f>IF(S449="No_existen",5*$X$10,Y449*$X$10)</f>
        <v>0.2</v>
      </c>
      <c r="Y449" s="368">
        <f t="shared" ref="Y449" si="1903">ROUND(AVERAGEIF(Z449:Z451,"&gt;0"),0)</f>
        <v>4</v>
      </c>
      <c r="Z449" s="335">
        <f t="shared" si="1818"/>
        <v>4</v>
      </c>
      <c r="AA449" s="275" t="s">
        <v>330</v>
      </c>
      <c r="AB449" s="275"/>
      <c r="AC449" s="368">
        <f t="shared" ref="AC449" si="1904">IF(S449="No_existen",5*$AC$10,AD449*$AC$10)</f>
        <v>0.15</v>
      </c>
      <c r="AD449" s="356">
        <f t="shared" ref="AD449" si="1905">ROUND(AVERAGEIF(AE449:AE451,"&gt;0"),0)</f>
        <v>1</v>
      </c>
      <c r="AE449" s="336">
        <f t="shared" si="1821"/>
        <v>1</v>
      </c>
      <c r="AF449" s="275" t="s">
        <v>307</v>
      </c>
      <c r="AG449" s="275" t="s">
        <v>2129</v>
      </c>
      <c r="AH449" s="368">
        <f t="shared" ref="AH449" si="1906">IF(S449="No_existen",5*$AH$10,AI449*$AH$10)</f>
        <v>0.1</v>
      </c>
      <c r="AI449" s="356">
        <f t="shared" ref="AI449" si="1907">ROUND(AVERAGEIF(AJ449:AJ451,"&gt;0"),0)</f>
        <v>1</v>
      </c>
      <c r="AJ449" s="336">
        <f t="shared" si="1824"/>
        <v>1</v>
      </c>
      <c r="AK449" s="275" t="s">
        <v>304</v>
      </c>
      <c r="AL449" s="275" t="s">
        <v>312</v>
      </c>
      <c r="AM449" s="368">
        <f t="shared" ref="AM449" si="1908">IF(S449="No_existen",5*$AM$10,AN449*$AM$10)</f>
        <v>0.1</v>
      </c>
      <c r="AN449" s="356">
        <f t="shared" ref="AN449" si="1909">ROUND(AVERAGEIF(AO449:AO451,"&gt;0"),0)</f>
        <v>1</v>
      </c>
      <c r="AO449" s="336">
        <f t="shared" si="1692"/>
        <v>1</v>
      </c>
      <c r="AP449" s="275" t="s">
        <v>592</v>
      </c>
      <c r="AQ449" s="356">
        <f t="shared" ref="AQ449" si="1910">ROUND(AVERAGE(U449,Y449,AD449,AI449,AN449),0)</f>
        <v>2</v>
      </c>
      <c r="AR449" s="356" t="str">
        <f t="shared" ref="AR449" si="1911">IF(AQ449&lt;1.5,"FUERTE",IF(AND(AQ449&gt;=1.5,AQ449&lt;2.5),"ACEPTABLE",IF(AQ449&gt;=5,"INEXISTENTE","DÉBIL")))</f>
        <v>ACEPTABLE</v>
      </c>
      <c r="AS449" s="358">
        <f t="shared" ref="AS449" si="1912">IF(R449=0,0,ROUND((R449*AQ449),0))</f>
        <v>4</v>
      </c>
      <c r="AT449" s="360" t="str">
        <f t="shared" ref="AT449" si="1913">IF(AS449&gt;=36,"GRAVE", IF(AS449&lt;=10, "LEVE", "MODERADO"))</f>
        <v>LEVE</v>
      </c>
      <c r="AU449" s="364" t="s">
        <v>2130</v>
      </c>
      <c r="AV449" s="365">
        <v>1</v>
      </c>
      <c r="AW449" s="275" t="s">
        <v>90</v>
      </c>
      <c r="AX449" s="275"/>
      <c r="AY449" s="159"/>
      <c r="AZ449" s="159"/>
      <c r="BA449" s="344"/>
      <c r="XAO449" s="314"/>
      <c r="XAP449" s="314"/>
      <c r="XAQ449" s="263"/>
      <c r="XAR449" s="312"/>
      <c r="XAS449" s="263"/>
      <c r="XAT449" s="314"/>
      <c r="XAU449" s="314"/>
      <c r="XAV449" s="314"/>
      <c r="XAW449" s="315"/>
      <c r="XAX449" s="314"/>
      <c r="XAY449" s="314"/>
      <c r="XAZ449" s="314"/>
      <c r="XBA449" s="314"/>
      <c r="XBB449" s="314"/>
      <c r="XBC449" s="314"/>
      <c r="XBD449" s="281"/>
      <c r="XBE449" s="316"/>
      <c r="XBF449" s="317"/>
      <c r="XBG449" s="314"/>
      <c r="XBH449" s="314"/>
      <c r="XBI449" s="314"/>
      <c r="XBJ449" s="314"/>
      <c r="XBK449" s="263"/>
      <c r="XBL449" s="312"/>
      <c r="XBM449" s="263"/>
      <c r="XBN449" s="314"/>
      <c r="XBO449" s="314"/>
      <c r="XBP449" s="314"/>
      <c r="XBQ449" s="315"/>
      <c r="XBR449" s="314"/>
      <c r="XBS449" s="314"/>
      <c r="XBT449" s="314"/>
      <c r="XBU449" s="314"/>
      <c r="XBV449" s="314"/>
      <c r="XBW449" s="281"/>
      <c r="XBX449" s="317"/>
      <c r="XBY449" s="314"/>
      <c r="XBZ449" s="314"/>
      <c r="XCA449" s="318"/>
      <c r="XCB449" s="312"/>
      <c r="XCC449" s="314"/>
      <c r="XCD449" s="314"/>
      <c r="XCE449" s="263"/>
      <c r="XCF449" s="312"/>
      <c r="XCG449" s="263"/>
      <c r="XCH449" s="314"/>
      <c r="XCI449" s="314"/>
      <c r="XCJ449" s="314"/>
      <c r="XCK449" s="315"/>
      <c r="XCL449" s="314"/>
      <c r="XCM449" s="314"/>
      <c r="XCN449" s="314"/>
      <c r="XCO449" s="314"/>
      <c r="XCP449" s="314"/>
      <c r="XCQ449" s="317"/>
      <c r="XCR449" s="314"/>
      <c r="XCS449" s="318"/>
      <c r="XCT449" s="286"/>
      <c r="XCW449" s="314"/>
      <c r="XCX449" s="314"/>
      <c r="XCY449" s="263"/>
      <c r="XCZ449" s="312"/>
      <c r="XDA449" s="263"/>
      <c r="XDB449" s="314"/>
      <c r="XDC449" s="314"/>
      <c r="XDD449" s="314"/>
      <c r="XDE449" s="315"/>
      <c r="XDF449" s="314"/>
      <c r="XDG449" s="314"/>
      <c r="XDH449" s="314"/>
      <c r="XDI449" s="314"/>
      <c r="XDJ449" s="314"/>
      <c r="XDK449" s="314"/>
      <c r="XDL449" s="286"/>
      <c r="XDQ449" s="314"/>
      <c r="XDR449" s="314"/>
      <c r="XDS449" s="263"/>
      <c r="XDT449" s="312"/>
      <c r="XDU449" s="263"/>
      <c r="XDV449" s="314"/>
      <c r="XDW449" s="314"/>
      <c r="XDX449" s="314"/>
      <c r="XDY449" s="315"/>
      <c r="XDZ449" s="314"/>
      <c r="XEA449" s="314"/>
      <c r="XEB449" s="314"/>
      <c r="XEC449" s="314"/>
      <c r="XED449" s="314"/>
      <c r="XEE449" s="286"/>
      <c r="XEK449" s="314"/>
      <c r="XEL449" s="314"/>
      <c r="XEM449" s="263"/>
      <c r="XEN449" s="312"/>
      <c r="XEO449" s="263"/>
      <c r="XEP449" s="314"/>
      <c r="XEQ449" s="314"/>
      <c r="XER449" s="314"/>
      <c r="XES449" s="315"/>
      <c r="XET449" s="314"/>
      <c r="XEU449" s="314"/>
      <c r="XEV449" s="314"/>
      <c r="XEW449" s="314"/>
      <c r="XEX449" s="314"/>
    </row>
    <row r="450" spans="1:53 16265:16378" ht="40.5" hidden="1" customHeight="1" x14ac:dyDescent="0.2">
      <c r="A450" s="386"/>
      <c r="B450" s="364"/>
      <c r="C450" s="356"/>
      <c r="D450" s="374"/>
      <c r="E450" s="356"/>
      <c r="F450" s="369"/>
      <c r="G450" s="275"/>
      <c r="H450" s="275"/>
      <c r="I450" s="161"/>
      <c r="J450" s="369"/>
      <c r="K450" s="364"/>
      <c r="L450" s="364"/>
      <c r="M450" s="364"/>
      <c r="N450" s="369"/>
      <c r="O450" s="382"/>
      <c r="P450" s="369"/>
      <c r="Q450" s="382"/>
      <c r="R450" s="382"/>
      <c r="S450" s="162"/>
      <c r="T450" s="334">
        <f t="shared" si="1816"/>
        <v>0</v>
      </c>
      <c r="U450" s="356"/>
      <c r="V450" s="356"/>
      <c r="W450" s="275"/>
      <c r="X450" s="369"/>
      <c r="Y450" s="368"/>
      <c r="Z450" s="335">
        <f t="shared" si="1818"/>
        <v>0</v>
      </c>
      <c r="AA450" s="275"/>
      <c r="AB450" s="275"/>
      <c r="AC450" s="368"/>
      <c r="AD450" s="356"/>
      <c r="AE450" s="336">
        <f t="shared" si="1821"/>
        <v>0</v>
      </c>
      <c r="AF450" s="275"/>
      <c r="AG450" s="275"/>
      <c r="AH450" s="368"/>
      <c r="AI450" s="356"/>
      <c r="AJ450" s="336">
        <f t="shared" si="1824"/>
        <v>0</v>
      </c>
      <c r="AK450" s="275"/>
      <c r="AL450" s="275"/>
      <c r="AM450" s="368"/>
      <c r="AN450" s="356"/>
      <c r="AO450" s="336">
        <f t="shared" si="1692"/>
        <v>0</v>
      </c>
      <c r="AP450" s="275"/>
      <c r="AQ450" s="356"/>
      <c r="AR450" s="356"/>
      <c r="AS450" s="358"/>
      <c r="AT450" s="360"/>
      <c r="AU450" s="364"/>
      <c r="AV450" s="364"/>
      <c r="AW450" s="275" t="s">
        <v>90</v>
      </c>
      <c r="AX450" s="275"/>
      <c r="AY450" s="159"/>
      <c r="AZ450" s="159"/>
      <c r="BA450" s="344"/>
      <c r="XAO450" s="314"/>
      <c r="XAP450" s="314"/>
      <c r="XAQ450" s="263"/>
      <c r="XAR450" s="312"/>
      <c r="XAS450" s="263"/>
      <c r="XAT450" s="314"/>
      <c r="XAU450" s="314"/>
      <c r="XAV450" s="314"/>
      <c r="XAW450" s="315"/>
      <c r="XAX450" s="314"/>
      <c r="XAY450" s="314"/>
      <c r="XAZ450" s="314"/>
      <c r="XBA450" s="314"/>
      <c r="XBB450" s="314"/>
      <c r="XBC450" s="314"/>
      <c r="XBD450" s="281"/>
      <c r="XBE450" s="316"/>
      <c r="XBF450" s="317"/>
      <c r="XBG450" s="314"/>
      <c r="XBH450" s="314"/>
      <c r="XBI450" s="314"/>
      <c r="XBJ450" s="314"/>
      <c r="XBK450" s="263"/>
      <c r="XBL450" s="312"/>
      <c r="XBM450" s="263"/>
      <c r="XBN450" s="314"/>
      <c r="XBO450" s="314"/>
      <c r="XBP450" s="314"/>
      <c r="XBQ450" s="315"/>
      <c r="XBR450" s="314"/>
      <c r="XBS450" s="314"/>
      <c r="XBT450" s="314"/>
      <c r="XBU450" s="314"/>
      <c r="XBV450" s="314"/>
      <c r="XBW450" s="281"/>
      <c r="XBX450" s="317"/>
      <c r="XBY450" s="314"/>
      <c r="XBZ450" s="314"/>
      <c r="XCA450" s="318"/>
      <c r="XCB450" s="312"/>
      <c r="XCC450" s="314"/>
      <c r="XCD450" s="314"/>
      <c r="XCE450" s="263"/>
      <c r="XCF450" s="312"/>
      <c r="XCG450" s="263"/>
      <c r="XCH450" s="314"/>
      <c r="XCI450" s="314"/>
      <c r="XCJ450" s="314"/>
      <c r="XCK450" s="315"/>
      <c r="XCL450" s="314"/>
      <c r="XCM450" s="314"/>
      <c r="XCN450" s="314"/>
      <c r="XCO450" s="314"/>
      <c r="XCP450" s="314"/>
      <c r="XCQ450" s="317"/>
      <c r="XCR450" s="314"/>
      <c r="XCS450" s="318"/>
      <c r="XCT450" s="286"/>
      <c r="XCW450" s="314"/>
      <c r="XCX450" s="314"/>
      <c r="XCY450" s="263"/>
      <c r="XCZ450" s="312"/>
      <c r="XDA450" s="263"/>
      <c r="XDB450" s="314"/>
      <c r="XDC450" s="314"/>
      <c r="XDD450" s="314"/>
      <c r="XDE450" s="315"/>
      <c r="XDF450" s="314"/>
      <c r="XDG450" s="314"/>
      <c r="XDH450" s="314"/>
      <c r="XDI450" s="314"/>
      <c r="XDJ450" s="314"/>
      <c r="XDK450" s="314"/>
      <c r="XDL450" s="286"/>
      <c r="XDQ450" s="314"/>
      <c r="XDR450" s="314"/>
      <c r="XDS450" s="263"/>
      <c r="XDT450" s="312"/>
      <c r="XDU450" s="263"/>
      <c r="XDV450" s="314"/>
      <c r="XDW450" s="314"/>
      <c r="XDX450" s="314"/>
      <c r="XDY450" s="315"/>
      <c r="XDZ450" s="314"/>
      <c r="XEA450" s="314"/>
      <c r="XEB450" s="314"/>
      <c r="XEC450" s="314"/>
      <c r="XED450" s="314"/>
      <c r="XEE450" s="286"/>
      <c r="XEK450" s="314"/>
      <c r="XEL450" s="314"/>
      <c r="XEM450" s="263"/>
      <c r="XEN450" s="312"/>
      <c r="XEO450" s="263"/>
      <c r="XEP450" s="314"/>
      <c r="XEQ450" s="314"/>
      <c r="XER450" s="314"/>
      <c r="XES450" s="315"/>
      <c r="XET450" s="314"/>
      <c r="XEU450" s="314"/>
      <c r="XEV450" s="314"/>
      <c r="XEW450" s="314"/>
      <c r="XEX450" s="314"/>
    </row>
    <row r="451" spans="1:53 16265:16378" ht="40.5" hidden="1" customHeight="1" x14ac:dyDescent="0.2">
      <c r="A451" s="386"/>
      <c r="B451" s="364"/>
      <c r="C451" s="356"/>
      <c r="D451" s="374"/>
      <c r="E451" s="356"/>
      <c r="F451" s="369"/>
      <c r="G451" s="275"/>
      <c r="H451" s="275"/>
      <c r="I451" s="162"/>
      <c r="J451" s="369"/>
      <c r="K451" s="364"/>
      <c r="L451" s="364"/>
      <c r="M451" s="364"/>
      <c r="N451" s="369"/>
      <c r="O451" s="382"/>
      <c r="P451" s="369"/>
      <c r="Q451" s="382"/>
      <c r="R451" s="382"/>
      <c r="S451" s="162"/>
      <c r="T451" s="334">
        <f t="shared" si="1816"/>
        <v>0</v>
      </c>
      <c r="U451" s="356"/>
      <c r="V451" s="356"/>
      <c r="W451" s="275"/>
      <c r="X451" s="369"/>
      <c r="Y451" s="368"/>
      <c r="Z451" s="335">
        <f t="shared" si="1818"/>
        <v>0</v>
      </c>
      <c r="AA451" s="275"/>
      <c r="AB451" s="275"/>
      <c r="AC451" s="368"/>
      <c r="AD451" s="356"/>
      <c r="AE451" s="336">
        <f t="shared" si="1821"/>
        <v>0</v>
      </c>
      <c r="AF451" s="275"/>
      <c r="AG451" s="275"/>
      <c r="AH451" s="368"/>
      <c r="AI451" s="356"/>
      <c r="AJ451" s="336">
        <f t="shared" si="1824"/>
        <v>0</v>
      </c>
      <c r="AK451" s="275"/>
      <c r="AL451" s="275"/>
      <c r="AM451" s="368"/>
      <c r="AN451" s="356"/>
      <c r="AO451" s="336">
        <f t="shared" si="1692"/>
        <v>0</v>
      </c>
      <c r="AP451" s="275"/>
      <c r="AQ451" s="356"/>
      <c r="AR451" s="356"/>
      <c r="AS451" s="358"/>
      <c r="AT451" s="360"/>
      <c r="AU451" s="364"/>
      <c r="AV451" s="364"/>
      <c r="AW451" s="275" t="s">
        <v>90</v>
      </c>
      <c r="AX451" s="275"/>
      <c r="AY451" s="159"/>
      <c r="AZ451" s="159"/>
      <c r="BA451" s="344"/>
      <c r="XAO451" s="314"/>
      <c r="XAP451" s="314"/>
      <c r="XAQ451" s="263"/>
      <c r="XAR451" s="312"/>
      <c r="XAS451" s="263"/>
      <c r="XAT451" s="314"/>
      <c r="XAU451" s="314"/>
      <c r="XAV451" s="314"/>
      <c r="XAW451" s="315"/>
      <c r="XAX451" s="314"/>
      <c r="XAY451" s="314"/>
      <c r="XAZ451" s="314"/>
      <c r="XBA451" s="314"/>
      <c r="XBB451" s="314"/>
      <c r="XBC451" s="314"/>
      <c r="XBD451" s="281"/>
      <c r="XBE451" s="316"/>
      <c r="XBF451" s="317"/>
      <c r="XBG451" s="314"/>
      <c r="XBH451" s="314"/>
      <c r="XBI451" s="314"/>
      <c r="XBJ451" s="314"/>
      <c r="XBK451" s="263"/>
      <c r="XBL451" s="312"/>
      <c r="XBM451" s="263"/>
      <c r="XBN451" s="314"/>
      <c r="XBO451" s="314"/>
      <c r="XBP451" s="314"/>
      <c r="XBQ451" s="315"/>
      <c r="XBR451" s="314"/>
      <c r="XBS451" s="314"/>
      <c r="XBT451" s="314"/>
      <c r="XBU451" s="314"/>
      <c r="XBV451" s="314"/>
      <c r="XBW451" s="281"/>
      <c r="XBX451" s="317"/>
      <c r="XBY451" s="314"/>
      <c r="XBZ451" s="314"/>
      <c r="XCA451" s="318"/>
      <c r="XCB451" s="312"/>
      <c r="XCC451" s="314"/>
      <c r="XCD451" s="314"/>
      <c r="XCE451" s="263"/>
      <c r="XCF451" s="312"/>
      <c r="XCG451" s="263"/>
      <c r="XCH451" s="314"/>
      <c r="XCI451" s="314"/>
      <c r="XCJ451" s="314"/>
      <c r="XCK451" s="315"/>
      <c r="XCL451" s="314"/>
      <c r="XCM451" s="314"/>
      <c r="XCN451" s="314"/>
      <c r="XCO451" s="314"/>
      <c r="XCP451" s="314"/>
      <c r="XCQ451" s="317"/>
      <c r="XCR451" s="314"/>
      <c r="XCS451" s="318"/>
      <c r="XCT451" s="286"/>
      <c r="XCW451" s="314"/>
      <c r="XCX451" s="314"/>
      <c r="XCY451" s="263"/>
      <c r="XCZ451" s="312"/>
      <c r="XDA451" s="263"/>
      <c r="XDB451" s="314"/>
      <c r="XDC451" s="314"/>
      <c r="XDD451" s="314"/>
      <c r="XDE451" s="315"/>
      <c r="XDF451" s="314"/>
      <c r="XDG451" s="314"/>
      <c r="XDH451" s="314"/>
      <c r="XDI451" s="314"/>
      <c r="XDJ451" s="314"/>
      <c r="XDK451" s="314"/>
      <c r="XDL451" s="286"/>
      <c r="XDQ451" s="314"/>
      <c r="XDR451" s="314"/>
      <c r="XDS451" s="263"/>
      <c r="XDT451" s="312"/>
      <c r="XDU451" s="263"/>
      <c r="XDV451" s="314"/>
      <c r="XDW451" s="314"/>
      <c r="XDX451" s="314"/>
      <c r="XDY451" s="315"/>
      <c r="XDZ451" s="314"/>
      <c r="XEA451" s="314"/>
      <c r="XEB451" s="314"/>
      <c r="XEC451" s="314"/>
      <c r="XED451" s="314"/>
      <c r="XEE451" s="286"/>
      <c r="XEK451" s="314"/>
      <c r="XEL451" s="314"/>
      <c r="XEM451" s="263"/>
      <c r="XEN451" s="312"/>
      <c r="XEO451" s="263"/>
      <c r="XEP451" s="314"/>
      <c r="XEQ451" s="314"/>
      <c r="XER451" s="314"/>
      <c r="XES451" s="315"/>
      <c r="XET451" s="314"/>
      <c r="XEU451" s="314"/>
      <c r="XEV451" s="314"/>
      <c r="XEW451" s="314"/>
      <c r="XEX451" s="314"/>
    </row>
    <row r="452" spans="1:53 16265:16378" ht="40.5" hidden="1" customHeight="1" x14ac:dyDescent="0.2">
      <c r="A452" s="386">
        <v>148</v>
      </c>
      <c r="B452" s="364" t="s">
        <v>182</v>
      </c>
      <c r="C452" s="356" t="str">
        <f>+VLOOKUP(B452,$A$770:$B$812,2,0)</f>
        <v>LUZ SOCORRO LEONTES LENNIS</v>
      </c>
      <c r="D452" s="374" t="s">
        <v>169</v>
      </c>
      <c r="E452" s="356"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69" t="s">
        <v>276</v>
      </c>
      <c r="G452" s="275" t="s">
        <v>271</v>
      </c>
      <c r="H452" s="275" t="s">
        <v>37</v>
      </c>
      <c r="I452" s="169" t="s">
        <v>504</v>
      </c>
      <c r="J452" s="369" t="s">
        <v>112</v>
      </c>
      <c r="K452" s="364" t="s">
        <v>2131</v>
      </c>
      <c r="L452" s="369" t="s">
        <v>2132</v>
      </c>
      <c r="M452" s="369" t="s">
        <v>2133</v>
      </c>
      <c r="N452" s="369" t="s">
        <v>128</v>
      </c>
      <c r="O452" s="382">
        <f>IF(N452="ALTA",5,IF(N452="MEDIO ALTA",4,IF(N452="MEDIA",3,IF(N452="MEDIO BAJA",2,IF(N452="BAJA",1,0)))))</f>
        <v>1</v>
      </c>
      <c r="P452" s="369" t="s">
        <v>142</v>
      </c>
      <c r="Q452" s="382">
        <f>IF(P452="ALTO",5,IF(P452="MEDIO ALTO",4,IF(P452="MEDIO",3,IF(P452="MEDIO BAJO",2,IF(P452="BAJO",1,0)))))</f>
        <v>1</v>
      </c>
      <c r="R452" s="382">
        <f>Q452*O452</f>
        <v>1</v>
      </c>
      <c r="S452" s="162" t="s">
        <v>327</v>
      </c>
      <c r="T452" s="334">
        <f t="shared" si="1816"/>
        <v>1</v>
      </c>
      <c r="U452" s="356">
        <f t="shared" si="1902"/>
        <v>1</v>
      </c>
      <c r="V452" s="356">
        <f t="shared" si="1890"/>
        <v>0.6</v>
      </c>
      <c r="W452" s="275" t="s">
        <v>2134</v>
      </c>
      <c r="X452" s="369">
        <f>IF(S452="No_existen",5*$X$10,Y452*$X$10)</f>
        <v>0.15000000000000002</v>
      </c>
      <c r="Y452" s="368">
        <f t="shared" ref="Y452" si="1914">ROUND(AVERAGEIF(Z452:Z454,"&gt;0"),0)</f>
        <v>3</v>
      </c>
      <c r="Z452" s="335">
        <f t="shared" si="1818"/>
        <v>4</v>
      </c>
      <c r="AA452" s="275" t="s">
        <v>330</v>
      </c>
      <c r="AB452" s="275"/>
      <c r="AC452" s="368">
        <f t="shared" ref="AC452" si="1915">IF(S452="No_existen",5*$AC$10,AD452*$AC$10)</f>
        <v>0.15</v>
      </c>
      <c r="AD452" s="356">
        <f t="shared" ref="AD452" si="1916">ROUND(AVERAGEIF(AE452:AE454,"&gt;0"),0)</f>
        <v>1</v>
      </c>
      <c r="AE452" s="336">
        <f t="shared" si="1821"/>
        <v>1</v>
      </c>
      <c r="AF452" s="275" t="s">
        <v>307</v>
      </c>
      <c r="AG452" s="275" t="s">
        <v>2135</v>
      </c>
      <c r="AH452" s="368">
        <f t="shared" ref="AH452" si="1917">IF(S452="No_existen",5*$AH$10,AI452*$AH$10)</f>
        <v>0.1</v>
      </c>
      <c r="AI452" s="356">
        <f t="shared" ref="AI452" si="1918">ROUND(AVERAGEIF(AJ452:AJ454,"&gt;0"),0)</f>
        <v>1</v>
      </c>
      <c r="AJ452" s="336">
        <f t="shared" si="1824"/>
        <v>1</v>
      </c>
      <c r="AK452" s="275" t="s">
        <v>304</v>
      </c>
      <c r="AL452" s="275" t="s">
        <v>315</v>
      </c>
      <c r="AM452" s="368">
        <f t="shared" ref="AM452" si="1919">IF(S452="No_existen",5*$AM$10,AN452*$AM$10)</f>
        <v>0.1</v>
      </c>
      <c r="AN452" s="356">
        <f t="shared" ref="AN452" si="1920">ROUND(AVERAGEIF(AO452:AO454,"&gt;0"),0)</f>
        <v>1</v>
      </c>
      <c r="AO452" s="336">
        <f t="shared" si="1692"/>
        <v>1</v>
      </c>
      <c r="AP452" s="275" t="s">
        <v>592</v>
      </c>
      <c r="AQ452" s="356">
        <f t="shared" ref="AQ452" si="1921">ROUND(AVERAGE(U452,Y452,AD452,AI452,AN452),0)</f>
        <v>1</v>
      </c>
      <c r="AR452" s="356" t="str">
        <f t="shared" ref="AR452" si="1922">IF(AQ452&lt;1.5,"FUERTE",IF(AND(AQ452&gt;=1.5,AQ452&lt;2.5),"ACEPTABLE",IF(AQ452&gt;=5,"INEXISTENTE","DÉBIL")))</f>
        <v>FUERTE</v>
      </c>
      <c r="AS452" s="358">
        <f t="shared" ref="AS452" si="1923">IF(R452=0,0,ROUND((R452*AQ452),0))</f>
        <v>1</v>
      </c>
      <c r="AT452" s="360" t="str">
        <f t="shared" ref="AT452" si="1924">IF(AS452&gt;=36,"GRAVE", IF(AS452&lt;=10, "LEVE", "MODERADO"))</f>
        <v>LEVE</v>
      </c>
      <c r="AU452" s="367" t="s">
        <v>2136</v>
      </c>
      <c r="AV452" s="365">
        <v>1</v>
      </c>
      <c r="AW452" s="275" t="s">
        <v>90</v>
      </c>
      <c r="AX452" s="275"/>
      <c r="AY452" s="159"/>
      <c r="AZ452" s="159"/>
      <c r="BA452" s="344"/>
      <c r="XAO452" s="314"/>
      <c r="XAP452" s="314"/>
      <c r="XAQ452" s="263"/>
      <c r="XAR452" s="312"/>
      <c r="XAS452" s="263"/>
      <c r="XAT452" s="314"/>
      <c r="XAU452" s="314"/>
      <c r="XAV452" s="314"/>
      <c r="XAW452" s="315"/>
      <c r="XAX452" s="314"/>
      <c r="XAY452" s="314"/>
      <c r="XAZ452" s="314"/>
      <c r="XBA452" s="314"/>
      <c r="XBB452" s="314"/>
      <c r="XBC452" s="314"/>
      <c r="XBD452" s="281"/>
      <c r="XBE452" s="316"/>
      <c r="XBF452" s="317"/>
      <c r="XBG452" s="314"/>
      <c r="XBH452" s="314"/>
      <c r="XBI452" s="314"/>
      <c r="XBJ452" s="314"/>
      <c r="XBK452" s="263"/>
      <c r="XBL452" s="312"/>
      <c r="XBM452" s="263"/>
      <c r="XBN452" s="314"/>
      <c r="XBO452" s="314"/>
      <c r="XBP452" s="314"/>
      <c r="XBQ452" s="315"/>
      <c r="XBR452" s="314"/>
      <c r="XBS452" s="314"/>
      <c r="XBT452" s="314"/>
      <c r="XBU452" s="314"/>
      <c r="XBV452" s="314"/>
      <c r="XBW452" s="281"/>
      <c r="XBX452" s="317"/>
      <c r="XBY452" s="314"/>
      <c r="XBZ452" s="314"/>
      <c r="XCA452" s="318"/>
      <c r="XCB452" s="312"/>
      <c r="XCC452" s="314"/>
      <c r="XCD452" s="314"/>
      <c r="XCE452" s="263"/>
      <c r="XCF452" s="312"/>
      <c r="XCG452" s="263"/>
      <c r="XCH452" s="314"/>
      <c r="XCI452" s="314"/>
      <c r="XCJ452" s="314"/>
      <c r="XCK452" s="315"/>
      <c r="XCL452" s="314"/>
      <c r="XCM452" s="314"/>
      <c r="XCN452" s="314"/>
      <c r="XCO452" s="314"/>
      <c r="XCP452" s="314"/>
      <c r="XCQ452" s="317"/>
      <c r="XCR452" s="314"/>
      <c r="XCS452" s="318"/>
      <c r="XCT452" s="286"/>
      <c r="XCW452" s="314"/>
      <c r="XCX452" s="314"/>
      <c r="XCY452" s="263"/>
      <c r="XCZ452" s="312"/>
      <c r="XDA452" s="263"/>
      <c r="XDB452" s="314"/>
      <c r="XDC452" s="314"/>
      <c r="XDD452" s="314"/>
      <c r="XDE452" s="315"/>
      <c r="XDF452" s="314"/>
      <c r="XDG452" s="314"/>
      <c r="XDH452" s="314"/>
      <c r="XDI452" s="314"/>
      <c r="XDJ452" s="314"/>
      <c r="XDK452" s="314"/>
      <c r="XDL452" s="286"/>
      <c r="XDQ452" s="314"/>
      <c r="XDR452" s="314"/>
      <c r="XDS452" s="263"/>
      <c r="XDT452" s="312"/>
      <c r="XDU452" s="263"/>
      <c r="XDV452" s="314"/>
      <c r="XDW452" s="314"/>
      <c r="XDX452" s="314"/>
      <c r="XDY452" s="315"/>
      <c r="XDZ452" s="314"/>
      <c r="XEA452" s="314"/>
      <c r="XEB452" s="314"/>
      <c r="XEC452" s="314"/>
      <c r="XED452" s="314"/>
      <c r="XEE452" s="286"/>
      <c r="XEK452" s="314"/>
      <c r="XEL452" s="314"/>
      <c r="XEM452" s="263"/>
      <c r="XEN452" s="312"/>
      <c r="XEO452" s="263"/>
      <c r="XEP452" s="314"/>
      <c r="XEQ452" s="314"/>
      <c r="XER452" s="314"/>
      <c r="XES452" s="315"/>
      <c r="XET452" s="314"/>
      <c r="XEU452" s="314"/>
      <c r="XEV452" s="314"/>
      <c r="XEW452" s="314"/>
      <c r="XEX452" s="314"/>
    </row>
    <row r="453" spans="1:53 16265:16378" ht="40.5" hidden="1" customHeight="1" x14ac:dyDescent="0.2">
      <c r="A453" s="386"/>
      <c r="B453" s="364"/>
      <c r="C453" s="356"/>
      <c r="D453" s="374"/>
      <c r="E453" s="356"/>
      <c r="F453" s="369"/>
      <c r="G453" s="275" t="s">
        <v>272</v>
      </c>
      <c r="H453" s="275" t="s">
        <v>41</v>
      </c>
      <c r="I453" s="162" t="s">
        <v>2137</v>
      </c>
      <c r="J453" s="369"/>
      <c r="K453" s="364"/>
      <c r="L453" s="369"/>
      <c r="M453" s="369"/>
      <c r="N453" s="369"/>
      <c r="O453" s="382"/>
      <c r="P453" s="369"/>
      <c r="Q453" s="382"/>
      <c r="R453" s="382"/>
      <c r="S453" s="162" t="s">
        <v>327</v>
      </c>
      <c r="T453" s="334">
        <f t="shared" si="1816"/>
        <v>1</v>
      </c>
      <c r="U453" s="356"/>
      <c r="V453" s="356"/>
      <c r="W453" s="275" t="s">
        <v>2138</v>
      </c>
      <c r="X453" s="369"/>
      <c r="Y453" s="368"/>
      <c r="Z453" s="335">
        <f t="shared" si="1818"/>
        <v>2</v>
      </c>
      <c r="AA453" s="275" t="s">
        <v>331</v>
      </c>
      <c r="AB453" s="275"/>
      <c r="AC453" s="368"/>
      <c r="AD453" s="356"/>
      <c r="AE453" s="336">
        <f t="shared" si="1821"/>
        <v>1</v>
      </c>
      <c r="AF453" s="275" t="s">
        <v>307</v>
      </c>
      <c r="AG453" s="275" t="s">
        <v>2135</v>
      </c>
      <c r="AH453" s="368"/>
      <c r="AI453" s="356"/>
      <c r="AJ453" s="336">
        <f t="shared" si="1824"/>
        <v>1</v>
      </c>
      <c r="AK453" s="275" t="s">
        <v>304</v>
      </c>
      <c r="AL453" s="275" t="s">
        <v>318</v>
      </c>
      <c r="AM453" s="368"/>
      <c r="AN453" s="356"/>
      <c r="AO453" s="336">
        <f t="shared" si="1692"/>
        <v>1</v>
      </c>
      <c r="AP453" s="275" t="s">
        <v>592</v>
      </c>
      <c r="AQ453" s="356"/>
      <c r="AR453" s="356"/>
      <c r="AS453" s="358"/>
      <c r="AT453" s="360"/>
      <c r="AU453" s="367"/>
      <c r="AV453" s="364"/>
      <c r="AW453" s="275" t="s">
        <v>90</v>
      </c>
      <c r="AX453" s="275"/>
      <c r="AY453" s="159"/>
      <c r="AZ453" s="159"/>
      <c r="BA453" s="344"/>
      <c r="XAO453" s="314"/>
      <c r="XAP453" s="314"/>
      <c r="XAQ453" s="263"/>
      <c r="XAR453" s="312"/>
      <c r="XAS453" s="263"/>
      <c r="XAT453" s="314"/>
      <c r="XAU453" s="314"/>
      <c r="XAV453" s="314"/>
      <c r="XAW453" s="315"/>
      <c r="XAX453" s="314"/>
      <c r="XAY453" s="314"/>
      <c r="XAZ453" s="314"/>
      <c r="XBA453" s="314"/>
      <c r="XBB453" s="314"/>
      <c r="XBC453" s="314"/>
      <c r="XBD453" s="281"/>
      <c r="XBE453" s="316"/>
      <c r="XBF453" s="317"/>
      <c r="XBG453" s="314"/>
      <c r="XBH453" s="314"/>
      <c r="XBI453" s="314"/>
      <c r="XBJ453" s="314"/>
      <c r="XBK453" s="263"/>
      <c r="XBL453" s="312"/>
      <c r="XBM453" s="263"/>
      <c r="XBN453" s="314"/>
      <c r="XBO453" s="314"/>
      <c r="XBP453" s="314"/>
      <c r="XBQ453" s="315"/>
      <c r="XBR453" s="314"/>
      <c r="XBS453" s="314"/>
      <c r="XBT453" s="314"/>
      <c r="XBU453" s="314"/>
      <c r="XBV453" s="314"/>
      <c r="XBW453" s="281"/>
      <c r="XBX453" s="317"/>
      <c r="XBY453" s="314"/>
      <c r="XBZ453" s="314"/>
      <c r="XCA453" s="318"/>
      <c r="XCB453" s="312"/>
      <c r="XCC453" s="314"/>
      <c r="XCD453" s="314"/>
      <c r="XCE453" s="263"/>
      <c r="XCF453" s="312"/>
      <c r="XCG453" s="263"/>
      <c r="XCH453" s="314"/>
      <c r="XCI453" s="314"/>
      <c r="XCJ453" s="314"/>
      <c r="XCK453" s="315"/>
      <c r="XCL453" s="314"/>
      <c r="XCM453" s="314"/>
      <c r="XCN453" s="314"/>
      <c r="XCO453" s="314"/>
      <c r="XCP453" s="314"/>
      <c r="XCQ453" s="317"/>
      <c r="XCR453" s="314"/>
      <c r="XCS453" s="318"/>
      <c r="XCT453" s="286"/>
      <c r="XCW453" s="314"/>
      <c r="XCX453" s="314"/>
      <c r="XCY453" s="263"/>
      <c r="XCZ453" s="312"/>
      <c r="XDA453" s="263"/>
      <c r="XDB453" s="314"/>
      <c r="XDC453" s="314"/>
      <c r="XDD453" s="314"/>
      <c r="XDE453" s="315"/>
      <c r="XDF453" s="314"/>
      <c r="XDG453" s="314"/>
      <c r="XDH453" s="314"/>
      <c r="XDI453" s="314"/>
      <c r="XDJ453" s="314"/>
      <c r="XDK453" s="314"/>
      <c r="XDL453" s="286"/>
      <c r="XDQ453" s="314"/>
      <c r="XDR453" s="314"/>
      <c r="XDS453" s="263"/>
      <c r="XDT453" s="312"/>
      <c r="XDU453" s="263"/>
      <c r="XDV453" s="314"/>
      <c r="XDW453" s="314"/>
      <c r="XDX453" s="314"/>
      <c r="XDY453" s="315"/>
      <c r="XDZ453" s="314"/>
      <c r="XEA453" s="314"/>
      <c r="XEB453" s="314"/>
      <c r="XEC453" s="314"/>
      <c r="XED453" s="314"/>
      <c r="XEE453" s="286"/>
      <c r="XEK453" s="314"/>
      <c r="XEL453" s="314"/>
      <c r="XEM453" s="263"/>
      <c r="XEN453" s="312"/>
      <c r="XEO453" s="263"/>
      <c r="XEP453" s="314"/>
      <c r="XEQ453" s="314"/>
      <c r="XER453" s="314"/>
      <c r="XES453" s="315"/>
      <c r="XET453" s="314"/>
      <c r="XEU453" s="314"/>
      <c r="XEV453" s="314"/>
      <c r="XEW453" s="314"/>
      <c r="XEX453" s="314"/>
    </row>
    <row r="454" spans="1:53 16265:16378" ht="40.5" hidden="1" customHeight="1" x14ac:dyDescent="0.2">
      <c r="A454" s="386"/>
      <c r="B454" s="364"/>
      <c r="C454" s="356"/>
      <c r="D454" s="374"/>
      <c r="E454" s="356"/>
      <c r="F454" s="369"/>
      <c r="G454" s="275" t="s">
        <v>271</v>
      </c>
      <c r="H454" s="275" t="s">
        <v>37</v>
      </c>
      <c r="I454" s="162" t="s">
        <v>2139</v>
      </c>
      <c r="J454" s="369"/>
      <c r="K454" s="364"/>
      <c r="L454" s="369"/>
      <c r="M454" s="369"/>
      <c r="N454" s="369"/>
      <c r="O454" s="382"/>
      <c r="P454" s="369"/>
      <c r="Q454" s="382"/>
      <c r="R454" s="382"/>
      <c r="S454" s="162" t="s">
        <v>327</v>
      </c>
      <c r="T454" s="334">
        <f t="shared" si="1816"/>
        <v>1</v>
      </c>
      <c r="U454" s="356"/>
      <c r="V454" s="356"/>
      <c r="W454" s="275" t="s">
        <v>2140</v>
      </c>
      <c r="X454" s="369"/>
      <c r="Y454" s="368"/>
      <c r="Z454" s="335">
        <f t="shared" si="1818"/>
        <v>2</v>
      </c>
      <c r="AA454" s="275" t="s">
        <v>331</v>
      </c>
      <c r="AB454" s="275"/>
      <c r="AC454" s="368"/>
      <c r="AD454" s="356"/>
      <c r="AE454" s="336">
        <f t="shared" si="1821"/>
        <v>1</v>
      </c>
      <c r="AF454" s="275" t="s">
        <v>307</v>
      </c>
      <c r="AG454" s="275" t="s">
        <v>2129</v>
      </c>
      <c r="AH454" s="368"/>
      <c r="AI454" s="356"/>
      <c r="AJ454" s="336">
        <f t="shared" si="1824"/>
        <v>1</v>
      </c>
      <c r="AK454" s="275" t="s">
        <v>304</v>
      </c>
      <c r="AL454" s="275" t="s">
        <v>317</v>
      </c>
      <c r="AM454" s="368"/>
      <c r="AN454" s="356"/>
      <c r="AO454" s="336">
        <f t="shared" si="1692"/>
        <v>1</v>
      </c>
      <c r="AP454" s="275" t="s">
        <v>592</v>
      </c>
      <c r="AQ454" s="356"/>
      <c r="AR454" s="356"/>
      <c r="AS454" s="358"/>
      <c r="AT454" s="360"/>
      <c r="AU454" s="367"/>
      <c r="AV454" s="364"/>
      <c r="AW454" s="275" t="s">
        <v>90</v>
      </c>
      <c r="AX454" s="275"/>
      <c r="AY454" s="159"/>
      <c r="AZ454" s="159"/>
      <c r="BA454" s="344"/>
      <c r="XAO454" s="314"/>
      <c r="XAP454" s="314"/>
      <c r="XAQ454" s="263"/>
      <c r="XAR454" s="312"/>
      <c r="XAS454" s="263"/>
      <c r="XAT454" s="314"/>
      <c r="XAU454" s="314"/>
      <c r="XAV454" s="314"/>
      <c r="XAW454" s="315"/>
      <c r="XAX454" s="314"/>
      <c r="XAY454" s="314"/>
      <c r="XAZ454" s="314"/>
      <c r="XBA454" s="314"/>
      <c r="XBB454" s="314"/>
      <c r="XBC454" s="314"/>
      <c r="XBD454" s="281"/>
      <c r="XBE454" s="316"/>
      <c r="XBF454" s="317"/>
      <c r="XBG454" s="314"/>
      <c r="XBH454" s="314"/>
      <c r="XBI454" s="314"/>
      <c r="XBJ454" s="314"/>
      <c r="XBK454" s="263"/>
      <c r="XBL454" s="312"/>
      <c r="XBM454" s="263"/>
      <c r="XBN454" s="314"/>
      <c r="XBO454" s="314"/>
      <c r="XBP454" s="314"/>
      <c r="XBQ454" s="315"/>
      <c r="XBR454" s="314"/>
      <c r="XBS454" s="314"/>
      <c r="XBT454" s="314"/>
      <c r="XBU454" s="314"/>
      <c r="XBV454" s="314"/>
      <c r="XBW454" s="281"/>
      <c r="XBX454" s="317"/>
      <c r="XBY454" s="314"/>
      <c r="XBZ454" s="314"/>
      <c r="XCA454" s="318"/>
      <c r="XCB454" s="312"/>
      <c r="XCC454" s="314"/>
      <c r="XCD454" s="314"/>
      <c r="XCE454" s="263"/>
      <c r="XCF454" s="312"/>
      <c r="XCG454" s="263"/>
      <c r="XCH454" s="314"/>
      <c r="XCI454" s="314"/>
      <c r="XCJ454" s="314"/>
      <c r="XCK454" s="315"/>
      <c r="XCL454" s="314"/>
      <c r="XCM454" s="314"/>
      <c r="XCN454" s="314"/>
      <c r="XCO454" s="314"/>
      <c r="XCP454" s="314"/>
      <c r="XCQ454" s="317"/>
      <c r="XCR454" s="314"/>
      <c r="XCS454" s="318"/>
      <c r="XCT454" s="286"/>
      <c r="XCW454" s="314"/>
      <c r="XCX454" s="314"/>
      <c r="XCY454" s="263"/>
      <c r="XCZ454" s="312"/>
      <c r="XDA454" s="263"/>
      <c r="XDB454" s="314"/>
      <c r="XDC454" s="314"/>
      <c r="XDD454" s="314"/>
      <c r="XDE454" s="315"/>
      <c r="XDF454" s="314"/>
      <c r="XDG454" s="314"/>
      <c r="XDH454" s="314"/>
      <c r="XDI454" s="314"/>
      <c r="XDJ454" s="314"/>
      <c r="XDK454" s="314"/>
      <c r="XDL454" s="286"/>
      <c r="XDQ454" s="314"/>
      <c r="XDR454" s="314"/>
      <c r="XDS454" s="263"/>
      <c r="XDT454" s="312"/>
      <c r="XDU454" s="263"/>
      <c r="XDV454" s="314"/>
      <c r="XDW454" s="314"/>
      <c r="XDX454" s="314"/>
      <c r="XDY454" s="315"/>
      <c r="XDZ454" s="314"/>
      <c r="XEA454" s="314"/>
      <c r="XEB454" s="314"/>
      <c r="XEC454" s="314"/>
      <c r="XED454" s="314"/>
      <c r="XEE454" s="286"/>
      <c r="XEK454" s="314"/>
      <c r="XEL454" s="314"/>
      <c r="XEM454" s="263"/>
      <c r="XEN454" s="312"/>
      <c r="XEO454" s="263"/>
      <c r="XEP454" s="314"/>
      <c r="XEQ454" s="314"/>
      <c r="XER454" s="314"/>
      <c r="XES454" s="315"/>
      <c r="XET454" s="314"/>
      <c r="XEU454" s="314"/>
      <c r="XEV454" s="314"/>
      <c r="XEW454" s="314"/>
      <c r="XEX454" s="314"/>
    </row>
    <row r="455" spans="1:53 16265:16378" ht="40.5" hidden="1" customHeight="1" x14ac:dyDescent="0.2">
      <c r="A455" s="378">
        <v>149</v>
      </c>
      <c r="B455" s="364" t="s">
        <v>186</v>
      </c>
      <c r="C455" s="356" t="str">
        <f>+VLOOKUP(B455,$A$770:$B$812,2,0)</f>
        <v>CARLOS FERNANDO CASTAÑO MONTOYA</v>
      </c>
      <c r="D455" s="374" t="s">
        <v>166</v>
      </c>
      <c r="E455" s="356"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69" t="s">
        <v>276</v>
      </c>
      <c r="G455" s="275" t="s">
        <v>272</v>
      </c>
      <c r="H455" s="275" t="s">
        <v>41</v>
      </c>
      <c r="I455" s="161" t="s">
        <v>2145</v>
      </c>
      <c r="J455" s="369" t="s">
        <v>110</v>
      </c>
      <c r="K455" s="364" t="s">
        <v>2146</v>
      </c>
      <c r="L455" s="364" t="s">
        <v>2147</v>
      </c>
      <c r="M455" s="364" t="s">
        <v>2148</v>
      </c>
      <c r="N455" s="369" t="s">
        <v>128</v>
      </c>
      <c r="O455" s="382">
        <f>IF(N455="ALTA",5,IF(N455="MEDIO ALTA",4,IF(N455="MEDIA",3,IF(N455="MEDIO BAJA",2,IF(N455="BAJA",1,0)))))</f>
        <v>1</v>
      </c>
      <c r="P455" s="369" t="s">
        <v>140</v>
      </c>
      <c r="Q455" s="382">
        <f>IF(P455="ALTO",5,IF(P455="MEDIO ALTO",4,IF(P455="MEDIO",3,IF(P455="MEDIO BAJO",2,IF(P455="BAJO",1,0)))))</f>
        <v>5</v>
      </c>
      <c r="R455" s="382">
        <f>Q455*O455</f>
        <v>5</v>
      </c>
      <c r="S455" s="162" t="s">
        <v>398</v>
      </c>
      <c r="T455" s="334">
        <f t="shared" si="1816"/>
        <v>4</v>
      </c>
      <c r="U455" s="356">
        <f t="shared" si="1902"/>
        <v>4</v>
      </c>
      <c r="V455" s="356">
        <f t="shared" si="1890"/>
        <v>2.4</v>
      </c>
      <c r="W455" s="275" t="s">
        <v>2149</v>
      </c>
      <c r="X455" s="369">
        <f>IF(S455="No_existen",5*$X$10,Y455*$X$10)</f>
        <v>0.05</v>
      </c>
      <c r="Y455" s="368">
        <f t="shared" ref="Y455" si="1925">ROUND(AVERAGEIF(Z455:Z457,"&gt;0"),0)</f>
        <v>1</v>
      </c>
      <c r="Z455" s="335">
        <f t="shared" si="1818"/>
        <v>1</v>
      </c>
      <c r="AA455" s="275" t="s">
        <v>332</v>
      </c>
      <c r="AB455" s="275" t="s">
        <v>2150</v>
      </c>
      <c r="AC455" s="368">
        <f t="shared" ref="AC455" si="1926">IF(S455="No_existen",5*$AC$10,AD455*$AC$10)</f>
        <v>0.15</v>
      </c>
      <c r="AD455" s="356">
        <f t="shared" ref="AD455" si="1927">ROUND(AVERAGEIF(AE455:AE457,"&gt;0"),0)</f>
        <v>1</v>
      </c>
      <c r="AE455" s="336">
        <f t="shared" si="1821"/>
        <v>1</v>
      </c>
      <c r="AF455" s="275" t="s">
        <v>307</v>
      </c>
      <c r="AG455" s="275" t="s">
        <v>2151</v>
      </c>
      <c r="AH455" s="368">
        <f t="shared" ref="AH455" si="1928">IF(S455="No_existen",5*$AH$10,AI455*$AH$10)</f>
        <v>0.1</v>
      </c>
      <c r="AI455" s="356">
        <f t="shared" ref="AI455" si="1929">ROUND(AVERAGEIF(AJ455:AJ457,"&gt;0"),0)</f>
        <v>1</v>
      </c>
      <c r="AJ455" s="336">
        <f t="shared" si="1824"/>
        <v>1</v>
      </c>
      <c r="AK455" s="275" t="s">
        <v>304</v>
      </c>
      <c r="AL455" s="275" t="s">
        <v>315</v>
      </c>
      <c r="AM455" s="368">
        <f t="shared" ref="AM455" si="1930">IF(S455="No_existen",5*$AM$10,AN455*$AM$10)</f>
        <v>0.1</v>
      </c>
      <c r="AN455" s="356">
        <f t="shared" ref="AN455" si="1931">ROUND(AVERAGEIF(AO455:AO457,"&gt;0"),0)</f>
        <v>1</v>
      </c>
      <c r="AO455" s="336">
        <f t="shared" si="1692"/>
        <v>1</v>
      </c>
      <c r="AP455" s="275" t="s">
        <v>592</v>
      </c>
      <c r="AQ455" s="356">
        <f t="shared" ref="AQ455" si="1932">ROUND(AVERAGE(U455,Y455,AD455,AI455,AN455),0)</f>
        <v>2</v>
      </c>
      <c r="AR455" s="356" t="str">
        <f t="shared" ref="AR455" si="1933">IF(AQ455&lt;1.5,"FUERTE",IF(AND(AQ455&gt;=1.5,AQ455&lt;2.5),"ACEPTABLE",IF(AQ455&gt;=5,"INEXISTENTE","DÉBIL")))</f>
        <v>ACEPTABLE</v>
      </c>
      <c r="AS455" s="358">
        <f t="shared" ref="AS455" si="1934">IF(R455=0,0,ROUND((R455*AQ455),0))</f>
        <v>10</v>
      </c>
      <c r="AT455" s="360" t="str">
        <f t="shared" ref="AT455" si="1935">IF(AS455&gt;=36,"GRAVE", IF(AS455&lt;=10, "LEVE", "MODERADO"))</f>
        <v>LEVE</v>
      </c>
      <c r="AU455" s="364" t="s">
        <v>2152</v>
      </c>
      <c r="AV455" s="365">
        <v>1</v>
      </c>
      <c r="AW455" s="275" t="s">
        <v>90</v>
      </c>
      <c r="AX455" s="275"/>
      <c r="AY455" s="159"/>
      <c r="AZ455" s="159"/>
      <c r="BA455" s="344"/>
      <c r="XAO455" s="314"/>
      <c r="XAP455" s="314"/>
      <c r="XAQ455" s="263"/>
      <c r="XAR455" s="312"/>
      <c r="XAS455" s="263"/>
      <c r="XAT455" s="314"/>
      <c r="XAU455" s="314"/>
      <c r="XAV455" s="314"/>
      <c r="XAW455" s="315"/>
      <c r="XAX455" s="314"/>
      <c r="XAY455" s="314"/>
      <c r="XAZ455" s="314"/>
      <c r="XBA455" s="314"/>
      <c r="XBB455" s="314"/>
      <c r="XBC455" s="314"/>
      <c r="XBD455" s="281"/>
      <c r="XBE455" s="316"/>
      <c r="XBF455" s="317"/>
      <c r="XBG455" s="314"/>
      <c r="XBH455" s="314"/>
      <c r="XBI455" s="314"/>
      <c r="XBJ455" s="314"/>
      <c r="XBK455" s="263"/>
      <c r="XBL455" s="312"/>
      <c r="XBM455" s="263"/>
      <c r="XBN455" s="314"/>
      <c r="XBO455" s="314"/>
      <c r="XBP455" s="314"/>
      <c r="XBQ455" s="315"/>
      <c r="XBR455" s="314"/>
      <c r="XBS455" s="314"/>
      <c r="XBT455" s="314"/>
      <c r="XBU455" s="314"/>
      <c r="XBV455" s="314"/>
      <c r="XBW455" s="281"/>
      <c r="XBX455" s="317"/>
      <c r="XBY455" s="314"/>
      <c r="XBZ455" s="314"/>
      <c r="XCA455" s="318"/>
      <c r="XCB455" s="312"/>
      <c r="XCC455" s="314"/>
      <c r="XCD455" s="314"/>
      <c r="XCE455" s="263"/>
      <c r="XCF455" s="312"/>
      <c r="XCG455" s="263"/>
      <c r="XCH455" s="314"/>
      <c r="XCI455" s="314"/>
      <c r="XCJ455" s="314"/>
      <c r="XCK455" s="315"/>
      <c r="XCL455" s="314"/>
      <c r="XCM455" s="314"/>
      <c r="XCN455" s="314"/>
      <c r="XCO455" s="314"/>
      <c r="XCP455" s="314"/>
      <c r="XCQ455" s="317"/>
      <c r="XCR455" s="314"/>
      <c r="XCS455" s="318"/>
      <c r="XCT455" s="286"/>
      <c r="XCW455" s="314"/>
      <c r="XCX455" s="314"/>
      <c r="XCY455" s="263"/>
      <c r="XCZ455" s="312"/>
      <c r="XDA455" s="263"/>
      <c r="XDB455" s="314"/>
      <c r="XDC455" s="314"/>
      <c r="XDD455" s="314"/>
      <c r="XDE455" s="315"/>
      <c r="XDF455" s="314"/>
      <c r="XDG455" s="314"/>
      <c r="XDH455" s="314"/>
      <c r="XDI455" s="314"/>
      <c r="XDJ455" s="314"/>
      <c r="XDK455" s="314"/>
      <c r="XDL455" s="286"/>
      <c r="XDQ455" s="314"/>
      <c r="XDR455" s="314"/>
      <c r="XDS455" s="263"/>
      <c r="XDT455" s="312"/>
      <c r="XDU455" s="263"/>
      <c r="XDV455" s="314"/>
      <c r="XDW455" s="314"/>
      <c r="XDX455" s="314"/>
      <c r="XDY455" s="315"/>
      <c r="XDZ455" s="314"/>
      <c r="XEA455" s="314"/>
      <c r="XEB455" s="314"/>
      <c r="XEC455" s="314"/>
      <c r="XED455" s="314"/>
      <c r="XEE455" s="286"/>
      <c r="XEK455" s="314"/>
      <c r="XEL455" s="314"/>
      <c r="XEM455" s="263"/>
      <c r="XEN455" s="312"/>
      <c r="XEO455" s="263"/>
      <c r="XEP455" s="314"/>
      <c r="XEQ455" s="314"/>
      <c r="XER455" s="314"/>
      <c r="XES455" s="315"/>
      <c r="XET455" s="314"/>
      <c r="XEU455" s="314"/>
      <c r="XEV455" s="314"/>
      <c r="XEW455" s="314"/>
      <c r="XEX455" s="314"/>
    </row>
    <row r="456" spans="1:53 16265:16378" ht="40.5" hidden="1" customHeight="1" x14ac:dyDescent="0.2">
      <c r="A456" s="378"/>
      <c r="B456" s="364"/>
      <c r="C456" s="356"/>
      <c r="D456" s="374"/>
      <c r="E456" s="356"/>
      <c r="F456" s="369"/>
      <c r="G456" s="275" t="s">
        <v>272</v>
      </c>
      <c r="H456" s="275" t="s">
        <v>233</v>
      </c>
      <c r="I456" s="161" t="s">
        <v>2153</v>
      </c>
      <c r="J456" s="369"/>
      <c r="K456" s="364"/>
      <c r="L456" s="364"/>
      <c r="M456" s="364"/>
      <c r="N456" s="369"/>
      <c r="O456" s="382"/>
      <c r="P456" s="369"/>
      <c r="Q456" s="382"/>
      <c r="R456" s="382"/>
      <c r="S456" s="162" t="s">
        <v>398</v>
      </c>
      <c r="T456" s="334">
        <f t="shared" si="1816"/>
        <v>4</v>
      </c>
      <c r="U456" s="356"/>
      <c r="V456" s="356"/>
      <c r="W456" s="162" t="s">
        <v>2154</v>
      </c>
      <c r="X456" s="369"/>
      <c r="Y456" s="368"/>
      <c r="Z456" s="335">
        <f t="shared" si="1818"/>
        <v>1</v>
      </c>
      <c r="AA456" s="275" t="s">
        <v>332</v>
      </c>
      <c r="AB456" s="162" t="s">
        <v>2155</v>
      </c>
      <c r="AC456" s="368"/>
      <c r="AD456" s="356"/>
      <c r="AE456" s="336">
        <f t="shared" si="1821"/>
        <v>1</v>
      </c>
      <c r="AF456" s="275" t="s">
        <v>307</v>
      </c>
      <c r="AG456" s="162" t="s">
        <v>2151</v>
      </c>
      <c r="AH456" s="368"/>
      <c r="AI456" s="356"/>
      <c r="AJ456" s="336">
        <f t="shared" si="1824"/>
        <v>1</v>
      </c>
      <c r="AK456" s="275" t="s">
        <v>304</v>
      </c>
      <c r="AL456" s="275" t="s">
        <v>315</v>
      </c>
      <c r="AM456" s="368"/>
      <c r="AN456" s="356"/>
      <c r="AO456" s="336">
        <f t="shared" si="1692"/>
        <v>1</v>
      </c>
      <c r="AP456" s="275" t="s">
        <v>592</v>
      </c>
      <c r="AQ456" s="356"/>
      <c r="AR456" s="356"/>
      <c r="AS456" s="358"/>
      <c r="AT456" s="360"/>
      <c r="AU456" s="364"/>
      <c r="AV456" s="364"/>
      <c r="AW456" s="275" t="s">
        <v>90</v>
      </c>
      <c r="AX456" s="275"/>
      <c r="AY456" s="159"/>
      <c r="AZ456" s="159"/>
      <c r="BA456" s="344"/>
      <c r="XAO456" s="314"/>
      <c r="XAP456" s="314"/>
      <c r="XAQ456" s="263"/>
      <c r="XAR456" s="312"/>
      <c r="XAS456" s="263"/>
      <c r="XAT456" s="314"/>
      <c r="XAU456" s="314"/>
      <c r="XAV456" s="314"/>
      <c r="XAW456" s="315"/>
      <c r="XAX456" s="314"/>
      <c r="XAY456" s="314"/>
      <c r="XAZ456" s="314"/>
      <c r="XBA456" s="314"/>
      <c r="XBB456" s="314"/>
      <c r="XBC456" s="314"/>
      <c r="XBD456" s="281"/>
      <c r="XBE456" s="316"/>
      <c r="XBF456" s="317"/>
      <c r="XBG456" s="314"/>
      <c r="XBH456" s="314"/>
      <c r="XBI456" s="314"/>
      <c r="XBJ456" s="314"/>
      <c r="XBK456" s="263"/>
      <c r="XBL456" s="312"/>
      <c r="XBM456" s="263"/>
      <c r="XBN456" s="314"/>
      <c r="XBO456" s="314"/>
      <c r="XBP456" s="314"/>
      <c r="XBQ456" s="315"/>
      <c r="XBR456" s="314"/>
      <c r="XBS456" s="314"/>
      <c r="XBT456" s="314"/>
      <c r="XBU456" s="314"/>
      <c r="XBV456" s="314"/>
      <c r="XBW456" s="281"/>
      <c r="XBX456" s="317"/>
      <c r="XBY456" s="314"/>
      <c r="XBZ456" s="314"/>
      <c r="XCA456" s="318"/>
      <c r="XCB456" s="312"/>
      <c r="XCC456" s="314"/>
      <c r="XCD456" s="314"/>
      <c r="XCE456" s="263"/>
      <c r="XCF456" s="312"/>
      <c r="XCG456" s="263"/>
      <c r="XCH456" s="314"/>
      <c r="XCI456" s="314"/>
      <c r="XCJ456" s="314"/>
      <c r="XCK456" s="315"/>
      <c r="XCL456" s="314"/>
      <c r="XCM456" s="314"/>
      <c r="XCN456" s="314"/>
      <c r="XCO456" s="314"/>
      <c r="XCP456" s="314"/>
      <c r="XCQ456" s="317"/>
      <c r="XCR456" s="314"/>
      <c r="XCS456" s="318"/>
      <c r="XCT456" s="286"/>
      <c r="XCW456" s="314"/>
      <c r="XCX456" s="314"/>
      <c r="XCY456" s="263"/>
      <c r="XCZ456" s="312"/>
      <c r="XDA456" s="263"/>
      <c r="XDB456" s="314"/>
      <c r="XDC456" s="314"/>
      <c r="XDD456" s="314"/>
      <c r="XDE456" s="315"/>
      <c r="XDF456" s="314"/>
      <c r="XDG456" s="314"/>
      <c r="XDH456" s="314"/>
      <c r="XDI456" s="314"/>
      <c r="XDJ456" s="314"/>
      <c r="XDK456" s="314"/>
      <c r="XDL456" s="286"/>
      <c r="XDQ456" s="314"/>
      <c r="XDR456" s="314"/>
      <c r="XDS456" s="263"/>
      <c r="XDT456" s="312"/>
      <c r="XDU456" s="263"/>
      <c r="XDV456" s="314"/>
      <c r="XDW456" s="314"/>
      <c r="XDX456" s="314"/>
      <c r="XDY456" s="315"/>
      <c r="XDZ456" s="314"/>
      <c r="XEA456" s="314"/>
      <c r="XEB456" s="314"/>
      <c r="XEC456" s="314"/>
      <c r="XED456" s="314"/>
      <c r="XEE456" s="286"/>
      <c r="XEK456" s="314"/>
      <c r="XEL456" s="314"/>
      <c r="XEM456" s="263"/>
      <c r="XEN456" s="312"/>
      <c r="XEO456" s="263"/>
      <c r="XEP456" s="314"/>
      <c r="XEQ456" s="314"/>
      <c r="XER456" s="314"/>
      <c r="XES456" s="315"/>
      <c r="XET456" s="314"/>
      <c r="XEU456" s="314"/>
      <c r="XEV456" s="314"/>
      <c r="XEW456" s="314"/>
      <c r="XEX456" s="314"/>
    </row>
    <row r="457" spans="1:53 16265:16378" ht="40.5" hidden="1" customHeight="1" x14ac:dyDescent="0.2">
      <c r="A457" s="378"/>
      <c r="B457" s="364"/>
      <c r="C457" s="356"/>
      <c r="D457" s="374"/>
      <c r="E457" s="356"/>
      <c r="F457" s="369"/>
      <c r="G457" s="275"/>
      <c r="H457" s="275"/>
      <c r="I457" s="161"/>
      <c r="J457" s="369"/>
      <c r="K457" s="364"/>
      <c r="L457" s="364"/>
      <c r="M457" s="364"/>
      <c r="N457" s="369"/>
      <c r="O457" s="382"/>
      <c r="P457" s="369"/>
      <c r="Q457" s="382"/>
      <c r="R457" s="382"/>
      <c r="S457" s="162"/>
      <c r="T457" s="334">
        <f t="shared" si="1816"/>
        <v>0</v>
      </c>
      <c r="U457" s="356"/>
      <c r="V457" s="356"/>
      <c r="W457" s="162"/>
      <c r="X457" s="369"/>
      <c r="Y457" s="368"/>
      <c r="Z457" s="335">
        <f t="shared" si="1818"/>
        <v>0</v>
      </c>
      <c r="AA457" s="275"/>
      <c r="AB457" s="275"/>
      <c r="AC457" s="368"/>
      <c r="AD457" s="356"/>
      <c r="AE457" s="336">
        <f t="shared" si="1821"/>
        <v>0</v>
      </c>
      <c r="AF457" s="275"/>
      <c r="AG457" s="162"/>
      <c r="AH457" s="368"/>
      <c r="AI457" s="356"/>
      <c r="AJ457" s="336">
        <f t="shared" si="1824"/>
        <v>0</v>
      </c>
      <c r="AK457" s="275"/>
      <c r="AL457" s="275"/>
      <c r="AM457" s="368"/>
      <c r="AN457" s="356"/>
      <c r="AO457" s="336">
        <f t="shared" si="1692"/>
        <v>0</v>
      </c>
      <c r="AP457" s="275"/>
      <c r="AQ457" s="356"/>
      <c r="AR457" s="356"/>
      <c r="AS457" s="358"/>
      <c r="AT457" s="360"/>
      <c r="AU457" s="364"/>
      <c r="AV457" s="364"/>
      <c r="AW457" s="275" t="s">
        <v>90</v>
      </c>
      <c r="AX457" s="275"/>
      <c r="AY457" s="159"/>
      <c r="AZ457" s="159"/>
      <c r="BA457" s="344"/>
      <c r="XAO457" s="314"/>
      <c r="XAP457" s="314"/>
      <c r="XAQ457" s="263"/>
      <c r="XAR457" s="312"/>
      <c r="XAS457" s="263"/>
      <c r="XAT457" s="314"/>
      <c r="XAU457" s="314"/>
      <c r="XAV457" s="314"/>
      <c r="XAW457" s="315"/>
      <c r="XAX457" s="314"/>
      <c r="XAY457" s="314"/>
      <c r="XAZ457" s="314"/>
      <c r="XBA457" s="314"/>
      <c r="XBB457" s="314"/>
      <c r="XBC457" s="314"/>
      <c r="XBD457" s="281"/>
      <c r="XBE457" s="316"/>
      <c r="XBF457" s="317"/>
      <c r="XBG457" s="314"/>
      <c r="XBH457" s="314"/>
      <c r="XBI457" s="314"/>
      <c r="XBJ457" s="314"/>
      <c r="XBK457" s="263"/>
      <c r="XBL457" s="312"/>
      <c r="XBM457" s="263"/>
      <c r="XBN457" s="314"/>
      <c r="XBO457" s="314"/>
      <c r="XBP457" s="314"/>
      <c r="XBQ457" s="315"/>
      <c r="XBR457" s="314"/>
      <c r="XBS457" s="314"/>
      <c r="XBT457" s="314"/>
      <c r="XBU457" s="314"/>
      <c r="XBV457" s="314"/>
      <c r="XBW457" s="281"/>
      <c r="XBX457" s="317"/>
      <c r="XBY457" s="314"/>
      <c r="XBZ457" s="314"/>
      <c r="XCA457" s="318"/>
      <c r="XCB457" s="312"/>
      <c r="XCC457" s="314"/>
      <c r="XCD457" s="314"/>
      <c r="XCE457" s="263"/>
      <c r="XCF457" s="312"/>
      <c r="XCG457" s="263"/>
      <c r="XCH457" s="314"/>
      <c r="XCI457" s="314"/>
      <c r="XCJ457" s="314"/>
      <c r="XCK457" s="315"/>
      <c r="XCL457" s="314"/>
      <c r="XCM457" s="314"/>
      <c r="XCN457" s="314"/>
      <c r="XCO457" s="314"/>
      <c r="XCP457" s="314"/>
      <c r="XCQ457" s="317"/>
      <c r="XCR457" s="314"/>
      <c r="XCS457" s="318"/>
      <c r="XCT457" s="286"/>
      <c r="XCW457" s="314"/>
      <c r="XCX457" s="314"/>
      <c r="XCY457" s="263"/>
      <c r="XCZ457" s="312"/>
      <c r="XDA457" s="263"/>
      <c r="XDB457" s="314"/>
      <c r="XDC457" s="314"/>
      <c r="XDD457" s="314"/>
      <c r="XDE457" s="315"/>
      <c r="XDF457" s="314"/>
      <c r="XDG457" s="314"/>
      <c r="XDH457" s="314"/>
      <c r="XDI457" s="314"/>
      <c r="XDJ457" s="314"/>
      <c r="XDK457" s="314"/>
      <c r="XDL457" s="286"/>
      <c r="XDQ457" s="314"/>
      <c r="XDR457" s="314"/>
      <c r="XDS457" s="263"/>
      <c r="XDT457" s="312"/>
      <c r="XDU457" s="263"/>
      <c r="XDV457" s="314"/>
      <c r="XDW457" s="314"/>
      <c r="XDX457" s="314"/>
      <c r="XDY457" s="315"/>
      <c r="XDZ457" s="314"/>
      <c r="XEA457" s="314"/>
      <c r="XEB457" s="314"/>
      <c r="XEC457" s="314"/>
      <c r="XED457" s="314"/>
      <c r="XEE457" s="286"/>
      <c r="XEK457" s="314"/>
      <c r="XEL457" s="314"/>
      <c r="XEM457" s="263"/>
      <c r="XEN457" s="312"/>
      <c r="XEO457" s="263"/>
      <c r="XEP457" s="314"/>
      <c r="XEQ457" s="314"/>
      <c r="XER457" s="314"/>
      <c r="XES457" s="315"/>
      <c r="XET457" s="314"/>
      <c r="XEU457" s="314"/>
      <c r="XEV457" s="314"/>
      <c r="XEW457" s="314"/>
      <c r="XEX457" s="314"/>
    </row>
    <row r="458" spans="1:53 16265:16378" ht="40.5" hidden="1" customHeight="1" x14ac:dyDescent="0.2">
      <c r="A458" s="378">
        <v>150</v>
      </c>
      <c r="B458" s="364" t="s">
        <v>186</v>
      </c>
      <c r="C458" s="356" t="str">
        <f>+VLOOKUP(B458,$A$770:$B$812,2,0)</f>
        <v>CARLOS FERNANDO CASTAÑO MONTOYA</v>
      </c>
      <c r="D458" s="374" t="s">
        <v>166</v>
      </c>
      <c r="E458" s="356"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69" t="s">
        <v>276</v>
      </c>
      <c r="G458" s="275" t="s">
        <v>271</v>
      </c>
      <c r="H458" s="275" t="s">
        <v>34</v>
      </c>
      <c r="I458" s="162" t="s">
        <v>2156</v>
      </c>
      <c r="J458" s="369" t="s">
        <v>112</v>
      </c>
      <c r="K458" s="369" t="s">
        <v>2157</v>
      </c>
      <c r="L458" s="369" t="s">
        <v>2158</v>
      </c>
      <c r="M458" s="369" t="s">
        <v>2159</v>
      </c>
      <c r="N458" s="369" t="s">
        <v>151</v>
      </c>
      <c r="O458" s="382">
        <f>IF(N458="ALTA",5,IF(N458="MEDIO ALTA",4,IF(N458="MEDIA",3,IF(N458="MEDIO BAJA",2,IF(N458="BAJA",1,0)))))</f>
        <v>2</v>
      </c>
      <c r="P458" s="369" t="s">
        <v>142</v>
      </c>
      <c r="Q458" s="382">
        <f>IF(P458="ALTO",5,IF(P458="MEDIO ALTO",4,IF(P458="MEDIO",3,IF(P458="MEDIO BAJO",2,IF(P458="BAJO",1,0)))))</f>
        <v>1</v>
      </c>
      <c r="R458" s="382">
        <f>Q458*O458</f>
        <v>2</v>
      </c>
      <c r="S458" s="162" t="s">
        <v>327</v>
      </c>
      <c r="T458" s="334">
        <f t="shared" si="1816"/>
        <v>1</v>
      </c>
      <c r="U458" s="356">
        <f t="shared" si="1902"/>
        <v>2</v>
      </c>
      <c r="V458" s="356">
        <f t="shared" si="1890"/>
        <v>1.2</v>
      </c>
      <c r="W458" s="275" t="s">
        <v>2160</v>
      </c>
      <c r="X458" s="369">
        <f>IF(S458="No_existen",5*$X$10,Y458*$X$10)</f>
        <v>0.15000000000000002</v>
      </c>
      <c r="Y458" s="368">
        <f t="shared" ref="Y458" si="1936">ROUND(AVERAGEIF(Z458:Z460,"&gt;0"),0)</f>
        <v>3</v>
      </c>
      <c r="Z458" s="335">
        <f t="shared" si="1818"/>
        <v>2</v>
      </c>
      <c r="AA458" s="275" t="s">
        <v>331</v>
      </c>
      <c r="AB458" s="275"/>
      <c r="AC458" s="368">
        <f t="shared" ref="AC458" si="1937">IF(S458="No_existen",5*$AC$10,AD458*$AC$10)</f>
        <v>0.15</v>
      </c>
      <c r="AD458" s="356">
        <f t="shared" ref="AD458" si="1938">ROUND(AVERAGEIF(AE458:AE460,"&gt;0"),0)</f>
        <v>1</v>
      </c>
      <c r="AE458" s="336">
        <f t="shared" si="1821"/>
        <v>1</v>
      </c>
      <c r="AF458" s="275" t="s">
        <v>307</v>
      </c>
      <c r="AG458" s="275" t="s">
        <v>2161</v>
      </c>
      <c r="AH458" s="368">
        <f t="shared" ref="AH458" si="1939">IF(S458="No_existen",5*$AH$10,AI458*$AH$10)</f>
        <v>0.1</v>
      </c>
      <c r="AI458" s="356">
        <f t="shared" ref="AI458" si="1940">ROUND(AVERAGEIF(AJ458:AJ460,"&gt;0"),0)</f>
        <v>1</v>
      </c>
      <c r="AJ458" s="336">
        <f t="shared" si="1824"/>
        <v>1</v>
      </c>
      <c r="AK458" s="275" t="s">
        <v>304</v>
      </c>
      <c r="AL458" s="275" t="s">
        <v>318</v>
      </c>
      <c r="AM458" s="368">
        <f t="shared" ref="AM458" si="1941">IF(S458="No_existen",5*$AM$10,AN458*$AM$10)</f>
        <v>0.1</v>
      </c>
      <c r="AN458" s="356">
        <f t="shared" ref="AN458" si="1942">ROUND(AVERAGEIF(AO458:AO460,"&gt;0"),0)</f>
        <v>1</v>
      </c>
      <c r="AO458" s="336">
        <f t="shared" si="1692"/>
        <v>1</v>
      </c>
      <c r="AP458" s="275" t="s">
        <v>592</v>
      </c>
      <c r="AQ458" s="356">
        <f t="shared" ref="AQ458" si="1943">ROUND(AVERAGE(U458,Y458,AD458,AI458,AN458),0)</f>
        <v>2</v>
      </c>
      <c r="AR458" s="356" t="str">
        <f t="shared" ref="AR458" si="1944">IF(AQ458&lt;1.5,"FUERTE",IF(AND(AQ458&gt;=1.5,AQ458&lt;2.5),"ACEPTABLE",IF(AQ458&gt;=5,"INEXISTENTE","DÉBIL")))</f>
        <v>ACEPTABLE</v>
      </c>
      <c r="AS458" s="358">
        <f t="shared" ref="AS458" si="1945">IF(R458=0,0,ROUND((R458*AQ458),0))</f>
        <v>4</v>
      </c>
      <c r="AT458" s="360" t="str">
        <f t="shared" ref="AT458" si="1946">IF(AS458&gt;=36,"GRAVE", IF(AS458&lt;=10, "LEVE", "MODERADO"))</f>
        <v>LEVE</v>
      </c>
      <c r="AU458" s="367" t="s">
        <v>2162</v>
      </c>
      <c r="AV458" s="367">
        <v>2</v>
      </c>
      <c r="AW458" s="275" t="s">
        <v>90</v>
      </c>
      <c r="AX458" s="275"/>
      <c r="AY458" s="159"/>
      <c r="AZ458" s="159"/>
      <c r="BA458" s="344"/>
      <c r="XAO458" s="314"/>
      <c r="XAP458" s="314"/>
      <c r="XAQ458" s="263"/>
      <c r="XAR458" s="312"/>
      <c r="XAS458" s="263"/>
      <c r="XAT458" s="314"/>
      <c r="XAU458" s="314"/>
      <c r="XAV458" s="314"/>
      <c r="XAW458" s="315"/>
      <c r="XAX458" s="314"/>
      <c r="XAY458" s="314"/>
      <c r="XAZ458" s="314"/>
      <c r="XBA458" s="314"/>
      <c r="XBB458" s="314"/>
      <c r="XBC458" s="314"/>
      <c r="XBD458" s="281"/>
      <c r="XBE458" s="316"/>
      <c r="XBF458" s="317"/>
      <c r="XBG458" s="314"/>
      <c r="XBH458" s="314"/>
      <c r="XBI458" s="314"/>
      <c r="XBJ458" s="314"/>
      <c r="XBK458" s="263"/>
      <c r="XBL458" s="312"/>
      <c r="XBM458" s="263"/>
      <c r="XBN458" s="314"/>
      <c r="XBO458" s="314"/>
      <c r="XBP458" s="314"/>
      <c r="XBQ458" s="315"/>
      <c r="XBR458" s="314"/>
      <c r="XBS458" s="314"/>
      <c r="XBT458" s="314"/>
      <c r="XBU458" s="314"/>
      <c r="XBV458" s="314"/>
      <c r="XBW458" s="281"/>
      <c r="XBX458" s="317"/>
      <c r="XBY458" s="314"/>
      <c r="XBZ458" s="314"/>
      <c r="XCA458" s="318"/>
      <c r="XCB458" s="312"/>
      <c r="XCC458" s="314"/>
      <c r="XCD458" s="314"/>
      <c r="XCE458" s="263"/>
      <c r="XCF458" s="312"/>
      <c r="XCG458" s="263"/>
      <c r="XCH458" s="314"/>
      <c r="XCI458" s="314"/>
      <c r="XCJ458" s="314"/>
      <c r="XCK458" s="315"/>
      <c r="XCL458" s="314"/>
      <c r="XCM458" s="314"/>
      <c r="XCN458" s="314"/>
      <c r="XCO458" s="314"/>
      <c r="XCP458" s="314"/>
      <c r="XCQ458" s="317"/>
      <c r="XCR458" s="314"/>
      <c r="XCS458" s="318"/>
      <c r="XCT458" s="286"/>
      <c r="XCW458" s="314"/>
      <c r="XCX458" s="314"/>
      <c r="XCY458" s="263"/>
      <c r="XCZ458" s="312"/>
      <c r="XDA458" s="263"/>
      <c r="XDB458" s="314"/>
      <c r="XDC458" s="314"/>
      <c r="XDD458" s="314"/>
      <c r="XDE458" s="315"/>
      <c r="XDF458" s="314"/>
      <c r="XDG458" s="314"/>
      <c r="XDH458" s="314"/>
      <c r="XDI458" s="314"/>
      <c r="XDJ458" s="314"/>
      <c r="XDK458" s="314"/>
      <c r="XDL458" s="286"/>
      <c r="XDQ458" s="314"/>
      <c r="XDR458" s="314"/>
      <c r="XDS458" s="263"/>
      <c r="XDT458" s="312"/>
      <c r="XDU458" s="263"/>
      <c r="XDV458" s="314"/>
      <c r="XDW458" s="314"/>
      <c r="XDX458" s="314"/>
      <c r="XDY458" s="315"/>
      <c r="XDZ458" s="314"/>
      <c r="XEA458" s="314"/>
      <c r="XEB458" s="314"/>
      <c r="XEC458" s="314"/>
      <c r="XED458" s="314"/>
      <c r="XEE458" s="286"/>
      <c r="XEK458" s="314"/>
      <c r="XEL458" s="314"/>
      <c r="XEM458" s="263"/>
      <c r="XEN458" s="312"/>
      <c r="XEO458" s="263"/>
      <c r="XEP458" s="314"/>
      <c r="XEQ458" s="314"/>
      <c r="XER458" s="314"/>
      <c r="XES458" s="315"/>
      <c r="XET458" s="314"/>
      <c r="XEU458" s="314"/>
      <c r="XEV458" s="314"/>
      <c r="XEW458" s="314"/>
      <c r="XEX458" s="314"/>
    </row>
    <row r="459" spans="1:53 16265:16378" ht="40.5" hidden="1" customHeight="1" x14ac:dyDescent="0.2">
      <c r="A459" s="378"/>
      <c r="B459" s="364"/>
      <c r="C459" s="356"/>
      <c r="D459" s="374"/>
      <c r="E459" s="356"/>
      <c r="F459" s="369"/>
      <c r="G459" s="275"/>
      <c r="H459" s="275"/>
      <c r="I459" s="162"/>
      <c r="J459" s="369"/>
      <c r="K459" s="369"/>
      <c r="L459" s="369"/>
      <c r="M459" s="369"/>
      <c r="N459" s="369"/>
      <c r="O459" s="382"/>
      <c r="P459" s="369"/>
      <c r="Q459" s="382"/>
      <c r="R459" s="382"/>
      <c r="S459" s="162" t="s">
        <v>326</v>
      </c>
      <c r="T459" s="334">
        <f t="shared" si="1816"/>
        <v>2</v>
      </c>
      <c r="U459" s="356"/>
      <c r="V459" s="356"/>
      <c r="W459" s="162" t="s">
        <v>2163</v>
      </c>
      <c r="X459" s="369"/>
      <c r="Y459" s="368"/>
      <c r="Z459" s="335">
        <f t="shared" si="1818"/>
        <v>4</v>
      </c>
      <c r="AA459" s="275" t="s">
        <v>330</v>
      </c>
      <c r="AB459" s="275"/>
      <c r="AC459" s="368"/>
      <c r="AD459" s="356"/>
      <c r="AE459" s="336">
        <f t="shared" si="1821"/>
        <v>1</v>
      </c>
      <c r="AF459" s="275" t="s">
        <v>307</v>
      </c>
      <c r="AG459" s="275" t="s">
        <v>2164</v>
      </c>
      <c r="AH459" s="368"/>
      <c r="AI459" s="356"/>
      <c r="AJ459" s="336">
        <f t="shared" si="1824"/>
        <v>1</v>
      </c>
      <c r="AK459" s="275" t="s">
        <v>304</v>
      </c>
      <c r="AL459" s="275" t="s">
        <v>312</v>
      </c>
      <c r="AM459" s="368"/>
      <c r="AN459" s="356"/>
      <c r="AO459" s="336">
        <f t="shared" si="1692"/>
        <v>1</v>
      </c>
      <c r="AP459" s="275" t="s">
        <v>592</v>
      </c>
      <c r="AQ459" s="356"/>
      <c r="AR459" s="356"/>
      <c r="AS459" s="358"/>
      <c r="AT459" s="360"/>
      <c r="AU459" s="367"/>
      <c r="AV459" s="367"/>
      <c r="AW459" s="275" t="s">
        <v>90</v>
      </c>
      <c r="AX459" s="275"/>
      <c r="AY459" s="159"/>
      <c r="AZ459" s="159"/>
      <c r="BA459" s="344"/>
      <c r="XAO459" s="314"/>
      <c r="XAP459" s="314"/>
      <c r="XAQ459" s="263"/>
      <c r="XAR459" s="312"/>
      <c r="XAS459" s="263"/>
      <c r="XAT459" s="314"/>
      <c r="XAU459" s="314"/>
      <c r="XAV459" s="314"/>
      <c r="XAW459" s="315"/>
      <c r="XAX459" s="314"/>
      <c r="XAY459" s="314"/>
      <c r="XAZ459" s="314"/>
      <c r="XBA459" s="314"/>
      <c r="XBB459" s="314"/>
      <c r="XBC459" s="314"/>
      <c r="XBD459" s="281"/>
      <c r="XBE459" s="316"/>
      <c r="XBF459" s="317"/>
      <c r="XBG459" s="314"/>
      <c r="XBH459" s="314"/>
      <c r="XBI459" s="314"/>
      <c r="XBJ459" s="314"/>
      <c r="XBK459" s="263"/>
      <c r="XBL459" s="312"/>
      <c r="XBM459" s="263"/>
      <c r="XBN459" s="314"/>
      <c r="XBO459" s="314"/>
      <c r="XBP459" s="314"/>
      <c r="XBQ459" s="315"/>
      <c r="XBR459" s="314"/>
      <c r="XBS459" s="314"/>
      <c r="XBT459" s="314"/>
      <c r="XBU459" s="314"/>
      <c r="XBV459" s="314"/>
      <c r="XBW459" s="281"/>
      <c r="XBX459" s="317"/>
      <c r="XBY459" s="314"/>
      <c r="XBZ459" s="314"/>
      <c r="XCA459" s="318"/>
      <c r="XCB459" s="312"/>
      <c r="XCC459" s="314"/>
      <c r="XCD459" s="314"/>
      <c r="XCE459" s="263"/>
      <c r="XCF459" s="312"/>
      <c r="XCG459" s="263"/>
      <c r="XCH459" s="314"/>
      <c r="XCI459" s="314"/>
      <c r="XCJ459" s="314"/>
      <c r="XCK459" s="315"/>
      <c r="XCL459" s="314"/>
      <c r="XCM459" s="314"/>
      <c r="XCN459" s="314"/>
      <c r="XCO459" s="314"/>
      <c r="XCP459" s="314"/>
      <c r="XCQ459" s="317"/>
      <c r="XCR459" s="314"/>
      <c r="XCS459" s="318"/>
      <c r="XCT459" s="286"/>
      <c r="XCW459" s="314"/>
      <c r="XCX459" s="314"/>
      <c r="XCY459" s="263"/>
      <c r="XCZ459" s="312"/>
      <c r="XDA459" s="263"/>
      <c r="XDB459" s="314"/>
      <c r="XDC459" s="314"/>
      <c r="XDD459" s="314"/>
      <c r="XDE459" s="315"/>
      <c r="XDF459" s="314"/>
      <c r="XDG459" s="314"/>
      <c r="XDH459" s="314"/>
      <c r="XDI459" s="314"/>
      <c r="XDJ459" s="314"/>
      <c r="XDK459" s="314"/>
      <c r="XDL459" s="286"/>
      <c r="XDQ459" s="314"/>
      <c r="XDR459" s="314"/>
      <c r="XDS459" s="263"/>
      <c r="XDT459" s="312"/>
      <c r="XDU459" s="263"/>
      <c r="XDV459" s="314"/>
      <c r="XDW459" s="314"/>
      <c r="XDX459" s="314"/>
      <c r="XDY459" s="315"/>
      <c r="XDZ459" s="314"/>
      <c r="XEA459" s="314"/>
      <c r="XEB459" s="314"/>
      <c r="XEC459" s="314"/>
      <c r="XED459" s="314"/>
      <c r="XEE459" s="286"/>
      <c r="XEK459" s="314"/>
      <c r="XEL459" s="314"/>
      <c r="XEM459" s="263"/>
      <c r="XEN459" s="312"/>
      <c r="XEO459" s="263"/>
      <c r="XEP459" s="314"/>
      <c r="XEQ459" s="314"/>
      <c r="XER459" s="314"/>
      <c r="XES459" s="315"/>
      <c r="XET459" s="314"/>
      <c r="XEU459" s="314"/>
      <c r="XEV459" s="314"/>
      <c r="XEW459" s="314"/>
      <c r="XEX459" s="314"/>
    </row>
    <row r="460" spans="1:53 16265:16378" ht="40.5" hidden="1" customHeight="1" x14ac:dyDescent="0.2">
      <c r="A460" s="378"/>
      <c r="B460" s="364"/>
      <c r="C460" s="356"/>
      <c r="D460" s="374"/>
      <c r="E460" s="356"/>
      <c r="F460" s="369"/>
      <c r="G460" s="275"/>
      <c r="H460" s="275"/>
      <c r="I460" s="162"/>
      <c r="J460" s="369"/>
      <c r="K460" s="369"/>
      <c r="L460" s="369"/>
      <c r="M460" s="369"/>
      <c r="N460" s="369"/>
      <c r="O460" s="382"/>
      <c r="P460" s="369"/>
      <c r="Q460" s="382"/>
      <c r="R460" s="382"/>
      <c r="S460" s="162"/>
      <c r="T460" s="334">
        <f t="shared" ref="T460:T523" si="1947">IF(S460=$S$826,1,IF(S460=$S$822,5,IF(S460=$S$823,4,IF(S460=$S$824,3,IF(S460=$S$825,2,0)))))</f>
        <v>0</v>
      </c>
      <c r="U460" s="356"/>
      <c r="V460" s="356"/>
      <c r="W460" s="162"/>
      <c r="X460" s="369"/>
      <c r="Y460" s="368"/>
      <c r="Z460" s="335">
        <f t="shared" ref="Z460:Z523" si="1948">IF(AA460=$AA$824,1,IF(AA460=$AA$823,2,IF(AA460=$AA$822,4,IF(S460="No_existen",5,0))))</f>
        <v>0</v>
      </c>
      <c r="AA460" s="275"/>
      <c r="AB460" s="275"/>
      <c r="AC460" s="368"/>
      <c r="AD460" s="356"/>
      <c r="AE460" s="336">
        <f t="shared" ref="AE460:AE523" si="1949">IF(AF460=$AG$823,1,IF(AF460=$AG$822,4,IF(S460="No_existen",5,0)))</f>
        <v>0</v>
      </c>
      <c r="AF460" s="275"/>
      <c r="AG460" s="275"/>
      <c r="AH460" s="368"/>
      <c r="AI460" s="356"/>
      <c r="AJ460" s="336">
        <f t="shared" ref="AJ460:AJ523" si="1950">IF(AK460=$AK$822,1,IF(AK460=$AK$823,4,IF(S460="No_existen",5,0)))</f>
        <v>0</v>
      </c>
      <c r="AK460" s="275"/>
      <c r="AL460" s="275"/>
      <c r="AM460" s="368"/>
      <c r="AN460" s="356"/>
      <c r="AO460" s="336">
        <f t="shared" ref="AO460:AO523" si="1951">IF(AP460="Preventivo",1,IF(AP460="Detectivo",4, IF(S460="No_existen",5,0)))</f>
        <v>0</v>
      </c>
      <c r="AP460" s="275"/>
      <c r="AQ460" s="356"/>
      <c r="AR460" s="356"/>
      <c r="AS460" s="358"/>
      <c r="AT460" s="360"/>
      <c r="AU460" s="367"/>
      <c r="AV460" s="367"/>
      <c r="AW460" s="275" t="s">
        <v>90</v>
      </c>
      <c r="AX460" s="275"/>
      <c r="AY460" s="159"/>
      <c r="AZ460" s="159"/>
      <c r="BA460" s="344"/>
      <c r="XAO460" s="314"/>
      <c r="XAP460" s="314"/>
      <c r="XAQ460" s="263"/>
      <c r="XAR460" s="312"/>
      <c r="XAS460" s="263"/>
      <c r="XAT460" s="314"/>
      <c r="XAU460" s="314"/>
      <c r="XAV460" s="314"/>
      <c r="XAW460" s="315"/>
      <c r="XAX460" s="314"/>
      <c r="XAY460" s="314"/>
      <c r="XAZ460" s="314"/>
      <c r="XBA460" s="314"/>
      <c r="XBB460" s="314"/>
      <c r="XBC460" s="314"/>
      <c r="XBD460" s="281"/>
      <c r="XBE460" s="316"/>
      <c r="XBF460" s="317"/>
      <c r="XBG460" s="314"/>
      <c r="XBH460" s="314"/>
      <c r="XBI460" s="314"/>
      <c r="XBJ460" s="314"/>
      <c r="XBK460" s="263"/>
      <c r="XBL460" s="312"/>
      <c r="XBM460" s="263"/>
      <c r="XBN460" s="314"/>
      <c r="XBO460" s="314"/>
      <c r="XBP460" s="314"/>
      <c r="XBQ460" s="315"/>
      <c r="XBR460" s="314"/>
      <c r="XBS460" s="314"/>
      <c r="XBT460" s="314"/>
      <c r="XBU460" s="314"/>
      <c r="XBV460" s="314"/>
      <c r="XBW460" s="281"/>
      <c r="XBX460" s="317"/>
      <c r="XBY460" s="314"/>
      <c r="XBZ460" s="314"/>
      <c r="XCA460" s="318"/>
      <c r="XCB460" s="312"/>
      <c r="XCC460" s="314"/>
      <c r="XCD460" s="314"/>
      <c r="XCE460" s="263"/>
      <c r="XCF460" s="312"/>
      <c r="XCG460" s="263"/>
      <c r="XCH460" s="314"/>
      <c r="XCI460" s="314"/>
      <c r="XCJ460" s="314"/>
      <c r="XCK460" s="315"/>
      <c r="XCL460" s="314"/>
      <c r="XCM460" s="314"/>
      <c r="XCN460" s="314"/>
      <c r="XCO460" s="314"/>
      <c r="XCP460" s="314"/>
      <c r="XCQ460" s="317"/>
      <c r="XCR460" s="314"/>
      <c r="XCS460" s="318"/>
      <c r="XCT460" s="286"/>
      <c r="XCW460" s="314"/>
      <c r="XCX460" s="314"/>
      <c r="XCY460" s="263"/>
      <c r="XCZ460" s="312"/>
      <c r="XDA460" s="263"/>
      <c r="XDB460" s="314"/>
      <c r="XDC460" s="314"/>
      <c r="XDD460" s="314"/>
      <c r="XDE460" s="315"/>
      <c r="XDF460" s="314"/>
      <c r="XDG460" s="314"/>
      <c r="XDH460" s="314"/>
      <c r="XDI460" s="314"/>
      <c r="XDJ460" s="314"/>
      <c r="XDK460" s="314"/>
      <c r="XDL460" s="286"/>
      <c r="XDQ460" s="314"/>
      <c r="XDR460" s="314"/>
      <c r="XDS460" s="263"/>
      <c r="XDT460" s="312"/>
      <c r="XDU460" s="263"/>
      <c r="XDV460" s="314"/>
      <c r="XDW460" s="314"/>
      <c r="XDX460" s="314"/>
      <c r="XDY460" s="315"/>
      <c r="XDZ460" s="314"/>
      <c r="XEA460" s="314"/>
      <c r="XEB460" s="314"/>
      <c r="XEC460" s="314"/>
      <c r="XED460" s="314"/>
      <c r="XEE460" s="286"/>
      <c r="XEK460" s="314"/>
      <c r="XEL460" s="314"/>
      <c r="XEM460" s="263"/>
      <c r="XEN460" s="312"/>
      <c r="XEO460" s="263"/>
      <c r="XEP460" s="314"/>
      <c r="XEQ460" s="314"/>
      <c r="XER460" s="314"/>
      <c r="XES460" s="315"/>
      <c r="XET460" s="314"/>
      <c r="XEU460" s="314"/>
      <c r="XEV460" s="314"/>
      <c r="XEW460" s="314"/>
      <c r="XEX460" s="314"/>
    </row>
    <row r="461" spans="1:53 16265:16378" ht="40.5" hidden="1" customHeight="1" x14ac:dyDescent="0.2">
      <c r="A461" s="378">
        <v>151</v>
      </c>
      <c r="B461" s="364" t="s">
        <v>186</v>
      </c>
      <c r="C461" s="356" t="str">
        <f>+VLOOKUP(B461,$A$770:$B$812,2,0)</f>
        <v>CARLOS FERNANDO CASTAÑO MONTOYA</v>
      </c>
      <c r="D461" s="374" t="s">
        <v>166</v>
      </c>
      <c r="E461" s="356"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69" t="s">
        <v>275</v>
      </c>
      <c r="G461" s="275" t="s">
        <v>271</v>
      </c>
      <c r="H461" s="275" t="s">
        <v>37</v>
      </c>
      <c r="I461" s="161" t="s">
        <v>2165</v>
      </c>
      <c r="J461" s="369" t="s">
        <v>110</v>
      </c>
      <c r="K461" s="364" t="s">
        <v>2166</v>
      </c>
      <c r="L461" s="364" t="s">
        <v>2167</v>
      </c>
      <c r="M461" s="364" t="s">
        <v>2168</v>
      </c>
      <c r="N461" s="369" t="s">
        <v>128</v>
      </c>
      <c r="O461" s="382">
        <f t="shared" ref="O461" si="1952">IF(N461="ALTA",5,IF(N461="MEDIO ALTA",4,IF(N461="MEDIA",3,IF(N461="MEDIO BAJA",2,IF(N461="BAJA",1,0)))))</f>
        <v>1</v>
      </c>
      <c r="P461" s="369" t="s">
        <v>140</v>
      </c>
      <c r="Q461" s="382">
        <f t="shared" ref="Q461:Q467" si="1953">IF(P461="ALTO",5,IF(P461="MEDIO ALTO",4,IF(P461="MEDIO",3,IF(P461="MEDIO BAJO",2,IF(P461="BAJO",1,0)))))</f>
        <v>5</v>
      </c>
      <c r="R461" s="382">
        <f>Q461*O461</f>
        <v>5</v>
      </c>
      <c r="S461" s="162" t="s">
        <v>327</v>
      </c>
      <c r="T461" s="334">
        <f t="shared" si="1947"/>
        <v>1</v>
      </c>
      <c r="U461" s="356">
        <f t="shared" si="1902"/>
        <v>1</v>
      </c>
      <c r="V461" s="356">
        <f t="shared" si="1890"/>
        <v>0.6</v>
      </c>
      <c r="W461" s="275" t="s">
        <v>2169</v>
      </c>
      <c r="X461" s="369">
        <f>IF(S461="No_existen",5*$X$10,Y461*$X$10)</f>
        <v>0.05</v>
      </c>
      <c r="Y461" s="368">
        <f t="shared" ref="Y461" si="1954">ROUND(AVERAGEIF(Z461:Z463,"&gt;0"),0)</f>
        <v>1</v>
      </c>
      <c r="Z461" s="335">
        <f t="shared" si="1948"/>
        <v>2</v>
      </c>
      <c r="AA461" s="275" t="s">
        <v>331</v>
      </c>
      <c r="AB461" s="275"/>
      <c r="AC461" s="368">
        <f t="shared" ref="AC461" si="1955">IF(S461="No_existen",5*$AC$10,AD461*$AC$10)</f>
        <v>0.15</v>
      </c>
      <c r="AD461" s="356">
        <f t="shared" ref="AD461" si="1956">ROUND(AVERAGEIF(AE461:AE463,"&gt;0"),0)</f>
        <v>1</v>
      </c>
      <c r="AE461" s="336">
        <f t="shared" si="1949"/>
        <v>1</v>
      </c>
      <c r="AF461" s="275" t="s">
        <v>307</v>
      </c>
      <c r="AG461" s="275" t="s">
        <v>2170</v>
      </c>
      <c r="AH461" s="368">
        <f t="shared" ref="AH461" si="1957">IF(S461="No_existen",5*$AH$10,AI461*$AH$10)</f>
        <v>0.1</v>
      </c>
      <c r="AI461" s="356">
        <f t="shared" ref="AI461" si="1958">ROUND(AVERAGEIF(AJ461:AJ463,"&gt;0"),0)</f>
        <v>1</v>
      </c>
      <c r="AJ461" s="336">
        <f t="shared" si="1950"/>
        <v>1</v>
      </c>
      <c r="AK461" s="275" t="s">
        <v>304</v>
      </c>
      <c r="AL461" s="275" t="s">
        <v>311</v>
      </c>
      <c r="AM461" s="368">
        <f t="shared" ref="AM461" si="1959">IF(S461="No_existen",5*$AM$10,AN461*$AM$10)</f>
        <v>0.1</v>
      </c>
      <c r="AN461" s="356">
        <f t="shared" ref="AN461" si="1960">ROUND(AVERAGEIF(AO461:AO463,"&gt;0"),0)</f>
        <v>1</v>
      </c>
      <c r="AO461" s="336">
        <f t="shared" si="1951"/>
        <v>1</v>
      </c>
      <c r="AP461" s="275" t="s">
        <v>592</v>
      </c>
      <c r="AQ461" s="356">
        <f t="shared" ref="AQ461" si="1961">ROUND(AVERAGE(U461,Y461,AD461,AI461,AN461),0)</f>
        <v>1</v>
      </c>
      <c r="AR461" s="356" t="str">
        <f t="shared" ref="AR461" si="1962">IF(AQ461&lt;1.5,"FUERTE",IF(AND(AQ461&gt;=1.5,AQ461&lt;2.5),"ACEPTABLE",IF(AQ461&gt;=5,"INEXISTENTE","DÉBIL")))</f>
        <v>FUERTE</v>
      </c>
      <c r="AS461" s="358">
        <f t="shared" ref="AS461" si="1963">IF(R461=0,0,ROUND((R461*AQ461),0))</f>
        <v>5</v>
      </c>
      <c r="AT461" s="360" t="str">
        <f t="shared" ref="AT461" si="1964">IF(AS461&gt;=36,"GRAVE", IF(AS461&lt;=10, "LEVE", "MODERADO"))</f>
        <v>LEVE</v>
      </c>
      <c r="AU461" s="364" t="s">
        <v>2171</v>
      </c>
      <c r="AV461" s="384">
        <v>0</v>
      </c>
      <c r="AW461" s="275" t="s">
        <v>90</v>
      </c>
      <c r="AX461" s="275"/>
      <c r="AY461" s="159"/>
      <c r="AZ461" s="159"/>
      <c r="BA461" s="344"/>
      <c r="XAO461" s="314"/>
      <c r="XAP461" s="314"/>
      <c r="XAQ461" s="263"/>
      <c r="XAR461" s="312"/>
      <c r="XAS461" s="263"/>
      <c r="XAT461" s="314"/>
      <c r="XAU461" s="314"/>
      <c r="XAV461" s="314"/>
      <c r="XAW461" s="315"/>
      <c r="XAX461" s="314"/>
      <c r="XAY461" s="314"/>
      <c r="XAZ461" s="314"/>
      <c r="XBA461" s="314"/>
      <c r="XBB461" s="314"/>
      <c r="XBC461" s="314"/>
      <c r="XBD461" s="281"/>
      <c r="XBE461" s="316"/>
      <c r="XBF461" s="317"/>
      <c r="XBG461" s="314"/>
      <c r="XBH461" s="314"/>
      <c r="XBI461" s="314"/>
      <c r="XBJ461" s="314"/>
      <c r="XBK461" s="263"/>
      <c r="XBL461" s="312"/>
      <c r="XBM461" s="263"/>
      <c r="XBN461" s="314"/>
      <c r="XBO461" s="314"/>
      <c r="XBP461" s="314"/>
      <c r="XBQ461" s="315"/>
      <c r="XBR461" s="314"/>
      <c r="XBS461" s="314"/>
      <c r="XBT461" s="314"/>
      <c r="XBU461" s="314"/>
      <c r="XBV461" s="314"/>
      <c r="XBW461" s="281"/>
      <c r="XBX461" s="317"/>
      <c r="XBY461" s="314"/>
      <c r="XBZ461" s="314"/>
      <c r="XCA461" s="318"/>
      <c r="XCB461" s="312"/>
      <c r="XCC461" s="314"/>
      <c r="XCD461" s="314"/>
      <c r="XCE461" s="263"/>
      <c r="XCF461" s="312"/>
      <c r="XCG461" s="263"/>
      <c r="XCH461" s="314"/>
      <c r="XCI461" s="314"/>
      <c r="XCJ461" s="314"/>
      <c r="XCK461" s="315"/>
      <c r="XCL461" s="314"/>
      <c r="XCM461" s="314"/>
      <c r="XCN461" s="314"/>
      <c r="XCO461" s="314"/>
      <c r="XCP461" s="314"/>
      <c r="XCQ461" s="317"/>
      <c r="XCR461" s="314"/>
      <c r="XCS461" s="318"/>
      <c r="XCT461" s="286"/>
      <c r="XCW461" s="314"/>
      <c r="XCX461" s="314"/>
      <c r="XCY461" s="263"/>
      <c r="XCZ461" s="312"/>
      <c r="XDA461" s="263"/>
      <c r="XDB461" s="314"/>
      <c r="XDC461" s="314"/>
      <c r="XDD461" s="314"/>
      <c r="XDE461" s="315"/>
      <c r="XDF461" s="314"/>
      <c r="XDG461" s="314"/>
      <c r="XDH461" s="314"/>
      <c r="XDI461" s="314"/>
      <c r="XDJ461" s="314"/>
      <c r="XDK461" s="314"/>
      <c r="XDL461" s="286"/>
      <c r="XDQ461" s="314"/>
      <c r="XDR461" s="314"/>
      <c r="XDS461" s="263"/>
      <c r="XDT461" s="312"/>
      <c r="XDU461" s="263"/>
      <c r="XDV461" s="314"/>
      <c r="XDW461" s="314"/>
      <c r="XDX461" s="314"/>
      <c r="XDY461" s="315"/>
      <c r="XDZ461" s="314"/>
      <c r="XEA461" s="314"/>
      <c r="XEB461" s="314"/>
      <c r="XEC461" s="314"/>
      <c r="XED461" s="314"/>
      <c r="XEE461" s="286"/>
      <c r="XEK461" s="314"/>
      <c r="XEL461" s="314"/>
      <c r="XEM461" s="263"/>
      <c r="XEN461" s="312"/>
      <c r="XEO461" s="263"/>
      <c r="XEP461" s="314"/>
      <c r="XEQ461" s="314"/>
      <c r="XER461" s="314"/>
      <c r="XES461" s="315"/>
      <c r="XET461" s="314"/>
      <c r="XEU461" s="314"/>
      <c r="XEV461" s="314"/>
      <c r="XEW461" s="314"/>
      <c r="XEX461" s="314"/>
    </row>
    <row r="462" spans="1:53 16265:16378" ht="40.5" hidden="1" customHeight="1" x14ac:dyDescent="0.2">
      <c r="A462" s="378"/>
      <c r="B462" s="364"/>
      <c r="C462" s="356"/>
      <c r="D462" s="374"/>
      <c r="E462" s="356"/>
      <c r="F462" s="369"/>
      <c r="G462" s="275" t="s">
        <v>271</v>
      </c>
      <c r="H462" s="275" t="s">
        <v>34</v>
      </c>
      <c r="I462" s="161" t="s">
        <v>2172</v>
      </c>
      <c r="J462" s="369"/>
      <c r="K462" s="364"/>
      <c r="L462" s="364"/>
      <c r="M462" s="364"/>
      <c r="N462" s="369"/>
      <c r="O462" s="382"/>
      <c r="P462" s="369"/>
      <c r="Q462" s="382"/>
      <c r="R462" s="382"/>
      <c r="S462" s="162" t="s">
        <v>327</v>
      </c>
      <c r="T462" s="334">
        <f t="shared" si="1947"/>
        <v>1</v>
      </c>
      <c r="U462" s="356"/>
      <c r="V462" s="356"/>
      <c r="W462" s="275" t="s">
        <v>2173</v>
      </c>
      <c r="X462" s="369"/>
      <c r="Y462" s="368"/>
      <c r="Z462" s="335">
        <f t="shared" si="1948"/>
        <v>1</v>
      </c>
      <c r="AA462" s="275" t="s">
        <v>332</v>
      </c>
      <c r="AB462" s="275" t="s">
        <v>2174</v>
      </c>
      <c r="AC462" s="368"/>
      <c r="AD462" s="356"/>
      <c r="AE462" s="336">
        <f t="shared" si="1949"/>
        <v>1</v>
      </c>
      <c r="AF462" s="275" t="s">
        <v>307</v>
      </c>
      <c r="AG462" s="275" t="s">
        <v>2175</v>
      </c>
      <c r="AH462" s="368"/>
      <c r="AI462" s="356"/>
      <c r="AJ462" s="336">
        <f t="shared" si="1950"/>
        <v>1</v>
      </c>
      <c r="AK462" s="275" t="s">
        <v>304</v>
      </c>
      <c r="AL462" s="275" t="s">
        <v>315</v>
      </c>
      <c r="AM462" s="368"/>
      <c r="AN462" s="356"/>
      <c r="AO462" s="336">
        <f t="shared" si="1951"/>
        <v>1</v>
      </c>
      <c r="AP462" s="275" t="s">
        <v>592</v>
      </c>
      <c r="AQ462" s="356"/>
      <c r="AR462" s="356"/>
      <c r="AS462" s="358"/>
      <c r="AT462" s="360"/>
      <c r="AU462" s="364"/>
      <c r="AV462" s="384"/>
      <c r="AW462" s="275" t="s">
        <v>90</v>
      </c>
      <c r="AX462" s="275"/>
      <c r="AY462" s="159"/>
      <c r="AZ462" s="159"/>
      <c r="BA462" s="344"/>
      <c r="XAO462" s="314"/>
      <c r="XAP462" s="314"/>
      <c r="XAQ462" s="263"/>
      <c r="XAR462" s="312"/>
      <c r="XAS462" s="263"/>
      <c r="XAT462" s="314"/>
      <c r="XAU462" s="314"/>
      <c r="XAV462" s="314"/>
      <c r="XAW462" s="315"/>
      <c r="XAX462" s="314"/>
      <c r="XAY462" s="314"/>
      <c r="XAZ462" s="314"/>
      <c r="XBA462" s="314"/>
      <c r="XBB462" s="314"/>
      <c r="XBC462" s="314"/>
      <c r="XBD462" s="281"/>
      <c r="XBE462" s="316"/>
      <c r="XBF462" s="317"/>
      <c r="XBG462" s="314"/>
      <c r="XBH462" s="314"/>
      <c r="XBI462" s="314"/>
      <c r="XBJ462" s="314"/>
      <c r="XBK462" s="263"/>
      <c r="XBL462" s="312"/>
      <c r="XBM462" s="263"/>
      <c r="XBN462" s="314"/>
      <c r="XBO462" s="314"/>
      <c r="XBP462" s="314"/>
      <c r="XBQ462" s="315"/>
      <c r="XBR462" s="314"/>
      <c r="XBS462" s="314"/>
      <c r="XBT462" s="314"/>
      <c r="XBU462" s="314"/>
      <c r="XBV462" s="314"/>
      <c r="XBW462" s="281"/>
      <c r="XBX462" s="317"/>
      <c r="XBY462" s="314"/>
      <c r="XBZ462" s="314"/>
      <c r="XCA462" s="318"/>
      <c r="XCB462" s="312"/>
      <c r="XCC462" s="314"/>
      <c r="XCD462" s="314"/>
      <c r="XCE462" s="263"/>
      <c r="XCF462" s="312"/>
      <c r="XCG462" s="263"/>
      <c r="XCH462" s="314"/>
      <c r="XCI462" s="314"/>
      <c r="XCJ462" s="314"/>
      <c r="XCK462" s="315"/>
      <c r="XCL462" s="314"/>
      <c r="XCM462" s="314"/>
      <c r="XCN462" s="314"/>
      <c r="XCO462" s="314"/>
      <c r="XCP462" s="314"/>
      <c r="XCQ462" s="317"/>
      <c r="XCR462" s="314"/>
      <c r="XCS462" s="318"/>
      <c r="XCT462" s="286"/>
      <c r="XCW462" s="314"/>
      <c r="XCX462" s="314"/>
      <c r="XCY462" s="263"/>
      <c r="XCZ462" s="312"/>
      <c r="XDA462" s="263"/>
      <c r="XDB462" s="314"/>
      <c r="XDC462" s="314"/>
      <c r="XDD462" s="314"/>
      <c r="XDE462" s="315"/>
      <c r="XDF462" s="314"/>
      <c r="XDG462" s="314"/>
      <c r="XDH462" s="314"/>
      <c r="XDI462" s="314"/>
      <c r="XDJ462" s="314"/>
      <c r="XDK462" s="314"/>
      <c r="XDL462" s="286"/>
      <c r="XDQ462" s="314"/>
      <c r="XDR462" s="314"/>
      <c r="XDS462" s="263"/>
      <c r="XDT462" s="312"/>
      <c r="XDU462" s="263"/>
      <c r="XDV462" s="314"/>
      <c r="XDW462" s="314"/>
      <c r="XDX462" s="314"/>
      <c r="XDY462" s="315"/>
      <c r="XDZ462" s="314"/>
      <c r="XEA462" s="314"/>
      <c r="XEB462" s="314"/>
      <c r="XEC462" s="314"/>
      <c r="XED462" s="314"/>
      <c r="XEE462" s="286"/>
      <c r="XEK462" s="314"/>
      <c r="XEL462" s="314"/>
      <c r="XEM462" s="263"/>
      <c r="XEN462" s="312"/>
      <c r="XEO462" s="263"/>
      <c r="XEP462" s="314"/>
      <c r="XEQ462" s="314"/>
      <c r="XER462" s="314"/>
      <c r="XES462" s="315"/>
      <c r="XET462" s="314"/>
      <c r="XEU462" s="314"/>
      <c r="XEV462" s="314"/>
      <c r="XEW462" s="314"/>
      <c r="XEX462" s="314"/>
    </row>
    <row r="463" spans="1:53 16265:16378" ht="40.5" hidden="1" customHeight="1" x14ac:dyDescent="0.2">
      <c r="A463" s="378"/>
      <c r="B463" s="364"/>
      <c r="C463" s="356"/>
      <c r="D463" s="374"/>
      <c r="E463" s="356"/>
      <c r="F463" s="369"/>
      <c r="G463" s="275" t="s">
        <v>272</v>
      </c>
      <c r="H463" s="275" t="s">
        <v>233</v>
      </c>
      <c r="I463" s="162" t="s">
        <v>2176</v>
      </c>
      <c r="J463" s="369"/>
      <c r="K463" s="364"/>
      <c r="L463" s="364"/>
      <c r="M463" s="364"/>
      <c r="N463" s="369"/>
      <c r="O463" s="382"/>
      <c r="P463" s="369"/>
      <c r="Q463" s="382"/>
      <c r="R463" s="382"/>
      <c r="S463" s="162" t="s">
        <v>327</v>
      </c>
      <c r="T463" s="334">
        <f t="shared" si="1947"/>
        <v>1</v>
      </c>
      <c r="U463" s="356"/>
      <c r="V463" s="356"/>
      <c r="W463" s="275" t="s">
        <v>2177</v>
      </c>
      <c r="X463" s="369"/>
      <c r="Y463" s="368"/>
      <c r="Z463" s="335">
        <f t="shared" si="1948"/>
        <v>1</v>
      </c>
      <c r="AA463" s="275" t="s">
        <v>332</v>
      </c>
      <c r="AB463" s="275" t="s">
        <v>2178</v>
      </c>
      <c r="AC463" s="368"/>
      <c r="AD463" s="356"/>
      <c r="AE463" s="336">
        <f t="shared" si="1949"/>
        <v>1</v>
      </c>
      <c r="AF463" s="275" t="s">
        <v>307</v>
      </c>
      <c r="AG463" s="275" t="s">
        <v>2175</v>
      </c>
      <c r="AH463" s="368"/>
      <c r="AI463" s="356"/>
      <c r="AJ463" s="336">
        <f t="shared" si="1950"/>
        <v>1</v>
      </c>
      <c r="AK463" s="275" t="s">
        <v>304</v>
      </c>
      <c r="AL463" s="275" t="s">
        <v>319</v>
      </c>
      <c r="AM463" s="368"/>
      <c r="AN463" s="356"/>
      <c r="AO463" s="336">
        <f t="shared" si="1951"/>
        <v>1</v>
      </c>
      <c r="AP463" s="275" t="s">
        <v>592</v>
      </c>
      <c r="AQ463" s="356"/>
      <c r="AR463" s="356"/>
      <c r="AS463" s="358"/>
      <c r="AT463" s="360"/>
      <c r="AU463" s="364"/>
      <c r="AV463" s="384"/>
      <c r="AW463" s="275" t="s">
        <v>90</v>
      </c>
      <c r="AX463" s="275"/>
      <c r="AY463" s="159"/>
      <c r="AZ463" s="159"/>
      <c r="BA463" s="344"/>
      <c r="XAO463" s="314"/>
      <c r="XAP463" s="314"/>
      <c r="XAQ463" s="263"/>
      <c r="XAR463" s="312"/>
      <c r="XAS463" s="263"/>
      <c r="XAT463" s="314"/>
      <c r="XAU463" s="314"/>
      <c r="XAV463" s="314"/>
      <c r="XAW463" s="315"/>
      <c r="XAX463" s="314"/>
      <c r="XAY463" s="314"/>
      <c r="XAZ463" s="314"/>
      <c r="XBA463" s="314"/>
      <c r="XBB463" s="314"/>
      <c r="XBC463" s="314"/>
      <c r="XBD463" s="281"/>
      <c r="XBE463" s="316"/>
      <c r="XBF463" s="317"/>
      <c r="XBG463" s="314"/>
      <c r="XBH463" s="314"/>
      <c r="XBI463" s="314"/>
      <c r="XBJ463" s="314"/>
      <c r="XBK463" s="263"/>
      <c r="XBL463" s="312"/>
      <c r="XBM463" s="263"/>
      <c r="XBN463" s="314"/>
      <c r="XBO463" s="314"/>
      <c r="XBP463" s="314"/>
      <c r="XBQ463" s="315"/>
      <c r="XBR463" s="314"/>
      <c r="XBS463" s="314"/>
      <c r="XBT463" s="314"/>
      <c r="XBU463" s="314"/>
      <c r="XBV463" s="314"/>
      <c r="XBW463" s="281"/>
      <c r="XBX463" s="317"/>
      <c r="XBY463" s="314"/>
      <c r="XBZ463" s="314"/>
      <c r="XCA463" s="318"/>
      <c r="XCB463" s="312"/>
      <c r="XCC463" s="314"/>
      <c r="XCD463" s="314"/>
      <c r="XCE463" s="263"/>
      <c r="XCF463" s="312"/>
      <c r="XCG463" s="263"/>
      <c r="XCH463" s="314"/>
      <c r="XCI463" s="314"/>
      <c r="XCJ463" s="314"/>
      <c r="XCK463" s="315"/>
      <c r="XCL463" s="314"/>
      <c r="XCM463" s="314"/>
      <c r="XCN463" s="314"/>
      <c r="XCO463" s="314"/>
      <c r="XCP463" s="314"/>
      <c r="XCQ463" s="317"/>
      <c r="XCR463" s="314"/>
      <c r="XCS463" s="318"/>
      <c r="XCT463" s="286"/>
      <c r="XCW463" s="314"/>
      <c r="XCX463" s="314"/>
      <c r="XCY463" s="263"/>
      <c r="XCZ463" s="312"/>
      <c r="XDA463" s="263"/>
      <c r="XDB463" s="314"/>
      <c r="XDC463" s="314"/>
      <c r="XDD463" s="314"/>
      <c r="XDE463" s="315"/>
      <c r="XDF463" s="314"/>
      <c r="XDG463" s="314"/>
      <c r="XDH463" s="314"/>
      <c r="XDI463" s="314"/>
      <c r="XDJ463" s="314"/>
      <c r="XDK463" s="314"/>
      <c r="XDL463" s="286"/>
      <c r="XDQ463" s="314"/>
      <c r="XDR463" s="314"/>
      <c r="XDS463" s="263"/>
      <c r="XDT463" s="312"/>
      <c r="XDU463" s="263"/>
      <c r="XDV463" s="314"/>
      <c r="XDW463" s="314"/>
      <c r="XDX463" s="314"/>
      <c r="XDY463" s="315"/>
      <c r="XDZ463" s="314"/>
      <c r="XEA463" s="314"/>
      <c r="XEB463" s="314"/>
      <c r="XEC463" s="314"/>
      <c r="XED463" s="314"/>
      <c r="XEE463" s="286"/>
      <c r="XEK463" s="314"/>
      <c r="XEL463" s="314"/>
      <c r="XEM463" s="263"/>
      <c r="XEN463" s="312"/>
      <c r="XEO463" s="263"/>
      <c r="XEP463" s="314"/>
      <c r="XEQ463" s="314"/>
      <c r="XER463" s="314"/>
      <c r="XES463" s="315"/>
      <c r="XET463" s="314"/>
      <c r="XEU463" s="314"/>
      <c r="XEV463" s="314"/>
      <c r="XEW463" s="314"/>
      <c r="XEX463" s="314"/>
    </row>
    <row r="464" spans="1:53 16265:16378" ht="40.5" hidden="1" customHeight="1" x14ac:dyDescent="0.2">
      <c r="A464" s="378">
        <v>152</v>
      </c>
      <c r="B464" s="364" t="s">
        <v>186</v>
      </c>
      <c r="C464" s="356" t="str">
        <f>+VLOOKUP(B464,$A$770:$B$812,2,0)</f>
        <v>CARLOS FERNANDO CASTAÑO MONTOYA</v>
      </c>
      <c r="D464" s="374" t="s">
        <v>166</v>
      </c>
      <c r="E464" s="356"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69" t="s">
        <v>276</v>
      </c>
      <c r="G464" s="275" t="s">
        <v>271</v>
      </c>
      <c r="H464" s="275" t="s">
        <v>234</v>
      </c>
      <c r="I464" s="162" t="s">
        <v>2179</v>
      </c>
      <c r="J464" s="369" t="s">
        <v>111</v>
      </c>
      <c r="K464" s="369" t="s">
        <v>2180</v>
      </c>
      <c r="L464" s="369" t="s">
        <v>2181</v>
      </c>
      <c r="M464" s="369" t="s">
        <v>2182</v>
      </c>
      <c r="N464" s="369" t="s">
        <v>128</v>
      </c>
      <c r="O464" s="382">
        <f t="shared" ref="O464" si="1965">IF(N464="ALTA",5,IF(N464="MEDIO ALTA",4,IF(N464="MEDIA",3,IF(N464="MEDIO BAJA",2,IF(N464="BAJA",1,0)))))</f>
        <v>1</v>
      </c>
      <c r="P464" s="369" t="s">
        <v>140</v>
      </c>
      <c r="Q464" s="382">
        <f t="shared" si="1953"/>
        <v>5</v>
      </c>
      <c r="R464" s="382">
        <f>Q464*O464</f>
        <v>5</v>
      </c>
      <c r="S464" s="162" t="s">
        <v>327</v>
      </c>
      <c r="T464" s="334">
        <f t="shared" si="1947"/>
        <v>1</v>
      </c>
      <c r="U464" s="356">
        <f t="shared" si="1902"/>
        <v>1</v>
      </c>
      <c r="V464" s="356">
        <f t="shared" si="1890"/>
        <v>0.6</v>
      </c>
      <c r="W464" s="275" t="s">
        <v>2183</v>
      </c>
      <c r="X464" s="369">
        <f>IF(S464="No_existen",5*$X$10,Y464*$X$10)</f>
        <v>0.2</v>
      </c>
      <c r="Y464" s="368">
        <f t="shared" ref="Y464" si="1966">ROUND(AVERAGEIF(Z464:Z466,"&gt;0"),0)</f>
        <v>4</v>
      </c>
      <c r="Z464" s="335">
        <f t="shared" si="1948"/>
        <v>4</v>
      </c>
      <c r="AA464" s="275" t="s">
        <v>330</v>
      </c>
      <c r="AB464" s="275"/>
      <c r="AC464" s="368">
        <f t="shared" ref="AC464" si="1967">IF(S464="No_existen",5*$AC$10,AD464*$AC$10)</f>
        <v>0.15</v>
      </c>
      <c r="AD464" s="356">
        <f t="shared" ref="AD464" si="1968">ROUND(AVERAGEIF(AE464:AE466,"&gt;0"),0)</f>
        <v>1</v>
      </c>
      <c r="AE464" s="336">
        <f t="shared" si="1949"/>
        <v>1</v>
      </c>
      <c r="AF464" s="275" t="s">
        <v>307</v>
      </c>
      <c r="AG464" s="275" t="s">
        <v>2184</v>
      </c>
      <c r="AH464" s="368">
        <f t="shared" ref="AH464" si="1969">IF(S464="No_existen",5*$AH$10,AI464*$AH$10)</f>
        <v>0.1</v>
      </c>
      <c r="AI464" s="356">
        <f t="shared" ref="AI464" si="1970">ROUND(AVERAGEIF(AJ464:AJ466,"&gt;0"),0)</f>
        <v>1</v>
      </c>
      <c r="AJ464" s="336">
        <f t="shared" si="1950"/>
        <v>1</v>
      </c>
      <c r="AK464" s="275" t="s">
        <v>304</v>
      </c>
      <c r="AL464" s="275" t="s">
        <v>311</v>
      </c>
      <c r="AM464" s="368">
        <f t="shared" ref="AM464" si="1971">IF(S464="No_existen",5*$AM$10,AN464*$AM$10)</f>
        <v>0.1</v>
      </c>
      <c r="AN464" s="356">
        <f t="shared" ref="AN464" si="1972">ROUND(AVERAGEIF(AO464:AO466,"&gt;0"),0)</f>
        <v>1</v>
      </c>
      <c r="AO464" s="336">
        <f t="shared" si="1951"/>
        <v>1</v>
      </c>
      <c r="AP464" s="275" t="s">
        <v>592</v>
      </c>
      <c r="AQ464" s="356">
        <f t="shared" ref="AQ464" si="1973">ROUND(AVERAGE(U464,Y464,AD464,AI464,AN464),0)</f>
        <v>2</v>
      </c>
      <c r="AR464" s="356" t="str">
        <f t="shared" ref="AR464" si="1974">IF(AQ464&lt;1.5,"FUERTE",IF(AND(AQ464&gt;=1.5,AQ464&lt;2.5),"ACEPTABLE",IF(AQ464&gt;=5,"INEXISTENTE","DÉBIL")))</f>
        <v>ACEPTABLE</v>
      </c>
      <c r="AS464" s="358">
        <f t="shared" ref="AS464" si="1975">IF(R464=0,0,ROUND((R464*AQ464),0))</f>
        <v>10</v>
      </c>
      <c r="AT464" s="360" t="str">
        <f t="shared" ref="AT464" si="1976">IF(AS464&gt;=36,"GRAVE", IF(AS464&lt;=10, "LEVE", "MODERADO"))</f>
        <v>LEVE</v>
      </c>
      <c r="AU464" s="367" t="s">
        <v>2185</v>
      </c>
      <c r="AV464" s="367" t="s">
        <v>2186</v>
      </c>
      <c r="AW464" s="275" t="s">
        <v>90</v>
      </c>
      <c r="AX464" s="275"/>
      <c r="AY464" s="159"/>
      <c r="AZ464" s="159"/>
      <c r="BA464" s="344"/>
      <c r="XAO464" s="314"/>
      <c r="XAP464" s="314"/>
      <c r="XAQ464" s="263"/>
      <c r="XAR464" s="312"/>
      <c r="XAS464" s="263"/>
      <c r="XAT464" s="314"/>
      <c r="XAU464" s="314"/>
      <c r="XAV464" s="314"/>
      <c r="XAW464" s="315"/>
      <c r="XAX464" s="314"/>
      <c r="XAY464" s="314"/>
      <c r="XAZ464" s="314"/>
      <c r="XBA464" s="314"/>
      <c r="XBB464" s="314"/>
      <c r="XBC464" s="314"/>
      <c r="XBD464" s="281"/>
      <c r="XBE464" s="316"/>
      <c r="XBF464" s="317"/>
      <c r="XBG464" s="314"/>
      <c r="XBH464" s="314"/>
      <c r="XBI464" s="314"/>
      <c r="XBJ464" s="314"/>
      <c r="XBK464" s="263"/>
      <c r="XBL464" s="312"/>
      <c r="XBM464" s="263"/>
      <c r="XBN464" s="314"/>
      <c r="XBO464" s="314"/>
      <c r="XBP464" s="314"/>
      <c r="XBQ464" s="315"/>
      <c r="XBR464" s="314"/>
      <c r="XBS464" s="314"/>
      <c r="XBT464" s="314"/>
      <c r="XBU464" s="314"/>
      <c r="XBV464" s="314"/>
      <c r="XBW464" s="281"/>
      <c r="XBX464" s="317"/>
      <c r="XBY464" s="314"/>
      <c r="XBZ464" s="314"/>
      <c r="XCA464" s="318"/>
      <c r="XCB464" s="312"/>
      <c r="XCC464" s="314"/>
      <c r="XCD464" s="314"/>
      <c r="XCE464" s="263"/>
      <c r="XCF464" s="312"/>
      <c r="XCG464" s="263"/>
      <c r="XCH464" s="314"/>
      <c r="XCI464" s="314"/>
      <c r="XCJ464" s="314"/>
      <c r="XCK464" s="315"/>
      <c r="XCL464" s="314"/>
      <c r="XCM464" s="314"/>
      <c r="XCN464" s="314"/>
      <c r="XCO464" s="314"/>
      <c r="XCP464" s="314"/>
      <c r="XCQ464" s="317"/>
      <c r="XCR464" s="314"/>
      <c r="XCS464" s="318"/>
      <c r="XCT464" s="286"/>
      <c r="XCW464" s="314"/>
      <c r="XCX464" s="314"/>
      <c r="XCY464" s="263"/>
      <c r="XCZ464" s="312"/>
      <c r="XDA464" s="263"/>
      <c r="XDB464" s="314"/>
      <c r="XDC464" s="314"/>
      <c r="XDD464" s="314"/>
      <c r="XDE464" s="315"/>
      <c r="XDF464" s="314"/>
      <c r="XDG464" s="314"/>
      <c r="XDH464" s="314"/>
      <c r="XDI464" s="314"/>
      <c r="XDJ464" s="314"/>
      <c r="XDK464" s="314"/>
      <c r="XDL464" s="286"/>
      <c r="XDQ464" s="314"/>
      <c r="XDR464" s="314"/>
      <c r="XDS464" s="263"/>
      <c r="XDT464" s="312"/>
      <c r="XDU464" s="263"/>
      <c r="XDV464" s="314"/>
      <c r="XDW464" s="314"/>
      <c r="XDX464" s="314"/>
      <c r="XDY464" s="315"/>
      <c r="XDZ464" s="314"/>
      <c r="XEA464" s="314"/>
      <c r="XEB464" s="314"/>
      <c r="XEC464" s="314"/>
      <c r="XED464" s="314"/>
      <c r="XEE464" s="286"/>
      <c r="XEK464" s="314"/>
      <c r="XEL464" s="314"/>
      <c r="XEM464" s="263"/>
      <c r="XEN464" s="312"/>
      <c r="XEO464" s="263"/>
      <c r="XEP464" s="314"/>
      <c r="XEQ464" s="314"/>
      <c r="XER464" s="314"/>
      <c r="XES464" s="315"/>
      <c r="XET464" s="314"/>
      <c r="XEU464" s="314"/>
      <c r="XEV464" s="314"/>
      <c r="XEW464" s="314"/>
      <c r="XEX464" s="314"/>
    </row>
    <row r="465" spans="1:53 16265:16378" ht="40.5" hidden="1" customHeight="1" x14ac:dyDescent="0.2">
      <c r="A465" s="378"/>
      <c r="B465" s="364"/>
      <c r="C465" s="356"/>
      <c r="D465" s="374"/>
      <c r="E465" s="356"/>
      <c r="F465" s="369"/>
      <c r="G465" s="275" t="s">
        <v>271</v>
      </c>
      <c r="H465" s="275" t="s">
        <v>34</v>
      </c>
      <c r="I465" s="162"/>
      <c r="J465" s="369"/>
      <c r="K465" s="369"/>
      <c r="L465" s="369"/>
      <c r="M465" s="369"/>
      <c r="N465" s="369"/>
      <c r="O465" s="382"/>
      <c r="P465" s="369"/>
      <c r="Q465" s="382"/>
      <c r="R465" s="382"/>
      <c r="S465" s="162" t="s">
        <v>327</v>
      </c>
      <c r="T465" s="334">
        <f t="shared" si="1947"/>
        <v>1</v>
      </c>
      <c r="U465" s="356"/>
      <c r="V465" s="356"/>
      <c r="W465" s="275" t="s">
        <v>2187</v>
      </c>
      <c r="X465" s="369"/>
      <c r="Y465" s="368"/>
      <c r="Z465" s="335">
        <f t="shared" si="1948"/>
        <v>4</v>
      </c>
      <c r="AA465" s="275" t="s">
        <v>330</v>
      </c>
      <c r="AB465" s="275"/>
      <c r="AC465" s="368"/>
      <c r="AD465" s="356"/>
      <c r="AE465" s="336">
        <f t="shared" si="1949"/>
        <v>1</v>
      </c>
      <c r="AF465" s="275" t="s">
        <v>307</v>
      </c>
      <c r="AG465" s="275" t="s">
        <v>2184</v>
      </c>
      <c r="AH465" s="368"/>
      <c r="AI465" s="356"/>
      <c r="AJ465" s="336">
        <f t="shared" si="1950"/>
        <v>1</v>
      </c>
      <c r="AK465" s="275" t="s">
        <v>304</v>
      </c>
      <c r="AL465" s="275" t="s">
        <v>311</v>
      </c>
      <c r="AM465" s="368"/>
      <c r="AN465" s="356"/>
      <c r="AO465" s="336">
        <f t="shared" si="1951"/>
        <v>1</v>
      </c>
      <c r="AP465" s="275" t="s">
        <v>592</v>
      </c>
      <c r="AQ465" s="356"/>
      <c r="AR465" s="356"/>
      <c r="AS465" s="358"/>
      <c r="AT465" s="360"/>
      <c r="AU465" s="367"/>
      <c r="AV465" s="367"/>
      <c r="AW465" s="275" t="s">
        <v>90</v>
      </c>
      <c r="AX465" s="275"/>
      <c r="AY465" s="159"/>
      <c r="AZ465" s="159"/>
      <c r="BA465" s="344"/>
      <c r="XAO465" s="314"/>
      <c r="XAP465" s="314"/>
      <c r="XAQ465" s="263"/>
      <c r="XAR465" s="312"/>
      <c r="XAS465" s="263"/>
      <c r="XAT465" s="314"/>
      <c r="XAU465" s="314"/>
      <c r="XAV465" s="314"/>
      <c r="XAW465" s="315"/>
      <c r="XAX465" s="314"/>
      <c r="XAY465" s="314"/>
      <c r="XAZ465" s="314"/>
      <c r="XBA465" s="314"/>
      <c r="XBB465" s="314"/>
      <c r="XBC465" s="314"/>
      <c r="XBD465" s="281"/>
      <c r="XBE465" s="316"/>
      <c r="XBF465" s="317"/>
      <c r="XBG465" s="314"/>
      <c r="XBH465" s="314"/>
      <c r="XBI465" s="314"/>
      <c r="XBJ465" s="314"/>
      <c r="XBK465" s="263"/>
      <c r="XBL465" s="312"/>
      <c r="XBM465" s="263"/>
      <c r="XBN465" s="314"/>
      <c r="XBO465" s="314"/>
      <c r="XBP465" s="314"/>
      <c r="XBQ465" s="315"/>
      <c r="XBR465" s="314"/>
      <c r="XBS465" s="314"/>
      <c r="XBT465" s="314"/>
      <c r="XBU465" s="314"/>
      <c r="XBV465" s="314"/>
      <c r="XBW465" s="281"/>
      <c r="XBX465" s="317"/>
      <c r="XBY465" s="314"/>
      <c r="XBZ465" s="314"/>
      <c r="XCA465" s="318"/>
      <c r="XCB465" s="312"/>
      <c r="XCC465" s="314"/>
      <c r="XCD465" s="314"/>
      <c r="XCE465" s="263"/>
      <c r="XCF465" s="312"/>
      <c r="XCG465" s="263"/>
      <c r="XCH465" s="314"/>
      <c r="XCI465" s="314"/>
      <c r="XCJ465" s="314"/>
      <c r="XCK465" s="315"/>
      <c r="XCL465" s="314"/>
      <c r="XCM465" s="314"/>
      <c r="XCN465" s="314"/>
      <c r="XCO465" s="314"/>
      <c r="XCP465" s="314"/>
      <c r="XCQ465" s="317"/>
      <c r="XCR465" s="314"/>
      <c r="XCS465" s="318"/>
      <c r="XCT465" s="286"/>
      <c r="XCW465" s="314"/>
      <c r="XCX465" s="314"/>
      <c r="XCY465" s="263"/>
      <c r="XCZ465" s="312"/>
      <c r="XDA465" s="263"/>
      <c r="XDB465" s="314"/>
      <c r="XDC465" s="314"/>
      <c r="XDD465" s="314"/>
      <c r="XDE465" s="315"/>
      <c r="XDF465" s="314"/>
      <c r="XDG465" s="314"/>
      <c r="XDH465" s="314"/>
      <c r="XDI465" s="314"/>
      <c r="XDJ465" s="314"/>
      <c r="XDK465" s="314"/>
      <c r="XDL465" s="286"/>
      <c r="XDQ465" s="314"/>
      <c r="XDR465" s="314"/>
      <c r="XDS465" s="263"/>
      <c r="XDT465" s="312"/>
      <c r="XDU465" s="263"/>
      <c r="XDV465" s="314"/>
      <c r="XDW465" s="314"/>
      <c r="XDX465" s="314"/>
      <c r="XDY465" s="315"/>
      <c r="XDZ465" s="314"/>
      <c r="XEA465" s="314"/>
      <c r="XEB465" s="314"/>
      <c r="XEC465" s="314"/>
      <c r="XED465" s="314"/>
      <c r="XEE465" s="286"/>
      <c r="XEK465" s="314"/>
      <c r="XEL465" s="314"/>
      <c r="XEM465" s="263"/>
      <c r="XEN465" s="312"/>
      <c r="XEO465" s="263"/>
      <c r="XEP465" s="314"/>
      <c r="XEQ465" s="314"/>
      <c r="XER465" s="314"/>
      <c r="XES465" s="315"/>
      <c r="XET465" s="314"/>
      <c r="XEU465" s="314"/>
      <c r="XEV465" s="314"/>
      <c r="XEW465" s="314"/>
      <c r="XEX465" s="314"/>
    </row>
    <row r="466" spans="1:53 16265:16378" ht="40.5" hidden="1" customHeight="1" x14ac:dyDescent="0.2">
      <c r="A466" s="378"/>
      <c r="B466" s="364"/>
      <c r="C466" s="356"/>
      <c r="D466" s="374"/>
      <c r="E466" s="356"/>
      <c r="F466" s="369"/>
      <c r="G466" s="275"/>
      <c r="H466" s="275"/>
      <c r="I466" s="162"/>
      <c r="J466" s="369"/>
      <c r="K466" s="369"/>
      <c r="L466" s="369"/>
      <c r="M466" s="369"/>
      <c r="N466" s="369"/>
      <c r="O466" s="382"/>
      <c r="P466" s="369"/>
      <c r="Q466" s="382"/>
      <c r="R466" s="382"/>
      <c r="S466" s="162" t="s">
        <v>327</v>
      </c>
      <c r="T466" s="334">
        <f t="shared" si="1947"/>
        <v>1</v>
      </c>
      <c r="U466" s="356"/>
      <c r="V466" s="356"/>
      <c r="W466" s="275" t="s">
        <v>2188</v>
      </c>
      <c r="X466" s="369"/>
      <c r="Y466" s="368"/>
      <c r="Z466" s="335">
        <f t="shared" si="1948"/>
        <v>4</v>
      </c>
      <c r="AA466" s="275" t="s">
        <v>330</v>
      </c>
      <c r="AB466" s="275"/>
      <c r="AC466" s="368"/>
      <c r="AD466" s="356"/>
      <c r="AE466" s="336">
        <f t="shared" si="1949"/>
        <v>1</v>
      </c>
      <c r="AF466" s="275" t="s">
        <v>307</v>
      </c>
      <c r="AG466" s="275" t="s">
        <v>2184</v>
      </c>
      <c r="AH466" s="368"/>
      <c r="AI466" s="356"/>
      <c r="AJ466" s="336">
        <f t="shared" si="1950"/>
        <v>1</v>
      </c>
      <c r="AK466" s="275" t="s">
        <v>304</v>
      </c>
      <c r="AL466" s="275" t="s">
        <v>311</v>
      </c>
      <c r="AM466" s="368"/>
      <c r="AN466" s="356"/>
      <c r="AO466" s="336">
        <f t="shared" si="1951"/>
        <v>1</v>
      </c>
      <c r="AP466" s="275" t="s">
        <v>592</v>
      </c>
      <c r="AQ466" s="356"/>
      <c r="AR466" s="356"/>
      <c r="AS466" s="358"/>
      <c r="AT466" s="360"/>
      <c r="AU466" s="367"/>
      <c r="AV466" s="367"/>
      <c r="AW466" s="275" t="s">
        <v>90</v>
      </c>
      <c r="AX466" s="275"/>
      <c r="AY466" s="159"/>
      <c r="AZ466" s="159"/>
      <c r="BA466" s="344"/>
      <c r="XAO466" s="314"/>
      <c r="XAP466" s="314"/>
      <c r="XAQ466" s="263"/>
      <c r="XAR466" s="312"/>
      <c r="XAS466" s="263"/>
      <c r="XAT466" s="314"/>
      <c r="XAU466" s="314"/>
      <c r="XAV466" s="314"/>
      <c r="XAW466" s="315"/>
      <c r="XAX466" s="314"/>
      <c r="XAY466" s="314"/>
      <c r="XAZ466" s="314"/>
      <c r="XBA466" s="314"/>
      <c r="XBB466" s="314"/>
      <c r="XBC466" s="314"/>
      <c r="XBD466" s="281"/>
      <c r="XBE466" s="316"/>
      <c r="XBF466" s="317"/>
      <c r="XBG466" s="314"/>
      <c r="XBH466" s="314"/>
      <c r="XBI466" s="314"/>
      <c r="XBJ466" s="314"/>
      <c r="XBK466" s="263"/>
      <c r="XBL466" s="312"/>
      <c r="XBM466" s="263"/>
      <c r="XBN466" s="314"/>
      <c r="XBO466" s="314"/>
      <c r="XBP466" s="314"/>
      <c r="XBQ466" s="315"/>
      <c r="XBR466" s="314"/>
      <c r="XBS466" s="314"/>
      <c r="XBT466" s="314"/>
      <c r="XBU466" s="314"/>
      <c r="XBV466" s="314"/>
      <c r="XBW466" s="281"/>
      <c r="XBX466" s="317"/>
      <c r="XBY466" s="314"/>
      <c r="XBZ466" s="314"/>
      <c r="XCA466" s="318"/>
      <c r="XCB466" s="312"/>
      <c r="XCC466" s="314"/>
      <c r="XCD466" s="314"/>
      <c r="XCE466" s="263"/>
      <c r="XCF466" s="312"/>
      <c r="XCG466" s="263"/>
      <c r="XCH466" s="314"/>
      <c r="XCI466" s="314"/>
      <c r="XCJ466" s="314"/>
      <c r="XCK466" s="315"/>
      <c r="XCL466" s="314"/>
      <c r="XCM466" s="314"/>
      <c r="XCN466" s="314"/>
      <c r="XCO466" s="314"/>
      <c r="XCP466" s="314"/>
      <c r="XCQ466" s="317"/>
      <c r="XCR466" s="314"/>
      <c r="XCS466" s="318"/>
      <c r="XCT466" s="286"/>
      <c r="XCW466" s="314"/>
      <c r="XCX466" s="314"/>
      <c r="XCY466" s="263"/>
      <c r="XCZ466" s="312"/>
      <c r="XDA466" s="263"/>
      <c r="XDB466" s="314"/>
      <c r="XDC466" s="314"/>
      <c r="XDD466" s="314"/>
      <c r="XDE466" s="315"/>
      <c r="XDF466" s="314"/>
      <c r="XDG466" s="314"/>
      <c r="XDH466" s="314"/>
      <c r="XDI466" s="314"/>
      <c r="XDJ466" s="314"/>
      <c r="XDK466" s="314"/>
      <c r="XDL466" s="286"/>
      <c r="XDQ466" s="314"/>
      <c r="XDR466" s="314"/>
      <c r="XDS466" s="263"/>
      <c r="XDT466" s="312"/>
      <c r="XDU466" s="263"/>
      <c r="XDV466" s="314"/>
      <c r="XDW466" s="314"/>
      <c r="XDX466" s="314"/>
      <c r="XDY466" s="315"/>
      <c r="XDZ466" s="314"/>
      <c r="XEA466" s="314"/>
      <c r="XEB466" s="314"/>
      <c r="XEC466" s="314"/>
      <c r="XED466" s="314"/>
      <c r="XEE466" s="286"/>
      <c r="XEK466" s="314"/>
      <c r="XEL466" s="314"/>
      <c r="XEM466" s="263"/>
      <c r="XEN466" s="312"/>
      <c r="XEO466" s="263"/>
      <c r="XEP466" s="314"/>
      <c r="XEQ466" s="314"/>
      <c r="XER466" s="314"/>
      <c r="XES466" s="315"/>
      <c r="XET466" s="314"/>
      <c r="XEU466" s="314"/>
      <c r="XEV466" s="314"/>
      <c r="XEW466" s="314"/>
      <c r="XEX466" s="314"/>
    </row>
    <row r="467" spans="1:53 16265:16378" ht="40.5" hidden="1" customHeight="1" x14ac:dyDescent="0.2">
      <c r="A467" s="378">
        <v>153</v>
      </c>
      <c r="B467" s="364" t="s">
        <v>186</v>
      </c>
      <c r="C467" s="356" t="str">
        <f>+VLOOKUP(B467,$A$770:$B$812,2,0)</f>
        <v>CARLOS FERNANDO CASTAÑO MONTOYA</v>
      </c>
      <c r="D467" s="374" t="s">
        <v>166</v>
      </c>
      <c r="E467" s="356"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69" t="s">
        <v>275</v>
      </c>
      <c r="G467" s="275" t="s">
        <v>271</v>
      </c>
      <c r="H467" s="275" t="s">
        <v>37</v>
      </c>
      <c r="I467" s="162" t="s">
        <v>2189</v>
      </c>
      <c r="J467" s="369" t="s">
        <v>111</v>
      </c>
      <c r="K467" s="369" t="s">
        <v>2190</v>
      </c>
      <c r="L467" s="369" t="s">
        <v>2191</v>
      </c>
      <c r="M467" s="369" t="s">
        <v>2192</v>
      </c>
      <c r="N467" s="369" t="s">
        <v>149</v>
      </c>
      <c r="O467" s="382">
        <f t="shared" ref="O467" si="1977">IF(N467="ALTA",5,IF(N467="MEDIO ALTA",4,IF(N467="MEDIA",3,IF(N467="MEDIO BAJA",2,IF(N467="BAJA",1,0)))))</f>
        <v>5</v>
      </c>
      <c r="P467" s="369" t="s">
        <v>144</v>
      </c>
      <c r="Q467" s="382">
        <f t="shared" si="1953"/>
        <v>4</v>
      </c>
      <c r="R467" s="382">
        <f>Q467*O467</f>
        <v>20</v>
      </c>
      <c r="S467" s="162" t="s">
        <v>327</v>
      </c>
      <c r="T467" s="334">
        <f t="shared" si="1947"/>
        <v>1</v>
      </c>
      <c r="U467" s="356">
        <f t="shared" si="1902"/>
        <v>1</v>
      </c>
      <c r="V467" s="356">
        <f t="shared" si="1890"/>
        <v>0.6</v>
      </c>
      <c r="W467" s="275" t="s">
        <v>2193</v>
      </c>
      <c r="X467" s="369">
        <f>IF(S467="No_existen",5*$X$10,Y467*$X$10)</f>
        <v>0.2</v>
      </c>
      <c r="Y467" s="368">
        <f t="shared" ref="Y467" si="1978">ROUND(AVERAGEIF(Z467:Z469,"&gt;0"),0)</f>
        <v>4</v>
      </c>
      <c r="Z467" s="335">
        <f t="shared" si="1948"/>
        <v>4</v>
      </c>
      <c r="AA467" s="275" t="s">
        <v>330</v>
      </c>
      <c r="AB467" s="275"/>
      <c r="AC467" s="368">
        <f t="shared" ref="AC467" si="1979">IF(S467="No_existen",5*$AC$10,AD467*$AC$10)</f>
        <v>0.15</v>
      </c>
      <c r="AD467" s="356">
        <f t="shared" ref="AD467" si="1980">ROUND(AVERAGEIF(AE467:AE469,"&gt;0"),0)</f>
        <v>1</v>
      </c>
      <c r="AE467" s="336">
        <f t="shared" si="1949"/>
        <v>1</v>
      </c>
      <c r="AF467" s="275" t="s">
        <v>307</v>
      </c>
      <c r="AG467" s="275" t="s">
        <v>2194</v>
      </c>
      <c r="AH467" s="368">
        <f t="shared" ref="AH467" si="1981">IF(S467="No_existen",5*$AH$10,AI467*$AH$10)</f>
        <v>0.1</v>
      </c>
      <c r="AI467" s="356">
        <f t="shared" ref="AI467" si="1982">ROUND(AVERAGEIF(AJ467:AJ469,"&gt;0"),0)</f>
        <v>1</v>
      </c>
      <c r="AJ467" s="336">
        <f t="shared" si="1950"/>
        <v>1</v>
      </c>
      <c r="AK467" s="275" t="s">
        <v>304</v>
      </c>
      <c r="AL467" s="275" t="s">
        <v>319</v>
      </c>
      <c r="AM467" s="368">
        <f t="shared" ref="AM467" si="1983">IF(S467="No_existen",5*$AM$10,AN467*$AM$10)</f>
        <v>0.1</v>
      </c>
      <c r="AN467" s="356">
        <f t="shared" ref="AN467" si="1984">ROUND(AVERAGEIF(AO467:AO469,"&gt;0"),0)</f>
        <v>1</v>
      </c>
      <c r="AO467" s="336">
        <f t="shared" si="1951"/>
        <v>1</v>
      </c>
      <c r="AP467" s="275" t="s">
        <v>592</v>
      </c>
      <c r="AQ467" s="356">
        <f t="shared" ref="AQ467" si="1985">ROUND(AVERAGE(U467,Y467,AD467,AI467,AN467),0)</f>
        <v>2</v>
      </c>
      <c r="AR467" s="356" t="str">
        <f t="shared" ref="AR467" si="1986">IF(AQ467&lt;1.5,"FUERTE",IF(AND(AQ467&gt;=1.5,AQ467&lt;2.5),"ACEPTABLE",IF(AQ467&gt;=5,"INEXISTENTE","DÉBIL")))</f>
        <v>ACEPTABLE</v>
      </c>
      <c r="AS467" s="358">
        <f t="shared" ref="AS467" si="1987">IF(R467=0,0,ROUND((R467*AQ467),0))</f>
        <v>40</v>
      </c>
      <c r="AT467" s="360" t="str">
        <f>IF(AS467&gt;=36,"GRAVE", IF(AS467&lt;=10, "LEVE", "MODERADO"))</f>
        <v>GRAVE</v>
      </c>
      <c r="AU467" s="367" t="s">
        <v>2195</v>
      </c>
      <c r="AV467" s="367">
        <v>0</v>
      </c>
      <c r="AW467" s="275" t="s">
        <v>92</v>
      </c>
      <c r="AX467" s="162" t="s">
        <v>2196</v>
      </c>
      <c r="AY467" s="159">
        <v>45291</v>
      </c>
      <c r="AZ467" s="159"/>
      <c r="BA467" s="344"/>
      <c r="XAO467" s="314"/>
      <c r="XAP467" s="314"/>
      <c r="XAQ467" s="263"/>
      <c r="XAR467" s="312"/>
      <c r="XAS467" s="263"/>
      <c r="XAT467" s="314"/>
      <c r="XAU467" s="314"/>
      <c r="XAV467" s="314"/>
      <c r="XAW467" s="315"/>
      <c r="XAX467" s="314"/>
      <c r="XAY467" s="314"/>
      <c r="XAZ467" s="314"/>
      <c r="XBA467" s="314"/>
      <c r="XBB467" s="314"/>
      <c r="XBC467" s="314"/>
      <c r="XBD467" s="281"/>
      <c r="XBE467" s="316"/>
      <c r="XBF467" s="317"/>
      <c r="XBG467" s="314"/>
      <c r="XBH467" s="314"/>
      <c r="XBI467" s="314"/>
      <c r="XBJ467" s="314"/>
      <c r="XBK467" s="263"/>
      <c r="XBL467" s="312"/>
      <c r="XBM467" s="263"/>
      <c r="XBN467" s="314"/>
      <c r="XBO467" s="314"/>
      <c r="XBP467" s="314"/>
      <c r="XBQ467" s="315"/>
      <c r="XBR467" s="314"/>
      <c r="XBS467" s="314"/>
      <c r="XBT467" s="314"/>
      <c r="XBU467" s="314"/>
      <c r="XBV467" s="314"/>
      <c r="XBW467" s="281"/>
      <c r="XBX467" s="317"/>
      <c r="XBY467" s="314"/>
      <c r="XBZ467" s="314"/>
      <c r="XCA467" s="318"/>
      <c r="XCB467" s="312"/>
      <c r="XCC467" s="314"/>
      <c r="XCD467" s="314"/>
      <c r="XCE467" s="263"/>
      <c r="XCF467" s="312"/>
      <c r="XCG467" s="263"/>
      <c r="XCH467" s="314"/>
      <c r="XCI467" s="314"/>
      <c r="XCJ467" s="314"/>
      <c r="XCK467" s="315"/>
      <c r="XCL467" s="314"/>
      <c r="XCM467" s="314"/>
      <c r="XCN467" s="314"/>
      <c r="XCO467" s="314"/>
      <c r="XCP467" s="314"/>
      <c r="XCQ467" s="317"/>
      <c r="XCR467" s="314"/>
      <c r="XCS467" s="318"/>
      <c r="XCT467" s="286"/>
      <c r="XCW467" s="314"/>
      <c r="XCX467" s="314"/>
      <c r="XCY467" s="263"/>
      <c r="XCZ467" s="312"/>
      <c r="XDA467" s="263"/>
      <c r="XDB467" s="314"/>
      <c r="XDC467" s="314"/>
      <c r="XDD467" s="314"/>
      <c r="XDE467" s="315"/>
      <c r="XDF467" s="314"/>
      <c r="XDG467" s="314"/>
      <c r="XDH467" s="314"/>
      <c r="XDI467" s="314"/>
      <c r="XDJ467" s="314"/>
      <c r="XDK467" s="314"/>
      <c r="XDL467" s="286"/>
      <c r="XDQ467" s="314"/>
      <c r="XDR467" s="314"/>
      <c r="XDS467" s="263"/>
      <c r="XDT467" s="312"/>
      <c r="XDU467" s="263"/>
      <c r="XDV467" s="314"/>
      <c r="XDW467" s="314"/>
      <c r="XDX467" s="314"/>
      <c r="XDY467" s="315"/>
      <c r="XDZ467" s="314"/>
      <c r="XEA467" s="314"/>
      <c r="XEB467" s="314"/>
      <c r="XEC467" s="314"/>
      <c r="XED467" s="314"/>
      <c r="XEE467" s="286"/>
      <c r="XEK467" s="314"/>
      <c r="XEL467" s="314"/>
      <c r="XEM467" s="263"/>
      <c r="XEN467" s="312"/>
      <c r="XEO467" s="263"/>
      <c r="XEP467" s="314"/>
      <c r="XEQ467" s="314"/>
      <c r="XER467" s="314"/>
      <c r="XES467" s="315"/>
      <c r="XET467" s="314"/>
      <c r="XEU467" s="314"/>
      <c r="XEV467" s="314"/>
      <c r="XEW467" s="314"/>
      <c r="XEX467" s="314"/>
    </row>
    <row r="468" spans="1:53 16265:16378" ht="40.5" hidden="1" customHeight="1" x14ac:dyDescent="0.2">
      <c r="A468" s="378"/>
      <c r="B468" s="364"/>
      <c r="C468" s="356"/>
      <c r="D468" s="374"/>
      <c r="E468" s="356"/>
      <c r="F468" s="369"/>
      <c r="G468" s="275"/>
      <c r="H468" s="275"/>
      <c r="I468" s="161"/>
      <c r="J468" s="369"/>
      <c r="K468" s="369"/>
      <c r="L468" s="369"/>
      <c r="M468" s="369"/>
      <c r="N468" s="369"/>
      <c r="O468" s="382"/>
      <c r="P468" s="369"/>
      <c r="Q468" s="382"/>
      <c r="R468" s="382"/>
      <c r="S468" s="162" t="s">
        <v>327</v>
      </c>
      <c r="T468" s="334">
        <f t="shared" si="1947"/>
        <v>1</v>
      </c>
      <c r="U468" s="356"/>
      <c r="V468" s="356"/>
      <c r="W468" s="162" t="s">
        <v>2197</v>
      </c>
      <c r="X468" s="369"/>
      <c r="Y468" s="368"/>
      <c r="Z468" s="335">
        <f t="shared" si="1948"/>
        <v>4</v>
      </c>
      <c r="AA468" s="275" t="s">
        <v>330</v>
      </c>
      <c r="AB468" s="275"/>
      <c r="AC468" s="368"/>
      <c r="AD468" s="356"/>
      <c r="AE468" s="336">
        <f t="shared" si="1949"/>
        <v>1</v>
      </c>
      <c r="AF468" s="275" t="s">
        <v>307</v>
      </c>
      <c r="AG468" s="275" t="s">
        <v>2194</v>
      </c>
      <c r="AH468" s="368"/>
      <c r="AI468" s="356"/>
      <c r="AJ468" s="336">
        <f t="shared" si="1950"/>
        <v>1</v>
      </c>
      <c r="AK468" s="275" t="s">
        <v>304</v>
      </c>
      <c r="AL468" s="275" t="s">
        <v>319</v>
      </c>
      <c r="AM468" s="368"/>
      <c r="AN468" s="356"/>
      <c r="AO468" s="336">
        <f t="shared" si="1951"/>
        <v>1</v>
      </c>
      <c r="AP468" s="275" t="s">
        <v>592</v>
      </c>
      <c r="AQ468" s="356"/>
      <c r="AR468" s="356"/>
      <c r="AS468" s="358"/>
      <c r="AT468" s="360"/>
      <c r="AU468" s="367"/>
      <c r="AV468" s="367"/>
      <c r="AW468" s="275"/>
      <c r="AX468" s="275"/>
      <c r="AY468" s="159"/>
      <c r="AZ468" s="159"/>
      <c r="BA468" s="344"/>
      <c r="XAO468" s="314"/>
      <c r="XAP468" s="314"/>
      <c r="XAQ468" s="263"/>
      <c r="XAR468" s="312"/>
      <c r="XAS468" s="263"/>
      <c r="XAT468" s="314"/>
      <c r="XAU468" s="314"/>
      <c r="XAV468" s="314"/>
      <c r="XAW468" s="315"/>
      <c r="XAX468" s="314"/>
      <c r="XAY468" s="314"/>
      <c r="XAZ468" s="314"/>
      <c r="XBA468" s="314"/>
      <c r="XBB468" s="314"/>
      <c r="XBC468" s="314"/>
      <c r="XBD468" s="281"/>
      <c r="XBE468" s="316"/>
      <c r="XBF468" s="317"/>
      <c r="XBG468" s="314"/>
      <c r="XBH468" s="314"/>
      <c r="XBI468" s="314"/>
      <c r="XBJ468" s="314"/>
      <c r="XBK468" s="263"/>
      <c r="XBL468" s="312"/>
      <c r="XBM468" s="263"/>
      <c r="XBN468" s="314"/>
      <c r="XBO468" s="314"/>
      <c r="XBP468" s="314"/>
      <c r="XBQ468" s="315"/>
      <c r="XBR468" s="314"/>
      <c r="XBS468" s="314"/>
      <c r="XBT468" s="314"/>
      <c r="XBU468" s="314"/>
      <c r="XBV468" s="314"/>
      <c r="XBW468" s="281"/>
      <c r="XBX468" s="317"/>
      <c r="XBY468" s="314"/>
      <c r="XBZ468" s="314"/>
      <c r="XCA468" s="318"/>
      <c r="XCB468" s="312"/>
      <c r="XCC468" s="314"/>
      <c r="XCD468" s="314"/>
      <c r="XCE468" s="263"/>
      <c r="XCF468" s="312"/>
      <c r="XCG468" s="263"/>
      <c r="XCH468" s="314"/>
      <c r="XCI468" s="314"/>
      <c r="XCJ468" s="314"/>
      <c r="XCK468" s="315"/>
      <c r="XCL468" s="314"/>
      <c r="XCM468" s="314"/>
      <c r="XCN468" s="314"/>
      <c r="XCO468" s="314"/>
      <c r="XCP468" s="314"/>
      <c r="XCQ468" s="317"/>
      <c r="XCR468" s="314"/>
      <c r="XCS468" s="318"/>
      <c r="XCT468" s="286"/>
      <c r="XCW468" s="314"/>
      <c r="XCX468" s="314"/>
      <c r="XCY468" s="263"/>
      <c r="XCZ468" s="312"/>
      <c r="XDA468" s="263"/>
      <c r="XDB468" s="314"/>
      <c r="XDC468" s="314"/>
      <c r="XDD468" s="314"/>
      <c r="XDE468" s="315"/>
      <c r="XDF468" s="314"/>
      <c r="XDG468" s="314"/>
      <c r="XDH468" s="314"/>
      <c r="XDI468" s="314"/>
      <c r="XDJ468" s="314"/>
      <c r="XDK468" s="314"/>
      <c r="XDL468" s="286"/>
      <c r="XDQ468" s="314"/>
      <c r="XDR468" s="314"/>
      <c r="XDS468" s="263"/>
      <c r="XDT468" s="312"/>
      <c r="XDU468" s="263"/>
      <c r="XDV468" s="314"/>
      <c r="XDW468" s="314"/>
      <c r="XDX468" s="314"/>
      <c r="XDY468" s="315"/>
      <c r="XDZ468" s="314"/>
      <c r="XEA468" s="314"/>
      <c r="XEB468" s="314"/>
      <c r="XEC468" s="314"/>
      <c r="XED468" s="314"/>
      <c r="XEE468" s="286"/>
      <c r="XEK468" s="314"/>
      <c r="XEL468" s="314"/>
      <c r="XEM468" s="263"/>
      <c r="XEN468" s="312"/>
      <c r="XEO468" s="263"/>
      <c r="XEP468" s="314"/>
      <c r="XEQ468" s="314"/>
      <c r="XER468" s="314"/>
      <c r="XES468" s="315"/>
      <c r="XET468" s="314"/>
      <c r="XEU468" s="314"/>
      <c r="XEV468" s="314"/>
      <c r="XEW468" s="314"/>
      <c r="XEX468" s="314"/>
    </row>
    <row r="469" spans="1:53 16265:16378" ht="40.5" hidden="1" customHeight="1" x14ac:dyDescent="0.2">
      <c r="A469" s="378"/>
      <c r="B469" s="364"/>
      <c r="C469" s="356"/>
      <c r="D469" s="374"/>
      <c r="E469" s="356"/>
      <c r="F469" s="369"/>
      <c r="G469" s="275"/>
      <c r="H469" s="275"/>
      <c r="I469" s="161"/>
      <c r="J469" s="369"/>
      <c r="K469" s="369"/>
      <c r="L469" s="369"/>
      <c r="M469" s="369"/>
      <c r="N469" s="369"/>
      <c r="O469" s="382"/>
      <c r="P469" s="369"/>
      <c r="Q469" s="382"/>
      <c r="R469" s="382"/>
      <c r="S469" s="162"/>
      <c r="T469" s="334">
        <f t="shared" si="1947"/>
        <v>0</v>
      </c>
      <c r="U469" s="356"/>
      <c r="V469" s="356"/>
      <c r="W469" s="275"/>
      <c r="X469" s="369"/>
      <c r="Y469" s="368"/>
      <c r="Z469" s="335">
        <f t="shared" si="1948"/>
        <v>0</v>
      </c>
      <c r="AA469" s="275"/>
      <c r="AB469" s="275"/>
      <c r="AC469" s="368"/>
      <c r="AD469" s="356"/>
      <c r="AE469" s="336">
        <f t="shared" si="1949"/>
        <v>0</v>
      </c>
      <c r="AF469" s="275"/>
      <c r="AG469" s="275"/>
      <c r="AH469" s="368"/>
      <c r="AI469" s="356"/>
      <c r="AJ469" s="336">
        <f t="shared" si="1950"/>
        <v>0</v>
      </c>
      <c r="AK469" s="275"/>
      <c r="AL469" s="275"/>
      <c r="AM469" s="368"/>
      <c r="AN469" s="356"/>
      <c r="AO469" s="336">
        <f t="shared" si="1951"/>
        <v>0</v>
      </c>
      <c r="AP469" s="275"/>
      <c r="AQ469" s="356"/>
      <c r="AR469" s="356"/>
      <c r="AS469" s="358"/>
      <c r="AT469" s="360"/>
      <c r="AU469" s="367"/>
      <c r="AV469" s="367"/>
      <c r="AW469" s="275"/>
      <c r="AX469" s="275"/>
      <c r="AY469" s="159"/>
      <c r="AZ469" s="159"/>
      <c r="BA469" s="344"/>
      <c r="XAO469" s="314"/>
      <c r="XAP469" s="314"/>
      <c r="XAQ469" s="263"/>
      <c r="XAR469" s="312"/>
      <c r="XAS469" s="263"/>
      <c r="XAT469" s="314"/>
      <c r="XAU469" s="314"/>
      <c r="XAV469" s="314"/>
      <c r="XAW469" s="315"/>
      <c r="XAX469" s="314"/>
      <c r="XAY469" s="314"/>
      <c r="XAZ469" s="314"/>
      <c r="XBA469" s="314"/>
      <c r="XBB469" s="314"/>
      <c r="XBC469" s="314"/>
      <c r="XBD469" s="281"/>
      <c r="XBE469" s="316"/>
      <c r="XBF469" s="317"/>
      <c r="XBG469" s="314"/>
      <c r="XBH469" s="314"/>
      <c r="XBI469" s="314"/>
      <c r="XBJ469" s="314"/>
      <c r="XBK469" s="263"/>
      <c r="XBL469" s="312"/>
      <c r="XBM469" s="263"/>
      <c r="XBN469" s="314"/>
      <c r="XBO469" s="314"/>
      <c r="XBP469" s="314"/>
      <c r="XBQ469" s="315"/>
      <c r="XBR469" s="314"/>
      <c r="XBS469" s="314"/>
      <c r="XBT469" s="314"/>
      <c r="XBU469" s="314"/>
      <c r="XBV469" s="314"/>
      <c r="XBW469" s="281"/>
      <c r="XBX469" s="317"/>
      <c r="XBY469" s="314"/>
      <c r="XBZ469" s="314"/>
      <c r="XCA469" s="318"/>
      <c r="XCB469" s="312"/>
      <c r="XCC469" s="314"/>
      <c r="XCD469" s="314"/>
      <c r="XCE469" s="263"/>
      <c r="XCF469" s="312"/>
      <c r="XCG469" s="263"/>
      <c r="XCH469" s="314"/>
      <c r="XCI469" s="314"/>
      <c r="XCJ469" s="314"/>
      <c r="XCK469" s="315"/>
      <c r="XCL469" s="314"/>
      <c r="XCM469" s="314"/>
      <c r="XCN469" s="314"/>
      <c r="XCO469" s="314"/>
      <c r="XCP469" s="314"/>
      <c r="XCQ469" s="317"/>
      <c r="XCR469" s="314"/>
      <c r="XCS469" s="318"/>
      <c r="XCT469" s="286"/>
      <c r="XCW469" s="314"/>
      <c r="XCX469" s="314"/>
      <c r="XCY469" s="263"/>
      <c r="XCZ469" s="312"/>
      <c r="XDA469" s="263"/>
      <c r="XDB469" s="314"/>
      <c r="XDC469" s="314"/>
      <c r="XDD469" s="314"/>
      <c r="XDE469" s="315"/>
      <c r="XDF469" s="314"/>
      <c r="XDG469" s="314"/>
      <c r="XDH469" s="314"/>
      <c r="XDI469" s="314"/>
      <c r="XDJ469" s="314"/>
      <c r="XDK469" s="314"/>
      <c r="XDL469" s="286"/>
      <c r="XDQ469" s="314"/>
      <c r="XDR469" s="314"/>
      <c r="XDS469" s="263"/>
      <c r="XDT469" s="312"/>
      <c r="XDU469" s="263"/>
      <c r="XDV469" s="314"/>
      <c r="XDW469" s="314"/>
      <c r="XDX469" s="314"/>
      <c r="XDY469" s="315"/>
      <c r="XDZ469" s="314"/>
      <c r="XEA469" s="314"/>
      <c r="XEB469" s="314"/>
      <c r="XEC469" s="314"/>
      <c r="XED469" s="314"/>
      <c r="XEE469" s="286"/>
      <c r="XEK469" s="314"/>
      <c r="XEL469" s="314"/>
      <c r="XEM469" s="263"/>
      <c r="XEN469" s="312"/>
      <c r="XEO469" s="263"/>
      <c r="XEP469" s="314"/>
      <c r="XEQ469" s="314"/>
      <c r="XER469" s="314"/>
      <c r="XES469" s="315"/>
      <c r="XET469" s="314"/>
      <c r="XEU469" s="314"/>
      <c r="XEV469" s="314"/>
      <c r="XEW469" s="314"/>
      <c r="XEX469" s="314"/>
    </row>
    <row r="470" spans="1:53 16265:16378" ht="40.5" hidden="1" customHeight="1" x14ac:dyDescent="0.2">
      <c r="A470" s="378">
        <v>154</v>
      </c>
      <c r="B470" s="364" t="s">
        <v>464</v>
      </c>
      <c r="C470" s="356" t="str">
        <f>+VLOOKUP(B470,$A$770:$B$812,2,0)</f>
        <v>JAIRO ORDILIO TORRES MORENO</v>
      </c>
      <c r="D470" s="374" t="s">
        <v>166</v>
      </c>
      <c r="E470" s="356"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69" t="s">
        <v>276</v>
      </c>
      <c r="G470" s="275" t="s">
        <v>271</v>
      </c>
      <c r="H470" s="275" t="s">
        <v>34</v>
      </c>
      <c r="I470" s="161" t="s">
        <v>2206</v>
      </c>
      <c r="J470" s="369" t="s">
        <v>112</v>
      </c>
      <c r="K470" s="364" t="s">
        <v>2207</v>
      </c>
      <c r="L470" s="364" t="s">
        <v>2208</v>
      </c>
      <c r="M470" s="364" t="s">
        <v>2209</v>
      </c>
      <c r="N470" s="369" t="s">
        <v>149</v>
      </c>
      <c r="O470" s="382">
        <f>IF(N470="ALTA",5,IF(N470="MEDIO ALTA",4,IF(N470="MEDIA",3,IF(N470="MEDIO BAJA",2,IF(N470="BAJA",1,0)))))</f>
        <v>5</v>
      </c>
      <c r="P470" s="369" t="s">
        <v>144</v>
      </c>
      <c r="Q470" s="382">
        <f>IF(P470="ALTO",5,IF(P470="MEDIO ALTO",4,IF(P470="MEDIO",3,IF(P470="MEDIO BAJO",2,IF(P470="BAJO",1,0)))))</f>
        <v>4</v>
      </c>
      <c r="R470" s="382">
        <f>Q470*O470</f>
        <v>20</v>
      </c>
      <c r="S470" s="162" t="s">
        <v>327</v>
      </c>
      <c r="T470" s="334">
        <f t="shared" si="1947"/>
        <v>1</v>
      </c>
      <c r="U470" s="356">
        <f t="shared" si="1902"/>
        <v>1</v>
      </c>
      <c r="V470" s="356">
        <f t="shared" si="1890"/>
        <v>0.6</v>
      </c>
      <c r="W470" s="275" t="s">
        <v>2210</v>
      </c>
      <c r="X470" s="369">
        <f>IF(S470="No_existen",5*$X$10,Y470*$X$10)</f>
        <v>0.15000000000000002</v>
      </c>
      <c r="Y470" s="368">
        <f t="shared" ref="Y470" si="1988">ROUND(AVERAGEIF(Z470:Z472,"&gt;0"),0)</f>
        <v>3</v>
      </c>
      <c r="Z470" s="335">
        <f t="shared" si="1948"/>
        <v>2</v>
      </c>
      <c r="AA470" s="275" t="s">
        <v>331</v>
      </c>
      <c r="AB470" s="275"/>
      <c r="AC470" s="368">
        <f t="shared" ref="AC470" si="1989">IF(S470="No_existen",5*$AC$10,AD470*$AC$10)</f>
        <v>0.15</v>
      </c>
      <c r="AD470" s="356">
        <f t="shared" ref="AD470" si="1990">ROUND(AVERAGEIF(AE470:AE472,"&gt;0"),0)</f>
        <v>1</v>
      </c>
      <c r="AE470" s="336">
        <f t="shared" si="1949"/>
        <v>1</v>
      </c>
      <c r="AF470" s="275" t="s">
        <v>307</v>
      </c>
      <c r="AG470" s="275" t="s">
        <v>2211</v>
      </c>
      <c r="AH470" s="368">
        <f t="shared" ref="AH470" si="1991">IF(S470="No_existen",5*$AH$10,AI470*$AH$10)</f>
        <v>0.1</v>
      </c>
      <c r="AI470" s="356">
        <f t="shared" ref="AI470" si="1992">ROUND(AVERAGEIF(AJ470:AJ472,"&gt;0"),0)</f>
        <v>1</v>
      </c>
      <c r="AJ470" s="336">
        <f t="shared" si="1950"/>
        <v>1</v>
      </c>
      <c r="AK470" s="275" t="s">
        <v>304</v>
      </c>
      <c r="AL470" s="275" t="s">
        <v>312</v>
      </c>
      <c r="AM470" s="368">
        <f t="shared" ref="AM470" si="1993">IF(S470="No_existen",5*$AM$10,AN470*$AM$10)</f>
        <v>0.1</v>
      </c>
      <c r="AN470" s="356">
        <f t="shared" ref="AN470" si="1994">ROUND(AVERAGEIF(AO470:AO472,"&gt;0"),0)</f>
        <v>1</v>
      </c>
      <c r="AO470" s="336">
        <f t="shared" si="1951"/>
        <v>1</v>
      </c>
      <c r="AP470" s="275" t="s">
        <v>592</v>
      </c>
      <c r="AQ470" s="356">
        <f t="shared" ref="AQ470" si="1995">ROUND(AVERAGE(U470,Y470,AD470,AI470,AN470),0)</f>
        <v>1</v>
      </c>
      <c r="AR470" s="356" t="str">
        <f t="shared" ref="AR470" si="1996">IF(AQ470&lt;1.5,"FUERTE",IF(AND(AQ470&gt;=1.5,AQ470&lt;2.5),"ACEPTABLE",IF(AQ470&gt;=5,"INEXISTENTE","DÉBIL")))</f>
        <v>FUERTE</v>
      </c>
      <c r="AS470" s="358">
        <f t="shared" ref="AS470" si="1997">IF(R470=0,0,ROUND((R470*AQ470),0))</f>
        <v>20</v>
      </c>
      <c r="AT470" s="360" t="str">
        <f t="shared" ref="AT470" si="1998">IF(AS470&gt;=36,"GRAVE", IF(AS470&lt;=10, "LEVE", "MODERADO"))</f>
        <v>MODERADO</v>
      </c>
      <c r="AU470" s="364" t="s">
        <v>2212</v>
      </c>
      <c r="AV470" s="365">
        <v>1</v>
      </c>
      <c r="AW470" s="275" t="s">
        <v>91</v>
      </c>
      <c r="AX470" s="275" t="s">
        <v>2213</v>
      </c>
      <c r="AY470" s="159">
        <v>45290</v>
      </c>
      <c r="AZ470" s="159"/>
      <c r="BA470" s="344"/>
      <c r="XAO470" s="314"/>
      <c r="XAP470" s="314"/>
      <c r="XAQ470" s="263"/>
      <c r="XAR470" s="312"/>
      <c r="XAS470" s="263"/>
      <c r="XAT470" s="314"/>
      <c r="XAU470" s="314"/>
      <c r="XAV470" s="314"/>
      <c r="XAW470" s="315"/>
      <c r="XAX470" s="314"/>
      <c r="XAY470" s="314"/>
      <c r="XAZ470" s="314"/>
      <c r="XBA470" s="314"/>
      <c r="XBB470" s="314"/>
      <c r="XBC470" s="314"/>
      <c r="XBD470" s="281"/>
      <c r="XBE470" s="316"/>
      <c r="XBF470" s="317"/>
      <c r="XBG470" s="314"/>
      <c r="XBH470" s="314"/>
      <c r="XBI470" s="314"/>
      <c r="XBJ470" s="314"/>
      <c r="XBK470" s="263"/>
      <c r="XBL470" s="312"/>
      <c r="XBM470" s="263"/>
      <c r="XBN470" s="314"/>
      <c r="XBO470" s="314"/>
      <c r="XBP470" s="314"/>
      <c r="XBQ470" s="315"/>
      <c r="XBR470" s="314"/>
      <c r="XBS470" s="314"/>
      <c r="XBT470" s="314"/>
      <c r="XBU470" s="314"/>
      <c r="XBV470" s="314"/>
      <c r="XBW470" s="281"/>
      <c r="XBX470" s="317"/>
      <c r="XBY470" s="314"/>
      <c r="XBZ470" s="314"/>
      <c r="XCA470" s="318"/>
      <c r="XCB470" s="312"/>
      <c r="XCC470" s="314"/>
      <c r="XCD470" s="314"/>
      <c r="XCE470" s="263"/>
      <c r="XCF470" s="312"/>
      <c r="XCG470" s="263"/>
      <c r="XCH470" s="314"/>
      <c r="XCI470" s="314"/>
      <c r="XCJ470" s="314"/>
      <c r="XCK470" s="315"/>
      <c r="XCL470" s="314"/>
      <c r="XCM470" s="314"/>
      <c r="XCN470" s="314"/>
      <c r="XCO470" s="314"/>
      <c r="XCP470" s="314"/>
      <c r="XCQ470" s="317"/>
      <c r="XCR470" s="314"/>
      <c r="XCS470" s="318"/>
      <c r="XCT470" s="286"/>
      <c r="XCW470" s="314"/>
      <c r="XCX470" s="314"/>
      <c r="XCY470" s="263"/>
      <c r="XCZ470" s="312"/>
      <c r="XDA470" s="263"/>
      <c r="XDB470" s="314"/>
      <c r="XDC470" s="314"/>
      <c r="XDD470" s="314"/>
      <c r="XDE470" s="315"/>
      <c r="XDF470" s="314"/>
      <c r="XDG470" s="314"/>
      <c r="XDH470" s="314"/>
      <c r="XDI470" s="314"/>
      <c r="XDJ470" s="314"/>
      <c r="XDK470" s="314"/>
      <c r="XDL470" s="286"/>
      <c r="XDQ470" s="314"/>
      <c r="XDR470" s="314"/>
      <c r="XDS470" s="263"/>
      <c r="XDT470" s="312"/>
      <c r="XDU470" s="263"/>
      <c r="XDV470" s="314"/>
      <c r="XDW470" s="314"/>
      <c r="XDX470" s="314"/>
      <c r="XDY470" s="315"/>
      <c r="XDZ470" s="314"/>
      <c r="XEA470" s="314"/>
      <c r="XEB470" s="314"/>
      <c r="XEC470" s="314"/>
      <c r="XED470" s="314"/>
      <c r="XEE470" s="286"/>
      <c r="XEK470" s="314"/>
      <c r="XEL470" s="314"/>
      <c r="XEM470" s="263"/>
      <c r="XEN470" s="312"/>
      <c r="XEO470" s="263"/>
      <c r="XEP470" s="314"/>
      <c r="XEQ470" s="314"/>
      <c r="XER470" s="314"/>
      <c r="XES470" s="315"/>
      <c r="XET470" s="314"/>
      <c r="XEU470" s="314"/>
      <c r="XEV470" s="314"/>
      <c r="XEW470" s="314"/>
      <c r="XEX470" s="314"/>
    </row>
    <row r="471" spans="1:53 16265:16378" ht="40.5" hidden="1" customHeight="1" x14ac:dyDescent="0.2">
      <c r="A471" s="378"/>
      <c r="B471" s="364"/>
      <c r="C471" s="356"/>
      <c r="D471" s="374"/>
      <c r="E471" s="356"/>
      <c r="F471" s="369"/>
      <c r="G471" s="275" t="s">
        <v>271</v>
      </c>
      <c r="H471" s="275" t="s">
        <v>35</v>
      </c>
      <c r="I471" s="161" t="s">
        <v>2214</v>
      </c>
      <c r="J471" s="369"/>
      <c r="K471" s="364"/>
      <c r="L471" s="364"/>
      <c r="M471" s="364"/>
      <c r="N471" s="369"/>
      <c r="O471" s="382"/>
      <c r="P471" s="369"/>
      <c r="Q471" s="382"/>
      <c r="R471" s="382"/>
      <c r="S471" s="162" t="s">
        <v>327</v>
      </c>
      <c r="T471" s="334">
        <f t="shared" si="1947"/>
        <v>1</v>
      </c>
      <c r="U471" s="356"/>
      <c r="V471" s="356"/>
      <c r="W471" s="275" t="s">
        <v>2215</v>
      </c>
      <c r="X471" s="369"/>
      <c r="Y471" s="368"/>
      <c r="Z471" s="335">
        <f t="shared" si="1948"/>
        <v>4</v>
      </c>
      <c r="AA471" s="275" t="s">
        <v>330</v>
      </c>
      <c r="AB471" s="275"/>
      <c r="AC471" s="368"/>
      <c r="AD471" s="356"/>
      <c r="AE471" s="336">
        <f t="shared" si="1949"/>
        <v>1</v>
      </c>
      <c r="AF471" s="275" t="s">
        <v>307</v>
      </c>
      <c r="AG471" s="275" t="s">
        <v>2216</v>
      </c>
      <c r="AH471" s="368"/>
      <c r="AI471" s="356"/>
      <c r="AJ471" s="336">
        <f t="shared" si="1950"/>
        <v>1</v>
      </c>
      <c r="AK471" s="275" t="s">
        <v>304</v>
      </c>
      <c r="AL471" s="275" t="s">
        <v>312</v>
      </c>
      <c r="AM471" s="368"/>
      <c r="AN471" s="356"/>
      <c r="AO471" s="336">
        <f t="shared" si="1951"/>
        <v>1</v>
      </c>
      <c r="AP471" s="275" t="s">
        <v>592</v>
      </c>
      <c r="AQ471" s="356"/>
      <c r="AR471" s="356"/>
      <c r="AS471" s="358"/>
      <c r="AT471" s="360"/>
      <c r="AU471" s="364"/>
      <c r="AV471" s="364"/>
      <c r="AW471" s="275" t="s">
        <v>91</v>
      </c>
      <c r="AX471" s="275" t="s">
        <v>2217</v>
      </c>
      <c r="AY471" s="159">
        <v>45290</v>
      </c>
      <c r="AZ471" s="159"/>
      <c r="BA471" s="344"/>
      <c r="XAO471" s="314"/>
      <c r="XAP471" s="314"/>
      <c r="XAQ471" s="263"/>
      <c r="XAR471" s="312"/>
      <c r="XAS471" s="263"/>
      <c r="XAT471" s="314"/>
      <c r="XAU471" s="314"/>
      <c r="XAV471" s="314"/>
      <c r="XAW471" s="315"/>
      <c r="XAX471" s="314"/>
      <c r="XAY471" s="314"/>
      <c r="XAZ471" s="314"/>
      <c r="XBA471" s="314"/>
      <c r="XBB471" s="314"/>
      <c r="XBC471" s="314"/>
      <c r="XBD471" s="281"/>
      <c r="XBE471" s="316"/>
      <c r="XBF471" s="317"/>
      <c r="XBG471" s="314"/>
      <c r="XBH471" s="314"/>
      <c r="XBI471" s="314"/>
      <c r="XBJ471" s="314"/>
      <c r="XBK471" s="263"/>
      <c r="XBL471" s="312"/>
      <c r="XBM471" s="263"/>
      <c r="XBN471" s="314"/>
      <c r="XBO471" s="314"/>
      <c r="XBP471" s="314"/>
      <c r="XBQ471" s="315"/>
      <c r="XBR471" s="314"/>
      <c r="XBS471" s="314"/>
      <c r="XBT471" s="314"/>
      <c r="XBU471" s="314"/>
      <c r="XBV471" s="314"/>
      <c r="XBW471" s="281"/>
      <c r="XBX471" s="317"/>
      <c r="XBY471" s="314"/>
      <c r="XBZ471" s="314"/>
      <c r="XCA471" s="318"/>
      <c r="XCB471" s="312"/>
      <c r="XCC471" s="314"/>
      <c r="XCD471" s="314"/>
      <c r="XCE471" s="263"/>
      <c r="XCF471" s="312"/>
      <c r="XCG471" s="263"/>
      <c r="XCH471" s="314"/>
      <c r="XCI471" s="314"/>
      <c r="XCJ471" s="314"/>
      <c r="XCK471" s="315"/>
      <c r="XCL471" s="314"/>
      <c r="XCM471" s="314"/>
      <c r="XCN471" s="314"/>
      <c r="XCO471" s="314"/>
      <c r="XCP471" s="314"/>
      <c r="XCQ471" s="317"/>
      <c r="XCR471" s="314"/>
      <c r="XCS471" s="318"/>
      <c r="XCT471" s="286"/>
      <c r="XCW471" s="314"/>
      <c r="XCX471" s="314"/>
      <c r="XCY471" s="263"/>
      <c r="XCZ471" s="312"/>
      <c r="XDA471" s="263"/>
      <c r="XDB471" s="314"/>
      <c r="XDC471" s="314"/>
      <c r="XDD471" s="314"/>
      <c r="XDE471" s="315"/>
      <c r="XDF471" s="314"/>
      <c r="XDG471" s="314"/>
      <c r="XDH471" s="314"/>
      <c r="XDI471" s="314"/>
      <c r="XDJ471" s="314"/>
      <c r="XDK471" s="314"/>
      <c r="XDL471" s="286"/>
      <c r="XDQ471" s="314"/>
      <c r="XDR471" s="314"/>
      <c r="XDS471" s="263"/>
      <c r="XDT471" s="312"/>
      <c r="XDU471" s="263"/>
      <c r="XDV471" s="314"/>
      <c r="XDW471" s="314"/>
      <c r="XDX471" s="314"/>
      <c r="XDY471" s="315"/>
      <c r="XDZ471" s="314"/>
      <c r="XEA471" s="314"/>
      <c r="XEB471" s="314"/>
      <c r="XEC471" s="314"/>
      <c r="XED471" s="314"/>
      <c r="XEE471" s="286"/>
      <c r="XEK471" s="314"/>
      <c r="XEL471" s="314"/>
      <c r="XEM471" s="263"/>
      <c r="XEN471" s="312"/>
      <c r="XEO471" s="263"/>
      <c r="XEP471" s="314"/>
      <c r="XEQ471" s="314"/>
      <c r="XER471" s="314"/>
      <c r="XES471" s="315"/>
      <c r="XET471" s="314"/>
      <c r="XEU471" s="314"/>
      <c r="XEV471" s="314"/>
      <c r="XEW471" s="314"/>
      <c r="XEX471" s="314"/>
    </row>
    <row r="472" spans="1:53 16265:16378" ht="40.5" hidden="1" customHeight="1" x14ac:dyDescent="0.2">
      <c r="A472" s="378"/>
      <c r="B472" s="364"/>
      <c r="C472" s="356"/>
      <c r="D472" s="374"/>
      <c r="E472" s="356"/>
      <c r="F472" s="369"/>
      <c r="G472" s="275" t="s">
        <v>271</v>
      </c>
      <c r="H472" s="275" t="s">
        <v>37</v>
      </c>
      <c r="I472" s="162" t="s">
        <v>2218</v>
      </c>
      <c r="J472" s="369"/>
      <c r="K472" s="364"/>
      <c r="L472" s="364"/>
      <c r="M472" s="364"/>
      <c r="N472" s="369"/>
      <c r="O472" s="382"/>
      <c r="P472" s="369"/>
      <c r="Q472" s="382"/>
      <c r="R472" s="382"/>
      <c r="S472" s="162"/>
      <c r="T472" s="334">
        <f t="shared" si="1947"/>
        <v>0</v>
      </c>
      <c r="U472" s="356"/>
      <c r="V472" s="356"/>
      <c r="W472" s="275"/>
      <c r="X472" s="369"/>
      <c r="Y472" s="368"/>
      <c r="Z472" s="335">
        <f t="shared" si="1948"/>
        <v>0</v>
      </c>
      <c r="AA472" s="275"/>
      <c r="AB472" s="275"/>
      <c r="AC472" s="368"/>
      <c r="AD472" s="356"/>
      <c r="AE472" s="336">
        <f t="shared" si="1949"/>
        <v>0</v>
      </c>
      <c r="AF472" s="275"/>
      <c r="AG472" s="275"/>
      <c r="AH472" s="368"/>
      <c r="AI472" s="356"/>
      <c r="AJ472" s="336">
        <f t="shared" si="1950"/>
        <v>0</v>
      </c>
      <c r="AK472" s="275"/>
      <c r="AL472" s="275"/>
      <c r="AM472" s="368"/>
      <c r="AN472" s="356"/>
      <c r="AO472" s="336">
        <f t="shared" si="1951"/>
        <v>0</v>
      </c>
      <c r="AP472" s="275"/>
      <c r="AQ472" s="356"/>
      <c r="AR472" s="356"/>
      <c r="AS472" s="358"/>
      <c r="AT472" s="360"/>
      <c r="AU472" s="364"/>
      <c r="AV472" s="364"/>
      <c r="AW472" s="275"/>
      <c r="AX472" s="275"/>
      <c r="AY472" s="159"/>
      <c r="AZ472" s="159"/>
      <c r="BA472" s="344"/>
      <c r="XAO472" s="314"/>
      <c r="XAP472" s="314"/>
      <c r="XAQ472" s="263"/>
      <c r="XAR472" s="312"/>
      <c r="XAS472" s="263"/>
      <c r="XAT472" s="314"/>
      <c r="XAU472" s="314"/>
      <c r="XAV472" s="314"/>
      <c r="XAW472" s="315"/>
      <c r="XAX472" s="314"/>
      <c r="XAY472" s="314"/>
      <c r="XAZ472" s="314"/>
      <c r="XBA472" s="314"/>
      <c r="XBB472" s="314"/>
      <c r="XBC472" s="314"/>
      <c r="XBD472" s="281"/>
      <c r="XBE472" s="316"/>
      <c r="XBF472" s="317"/>
      <c r="XBG472" s="314"/>
      <c r="XBH472" s="314"/>
      <c r="XBI472" s="314"/>
      <c r="XBJ472" s="314"/>
      <c r="XBK472" s="263"/>
      <c r="XBL472" s="312"/>
      <c r="XBM472" s="263"/>
      <c r="XBN472" s="314"/>
      <c r="XBO472" s="314"/>
      <c r="XBP472" s="314"/>
      <c r="XBQ472" s="315"/>
      <c r="XBR472" s="314"/>
      <c r="XBS472" s="314"/>
      <c r="XBT472" s="314"/>
      <c r="XBU472" s="314"/>
      <c r="XBV472" s="314"/>
      <c r="XBW472" s="281"/>
      <c r="XBX472" s="317"/>
      <c r="XBY472" s="314"/>
      <c r="XBZ472" s="314"/>
      <c r="XCA472" s="318"/>
      <c r="XCB472" s="312"/>
      <c r="XCC472" s="314"/>
      <c r="XCD472" s="314"/>
      <c r="XCE472" s="263"/>
      <c r="XCF472" s="312"/>
      <c r="XCG472" s="263"/>
      <c r="XCH472" s="314"/>
      <c r="XCI472" s="314"/>
      <c r="XCJ472" s="314"/>
      <c r="XCK472" s="315"/>
      <c r="XCL472" s="314"/>
      <c r="XCM472" s="314"/>
      <c r="XCN472" s="314"/>
      <c r="XCO472" s="314"/>
      <c r="XCP472" s="314"/>
      <c r="XCQ472" s="317"/>
      <c r="XCR472" s="314"/>
      <c r="XCS472" s="318"/>
      <c r="XCT472" s="286"/>
      <c r="XCW472" s="314"/>
      <c r="XCX472" s="314"/>
      <c r="XCY472" s="263"/>
      <c r="XCZ472" s="312"/>
      <c r="XDA472" s="263"/>
      <c r="XDB472" s="314"/>
      <c r="XDC472" s="314"/>
      <c r="XDD472" s="314"/>
      <c r="XDE472" s="315"/>
      <c r="XDF472" s="314"/>
      <c r="XDG472" s="314"/>
      <c r="XDH472" s="314"/>
      <c r="XDI472" s="314"/>
      <c r="XDJ472" s="314"/>
      <c r="XDK472" s="314"/>
      <c r="XDL472" s="286"/>
      <c r="XDQ472" s="314"/>
      <c r="XDR472" s="314"/>
      <c r="XDS472" s="263"/>
      <c r="XDT472" s="312"/>
      <c r="XDU472" s="263"/>
      <c r="XDV472" s="314"/>
      <c r="XDW472" s="314"/>
      <c r="XDX472" s="314"/>
      <c r="XDY472" s="315"/>
      <c r="XDZ472" s="314"/>
      <c r="XEA472" s="314"/>
      <c r="XEB472" s="314"/>
      <c r="XEC472" s="314"/>
      <c r="XED472" s="314"/>
      <c r="XEE472" s="286"/>
      <c r="XEK472" s="314"/>
      <c r="XEL472" s="314"/>
      <c r="XEM472" s="263"/>
      <c r="XEN472" s="312"/>
      <c r="XEO472" s="263"/>
      <c r="XEP472" s="314"/>
      <c r="XEQ472" s="314"/>
      <c r="XER472" s="314"/>
      <c r="XES472" s="315"/>
      <c r="XET472" s="314"/>
      <c r="XEU472" s="314"/>
      <c r="XEV472" s="314"/>
      <c r="XEW472" s="314"/>
      <c r="XEX472" s="314"/>
    </row>
    <row r="473" spans="1:53 16265:16378" ht="40.5" hidden="1" customHeight="1" x14ac:dyDescent="0.2">
      <c r="A473" s="378">
        <v>155</v>
      </c>
      <c r="B473" s="364" t="s">
        <v>464</v>
      </c>
      <c r="C473" s="356" t="str">
        <f>+VLOOKUP(B473,$A$770:$B$812,2,0)</f>
        <v>JAIRO ORDILIO TORRES MORENO</v>
      </c>
      <c r="D473" s="374" t="s">
        <v>166</v>
      </c>
      <c r="E473" s="356"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69" t="s">
        <v>276</v>
      </c>
      <c r="G473" s="275" t="s">
        <v>271</v>
      </c>
      <c r="H473" s="275" t="s">
        <v>35</v>
      </c>
      <c r="I473" s="162" t="s">
        <v>2219</v>
      </c>
      <c r="J473" s="369" t="s">
        <v>148</v>
      </c>
      <c r="K473" s="369" t="s">
        <v>2220</v>
      </c>
      <c r="L473" s="369" t="s">
        <v>2221</v>
      </c>
      <c r="M473" s="369" t="s">
        <v>2222</v>
      </c>
      <c r="N473" s="369" t="s">
        <v>150</v>
      </c>
      <c r="O473" s="382">
        <f>IF(N473="ALTA",5,IF(N473="MEDIO ALTA",4,IF(N473="MEDIA",3,IF(N473="MEDIO BAJA",2,IF(N473="BAJA",1,0)))))</f>
        <v>4</v>
      </c>
      <c r="P473" s="369" t="s">
        <v>140</v>
      </c>
      <c r="Q473" s="382">
        <f>IF(P473="ALTO",5,IF(P473="MEDIO ALTO",4,IF(P473="MEDIO",3,IF(P473="MEDIO BAJO",2,IF(P473="BAJO",1,0)))))</f>
        <v>5</v>
      </c>
      <c r="R473" s="382">
        <f>Q473*O473</f>
        <v>20</v>
      </c>
      <c r="S473" s="162" t="s">
        <v>398</v>
      </c>
      <c r="T473" s="334">
        <f t="shared" si="1947"/>
        <v>4</v>
      </c>
      <c r="U473" s="356">
        <f t="shared" si="1902"/>
        <v>3</v>
      </c>
      <c r="V473" s="356">
        <f t="shared" si="1890"/>
        <v>1.7999999999999998</v>
      </c>
      <c r="W473" s="275" t="s">
        <v>2223</v>
      </c>
      <c r="X473" s="369">
        <f>IF(S473="No_existen",5*$X$10,Y473*$X$10)</f>
        <v>0.05</v>
      </c>
      <c r="Y473" s="368">
        <f t="shared" ref="Y473" si="1999">ROUND(AVERAGEIF(Z473:Z475,"&gt;0"),0)</f>
        <v>1</v>
      </c>
      <c r="Z473" s="335">
        <f t="shared" si="1948"/>
        <v>1</v>
      </c>
      <c r="AA473" s="275" t="s">
        <v>332</v>
      </c>
      <c r="AB473" s="275" t="s">
        <v>2224</v>
      </c>
      <c r="AC473" s="368">
        <f t="shared" ref="AC473" si="2000">IF(S473="No_existen",5*$AC$10,AD473*$AC$10)</f>
        <v>0.15</v>
      </c>
      <c r="AD473" s="356">
        <f t="shared" ref="AD473" si="2001">ROUND(AVERAGEIF(AE473:AE475,"&gt;0"),0)</f>
        <v>1</v>
      </c>
      <c r="AE473" s="336">
        <f t="shared" si="1949"/>
        <v>1</v>
      </c>
      <c r="AF473" s="275" t="s">
        <v>307</v>
      </c>
      <c r="AG473" s="275" t="s">
        <v>2225</v>
      </c>
      <c r="AH473" s="368">
        <f t="shared" ref="AH473" si="2002">IF(S473="No_existen",5*$AH$10,AI473*$AH$10)</f>
        <v>0.4</v>
      </c>
      <c r="AI473" s="356">
        <f t="shared" ref="AI473" si="2003">ROUND(AVERAGEIF(AJ473:AJ475,"&gt;0"),0)</f>
        <v>4</v>
      </c>
      <c r="AJ473" s="336">
        <f t="shared" si="1950"/>
        <v>4</v>
      </c>
      <c r="AK473" s="275" t="s">
        <v>308</v>
      </c>
      <c r="AL473" s="275" t="s">
        <v>315</v>
      </c>
      <c r="AM473" s="368">
        <f t="shared" ref="AM473" si="2004">IF(S473="No_existen",5*$AM$10,AN473*$AM$10)</f>
        <v>0.4</v>
      </c>
      <c r="AN473" s="356">
        <f t="shared" ref="AN473" si="2005">ROUND(AVERAGEIF(AO473:AO475,"&gt;0"),0)</f>
        <v>4</v>
      </c>
      <c r="AO473" s="336">
        <f t="shared" si="1951"/>
        <v>4</v>
      </c>
      <c r="AP473" s="275" t="s">
        <v>593</v>
      </c>
      <c r="AQ473" s="356">
        <f t="shared" ref="AQ473" si="2006">ROUND(AVERAGE(U473,Y473,AD473,AI473,AN473),0)</f>
        <v>3</v>
      </c>
      <c r="AR473" s="356" t="str">
        <f t="shared" ref="AR473" si="2007">IF(AQ473&lt;1.5,"FUERTE",IF(AND(AQ473&gt;=1.5,AQ473&lt;2.5),"ACEPTABLE",IF(AQ473&gt;=5,"INEXISTENTE","DÉBIL")))</f>
        <v>DÉBIL</v>
      </c>
      <c r="AS473" s="358">
        <f t="shared" ref="AS473" si="2008">IF(R473=0,0,ROUND((R473*AQ473),0))</f>
        <v>60</v>
      </c>
      <c r="AT473" s="360" t="str">
        <f t="shared" ref="AT473" si="2009">IF(AS473&gt;=36,"GRAVE", IF(AS473&lt;=10, "LEVE", "MODERADO"))</f>
        <v>GRAVE</v>
      </c>
      <c r="AU473" s="367" t="s">
        <v>2226</v>
      </c>
      <c r="AV473" s="366">
        <v>1</v>
      </c>
      <c r="AW473" s="275" t="s">
        <v>93</v>
      </c>
      <c r="AX473" s="275" t="s">
        <v>2227</v>
      </c>
      <c r="AY473" s="159">
        <v>45290</v>
      </c>
      <c r="AZ473" s="159"/>
      <c r="BA473" s="164" t="s">
        <v>2228</v>
      </c>
      <c r="XAO473" s="314"/>
      <c r="XAP473" s="314"/>
      <c r="XAQ473" s="263"/>
      <c r="XAR473" s="312"/>
      <c r="XAS473" s="263"/>
      <c r="XAT473" s="314"/>
      <c r="XAU473" s="314"/>
      <c r="XAV473" s="314"/>
      <c r="XAW473" s="315"/>
      <c r="XAX473" s="314"/>
      <c r="XAY473" s="314"/>
      <c r="XAZ473" s="314"/>
      <c r="XBA473" s="314"/>
      <c r="XBB473" s="314"/>
      <c r="XBC473" s="314"/>
      <c r="XBD473" s="281"/>
      <c r="XBE473" s="316"/>
      <c r="XBF473" s="317"/>
      <c r="XBG473" s="314"/>
      <c r="XBH473" s="314"/>
      <c r="XBI473" s="314"/>
      <c r="XBJ473" s="314"/>
      <c r="XBK473" s="263"/>
      <c r="XBL473" s="312"/>
      <c r="XBM473" s="263"/>
      <c r="XBN473" s="314"/>
      <c r="XBO473" s="314"/>
      <c r="XBP473" s="314"/>
      <c r="XBQ473" s="315"/>
      <c r="XBR473" s="314"/>
      <c r="XBS473" s="314"/>
      <c r="XBT473" s="314"/>
      <c r="XBU473" s="314"/>
      <c r="XBV473" s="314"/>
      <c r="XBW473" s="281"/>
      <c r="XBX473" s="317"/>
      <c r="XBY473" s="314"/>
      <c r="XBZ473" s="314"/>
      <c r="XCA473" s="318"/>
      <c r="XCB473" s="312"/>
      <c r="XCC473" s="314"/>
      <c r="XCD473" s="314"/>
      <c r="XCE473" s="263"/>
      <c r="XCF473" s="312"/>
      <c r="XCG473" s="263"/>
      <c r="XCH473" s="314"/>
      <c r="XCI473" s="314"/>
      <c r="XCJ473" s="314"/>
      <c r="XCK473" s="315"/>
      <c r="XCL473" s="314"/>
      <c r="XCM473" s="314"/>
      <c r="XCN473" s="314"/>
      <c r="XCO473" s="314"/>
      <c r="XCP473" s="314"/>
      <c r="XCQ473" s="317"/>
      <c r="XCR473" s="314"/>
      <c r="XCS473" s="318"/>
      <c r="XCT473" s="286"/>
      <c r="XCW473" s="314"/>
      <c r="XCX473" s="314"/>
      <c r="XCY473" s="263"/>
      <c r="XCZ473" s="312"/>
      <c r="XDA473" s="263"/>
      <c r="XDB473" s="314"/>
      <c r="XDC473" s="314"/>
      <c r="XDD473" s="314"/>
      <c r="XDE473" s="315"/>
      <c r="XDF473" s="314"/>
      <c r="XDG473" s="314"/>
      <c r="XDH473" s="314"/>
      <c r="XDI473" s="314"/>
      <c r="XDJ473" s="314"/>
      <c r="XDK473" s="314"/>
      <c r="XDL473" s="286"/>
      <c r="XDQ473" s="314"/>
      <c r="XDR473" s="314"/>
      <c r="XDS473" s="263"/>
      <c r="XDT473" s="312"/>
      <c r="XDU473" s="263"/>
      <c r="XDV473" s="314"/>
      <c r="XDW473" s="314"/>
      <c r="XDX473" s="314"/>
      <c r="XDY473" s="315"/>
      <c r="XDZ473" s="314"/>
      <c r="XEA473" s="314"/>
      <c r="XEB473" s="314"/>
      <c r="XEC473" s="314"/>
      <c r="XED473" s="314"/>
      <c r="XEE473" s="286"/>
      <c r="XEK473" s="314"/>
      <c r="XEL473" s="314"/>
      <c r="XEM473" s="263"/>
      <c r="XEN473" s="312"/>
      <c r="XEO473" s="263"/>
      <c r="XEP473" s="314"/>
      <c r="XEQ473" s="314"/>
      <c r="XER473" s="314"/>
      <c r="XES473" s="315"/>
      <c r="XET473" s="314"/>
      <c r="XEU473" s="314"/>
      <c r="XEV473" s="314"/>
      <c r="XEW473" s="314"/>
      <c r="XEX473" s="314"/>
    </row>
    <row r="474" spans="1:53 16265:16378" ht="40.5" hidden="1" customHeight="1" x14ac:dyDescent="0.2">
      <c r="A474" s="378"/>
      <c r="B474" s="364"/>
      <c r="C474" s="356"/>
      <c r="D474" s="374"/>
      <c r="E474" s="356"/>
      <c r="F474" s="369"/>
      <c r="G474" s="275" t="s">
        <v>272</v>
      </c>
      <c r="H474" s="275" t="s">
        <v>233</v>
      </c>
      <c r="I474" s="162" t="s">
        <v>2229</v>
      </c>
      <c r="J474" s="369"/>
      <c r="K474" s="369"/>
      <c r="L474" s="369"/>
      <c r="M474" s="369"/>
      <c r="N474" s="369"/>
      <c r="O474" s="382"/>
      <c r="P474" s="369"/>
      <c r="Q474" s="382"/>
      <c r="R474" s="382"/>
      <c r="S474" s="162" t="s">
        <v>398</v>
      </c>
      <c r="T474" s="334">
        <f t="shared" si="1947"/>
        <v>4</v>
      </c>
      <c r="U474" s="356"/>
      <c r="V474" s="356"/>
      <c r="W474" s="275" t="s">
        <v>2230</v>
      </c>
      <c r="X474" s="369"/>
      <c r="Y474" s="368"/>
      <c r="Z474" s="335">
        <f t="shared" si="1948"/>
        <v>1</v>
      </c>
      <c r="AA474" s="275" t="s">
        <v>332</v>
      </c>
      <c r="AB474" s="275" t="s">
        <v>2231</v>
      </c>
      <c r="AC474" s="368"/>
      <c r="AD474" s="356"/>
      <c r="AE474" s="336">
        <f t="shared" si="1949"/>
        <v>1</v>
      </c>
      <c r="AF474" s="275" t="s">
        <v>307</v>
      </c>
      <c r="AG474" s="275" t="s">
        <v>2232</v>
      </c>
      <c r="AH474" s="368"/>
      <c r="AI474" s="356"/>
      <c r="AJ474" s="336">
        <f t="shared" si="1950"/>
        <v>4</v>
      </c>
      <c r="AK474" s="275" t="s">
        <v>308</v>
      </c>
      <c r="AL474" s="275" t="s">
        <v>315</v>
      </c>
      <c r="AM474" s="368"/>
      <c r="AN474" s="356"/>
      <c r="AO474" s="336">
        <f t="shared" si="1951"/>
        <v>4</v>
      </c>
      <c r="AP474" s="275" t="s">
        <v>593</v>
      </c>
      <c r="AQ474" s="356"/>
      <c r="AR474" s="356"/>
      <c r="AS474" s="358"/>
      <c r="AT474" s="360"/>
      <c r="AU474" s="367"/>
      <c r="AV474" s="367"/>
      <c r="AW474" s="275" t="s">
        <v>93</v>
      </c>
      <c r="AX474" s="275" t="s">
        <v>2233</v>
      </c>
      <c r="AY474" s="159">
        <v>45290</v>
      </c>
      <c r="AZ474" s="159"/>
      <c r="BA474" s="164" t="s">
        <v>2234</v>
      </c>
      <c r="XAO474" s="314"/>
      <c r="XAP474" s="314"/>
      <c r="XAQ474" s="263"/>
      <c r="XAR474" s="312"/>
      <c r="XAS474" s="263"/>
      <c r="XAT474" s="314"/>
      <c r="XAU474" s="314"/>
      <c r="XAV474" s="314"/>
      <c r="XAW474" s="315"/>
      <c r="XAX474" s="314"/>
      <c r="XAY474" s="314"/>
      <c r="XAZ474" s="314"/>
      <c r="XBA474" s="314"/>
      <c r="XBB474" s="314"/>
      <c r="XBC474" s="314"/>
      <c r="XBD474" s="281"/>
      <c r="XBE474" s="316"/>
      <c r="XBF474" s="317"/>
      <c r="XBG474" s="314"/>
      <c r="XBH474" s="314"/>
      <c r="XBI474" s="314"/>
      <c r="XBJ474" s="314"/>
      <c r="XBK474" s="263"/>
      <c r="XBL474" s="312"/>
      <c r="XBM474" s="263"/>
      <c r="XBN474" s="314"/>
      <c r="XBO474" s="314"/>
      <c r="XBP474" s="314"/>
      <c r="XBQ474" s="315"/>
      <c r="XBR474" s="314"/>
      <c r="XBS474" s="314"/>
      <c r="XBT474" s="314"/>
      <c r="XBU474" s="314"/>
      <c r="XBV474" s="314"/>
      <c r="XBW474" s="281"/>
      <c r="XBX474" s="317"/>
      <c r="XBY474" s="314"/>
      <c r="XBZ474" s="314"/>
      <c r="XCA474" s="318"/>
      <c r="XCB474" s="312"/>
      <c r="XCC474" s="314"/>
      <c r="XCD474" s="314"/>
      <c r="XCE474" s="263"/>
      <c r="XCF474" s="312"/>
      <c r="XCG474" s="263"/>
      <c r="XCH474" s="314"/>
      <c r="XCI474" s="314"/>
      <c r="XCJ474" s="314"/>
      <c r="XCK474" s="315"/>
      <c r="XCL474" s="314"/>
      <c r="XCM474" s="314"/>
      <c r="XCN474" s="314"/>
      <c r="XCO474" s="314"/>
      <c r="XCP474" s="314"/>
      <c r="XCQ474" s="317"/>
      <c r="XCR474" s="314"/>
      <c r="XCS474" s="318"/>
      <c r="XCT474" s="286"/>
      <c r="XCW474" s="314"/>
      <c r="XCX474" s="314"/>
      <c r="XCY474" s="263"/>
      <c r="XCZ474" s="312"/>
      <c r="XDA474" s="263"/>
      <c r="XDB474" s="314"/>
      <c r="XDC474" s="314"/>
      <c r="XDD474" s="314"/>
      <c r="XDE474" s="315"/>
      <c r="XDF474" s="314"/>
      <c r="XDG474" s="314"/>
      <c r="XDH474" s="314"/>
      <c r="XDI474" s="314"/>
      <c r="XDJ474" s="314"/>
      <c r="XDK474" s="314"/>
      <c r="XDL474" s="286"/>
      <c r="XDQ474" s="314"/>
      <c r="XDR474" s="314"/>
      <c r="XDS474" s="263"/>
      <c r="XDT474" s="312"/>
      <c r="XDU474" s="263"/>
      <c r="XDV474" s="314"/>
      <c r="XDW474" s="314"/>
      <c r="XDX474" s="314"/>
      <c r="XDY474" s="315"/>
      <c r="XDZ474" s="314"/>
      <c r="XEA474" s="314"/>
      <c r="XEB474" s="314"/>
      <c r="XEC474" s="314"/>
      <c r="XED474" s="314"/>
      <c r="XEE474" s="286"/>
      <c r="XEK474" s="314"/>
      <c r="XEL474" s="314"/>
      <c r="XEM474" s="263"/>
      <c r="XEN474" s="312"/>
      <c r="XEO474" s="263"/>
      <c r="XEP474" s="314"/>
      <c r="XEQ474" s="314"/>
      <c r="XER474" s="314"/>
      <c r="XES474" s="315"/>
      <c r="XET474" s="314"/>
      <c r="XEU474" s="314"/>
      <c r="XEV474" s="314"/>
      <c r="XEW474" s="314"/>
      <c r="XEX474" s="314"/>
    </row>
    <row r="475" spans="1:53 16265:16378" ht="40.5" hidden="1" customHeight="1" x14ac:dyDescent="0.2">
      <c r="A475" s="378"/>
      <c r="B475" s="364"/>
      <c r="C475" s="356"/>
      <c r="D475" s="374"/>
      <c r="E475" s="356"/>
      <c r="F475" s="369"/>
      <c r="G475" s="275" t="s">
        <v>271</v>
      </c>
      <c r="H475" s="275" t="s">
        <v>34</v>
      </c>
      <c r="I475" s="162" t="s">
        <v>2235</v>
      </c>
      <c r="J475" s="369"/>
      <c r="K475" s="369"/>
      <c r="L475" s="369"/>
      <c r="M475" s="369"/>
      <c r="N475" s="369"/>
      <c r="O475" s="382"/>
      <c r="P475" s="369"/>
      <c r="Q475" s="382"/>
      <c r="R475" s="382"/>
      <c r="S475" s="162" t="s">
        <v>327</v>
      </c>
      <c r="T475" s="334">
        <f t="shared" si="1947"/>
        <v>1</v>
      </c>
      <c r="U475" s="356"/>
      <c r="V475" s="356"/>
      <c r="W475" s="275" t="s">
        <v>2236</v>
      </c>
      <c r="X475" s="369"/>
      <c r="Y475" s="368"/>
      <c r="Z475" s="335">
        <f t="shared" si="1948"/>
        <v>2</v>
      </c>
      <c r="AA475" s="275" t="s">
        <v>331</v>
      </c>
      <c r="AB475" s="275"/>
      <c r="AC475" s="368"/>
      <c r="AD475" s="356"/>
      <c r="AE475" s="336">
        <f t="shared" si="1949"/>
        <v>1</v>
      </c>
      <c r="AF475" s="275" t="s">
        <v>307</v>
      </c>
      <c r="AG475" s="275" t="s">
        <v>2237</v>
      </c>
      <c r="AH475" s="368"/>
      <c r="AI475" s="356"/>
      <c r="AJ475" s="336">
        <f t="shared" si="1950"/>
        <v>4</v>
      </c>
      <c r="AK475" s="275" t="s">
        <v>308</v>
      </c>
      <c r="AL475" s="275" t="s">
        <v>315</v>
      </c>
      <c r="AM475" s="368"/>
      <c r="AN475" s="356"/>
      <c r="AO475" s="336">
        <f t="shared" si="1951"/>
        <v>4</v>
      </c>
      <c r="AP475" s="275" t="s">
        <v>593</v>
      </c>
      <c r="AQ475" s="356"/>
      <c r="AR475" s="356"/>
      <c r="AS475" s="358"/>
      <c r="AT475" s="360"/>
      <c r="AU475" s="367"/>
      <c r="AV475" s="367"/>
      <c r="AW475" s="275" t="s">
        <v>91</v>
      </c>
      <c r="AX475" s="275" t="s">
        <v>2238</v>
      </c>
      <c r="AY475" s="159">
        <v>45290</v>
      </c>
      <c r="AZ475" s="159"/>
      <c r="BA475" s="344"/>
      <c r="XAO475" s="314"/>
      <c r="XAP475" s="314"/>
      <c r="XAQ475" s="263"/>
      <c r="XAR475" s="312"/>
      <c r="XAS475" s="263"/>
      <c r="XAT475" s="314"/>
      <c r="XAU475" s="314"/>
      <c r="XAV475" s="314"/>
      <c r="XAW475" s="315"/>
      <c r="XAX475" s="314"/>
      <c r="XAY475" s="314"/>
      <c r="XAZ475" s="314"/>
      <c r="XBA475" s="314"/>
      <c r="XBB475" s="314"/>
      <c r="XBC475" s="314"/>
      <c r="XBD475" s="281"/>
      <c r="XBE475" s="316"/>
      <c r="XBF475" s="317"/>
      <c r="XBG475" s="314"/>
      <c r="XBH475" s="314"/>
      <c r="XBI475" s="314"/>
      <c r="XBJ475" s="314"/>
      <c r="XBK475" s="263"/>
      <c r="XBL475" s="312"/>
      <c r="XBM475" s="263"/>
      <c r="XBN475" s="314"/>
      <c r="XBO475" s="314"/>
      <c r="XBP475" s="314"/>
      <c r="XBQ475" s="315"/>
      <c r="XBR475" s="314"/>
      <c r="XBS475" s="314"/>
      <c r="XBT475" s="314"/>
      <c r="XBU475" s="314"/>
      <c r="XBV475" s="314"/>
      <c r="XBW475" s="281"/>
      <c r="XBX475" s="317"/>
      <c r="XBY475" s="314"/>
      <c r="XBZ475" s="314"/>
      <c r="XCA475" s="318"/>
      <c r="XCB475" s="312"/>
      <c r="XCC475" s="314"/>
      <c r="XCD475" s="314"/>
      <c r="XCE475" s="263"/>
      <c r="XCF475" s="312"/>
      <c r="XCG475" s="263"/>
      <c r="XCH475" s="314"/>
      <c r="XCI475" s="314"/>
      <c r="XCJ475" s="314"/>
      <c r="XCK475" s="315"/>
      <c r="XCL475" s="314"/>
      <c r="XCM475" s="314"/>
      <c r="XCN475" s="314"/>
      <c r="XCO475" s="314"/>
      <c r="XCP475" s="314"/>
      <c r="XCQ475" s="317"/>
      <c r="XCR475" s="314"/>
      <c r="XCS475" s="318"/>
      <c r="XCT475" s="286"/>
      <c r="XCW475" s="314"/>
      <c r="XCX475" s="314"/>
      <c r="XCY475" s="263"/>
      <c r="XCZ475" s="312"/>
      <c r="XDA475" s="263"/>
      <c r="XDB475" s="314"/>
      <c r="XDC475" s="314"/>
      <c r="XDD475" s="314"/>
      <c r="XDE475" s="315"/>
      <c r="XDF475" s="314"/>
      <c r="XDG475" s="314"/>
      <c r="XDH475" s="314"/>
      <c r="XDI475" s="314"/>
      <c r="XDJ475" s="314"/>
      <c r="XDK475" s="314"/>
      <c r="XDL475" s="286"/>
      <c r="XDQ475" s="314"/>
      <c r="XDR475" s="314"/>
      <c r="XDS475" s="263"/>
      <c r="XDT475" s="312"/>
      <c r="XDU475" s="263"/>
      <c r="XDV475" s="314"/>
      <c r="XDW475" s="314"/>
      <c r="XDX475" s="314"/>
      <c r="XDY475" s="315"/>
      <c r="XDZ475" s="314"/>
      <c r="XEA475" s="314"/>
      <c r="XEB475" s="314"/>
      <c r="XEC475" s="314"/>
      <c r="XED475" s="314"/>
      <c r="XEE475" s="286"/>
      <c r="XEK475" s="314"/>
      <c r="XEL475" s="314"/>
      <c r="XEM475" s="263"/>
      <c r="XEN475" s="312"/>
      <c r="XEO475" s="263"/>
      <c r="XEP475" s="314"/>
      <c r="XEQ475" s="314"/>
      <c r="XER475" s="314"/>
      <c r="XES475" s="315"/>
      <c r="XET475" s="314"/>
      <c r="XEU475" s="314"/>
      <c r="XEV475" s="314"/>
      <c r="XEW475" s="314"/>
      <c r="XEX475" s="314"/>
    </row>
    <row r="476" spans="1:53 16265:16378" ht="40.5" hidden="1" customHeight="1" x14ac:dyDescent="0.2">
      <c r="A476" s="378">
        <v>156</v>
      </c>
      <c r="B476" s="364" t="s">
        <v>464</v>
      </c>
      <c r="C476" s="356" t="str">
        <f t="shared" ref="C476:C482" si="2010">+VLOOKUP(B476,$A$770:$B$812,2,0)</f>
        <v>JAIRO ORDILIO TORRES MORENO</v>
      </c>
      <c r="D476" s="374" t="s">
        <v>165</v>
      </c>
      <c r="E476" s="356"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69" t="s">
        <v>276</v>
      </c>
      <c r="G476" s="275" t="s">
        <v>271</v>
      </c>
      <c r="H476" s="275" t="s">
        <v>37</v>
      </c>
      <c r="I476" s="162" t="s">
        <v>2239</v>
      </c>
      <c r="J476" s="369" t="s">
        <v>112</v>
      </c>
      <c r="K476" s="369" t="s">
        <v>2240</v>
      </c>
      <c r="L476" s="369" t="s">
        <v>2241</v>
      </c>
      <c r="M476" s="369" t="s">
        <v>2242</v>
      </c>
      <c r="N476" s="369" t="s">
        <v>105</v>
      </c>
      <c r="O476" s="382">
        <f t="shared" ref="O476" si="2011">IF(N476="ALTA",5,IF(N476="MEDIO ALTA",4,IF(N476="MEDIA",3,IF(N476="MEDIO BAJA",2,IF(N476="BAJA",1,0)))))</f>
        <v>3</v>
      </c>
      <c r="P476" s="369" t="s">
        <v>141</v>
      </c>
      <c r="Q476" s="382">
        <f t="shared" ref="Q476:Q482" si="2012">IF(P476="ALTO",5,IF(P476="MEDIO ALTO",4,IF(P476="MEDIO",3,IF(P476="MEDIO BAJO",2,IF(P476="BAJO",1,0)))))</f>
        <v>3</v>
      </c>
      <c r="R476" s="382">
        <f>Q476*O476</f>
        <v>9</v>
      </c>
      <c r="S476" s="162" t="s">
        <v>327</v>
      </c>
      <c r="T476" s="334">
        <f t="shared" si="1947"/>
        <v>1</v>
      </c>
      <c r="U476" s="356">
        <f t="shared" si="1902"/>
        <v>1</v>
      </c>
      <c r="V476" s="356">
        <f t="shared" si="1890"/>
        <v>0.6</v>
      </c>
      <c r="W476" s="275" t="s">
        <v>2243</v>
      </c>
      <c r="X476" s="369">
        <f>IF(S476="No_existen",5*$X$10,Y476*$X$10)</f>
        <v>0.2</v>
      </c>
      <c r="Y476" s="368">
        <f t="shared" ref="Y476" si="2013">ROUND(AVERAGEIF(Z476:Z478,"&gt;0"),0)</f>
        <v>4</v>
      </c>
      <c r="Z476" s="335">
        <f t="shared" si="1948"/>
        <v>4</v>
      </c>
      <c r="AA476" s="275" t="s">
        <v>330</v>
      </c>
      <c r="AB476" s="275"/>
      <c r="AC476" s="368">
        <f t="shared" ref="AC476" si="2014">IF(S476="No_existen",5*$AC$10,AD476*$AC$10)</f>
        <v>0.15</v>
      </c>
      <c r="AD476" s="356">
        <f t="shared" ref="AD476" si="2015">ROUND(AVERAGEIF(AE476:AE478,"&gt;0"),0)</f>
        <v>1</v>
      </c>
      <c r="AE476" s="336">
        <f t="shared" si="1949"/>
        <v>1</v>
      </c>
      <c r="AF476" s="275" t="s">
        <v>307</v>
      </c>
      <c r="AG476" s="275" t="s">
        <v>2244</v>
      </c>
      <c r="AH476" s="368">
        <f t="shared" ref="AH476" si="2016">IF(S476="No_existen",5*$AH$10,AI476*$AH$10)</f>
        <v>0.1</v>
      </c>
      <c r="AI476" s="356">
        <f t="shared" ref="AI476" si="2017">ROUND(AVERAGEIF(AJ476:AJ478,"&gt;0"),0)</f>
        <v>1</v>
      </c>
      <c r="AJ476" s="336">
        <f t="shared" si="1950"/>
        <v>1</v>
      </c>
      <c r="AK476" s="275" t="s">
        <v>304</v>
      </c>
      <c r="AL476" s="275" t="s">
        <v>311</v>
      </c>
      <c r="AM476" s="368">
        <f t="shared" ref="AM476" si="2018">IF(S476="No_existen",5*$AM$10,AN476*$AM$10)</f>
        <v>0.1</v>
      </c>
      <c r="AN476" s="356">
        <f t="shared" ref="AN476" si="2019">ROUND(AVERAGEIF(AO476:AO478,"&gt;0"),0)</f>
        <v>1</v>
      </c>
      <c r="AO476" s="336">
        <f t="shared" si="1951"/>
        <v>1</v>
      </c>
      <c r="AP476" s="275" t="s">
        <v>592</v>
      </c>
      <c r="AQ476" s="356">
        <f t="shared" ref="AQ476" si="2020">ROUND(AVERAGE(U476,Y476,AD476,AI476,AN476),0)</f>
        <v>2</v>
      </c>
      <c r="AR476" s="356" t="str">
        <f t="shared" ref="AR476" si="2021">IF(AQ476&lt;1.5,"FUERTE",IF(AND(AQ476&gt;=1.5,AQ476&lt;2.5),"ACEPTABLE",IF(AQ476&gt;=5,"INEXISTENTE","DÉBIL")))</f>
        <v>ACEPTABLE</v>
      </c>
      <c r="AS476" s="358">
        <f t="shared" ref="AS476" si="2022">IF(R476=0,0,ROUND((R476*AQ476),0))</f>
        <v>18</v>
      </c>
      <c r="AT476" s="360" t="str">
        <f t="shared" ref="AT476" si="2023">IF(AS476&gt;=36,"GRAVE", IF(AS476&lt;=10, "LEVE", "MODERADO"))</f>
        <v>MODERADO</v>
      </c>
      <c r="AU476" s="367" t="s">
        <v>2245</v>
      </c>
      <c r="AV476" s="367">
        <v>1</v>
      </c>
      <c r="AW476" s="275" t="s">
        <v>91</v>
      </c>
      <c r="AX476" s="275" t="s">
        <v>2246</v>
      </c>
      <c r="AY476" s="159">
        <v>45291</v>
      </c>
      <c r="AZ476" s="159"/>
      <c r="BA476" s="344"/>
      <c r="XAO476" s="314"/>
      <c r="XAP476" s="314"/>
      <c r="XAQ476" s="263"/>
      <c r="XAR476" s="312"/>
      <c r="XAS476" s="263"/>
      <c r="XAT476" s="314"/>
      <c r="XAU476" s="314"/>
      <c r="XAV476" s="314"/>
      <c r="XAW476" s="315"/>
      <c r="XAX476" s="314"/>
      <c r="XAY476" s="314"/>
      <c r="XAZ476" s="314"/>
      <c r="XBA476" s="314"/>
      <c r="XBB476" s="314"/>
      <c r="XBC476" s="314"/>
      <c r="XBD476" s="281"/>
      <c r="XBE476" s="316"/>
      <c r="XBF476" s="317"/>
      <c r="XBG476" s="314"/>
      <c r="XBH476" s="314"/>
      <c r="XBI476" s="314"/>
      <c r="XBJ476" s="314"/>
      <c r="XBK476" s="263"/>
      <c r="XBL476" s="312"/>
      <c r="XBM476" s="263"/>
      <c r="XBN476" s="314"/>
      <c r="XBO476" s="314"/>
      <c r="XBP476" s="314"/>
      <c r="XBQ476" s="315"/>
      <c r="XBR476" s="314"/>
      <c r="XBS476" s="314"/>
      <c r="XBT476" s="314"/>
      <c r="XBU476" s="314"/>
      <c r="XBV476" s="314"/>
      <c r="XBW476" s="281"/>
      <c r="XBX476" s="317"/>
      <c r="XBY476" s="314"/>
      <c r="XBZ476" s="314"/>
      <c r="XCA476" s="318"/>
      <c r="XCB476" s="312"/>
      <c r="XCC476" s="314"/>
      <c r="XCD476" s="314"/>
      <c r="XCE476" s="263"/>
      <c r="XCF476" s="312"/>
      <c r="XCG476" s="263"/>
      <c r="XCH476" s="314"/>
      <c r="XCI476" s="314"/>
      <c r="XCJ476" s="314"/>
      <c r="XCK476" s="315"/>
      <c r="XCL476" s="314"/>
      <c r="XCM476" s="314"/>
      <c r="XCN476" s="314"/>
      <c r="XCO476" s="314"/>
      <c r="XCP476" s="314"/>
      <c r="XCQ476" s="317"/>
      <c r="XCR476" s="314"/>
      <c r="XCS476" s="318"/>
      <c r="XCT476" s="286"/>
      <c r="XCW476" s="314"/>
      <c r="XCX476" s="314"/>
      <c r="XCY476" s="263"/>
      <c r="XCZ476" s="312"/>
      <c r="XDA476" s="263"/>
      <c r="XDB476" s="314"/>
      <c r="XDC476" s="314"/>
      <c r="XDD476" s="314"/>
      <c r="XDE476" s="315"/>
      <c r="XDF476" s="314"/>
      <c r="XDG476" s="314"/>
      <c r="XDH476" s="314"/>
      <c r="XDI476" s="314"/>
      <c r="XDJ476" s="314"/>
      <c r="XDK476" s="314"/>
      <c r="XDL476" s="286"/>
      <c r="XDQ476" s="314"/>
      <c r="XDR476" s="314"/>
      <c r="XDS476" s="263"/>
      <c r="XDT476" s="312"/>
      <c r="XDU476" s="263"/>
      <c r="XDV476" s="314"/>
      <c r="XDW476" s="314"/>
      <c r="XDX476" s="314"/>
      <c r="XDY476" s="315"/>
      <c r="XDZ476" s="314"/>
      <c r="XEA476" s="314"/>
      <c r="XEB476" s="314"/>
      <c r="XEC476" s="314"/>
      <c r="XED476" s="314"/>
      <c r="XEE476" s="286"/>
      <c r="XEK476" s="314"/>
      <c r="XEL476" s="314"/>
      <c r="XEM476" s="263"/>
      <c r="XEN476" s="312"/>
      <c r="XEO476" s="263"/>
      <c r="XEP476" s="314"/>
      <c r="XEQ476" s="314"/>
      <c r="XER476" s="314"/>
      <c r="XES476" s="315"/>
      <c r="XET476" s="314"/>
      <c r="XEU476" s="314"/>
      <c r="XEV476" s="314"/>
      <c r="XEW476" s="314"/>
      <c r="XEX476" s="314"/>
    </row>
    <row r="477" spans="1:53 16265:16378" ht="40.5" hidden="1" customHeight="1" x14ac:dyDescent="0.2">
      <c r="A477" s="378"/>
      <c r="B477" s="364"/>
      <c r="C477" s="356"/>
      <c r="D477" s="374"/>
      <c r="E477" s="356"/>
      <c r="F477" s="369"/>
      <c r="G477" s="275" t="s">
        <v>271</v>
      </c>
      <c r="H477" s="275" t="s">
        <v>37</v>
      </c>
      <c r="I477" s="162" t="s">
        <v>2247</v>
      </c>
      <c r="J477" s="369"/>
      <c r="K477" s="369"/>
      <c r="L477" s="369"/>
      <c r="M477" s="369"/>
      <c r="N477" s="369"/>
      <c r="O477" s="382"/>
      <c r="P477" s="369"/>
      <c r="Q477" s="382"/>
      <c r="R477" s="382"/>
      <c r="S477" s="162" t="s">
        <v>327</v>
      </c>
      <c r="T477" s="334">
        <f t="shared" si="1947"/>
        <v>1</v>
      </c>
      <c r="U477" s="356"/>
      <c r="V477" s="356"/>
      <c r="W477" s="275" t="s">
        <v>2248</v>
      </c>
      <c r="X477" s="369"/>
      <c r="Y477" s="368"/>
      <c r="Z477" s="335">
        <f t="shared" si="1948"/>
        <v>4</v>
      </c>
      <c r="AA477" s="275" t="s">
        <v>330</v>
      </c>
      <c r="AB477" s="275"/>
      <c r="AC477" s="368"/>
      <c r="AD477" s="356"/>
      <c r="AE477" s="336">
        <f t="shared" si="1949"/>
        <v>1</v>
      </c>
      <c r="AF477" s="275" t="s">
        <v>307</v>
      </c>
      <c r="AG477" s="275" t="s">
        <v>2244</v>
      </c>
      <c r="AH477" s="368"/>
      <c r="AI477" s="356"/>
      <c r="AJ477" s="336">
        <f t="shared" si="1950"/>
        <v>1</v>
      </c>
      <c r="AK477" s="275" t="s">
        <v>304</v>
      </c>
      <c r="AL477" s="275" t="s">
        <v>311</v>
      </c>
      <c r="AM477" s="368"/>
      <c r="AN477" s="356"/>
      <c r="AO477" s="336">
        <f t="shared" si="1951"/>
        <v>1</v>
      </c>
      <c r="AP477" s="275" t="s">
        <v>592</v>
      </c>
      <c r="AQ477" s="356"/>
      <c r="AR477" s="356"/>
      <c r="AS477" s="358"/>
      <c r="AT477" s="360"/>
      <c r="AU477" s="367"/>
      <c r="AV477" s="367"/>
      <c r="AW477" s="275" t="s">
        <v>91</v>
      </c>
      <c r="AX477" s="275" t="s">
        <v>2249</v>
      </c>
      <c r="AY477" s="159">
        <v>45291</v>
      </c>
      <c r="AZ477" s="159"/>
      <c r="BA477" s="344"/>
      <c r="XAO477" s="314"/>
      <c r="XAP477" s="314"/>
      <c r="XAQ477" s="263"/>
      <c r="XAR477" s="312"/>
      <c r="XAS477" s="263"/>
      <c r="XAT477" s="314"/>
      <c r="XAU477" s="314"/>
      <c r="XAV477" s="314"/>
      <c r="XAW477" s="315"/>
      <c r="XAX477" s="314"/>
      <c r="XAY477" s="314"/>
      <c r="XAZ477" s="314"/>
      <c r="XBA477" s="314"/>
      <c r="XBB477" s="314"/>
      <c r="XBC477" s="314"/>
      <c r="XBD477" s="281"/>
      <c r="XBE477" s="316"/>
      <c r="XBF477" s="317"/>
      <c r="XBG477" s="314"/>
      <c r="XBH477" s="314"/>
      <c r="XBI477" s="314"/>
      <c r="XBJ477" s="314"/>
      <c r="XBK477" s="263"/>
      <c r="XBL477" s="312"/>
      <c r="XBM477" s="263"/>
      <c r="XBN477" s="314"/>
      <c r="XBO477" s="314"/>
      <c r="XBP477" s="314"/>
      <c r="XBQ477" s="315"/>
      <c r="XBR477" s="314"/>
      <c r="XBS477" s="314"/>
      <c r="XBT477" s="314"/>
      <c r="XBU477" s="314"/>
      <c r="XBV477" s="314"/>
      <c r="XBW477" s="281"/>
      <c r="XBX477" s="317"/>
      <c r="XBY477" s="314"/>
      <c r="XBZ477" s="314"/>
      <c r="XCA477" s="318"/>
      <c r="XCB477" s="312"/>
      <c r="XCC477" s="314"/>
      <c r="XCD477" s="314"/>
      <c r="XCE477" s="263"/>
      <c r="XCF477" s="312"/>
      <c r="XCG477" s="263"/>
      <c r="XCH477" s="314"/>
      <c r="XCI477" s="314"/>
      <c r="XCJ477" s="314"/>
      <c r="XCK477" s="315"/>
      <c r="XCL477" s="314"/>
      <c r="XCM477" s="314"/>
      <c r="XCN477" s="314"/>
      <c r="XCO477" s="314"/>
      <c r="XCP477" s="314"/>
      <c r="XCQ477" s="317"/>
      <c r="XCR477" s="314"/>
      <c r="XCS477" s="318"/>
      <c r="XCT477" s="286"/>
      <c r="XCW477" s="314"/>
      <c r="XCX477" s="314"/>
      <c r="XCY477" s="263"/>
      <c r="XCZ477" s="312"/>
      <c r="XDA477" s="263"/>
      <c r="XDB477" s="314"/>
      <c r="XDC477" s="314"/>
      <c r="XDD477" s="314"/>
      <c r="XDE477" s="315"/>
      <c r="XDF477" s="314"/>
      <c r="XDG477" s="314"/>
      <c r="XDH477" s="314"/>
      <c r="XDI477" s="314"/>
      <c r="XDJ477" s="314"/>
      <c r="XDK477" s="314"/>
      <c r="XDL477" s="286"/>
      <c r="XDQ477" s="314"/>
      <c r="XDR477" s="314"/>
      <c r="XDS477" s="263"/>
      <c r="XDT477" s="312"/>
      <c r="XDU477" s="263"/>
      <c r="XDV477" s="314"/>
      <c r="XDW477" s="314"/>
      <c r="XDX477" s="314"/>
      <c r="XDY477" s="315"/>
      <c r="XDZ477" s="314"/>
      <c r="XEA477" s="314"/>
      <c r="XEB477" s="314"/>
      <c r="XEC477" s="314"/>
      <c r="XED477" s="314"/>
      <c r="XEE477" s="286"/>
      <c r="XEK477" s="314"/>
      <c r="XEL477" s="314"/>
      <c r="XEM477" s="263"/>
      <c r="XEN477" s="312"/>
      <c r="XEO477" s="263"/>
      <c r="XEP477" s="314"/>
      <c r="XEQ477" s="314"/>
      <c r="XER477" s="314"/>
      <c r="XES477" s="315"/>
      <c r="XET477" s="314"/>
      <c r="XEU477" s="314"/>
      <c r="XEV477" s="314"/>
      <c r="XEW477" s="314"/>
      <c r="XEX477" s="314"/>
    </row>
    <row r="478" spans="1:53 16265:16378" ht="40.5" hidden="1" customHeight="1" x14ac:dyDescent="0.2">
      <c r="A478" s="378"/>
      <c r="B478" s="364"/>
      <c r="C478" s="356"/>
      <c r="D478" s="374"/>
      <c r="E478" s="356"/>
      <c r="F478" s="369"/>
      <c r="G478" s="275" t="s">
        <v>271</v>
      </c>
      <c r="H478" s="275" t="s">
        <v>37</v>
      </c>
      <c r="I478" s="162" t="s">
        <v>2250</v>
      </c>
      <c r="J478" s="369"/>
      <c r="K478" s="369"/>
      <c r="L478" s="369"/>
      <c r="M478" s="369"/>
      <c r="N478" s="369"/>
      <c r="O478" s="382"/>
      <c r="P478" s="369"/>
      <c r="Q478" s="382"/>
      <c r="R478" s="382"/>
      <c r="S478" s="162" t="s">
        <v>327</v>
      </c>
      <c r="T478" s="334">
        <f t="shared" si="1947"/>
        <v>1</v>
      </c>
      <c r="U478" s="356"/>
      <c r="V478" s="356"/>
      <c r="W478" s="275" t="s">
        <v>2251</v>
      </c>
      <c r="X478" s="369"/>
      <c r="Y478" s="368"/>
      <c r="Z478" s="335">
        <f t="shared" si="1948"/>
        <v>4</v>
      </c>
      <c r="AA478" s="275" t="s">
        <v>330</v>
      </c>
      <c r="AB478" s="275"/>
      <c r="AC478" s="368"/>
      <c r="AD478" s="356"/>
      <c r="AE478" s="336">
        <f t="shared" si="1949"/>
        <v>1</v>
      </c>
      <c r="AF478" s="275" t="s">
        <v>307</v>
      </c>
      <c r="AG478" s="275" t="s">
        <v>2244</v>
      </c>
      <c r="AH478" s="368"/>
      <c r="AI478" s="356"/>
      <c r="AJ478" s="336">
        <f t="shared" si="1950"/>
        <v>1</v>
      </c>
      <c r="AK478" s="275" t="s">
        <v>304</v>
      </c>
      <c r="AL478" s="275" t="s">
        <v>315</v>
      </c>
      <c r="AM478" s="368"/>
      <c r="AN478" s="356"/>
      <c r="AO478" s="336">
        <f t="shared" si="1951"/>
        <v>1</v>
      </c>
      <c r="AP478" s="275" t="s">
        <v>592</v>
      </c>
      <c r="AQ478" s="356"/>
      <c r="AR478" s="356"/>
      <c r="AS478" s="358"/>
      <c r="AT478" s="360"/>
      <c r="AU478" s="367"/>
      <c r="AV478" s="367"/>
      <c r="AW478" s="275" t="s">
        <v>91</v>
      </c>
      <c r="AX478" s="275" t="s">
        <v>2252</v>
      </c>
      <c r="AY478" s="159">
        <v>45291</v>
      </c>
      <c r="AZ478" s="159"/>
      <c r="BA478" s="344"/>
      <c r="XAO478" s="314"/>
      <c r="XAP478" s="314"/>
      <c r="XAQ478" s="263"/>
      <c r="XAR478" s="312"/>
      <c r="XAS478" s="263"/>
      <c r="XAT478" s="314"/>
      <c r="XAU478" s="314"/>
      <c r="XAV478" s="314"/>
      <c r="XAW478" s="315"/>
      <c r="XAX478" s="314"/>
      <c r="XAY478" s="314"/>
      <c r="XAZ478" s="314"/>
      <c r="XBA478" s="314"/>
      <c r="XBB478" s="314"/>
      <c r="XBC478" s="314"/>
      <c r="XBD478" s="281"/>
      <c r="XBE478" s="316"/>
      <c r="XBF478" s="317"/>
      <c r="XBG478" s="314"/>
      <c r="XBH478" s="314"/>
      <c r="XBI478" s="314"/>
      <c r="XBJ478" s="314"/>
      <c r="XBK478" s="263"/>
      <c r="XBL478" s="312"/>
      <c r="XBM478" s="263"/>
      <c r="XBN478" s="314"/>
      <c r="XBO478" s="314"/>
      <c r="XBP478" s="314"/>
      <c r="XBQ478" s="315"/>
      <c r="XBR478" s="314"/>
      <c r="XBS478" s="314"/>
      <c r="XBT478" s="314"/>
      <c r="XBU478" s="314"/>
      <c r="XBV478" s="314"/>
      <c r="XBW478" s="281"/>
      <c r="XBX478" s="317"/>
      <c r="XBY478" s="314"/>
      <c r="XBZ478" s="314"/>
      <c r="XCA478" s="318"/>
      <c r="XCB478" s="312"/>
      <c r="XCC478" s="314"/>
      <c r="XCD478" s="314"/>
      <c r="XCE478" s="263"/>
      <c r="XCF478" s="312"/>
      <c r="XCG478" s="263"/>
      <c r="XCH478" s="314"/>
      <c r="XCI478" s="314"/>
      <c r="XCJ478" s="314"/>
      <c r="XCK478" s="315"/>
      <c r="XCL478" s="314"/>
      <c r="XCM478" s="314"/>
      <c r="XCN478" s="314"/>
      <c r="XCO478" s="314"/>
      <c r="XCP478" s="314"/>
      <c r="XCQ478" s="317"/>
      <c r="XCR478" s="314"/>
      <c r="XCS478" s="318"/>
      <c r="XCT478" s="286"/>
      <c r="XCW478" s="314"/>
      <c r="XCX478" s="314"/>
      <c r="XCY478" s="263"/>
      <c r="XCZ478" s="312"/>
      <c r="XDA478" s="263"/>
      <c r="XDB478" s="314"/>
      <c r="XDC478" s="314"/>
      <c r="XDD478" s="314"/>
      <c r="XDE478" s="315"/>
      <c r="XDF478" s="314"/>
      <c r="XDG478" s="314"/>
      <c r="XDH478" s="314"/>
      <c r="XDI478" s="314"/>
      <c r="XDJ478" s="314"/>
      <c r="XDK478" s="314"/>
      <c r="XDL478" s="286"/>
      <c r="XDQ478" s="314"/>
      <c r="XDR478" s="314"/>
      <c r="XDS478" s="263"/>
      <c r="XDT478" s="312"/>
      <c r="XDU478" s="263"/>
      <c r="XDV478" s="314"/>
      <c r="XDW478" s="314"/>
      <c r="XDX478" s="314"/>
      <c r="XDY478" s="315"/>
      <c r="XDZ478" s="314"/>
      <c r="XEA478" s="314"/>
      <c r="XEB478" s="314"/>
      <c r="XEC478" s="314"/>
      <c r="XED478" s="314"/>
      <c r="XEE478" s="286"/>
      <c r="XEK478" s="314"/>
      <c r="XEL478" s="314"/>
      <c r="XEM478" s="263"/>
      <c r="XEN478" s="312"/>
      <c r="XEO478" s="263"/>
      <c r="XEP478" s="314"/>
      <c r="XEQ478" s="314"/>
      <c r="XER478" s="314"/>
      <c r="XES478" s="315"/>
      <c r="XET478" s="314"/>
      <c r="XEU478" s="314"/>
      <c r="XEV478" s="314"/>
      <c r="XEW478" s="314"/>
      <c r="XEX478" s="314"/>
    </row>
    <row r="479" spans="1:53 16265:16378" ht="40.5" hidden="1" customHeight="1" x14ac:dyDescent="0.2">
      <c r="A479" s="378">
        <v>157</v>
      </c>
      <c r="B479" s="364" t="s">
        <v>464</v>
      </c>
      <c r="C479" s="356" t="str">
        <f t="shared" si="2010"/>
        <v>JAIRO ORDILIO TORRES MORENO</v>
      </c>
      <c r="D479" s="374" t="s">
        <v>165</v>
      </c>
      <c r="E479" s="356"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69" t="s">
        <v>276</v>
      </c>
      <c r="G479" s="275" t="s">
        <v>271</v>
      </c>
      <c r="H479" s="275" t="s">
        <v>37</v>
      </c>
      <c r="I479" s="163" t="s">
        <v>2253</v>
      </c>
      <c r="J479" s="369" t="s">
        <v>106</v>
      </c>
      <c r="K479" s="364" t="s">
        <v>2254</v>
      </c>
      <c r="L479" s="364" t="s">
        <v>2255</v>
      </c>
      <c r="M479" s="364" t="s">
        <v>2256</v>
      </c>
      <c r="N479" s="369" t="s">
        <v>151</v>
      </c>
      <c r="O479" s="382">
        <f t="shared" ref="O479" si="2024">IF(N479="ALTA",5,IF(N479="MEDIO ALTA",4,IF(N479="MEDIA",3,IF(N479="MEDIO BAJA",2,IF(N479="BAJA",1,0)))))</f>
        <v>2</v>
      </c>
      <c r="P479" s="369" t="s">
        <v>142</v>
      </c>
      <c r="Q479" s="382">
        <f t="shared" si="2012"/>
        <v>1</v>
      </c>
      <c r="R479" s="382">
        <f>Q479*O479</f>
        <v>2</v>
      </c>
      <c r="S479" s="162" t="s">
        <v>327</v>
      </c>
      <c r="T479" s="334">
        <f t="shared" si="1947"/>
        <v>1</v>
      </c>
      <c r="U479" s="356">
        <f t="shared" si="1902"/>
        <v>1</v>
      </c>
      <c r="V479" s="356">
        <f t="shared" si="1890"/>
        <v>0.6</v>
      </c>
      <c r="W479" s="275" t="s">
        <v>2257</v>
      </c>
      <c r="X479" s="369">
        <f>IF(S479="No_existen",5*$X$10,Y479*$X$10)</f>
        <v>0.2</v>
      </c>
      <c r="Y479" s="368">
        <f t="shared" ref="Y479" si="2025">ROUND(AVERAGEIF(Z479:Z481,"&gt;0"),0)</f>
        <v>4</v>
      </c>
      <c r="Z479" s="335">
        <f t="shared" si="1948"/>
        <v>4</v>
      </c>
      <c r="AA479" s="275" t="s">
        <v>330</v>
      </c>
      <c r="AB479" s="275"/>
      <c r="AC479" s="368">
        <f t="shared" ref="AC479" si="2026">IF(S479="No_existen",5*$AC$10,AD479*$AC$10)</f>
        <v>0.15</v>
      </c>
      <c r="AD479" s="356">
        <f t="shared" ref="AD479" si="2027">ROUND(AVERAGEIF(AE479:AE481,"&gt;0"),0)</f>
        <v>1</v>
      </c>
      <c r="AE479" s="336">
        <f t="shared" si="1949"/>
        <v>1</v>
      </c>
      <c r="AF479" s="275" t="s">
        <v>307</v>
      </c>
      <c r="AG479" s="275" t="s">
        <v>2258</v>
      </c>
      <c r="AH479" s="368">
        <f t="shared" ref="AH479" si="2028">IF(S479="No_existen",5*$AH$10,AI479*$AH$10)</f>
        <v>0.1</v>
      </c>
      <c r="AI479" s="356">
        <f t="shared" ref="AI479" si="2029">ROUND(AVERAGEIF(AJ479:AJ481,"&gt;0"),0)</f>
        <v>1</v>
      </c>
      <c r="AJ479" s="336">
        <f t="shared" si="1950"/>
        <v>1</v>
      </c>
      <c r="AK479" s="275" t="s">
        <v>304</v>
      </c>
      <c r="AL479" s="275" t="s">
        <v>311</v>
      </c>
      <c r="AM479" s="368">
        <f t="shared" ref="AM479" si="2030">IF(S479="No_existen",5*$AM$10,AN479*$AM$10)</f>
        <v>0.1</v>
      </c>
      <c r="AN479" s="356">
        <f t="shared" ref="AN479" si="2031">ROUND(AVERAGEIF(AO479:AO481,"&gt;0"),0)</f>
        <v>1</v>
      </c>
      <c r="AO479" s="336">
        <f t="shared" si="1951"/>
        <v>1</v>
      </c>
      <c r="AP479" s="275" t="s">
        <v>592</v>
      </c>
      <c r="AQ479" s="356">
        <f t="shared" ref="AQ479" si="2032">ROUND(AVERAGE(U479,Y479,AD479,AI479,AN479),0)</f>
        <v>2</v>
      </c>
      <c r="AR479" s="356" t="str">
        <f t="shared" ref="AR479" si="2033">IF(AQ479&lt;1.5,"FUERTE",IF(AND(AQ479&gt;=1.5,AQ479&lt;2.5),"ACEPTABLE",IF(AQ479&gt;=5,"INEXISTENTE","DÉBIL")))</f>
        <v>ACEPTABLE</v>
      </c>
      <c r="AS479" s="358">
        <f t="shared" ref="AS479" si="2034">IF(R479=0,0,ROUND((R479*AQ479),0))</f>
        <v>4</v>
      </c>
      <c r="AT479" s="360" t="str">
        <f t="shared" ref="AT479" si="2035">IF(AS479&gt;=36,"GRAVE", IF(AS479&lt;=10, "LEVE", "MODERADO"))</f>
        <v>LEVE</v>
      </c>
      <c r="AU479" s="367" t="s">
        <v>2259</v>
      </c>
      <c r="AV479" s="366">
        <v>0.8</v>
      </c>
      <c r="AW479" s="275" t="s">
        <v>90</v>
      </c>
      <c r="AX479" s="275"/>
      <c r="AY479" s="159"/>
      <c r="AZ479" s="159"/>
      <c r="BA479" s="344"/>
      <c r="XAO479" s="314"/>
      <c r="XAP479" s="314"/>
      <c r="XAQ479" s="263"/>
      <c r="XAR479" s="312"/>
      <c r="XAS479" s="263"/>
      <c r="XAT479" s="314"/>
      <c r="XAU479" s="314"/>
      <c r="XAV479" s="314"/>
      <c r="XAW479" s="315"/>
      <c r="XAX479" s="314"/>
      <c r="XAY479" s="314"/>
      <c r="XAZ479" s="314"/>
      <c r="XBA479" s="314"/>
      <c r="XBB479" s="314"/>
      <c r="XBC479" s="314"/>
      <c r="XBD479" s="281"/>
      <c r="XBE479" s="316"/>
      <c r="XBF479" s="317"/>
      <c r="XBG479" s="314"/>
      <c r="XBH479" s="314"/>
      <c r="XBI479" s="314"/>
      <c r="XBJ479" s="314"/>
      <c r="XBK479" s="263"/>
      <c r="XBL479" s="312"/>
      <c r="XBM479" s="263"/>
      <c r="XBN479" s="314"/>
      <c r="XBO479" s="314"/>
      <c r="XBP479" s="314"/>
      <c r="XBQ479" s="315"/>
      <c r="XBR479" s="314"/>
      <c r="XBS479" s="314"/>
      <c r="XBT479" s="314"/>
      <c r="XBU479" s="314"/>
      <c r="XBV479" s="314"/>
      <c r="XBW479" s="281"/>
      <c r="XBX479" s="317"/>
      <c r="XBY479" s="314"/>
      <c r="XBZ479" s="314"/>
      <c r="XCA479" s="318"/>
      <c r="XCB479" s="312"/>
      <c r="XCC479" s="314"/>
      <c r="XCD479" s="314"/>
      <c r="XCE479" s="263"/>
      <c r="XCF479" s="312"/>
      <c r="XCG479" s="263"/>
      <c r="XCH479" s="314"/>
      <c r="XCI479" s="314"/>
      <c r="XCJ479" s="314"/>
      <c r="XCK479" s="315"/>
      <c r="XCL479" s="314"/>
      <c r="XCM479" s="314"/>
      <c r="XCN479" s="314"/>
      <c r="XCO479" s="314"/>
      <c r="XCP479" s="314"/>
      <c r="XCQ479" s="317"/>
      <c r="XCR479" s="314"/>
      <c r="XCS479" s="318"/>
      <c r="XCT479" s="286"/>
      <c r="XCW479" s="314"/>
      <c r="XCX479" s="314"/>
      <c r="XCY479" s="263"/>
      <c r="XCZ479" s="312"/>
      <c r="XDA479" s="263"/>
      <c r="XDB479" s="314"/>
      <c r="XDC479" s="314"/>
      <c r="XDD479" s="314"/>
      <c r="XDE479" s="315"/>
      <c r="XDF479" s="314"/>
      <c r="XDG479" s="314"/>
      <c r="XDH479" s="314"/>
      <c r="XDI479" s="314"/>
      <c r="XDJ479" s="314"/>
      <c r="XDK479" s="314"/>
      <c r="XDL479" s="286"/>
      <c r="XDQ479" s="314"/>
      <c r="XDR479" s="314"/>
      <c r="XDS479" s="263"/>
      <c r="XDT479" s="312"/>
      <c r="XDU479" s="263"/>
      <c r="XDV479" s="314"/>
      <c r="XDW479" s="314"/>
      <c r="XDX479" s="314"/>
      <c r="XDY479" s="315"/>
      <c r="XDZ479" s="314"/>
      <c r="XEA479" s="314"/>
      <c r="XEB479" s="314"/>
      <c r="XEC479" s="314"/>
      <c r="XED479" s="314"/>
      <c r="XEE479" s="286"/>
      <c r="XEK479" s="314"/>
      <c r="XEL479" s="314"/>
      <c r="XEM479" s="263"/>
      <c r="XEN479" s="312"/>
      <c r="XEO479" s="263"/>
      <c r="XEP479" s="314"/>
      <c r="XEQ479" s="314"/>
      <c r="XER479" s="314"/>
      <c r="XES479" s="315"/>
      <c r="XET479" s="314"/>
      <c r="XEU479" s="314"/>
      <c r="XEV479" s="314"/>
      <c r="XEW479" s="314"/>
      <c r="XEX479" s="314"/>
    </row>
    <row r="480" spans="1:53 16265:16378" ht="40.5" hidden="1" customHeight="1" x14ac:dyDescent="0.2">
      <c r="A480" s="378"/>
      <c r="B480" s="364"/>
      <c r="C480" s="356"/>
      <c r="D480" s="374"/>
      <c r="E480" s="356"/>
      <c r="F480" s="369"/>
      <c r="G480" s="275" t="s">
        <v>271</v>
      </c>
      <c r="H480" s="275" t="s">
        <v>37</v>
      </c>
      <c r="I480" s="163" t="s">
        <v>2260</v>
      </c>
      <c r="J480" s="369"/>
      <c r="K480" s="364"/>
      <c r="L480" s="364"/>
      <c r="M480" s="364"/>
      <c r="N480" s="369"/>
      <c r="O480" s="382"/>
      <c r="P480" s="369"/>
      <c r="Q480" s="382"/>
      <c r="R480" s="382"/>
      <c r="S480" s="162" t="s">
        <v>327</v>
      </c>
      <c r="T480" s="334">
        <f t="shared" si="1947"/>
        <v>1</v>
      </c>
      <c r="U480" s="356"/>
      <c r="V480" s="356"/>
      <c r="W480" s="275" t="s">
        <v>2261</v>
      </c>
      <c r="X480" s="369"/>
      <c r="Y480" s="368"/>
      <c r="Z480" s="335">
        <f t="shared" si="1948"/>
        <v>4</v>
      </c>
      <c r="AA480" s="275" t="s">
        <v>330</v>
      </c>
      <c r="AB480" s="275"/>
      <c r="AC480" s="368"/>
      <c r="AD480" s="356"/>
      <c r="AE480" s="336">
        <f t="shared" si="1949"/>
        <v>1</v>
      </c>
      <c r="AF480" s="275" t="s">
        <v>307</v>
      </c>
      <c r="AG480" s="275" t="s">
        <v>2258</v>
      </c>
      <c r="AH480" s="368"/>
      <c r="AI480" s="356"/>
      <c r="AJ480" s="336">
        <f t="shared" si="1950"/>
        <v>1</v>
      </c>
      <c r="AK480" s="275" t="s">
        <v>304</v>
      </c>
      <c r="AL480" s="275" t="s">
        <v>311</v>
      </c>
      <c r="AM480" s="368"/>
      <c r="AN480" s="356"/>
      <c r="AO480" s="336">
        <f t="shared" si="1951"/>
        <v>1</v>
      </c>
      <c r="AP480" s="275" t="s">
        <v>592</v>
      </c>
      <c r="AQ480" s="356"/>
      <c r="AR480" s="356"/>
      <c r="AS480" s="358"/>
      <c r="AT480" s="360"/>
      <c r="AU480" s="367"/>
      <c r="AV480" s="367"/>
      <c r="AW480" s="275" t="s">
        <v>90</v>
      </c>
      <c r="AX480" s="275"/>
      <c r="AY480" s="159"/>
      <c r="AZ480" s="159"/>
      <c r="BA480" s="344"/>
      <c r="XAO480" s="314"/>
      <c r="XAP480" s="314"/>
      <c r="XAQ480" s="263"/>
      <c r="XAR480" s="312"/>
      <c r="XAS480" s="263"/>
      <c r="XAT480" s="314"/>
      <c r="XAU480" s="314"/>
      <c r="XAV480" s="314"/>
      <c r="XAW480" s="315"/>
      <c r="XAX480" s="314"/>
      <c r="XAY480" s="314"/>
      <c r="XAZ480" s="314"/>
      <c r="XBA480" s="314"/>
      <c r="XBB480" s="314"/>
      <c r="XBC480" s="314"/>
      <c r="XBD480" s="281"/>
      <c r="XBE480" s="316"/>
      <c r="XBF480" s="317"/>
      <c r="XBG480" s="314"/>
      <c r="XBH480" s="314"/>
      <c r="XBI480" s="314"/>
      <c r="XBJ480" s="314"/>
      <c r="XBK480" s="263"/>
      <c r="XBL480" s="312"/>
      <c r="XBM480" s="263"/>
      <c r="XBN480" s="314"/>
      <c r="XBO480" s="314"/>
      <c r="XBP480" s="314"/>
      <c r="XBQ480" s="315"/>
      <c r="XBR480" s="314"/>
      <c r="XBS480" s="314"/>
      <c r="XBT480" s="314"/>
      <c r="XBU480" s="314"/>
      <c r="XBV480" s="314"/>
      <c r="XBW480" s="281"/>
      <c r="XBX480" s="317"/>
      <c r="XBY480" s="314"/>
      <c r="XBZ480" s="314"/>
      <c r="XCA480" s="318"/>
      <c r="XCB480" s="312"/>
      <c r="XCC480" s="314"/>
      <c r="XCD480" s="314"/>
      <c r="XCE480" s="263"/>
      <c r="XCF480" s="312"/>
      <c r="XCG480" s="263"/>
      <c r="XCH480" s="314"/>
      <c r="XCI480" s="314"/>
      <c r="XCJ480" s="314"/>
      <c r="XCK480" s="315"/>
      <c r="XCL480" s="314"/>
      <c r="XCM480" s="314"/>
      <c r="XCN480" s="314"/>
      <c r="XCO480" s="314"/>
      <c r="XCP480" s="314"/>
      <c r="XCQ480" s="317"/>
      <c r="XCR480" s="314"/>
      <c r="XCS480" s="318"/>
      <c r="XCT480" s="286"/>
      <c r="XCW480" s="314"/>
      <c r="XCX480" s="314"/>
      <c r="XCY480" s="263"/>
      <c r="XCZ480" s="312"/>
      <c r="XDA480" s="263"/>
      <c r="XDB480" s="314"/>
      <c r="XDC480" s="314"/>
      <c r="XDD480" s="314"/>
      <c r="XDE480" s="315"/>
      <c r="XDF480" s="314"/>
      <c r="XDG480" s="314"/>
      <c r="XDH480" s="314"/>
      <c r="XDI480" s="314"/>
      <c r="XDJ480" s="314"/>
      <c r="XDK480" s="314"/>
      <c r="XDL480" s="286"/>
      <c r="XDQ480" s="314"/>
      <c r="XDR480" s="314"/>
      <c r="XDS480" s="263"/>
      <c r="XDT480" s="312"/>
      <c r="XDU480" s="263"/>
      <c r="XDV480" s="314"/>
      <c r="XDW480" s="314"/>
      <c r="XDX480" s="314"/>
      <c r="XDY480" s="315"/>
      <c r="XDZ480" s="314"/>
      <c r="XEA480" s="314"/>
      <c r="XEB480" s="314"/>
      <c r="XEC480" s="314"/>
      <c r="XED480" s="314"/>
      <c r="XEE480" s="286"/>
      <c r="XEK480" s="314"/>
      <c r="XEL480" s="314"/>
      <c r="XEM480" s="263"/>
      <c r="XEN480" s="312"/>
      <c r="XEO480" s="263"/>
      <c r="XEP480" s="314"/>
      <c r="XEQ480" s="314"/>
      <c r="XER480" s="314"/>
      <c r="XES480" s="315"/>
      <c r="XET480" s="314"/>
      <c r="XEU480" s="314"/>
      <c r="XEV480" s="314"/>
      <c r="XEW480" s="314"/>
      <c r="XEX480" s="314"/>
    </row>
    <row r="481" spans="1:53 16265:16378" ht="40.5" hidden="1" customHeight="1" x14ac:dyDescent="0.2">
      <c r="A481" s="378"/>
      <c r="B481" s="364"/>
      <c r="C481" s="356"/>
      <c r="D481" s="374"/>
      <c r="E481" s="356"/>
      <c r="F481" s="369"/>
      <c r="G481" s="275" t="s">
        <v>271</v>
      </c>
      <c r="H481" s="275" t="s">
        <v>37</v>
      </c>
      <c r="I481" s="275" t="s">
        <v>2262</v>
      </c>
      <c r="J481" s="369"/>
      <c r="K481" s="364"/>
      <c r="L481" s="364"/>
      <c r="M481" s="364"/>
      <c r="N481" s="369"/>
      <c r="O481" s="382"/>
      <c r="P481" s="369"/>
      <c r="Q481" s="382"/>
      <c r="R481" s="382"/>
      <c r="S481" s="162" t="s">
        <v>327</v>
      </c>
      <c r="T481" s="334">
        <f t="shared" si="1947"/>
        <v>1</v>
      </c>
      <c r="U481" s="356"/>
      <c r="V481" s="356"/>
      <c r="W481" s="275" t="s">
        <v>2263</v>
      </c>
      <c r="X481" s="369"/>
      <c r="Y481" s="368"/>
      <c r="Z481" s="335">
        <f t="shared" si="1948"/>
        <v>4</v>
      </c>
      <c r="AA481" s="275" t="s">
        <v>330</v>
      </c>
      <c r="AB481" s="275"/>
      <c r="AC481" s="368"/>
      <c r="AD481" s="356"/>
      <c r="AE481" s="336">
        <f t="shared" si="1949"/>
        <v>1</v>
      </c>
      <c r="AF481" s="275" t="s">
        <v>307</v>
      </c>
      <c r="AG481" s="275" t="s">
        <v>2258</v>
      </c>
      <c r="AH481" s="368"/>
      <c r="AI481" s="356"/>
      <c r="AJ481" s="336">
        <f t="shared" si="1950"/>
        <v>1</v>
      </c>
      <c r="AK481" s="275" t="s">
        <v>304</v>
      </c>
      <c r="AL481" s="275" t="s">
        <v>311</v>
      </c>
      <c r="AM481" s="368"/>
      <c r="AN481" s="356"/>
      <c r="AO481" s="336">
        <f t="shared" si="1951"/>
        <v>1</v>
      </c>
      <c r="AP481" s="275" t="s">
        <v>592</v>
      </c>
      <c r="AQ481" s="356"/>
      <c r="AR481" s="356"/>
      <c r="AS481" s="358"/>
      <c r="AT481" s="360"/>
      <c r="AU481" s="367"/>
      <c r="AV481" s="367"/>
      <c r="AW481" s="275" t="s">
        <v>90</v>
      </c>
      <c r="AX481" s="275"/>
      <c r="AY481" s="159"/>
      <c r="AZ481" s="159"/>
      <c r="BA481" s="344"/>
      <c r="XAO481" s="314"/>
      <c r="XAP481" s="314"/>
      <c r="XAQ481" s="263"/>
      <c r="XAR481" s="312"/>
      <c r="XAS481" s="263"/>
      <c r="XAT481" s="314"/>
      <c r="XAU481" s="314"/>
      <c r="XAV481" s="314"/>
      <c r="XAW481" s="315"/>
      <c r="XAX481" s="314"/>
      <c r="XAY481" s="314"/>
      <c r="XAZ481" s="314"/>
      <c r="XBA481" s="314"/>
      <c r="XBB481" s="314"/>
      <c r="XBC481" s="314"/>
      <c r="XBD481" s="281"/>
      <c r="XBE481" s="316"/>
      <c r="XBF481" s="317"/>
      <c r="XBG481" s="314"/>
      <c r="XBH481" s="314"/>
      <c r="XBI481" s="314"/>
      <c r="XBJ481" s="314"/>
      <c r="XBK481" s="263"/>
      <c r="XBL481" s="312"/>
      <c r="XBM481" s="263"/>
      <c r="XBN481" s="314"/>
      <c r="XBO481" s="314"/>
      <c r="XBP481" s="314"/>
      <c r="XBQ481" s="315"/>
      <c r="XBR481" s="314"/>
      <c r="XBS481" s="314"/>
      <c r="XBT481" s="314"/>
      <c r="XBU481" s="314"/>
      <c r="XBV481" s="314"/>
      <c r="XBW481" s="281"/>
      <c r="XBX481" s="317"/>
      <c r="XBY481" s="314"/>
      <c r="XBZ481" s="314"/>
      <c r="XCA481" s="318"/>
      <c r="XCB481" s="312"/>
      <c r="XCC481" s="314"/>
      <c r="XCD481" s="314"/>
      <c r="XCE481" s="263"/>
      <c r="XCF481" s="312"/>
      <c r="XCG481" s="263"/>
      <c r="XCH481" s="314"/>
      <c r="XCI481" s="314"/>
      <c r="XCJ481" s="314"/>
      <c r="XCK481" s="315"/>
      <c r="XCL481" s="314"/>
      <c r="XCM481" s="314"/>
      <c r="XCN481" s="314"/>
      <c r="XCO481" s="314"/>
      <c r="XCP481" s="314"/>
      <c r="XCQ481" s="317"/>
      <c r="XCR481" s="314"/>
      <c r="XCS481" s="318"/>
      <c r="XCT481" s="286"/>
      <c r="XCW481" s="314"/>
      <c r="XCX481" s="314"/>
      <c r="XCY481" s="263"/>
      <c r="XCZ481" s="312"/>
      <c r="XDA481" s="263"/>
      <c r="XDB481" s="314"/>
      <c r="XDC481" s="314"/>
      <c r="XDD481" s="314"/>
      <c r="XDE481" s="315"/>
      <c r="XDF481" s="314"/>
      <c r="XDG481" s="314"/>
      <c r="XDH481" s="314"/>
      <c r="XDI481" s="314"/>
      <c r="XDJ481" s="314"/>
      <c r="XDK481" s="314"/>
      <c r="XDL481" s="286"/>
      <c r="XDQ481" s="314"/>
      <c r="XDR481" s="314"/>
      <c r="XDS481" s="263"/>
      <c r="XDT481" s="312"/>
      <c r="XDU481" s="263"/>
      <c r="XDV481" s="314"/>
      <c r="XDW481" s="314"/>
      <c r="XDX481" s="314"/>
      <c r="XDY481" s="315"/>
      <c r="XDZ481" s="314"/>
      <c r="XEA481" s="314"/>
      <c r="XEB481" s="314"/>
      <c r="XEC481" s="314"/>
      <c r="XED481" s="314"/>
      <c r="XEE481" s="286"/>
      <c r="XEK481" s="314"/>
      <c r="XEL481" s="314"/>
      <c r="XEM481" s="263"/>
      <c r="XEN481" s="312"/>
      <c r="XEO481" s="263"/>
      <c r="XEP481" s="314"/>
      <c r="XEQ481" s="314"/>
      <c r="XER481" s="314"/>
      <c r="XES481" s="315"/>
      <c r="XET481" s="314"/>
      <c r="XEU481" s="314"/>
      <c r="XEV481" s="314"/>
      <c r="XEW481" s="314"/>
      <c r="XEX481" s="314"/>
    </row>
    <row r="482" spans="1:53 16265:16378" ht="40.5" hidden="1" customHeight="1" x14ac:dyDescent="0.2">
      <c r="A482" s="378">
        <v>158</v>
      </c>
      <c r="B482" s="364" t="s">
        <v>464</v>
      </c>
      <c r="C482" s="356" t="str">
        <f t="shared" si="2010"/>
        <v>JAIRO ORDILIO TORRES MORENO</v>
      </c>
      <c r="D482" s="374" t="s">
        <v>165</v>
      </c>
      <c r="E482" s="356"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69" t="s">
        <v>276</v>
      </c>
      <c r="G482" s="275" t="s">
        <v>271</v>
      </c>
      <c r="H482" s="275" t="s">
        <v>37</v>
      </c>
      <c r="I482" s="275" t="s">
        <v>2264</v>
      </c>
      <c r="J482" s="369" t="s">
        <v>114</v>
      </c>
      <c r="K482" s="369" t="s">
        <v>2265</v>
      </c>
      <c r="L482" s="369" t="s">
        <v>2266</v>
      </c>
      <c r="M482" s="369" t="s">
        <v>2267</v>
      </c>
      <c r="N482" s="369" t="s">
        <v>105</v>
      </c>
      <c r="O482" s="382">
        <f t="shared" ref="O482" si="2036">IF(N482="ALTA",5,IF(N482="MEDIO ALTA",4,IF(N482="MEDIA",3,IF(N482="MEDIO BAJA",2,IF(N482="BAJA",1,0)))))</f>
        <v>3</v>
      </c>
      <c r="P482" s="369" t="s">
        <v>141</v>
      </c>
      <c r="Q482" s="382">
        <f t="shared" si="2012"/>
        <v>3</v>
      </c>
      <c r="R482" s="382">
        <f>Q482*O482</f>
        <v>9</v>
      </c>
      <c r="S482" s="162" t="s">
        <v>327</v>
      </c>
      <c r="T482" s="334">
        <f t="shared" si="1947"/>
        <v>1</v>
      </c>
      <c r="U482" s="356">
        <f t="shared" si="1902"/>
        <v>1</v>
      </c>
      <c r="V482" s="356">
        <f t="shared" si="1890"/>
        <v>0.6</v>
      </c>
      <c r="W482" s="275" t="s">
        <v>2268</v>
      </c>
      <c r="X482" s="369">
        <f>IF(S482="No_existen",5*$X$10,Y482*$X$10)</f>
        <v>0.2</v>
      </c>
      <c r="Y482" s="368">
        <f t="shared" ref="Y482" si="2037">ROUND(AVERAGEIF(Z482:Z484,"&gt;0"),0)</f>
        <v>4</v>
      </c>
      <c r="Z482" s="335">
        <f t="shared" si="1948"/>
        <v>4</v>
      </c>
      <c r="AA482" s="275" t="s">
        <v>330</v>
      </c>
      <c r="AB482" s="275"/>
      <c r="AC482" s="368">
        <f t="shared" ref="AC482" si="2038">IF(S482="No_existen",5*$AC$10,AD482*$AC$10)</f>
        <v>0.15</v>
      </c>
      <c r="AD482" s="356">
        <f t="shared" ref="AD482" si="2039">ROUND(AVERAGEIF(AE482:AE484,"&gt;0"),0)</f>
        <v>1</v>
      </c>
      <c r="AE482" s="336">
        <f t="shared" si="1949"/>
        <v>1</v>
      </c>
      <c r="AF482" s="275" t="s">
        <v>307</v>
      </c>
      <c r="AG482" s="275" t="s">
        <v>2269</v>
      </c>
      <c r="AH482" s="368">
        <f t="shared" ref="AH482" si="2040">IF(S482="No_existen",5*$AH$10,AI482*$AH$10)</f>
        <v>0.1</v>
      </c>
      <c r="AI482" s="356">
        <f t="shared" ref="AI482" si="2041">ROUND(AVERAGEIF(AJ482:AJ484,"&gt;0"),0)</f>
        <v>1</v>
      </c>
      <c r="AJ482" s="336">
        <f t="shared" si="1950"/>
        <v>1</v>
      </c>
      <c r="AK482" s="275" t="s">
        <v>304</v>
      </c>
      <c r="AL482" s="275" t="s">
        <v>319</v>
      </c>
      <c r="AM482" s="368">
        <f t="shared" ref="AM482" si="2042">IF(S482="No_existen",5*$AM$10,AN482*$AM$10)</f>
        <v>0.1</v>
      </c>
      <c r="AN482" s="356">
        <f t="shared" ref="AN482" si="2043">ROUND(AVERAGEIF(AO482:AO484,"&gt;0"),0)</f>
        <v>1</v>
      </c>
      <c r="AO482" s="336">
        <f t="shared" si="1951"/>
        <v>1</v>
      </c>
      <c r="AP482" s="275" t="s">
        <v>592</v>
      </c>
      <c r="AQ482" s="356">
        <f t="shared" ref="AQ482" si="2044">ROUND(AVERAGE(U482,Y482,AD482,AI482,AN482),0)</f>
        <v>2</v>
      </c>
      <c r="AR482" s="356" t="str">
        <f t="shared" ref="AR482" si="2045">IF(AQ482&lt;1.5,"FUERTE",IF(AND(AQ482&gt;=1.5,AQ482&lt;2.5),"ACEPTABLE",IF(AQ482&gt;=5,"INEXISTENTE","DÉBIL")))</f>
        <v>ACEPTABLE</v>
      </c>
      <c r="AS482" s="358">
        <f t="shared" ref="AS482" si="2046">IF(R482=0,0,ROUND((R482*AQ482),0))</f>
        <v>18</v>
      </c>
      <c r="AT482" s="360" t="str">
        <f t="shared" ref="AT482" si="2047">IF(AS482&gt;=36,"GRAVE", IF(AS482&lt;=10, "LEVE", "MODERADO"))</f>
        <v>MODERADO</v>
      </c>
      <c r="AU482" s="367" t="s">
        <v>2270</v>
      </c>
      <c r="AV482" s="366">
        <v>0.5</v>
      </c>
      <c r="AW482" s="275" t="s">
        <v>91</v>
      </c>
      <c r="AX482" s="275" t="s">
        <v>2271</v>
      </c>
      <c r="AY482" s="159">
        <v>45290</v>
      </c>
      <c r="AZ482" s="159"/>
      <c r="BA482" s="344"/>
      <c r="XAO482" s="314"/>
      <c r="XAP482" s="314"/>
      <c r="XAQ482" s="263"/>
      <c r="XAR482" s="312"/>
      <c r="XAS482" s="263"/>
      <c r="XAT482" s="314"/>
      <c r="XAU482" s="314"/>
      <c r="XAV482" s="314"/>
      <c r="XAW482" s="315"/>
      <c r="XAX482" s="314"/>
      <c r="XAY482" s="314"/>
      <c r="XAZ482" s="314"/>
      <c r="XBA482" s="314"/>
      <c r="XBB482" s="314"/>
      <c r="XBC482" s="314"/>
      <c r="XBD482" s="281"/>
      <c r="XBE482" s="316"/>
      <c r="XBF482" s="317"/>
      <c r="XBG482" s="314"/>
      <c r="XBH482" s="314"/>
      <c r="XBI482" s="314"/>
      <c r="XBJ482" s="314"/>
      <c r="XBK482" s="263"/>
      <c r="XBL482" s="312"/>
      <c r="XBM482" s="263"/>
      <c r="XBN482" s="314"/>
      <c r="XBO482" s="314"/>
      <c r="XBP482" s="314"/>
      <c r="XBQ482" s="315"/>
      <c r="XBR482" s="314"/>
      <c r="XBS482" s="314"/>
      <c r="XBT482" s="314"/>
      <c r="XBU482" s="314"/>
      <c r="XBV482" s="314"/>
      <c r="XBW482" s="281"/>
      <c r="XBX482" s="317"/>
      <c r="XBY482" s="314"/>
      <c r="XBZ482" s="314"/>
      <c r="XCA482" s="318"/>
      <c r="XCB482" s="312"/>
      <c r="XCC482" s="314"/>
      <c r="XCD482" s="314"/>
      <c r="XCE482" s="263"/>
      <c r="XCF482" s="312"/>
      <c r="XCG482" s="263"/>
      <c r="XCH482" s="314"/>
      <c r="XCI482" s="314"/>
      <c r="XCJ482" s="314"/>
      <c r="XCK482" s="315"/>
      <c r="XCL482" s="314"/>
      <c r="XCM482" s="314"/>
      <c r="XCN482" s="314"/>
      <c r="XCO482" s="314"/>
      <c r="XCP482" s="314"/>
      <c r="XCQ482" s="317"/>
      <c r="XCR482" s="314"/>
      <c r="XCS482" s="318"/>
      <c r="XCT482" s="286"/>
      <c r="XCW482" s="314"/>
      <c r="XCX482" s="314"/>
      <c r="XCY482" s="263"/>
      <c r="XCZ482" s="312"/>
      <c r="XDA482" s="263"/>
      <c r="XDB482" s="314"/>
      <c r="XDC482" s="314"/>
      <c r="XDD482" s="314"/>
      <c r="XDE482" s="315"/>
      <c r="XDF482" s="314"/>
      <c r="XDG482" s="314"/>
      <c r="XDH482" s="314"/>
      <c r="XDI482" s="314"/>
      <c r="XDJ482" s="314"/>
      <c r="XDK482" s="314"/>
      <c r="XDL482" s="286"/>
      <c r="XDQ482" s="314"/>
      <c r="XDR482" s="314"/>
      <c r="XDS482" s="263"/>
      <c r="XDT482" s="312"/>
      <c r="XDU482" s="263"/>
      <c r="XDV482" s="314"/>
      <c r="XDW482" s="314"/>
      <c r="XDX482" s="314"/>
      <c r="XDY482" s="315"/>
      <c r="XDZ482" s="314"/>
      <c r="XEA482" s="314"/>
      <c r="XEB482" s="314"/>
      <c r="XEC482" s="314"/>
      <c r="XED482" s="314"/>
      <c r="XEE482" s="286"/>
      <c r="XEK482" s="314"/>
      <c r="XEL482" s="314"/>
      <c r="XEM482" s="263"/>
      <c r="XEN482" s="312"/>
      <c r="XEO482" s="263"/>
      <c r="XEP482" s="314"/>
      <c r="XEQ482" s="314"/>
      <c r="XER482" s="314"/>
      <c r="XES482" s="315"/>
      <c r="XET482" s="314"/>
      <c r="XEU482" s="314"/>
      <c r="XEV482" s="314"/>
      <c r="XEW482" s="314"/>
      <c r="XEX482" s="314"/>
    </row>
    <row r="483" spans="1:53 16265:16378" ht="40.5" hidden="1" customHeight="1" x14ac:dyDescent="0.2">
      <c r="A483" s="378"/>
      <c r="B483" s="364"/>
      <c r="C483" s="356"/>
      <c r="D483" s="374"/>
      <c r="E483" s="356"/>
      <c r="F483" s="369"/>
      <c r="G483" s="275" t="s">
        <v>271</v>
      </c>
      <c r="H483" s="275" t="s">
        <v>37</v>
      </c>
      <c r="I483" s="275" t="s">
        <v>2272</v>
      </c>
      <c r="J483" s="369"/>
      <c r="K483" s="369"/>
      <c r="L483" s="369"/>
      <c r="M483" s="369"/>
      <c r="N483" s="369"/>
      <c r="O483" s="382"/>
      <c r="P483" s="369"/>
      <c r="Q483" s="382"/>
      <c r="R483" s="382"/>
      <c r="S483" s="162"/>
      <c r="T483" s="334">
        <f t="shared" si="1947"/>
        <v>0</v>
      </c>
      <c r="U483" s="356"/>
      <c r="V483" s="356"/>
      <c r="W483" s="275"/>
      <c r="X483" s="369"/>
      <c r="Y483" s="368"/>
      <c r="Z483" s="335">
        <f t="shared" si="1948"/>
        <v>0</v>
      </c>
      <c r="AA483" s="275"/>
      <c r="AB483" s="275"/>
      <c r="AC483" s="368"/>
      <c r="AD483" s="356"/>
      <c r="AE483" s="336">
        <f t="shared" si="1949"/>
        <v>0</v>
      </c>
      <c r="AF483" s="275"/>
      <c r="AG483" s="275"/>
      <c r="AH483" s="368"/>
      <c r="AI483" s="356"/>
      <c r="AJ483" s="336">
        <f t="shared" si="1950"/>
        <v>0</v>
      </c>
      <c r="AK483" s="275"/>
      <c r="AL483" s="275"/>
      <c r="AM483" s="368"/>
      <c r="AN483" s="356"/>
      <c r="AO483" s="336">
        <f t="shared" si="1951"/>
        <v>0</v>
      </c>
      <c r="AP483" s="275"/>
      <c r="AQ483" s="356"/>
      <c r="AR483" s="356"/>
      <c r="AS483" s="358"/>
      <c r="AT483" s="360"/>
      <c r="AU483" s="367"/>
      <c r="AV483" s="367"/>
      <c r="AW483" s="275" t="s">
        <v>91</v>
      </c>
      <c r="AX483" s="275" t="s">
        <v>2273</v>
      </c>
      <c r="AY483" s="159">
        <v>45290</v>
      </c>
      <c r="AZ483" s="159"/>
      <c r="BA483" s="344"/>
      <c r="XAO483" s="314"/>
      <c r="XAP483" s="314"/>
      <c r="XAQ483" s="263"/>
      <c r="XAR483" s="312"/>
      <c r="XAS483" s="263"/>
      <c r="XAT483" s="314"/>
      <c r="XAU483" s="314"/>
      <c r="XAV483" s="314"/>
      <c r="XAW483" s="315"/>
      <c r="XAX483" s="314"/>
      <c r="XAY483" s="314"/>
      <c r="XAZ483" s="314"/>
      <c r="XBA483" s="314"/>
      <c r="XBB483" s="314"/>
      <c r="XBC483" s="314"/>
      <c r="XBD483" s="281"/>
      <c r="XBE483" s="316"/>
      <c r="XBF483" s="317"/>
      <c r="XBG483" s="314"/>
      <c r="XBH483" s="314"/>
      <c r="XBI483" s="314"/>
      <c r="XBJ483" s="314"/>
      <c r="XBK483" s="263"/>
      <c r="XBL483" s="312"/>
      <c r="XBM483" s="263"/>
      <c r="XBN483" s="314"/>
      <c r="XBO483" s="314"/>
      <c r="XBP483" s="314"/>
      <c r="XBQ483" s="315"/>
      <c r="XBR483" s="314"/>
      <c r="XBS483" s="314"/>
      <c r="XBT483" s="314"/>
      <c r="XBU483" s="314"/>
      <c r="XBV483" s="314"/>
      <c r="XBW483" s="281"/>
      <c r="XBX483" s="317"/>
      <c r="XBY483" s="314"/>
      <c r="XBZ483" s="314"/>
      <c r="XCA483" s="318"/>
      <c r="XCB483" s="312"/>
      <c r="XCC483" s="314"/>
      <c r="XCD483" s="314"/>
      <c r="XCE483" s="263"/>
      <c r="XCF483" s="312"/>
      <c r="XCG483" s="263"/>
      <c r="XCH483" s="314"/>
      <c r="XCI483" s="314"/>
      <c r="XCJ483" s="314"/>
      <c r="XCK483" s="315"/>
      <c r="XCL483" s="314"/>
      <c r="XCM483" s="314"/>
      <c r="XCN483" s="314"/>
      <c r="XCO483" s="314"/>
      <c r="XCP483" s="314"/>
      <c r="XCQ483" s="317"/>
      <c r="XCR483" s="314"/>
      <c r="XCS483" s="318"/>
      <c r="XCT483" s="286"/>
      <c r="XCW483" s="314"/>
      <c r="XCX483" s="314"/>
      <c r="XCY483" s="263"/>
      <c r="XCZ483" s="312"/>
      <c r="XDA483" s="263"/>
      <c r="XDB483" s="314"/>
      <c r="XDC483" s="314"/>
      <c r="XDD483" s="314"/>
      <c r="XDE483" s="315"/>
      <c r="XDF483" s="314"/>
      <c r="XDG483" s="314"/>
      <c r="XDH483" s="314"/>
      <c r="XDI483" s="314"/>
      <c r="XDJ483" s="314"/>
      <c r="XDK483" s="314"/>
      <c r="XDL483" s="286"/>
      <c r="XDQ483" s="314"/>
      <c r="XDR483" s="314"/>
      <c r="XDS483" s="263"/>
      <c r="XDT483" s="312"/>
      <c r="XDU483" s="263"/>
      <c r="XDV483" s="314"/>
      <c r="XDW483" s="314"/>
      <c r="XDX483" s="314"/>
      <c r="XDY483" s="315"/>
      <c r="XDZ483" s="314"/>
      <c r="XEA483" s="314"/>
      <c r="XEB483" s="314"/>
      <c r="XEC483" s="314"/>
      <c r="XED483" s="314"/>
      <c r="XEE483" s="286"/>
      <c r="XEK483" s="314"/>
      <c r="XEL483" s="314"/>
      <c r="XEM483" s="263"/>
      <c r="XEN483" s="312"/>
      <c r="XEO483" s="263"/>
      <c r="XEP483" s="314"/>
      <c r="XEQ483" s="314"/>
      <c r="XER483" s="314"/>
      <c r="XES483" s="315"/>
      <c r="XET483" s="314"/>
      <c r="XEU483" s="314"/>
      <c r="XEV483" s="314"/>
      <c r="XEW483" s="314"/>
      <c r="XEX483" s="314"/>
    </row>
    <row r="484" spans="1:53 16265:16378" ht="40.5" hidden="1" customHeight="1" x14ac:dyDescent="0.2">
      <c r="A484" s="378"/>
      <c r="B484" s="364"/>
      <c r="C484" s="356"/>
      <c r="D484" s="374"/>
      <c r="E484" s="356"/>
      <c r="F484" s="369"/>
      <c r="G484" s="275" t="s">
        <v>271</v>
      </c>
      <c r="H484" s="275" t="s">
        <v>34</v>
      </c>
      <c r="I484" s="275" t="s">
        <v>2274</v>
      </c>
      <c r="J484" s="369"/>
      <c r="K484" s="369"/>
      <c r="L484" s="369"/>
      <c r="M484" s="369"/>
      <c r="N484" s="369"/>
      <c r="O484" s="382"/>
      <c r="P484" s="369"/>
      <c r="Q484" s="382"/>
      <c r="R484" s="382"/>
      <c r="S484" s="162"/>
      <c r="T484" s="334">
        <f t="shared" si="1947"/>
        <v>0</v>
      </c>
      <c r="U484" s="356"/>
      <c r="V484" s="356"/>
      <c r="W484" s="275"/>
      <c r="X484" s="369"/>
      <c r="Y484" s="368"/>
      <c r="Z484" s="335">
        <f t="shared" si="1948"/>
        <v>0</v>
      </c>
      <c r="AA484" s="275"/>
      <c r="AB484" s="275"/>
      <c r="AC484" s="368"/>
      <c r="AD484" s="356"/>
      <c r="AE484" s="336">
        <f t="shared" si="1949"/>
        <v>0</v>
      </c>
      <c r="AF484" s="275"/>
      <c r="AG484" s="275"/>
      <c r="AH484" s="368"/>
      <c r="AI484" s="356"/>
      <c r="AJ484" s="336">
        <f t="shared" si="1950"/>
        <v>0</v>
      </c>
      <c r="AK484" s="275"/>
      <c r="AL484" s="275"/>
      <c r="AM484" s="368"/>
      <c r="AN484" s="356"/>
      <c r="AO484" s="336">
        <f t="shared" si="1951"/>
        <v>0</v>
      </c>
      <c r="AP484" s="275"/>
      <c r="AQ484" s="356"/>
      <c r="AR484" s="356"/>
      <c r="AS484" s="358"/>
      <c r="AT484" s="360"/>
      <c r="AU484" s="367"/>
      <c r="AV484" s="367"/>
      <c r="AW484" s="275" t="s">
        <v>93</v>
      </c>
      <c r="AX484" s="275" t="s">
        <v>2275</v>
      </c>
      <c r="AY484" s="159">
        <v>45290</v>
      </c>
      <c r="AZ484" s="159"/>
      <c r="BA484" s="344" t="s">
        <v>2276</v>
      </c>
      <c r="XAO484" s="314"/>
      <c r="XAP484" s="314"/>
      <c r="XAQ484" s="263"/>
      <c r="XAR484" s="312"/>
      <c r="XAS484" s="263"/>
      <c r="XAT484" s="314"/>
      <c r="XAU484" s="314"/>
      <c r="XAV484" s="314"/>
      <c r="XAW484" s="315"/>
      <c r="XAX484" s="314"/>
      <c r="XAY484" s="314"/>
      <c r="XAZ484" s="314"/>
      <c r="XBA484" s="314"/>
      <c r="XBB484" s="314"/>
      <c r="XBC484" s="314"/>
      <c r="XBD484" s="281"/>
      <c r="XBE484" s="316"/>
      <c r="XBF484" s="317"/>
      <c r="XBG484" s="314"/>
      <c r="XBH484" s="314"/>
      <c r="XBI484" s="314"/>
      <c r="XBJ484" s="314"/>
      <c r="XBK484" s="263"/>
      <c r="XBL484" s="312"/>
      <c r="XBM484" s="263"/>
      <c r="XBN484" s="314"/>
      <c r="XBO484" s="314"/>
      <c r="XBP484" s="314"/>
      <c r="XBQ484" s="315"/>
      <c r="XBR484" s="314"/>
      <c r="XBS484" s="314"/>
      <c r="XBT484" s="314"/>
      <c r="XBU484" s="314"/>
      <c r="XBV484" s="314"/>
      <c r="XBW484" s="281"/>
      <c r="XBX484" s="317"/>
      <c r="XBY484" s="314"/>
      <c r="XBZ484" s="314"/>
      <c r="XCA484" s="318"/>
      <c r="XCB484" s="312"/>
      <c r="XCC484" s="314"/>
      <c r="XCD484" s="314"/>
      <c r="XCE484" s="263"/>
      <c r="XCF484" s="312"/>
      <c r="XCG484" s="263"/>
      <c r="XCH484" s="314"/>
      <c r="XCI484" s="314"/>
      <c r="XCJ484" s="314"/>
      <c r="XCK484" s="315"/>
      <c r="XCL484" s="314"/>
      <c r="XCM484" s="314"/>
      <c r="XCN484" s="314"/>
      <c r="XCO484" s="314"/>
      <c r="XCP484" s="314"/>
      <c r="XCQ484" s="317"/>
      <c r="XCR484" s="314"/>
      <c r="XCS484" s="318"/>
      <c r="XCT484" s="286"/>
      <c r="XCW484" s="314"/>
      <c r="XCX484" s="314"/>
      <c r="XCY484" s="263"/>
      <c r="XCZ484" s="312"/>
      <c r="XDA484" s="263"/>
      <c r="XDB484" s="314"/>
      <c r="XDC484" s="314"/>
      <c r="XDD484" s="314"/>
      <c r="XDE484" s="315"/>
      <c r="XDF484" s="314"/>
      <c r="XDG484" s="314"/>
      <c r="XDH484" s="314"/>
      <c r="XDI484" s="314"/>
      <c r="XDJ484" s="314"/>
      <c r="XDK484" s="314"/>
      <c r="XDL484" s="286"/>
      <c r="XDQ484" s="314"/>
      <c r="XDR484" s="314"/>
      <c r="XDS484" s="263"/>
      <c r="XDT484" s="312"/>
      <c r="XDU484" s="263"/>
      <c r="XDV484" s="314"/>
      <c r="XDW484" s="314"/>
      <c r="XDX484" s="314"/>
      <c r="XDY484" s="315"/>
      <c r="XDZ484" s="314"/>
      <c r="XEA484" s="314"/>
      <c r="XEB484" s="314"/>
      <c r="XEC484" s="314"/>
      <c r="XED484" s="314"/>
      <c r="XEE484" s="286"/>
      <c r="XEK484" s="314"/>
      <c r="XEL484" s="314"/>
      <c r="XEM484" s="263"/>
      <c r="XEN484" s="312"/>
      <c r="XEO484" s="263"/>
      <c r="XEP484" s="314"/>
      <c r="XEQ484" s="314"/>
      <c r="XER484" s="314"/>
      <c r="XES484" s="315"/>
      <c r="XET484" s="314"/>
      <c r="XEU484" s="314"/>
      <c r="XEV484" s="314"/>
      <c r="XEW484" s="314"/>
      <c r="XEX484" s="314"/>
    </row>
    <row r="485" spans="1:53 16265:16378" ht="40.5" hidden="1" customHeight="1" x14ac:dyDescent="0.2">
      <c r="A485" s="378">
        <v>159</v>
      </c>
      <c r="B485" s="364" t="s">
        <v>465</v>
      </c>
      <c r="C485" s="356" t="str">
        <f t="shared" ref="C485:C548" si="2048">+VLOOKUP(B485,$A$770:$B$812,2,0)</f>
        <v>DIANA PATRICIA JURADO RAMIREZ</v>
      </c>
      <c r="D485" s="374" t="s">
        <v>166</v>
      </c>
      <c r="E485" s="356"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69" t="s">
        <v>275</v>
      </c>
      <c r="G485" s="275" t="s">
        <v>271</v>
      </c>
      <c r="H485" s="275" t="s">
        <v>37</v>
      </c>
      <c r="I485" s="161" t="s">
        <v>2283</v>
      </c>
      <c r="J485" s="369" t="s">
        <v>148</v>
      </c>
      <c r="K485" s="364" t="s">
        <v>2284</v>
      </c>
      <c r="L485" s="364" t="s">
        <v>2285</v>
      </c>
      <c r="M485" s="364" t="s">
        <v>2286</v>
      </c>
      <c r="N485" s="369" t="s">
        <v>149</v>
      </c>
      <c r="O485" s="382">
        <f>IF(N485="ALTA",5,IF(N485="MEDIO ALTA",4,IF(N485="MEDIA",3,IF(N485="MEDIO BAJA",2,IF(N485="BAJA",1,0)))))</f>
        <v>5</v>
      </c>
      <c r="P485" s="369" t="s">
        <v>145</v>
      </c>
      <c r="Q485" s="382">
        <f>IF(P485="ALTO",5,IF(P485="MEDIO ALTO",4,IF(P485="MEDIO",3,IF(P485="MEDIO BAJO",2,IF(P485="BAJO",1,0)))))</f>
        <v>2</v>
      </c>
      <c r="R485" s="382">
        <f>Q485*O485</f>
        <v>10</v>
      </c>
      <c r="S485" s="162" t="s">
        <v>326</v>
      </c>
      <c r="T485" s="334">
        <f t="shared" si="1947"/>
        <v>2</v>
      </c>
      <c r="U485" s="356">
        <f t="shared" si="1902"/>
        <v>2</v>
      </c>
      <c r="V485" s="356">
        <f t="shared" si="1890"/>
        <v>1.2</v>
      </c>
      <c r="W485" s="275" t="s">
        <v>2287</v>
      </c>
      <c r="X485" s="369">
        <f>IF(S485="No_existen",5*$X$10,Y485*$X$10)</f>
        <v>0.1</v>
      </c>
      <c r="Y485" s="368">
        <f t="shared" ref="Y485" si="2049">ROUND(AVERAGEIF(Z485:Z487,"&gt;0"),0)</f>
        <v>2</v>
      </c>
      <c r="Z485" s="335">
        <f t="shared" si="1948"/>
        <v>2</v>
      </c>
      <c r="AA485" s="275" t="s">
        <v>331</v>
      </c>
      <c r="AB485" s="275"/>
      <c r="AC485" s="368">
        <f t="shared" ref="AC485" si="2050">IF(S485="No_existen",5*$AC$10,AD485*$AC$10)</f>
        <v>0.15</v>
      </c>
      <c r="AD485" s="356">
        <f t="shared" ref="AD485" si="2051">ROUND(AVERAGEIF(AE485:AE487,"&gt;0"),0)</f>
        <v>1</v>
      </c>
      <c r="AE485" s="336">
        <f t="shared" si="1949"/>
        <v>1</v>
      </c>
      <c r="AF485" s="275" t="s">
        <v>307</v>
      </c>
      <c r="AG485" s="275" t="s">
        <v>2288</v>
      </c>
      <c r="AH485" s="368">
        <f t="shared" ref="AH485" si="2052">IF(S485="No_existen",5*$AH$10,AI485*$AH$10)</f>
        <v>0.1</v>
      </c>
      <c r="AI485" s="356">
        <f t="shared" ref="AI485" si="2053">ROUND(AVERAGEIF(AJ485:AJ487,"&gt;0"),0)</f>
        <v>1</v>
      </c>
      <c r="AJ485" s="336">
        <f t="shared" si="1950"/>
        <v>1</v>
      </c>
      <c r="AK485" s="275" t="s">
        <v>304</v>
      </c>
      <c r="AL485" s="275" t="s">
        <v>312</v>
      </c>
      <c r="AM485" s="368">
        <f t="shared" ref="AM485" si="2054">IF(S485="No_existen",5*$AM$10,AN485*$AM$10)</f>
        <v>0.4</v>
      </c>
      <c r="AN485" s="356">
        <f t="shared" ref="AN485" si="2055">ROUND(AVERAGEIF(AO485:AO487,"&gt;0"),0)</f>
        <v>4</v>
      </c>
      <c r="AO485" s="336">
        <f t="shared" si="1951"/>
        <v>4</v>
      </c>
      <c r="AP485" s="275" t="s">
        <v>593</v>
      </c>
      <c r="AQ485" s="356">
        <f t="shared" ref="AQ485" si="2056">ROUND(AVERAGE(U485,Y485,AD485,AI485,AN485),0)</f>
        <v>2</v>
      </c>
      <c r="AR485" s="356" t="str">
        <f t="shared" ref="AR485" si="2057">IF(AQ485&lt;1.5,"FUERTE",IF(AND(AQ485&gt;=1.5,AQ485&lt;2.5),"ACEPTABLE",IF(AQ485&gt;=5,"INEXISTENTE","DÉBIL")))</f>
        <v>ACEPTABLE</v>
      </c>
      <c r="AS485" s="358">
        <f t="shared" ref="AS485" si="2058">IF(R485=0,0,ROUND((R485*AQ485),0))</f>
        <v>20</v>
      </c>
      <c r="AT485" s="360" t="str">
        <f t="shared" ref="AT485" si="2059">IF(AS485&gt;=36,"GRAVE", IF(AS485&lt;=10, "LEVE", "MODERADO"))</f>
        <v>MODERADO</v>
      </c>
      <c r="AU485" s="364" t="s">
        <v>2289</v>
      </c>
      <c r="AV485" s="365" t="s">
        <v>2290</v>
      </c>
      <c r="AW485" s="275" t="s">
        <v>91</v>
      </c>
      <c r="AX485" s="275" t="s">
        <v>2291</v>
      </c>
      <c r="AY485" s="159">
        <v>45291</v>
      </c>
      <c r="AZ485" s="159"/>
      <c r="BA485" s="344"/>
      <c r="XAO485" s="314"/>
      <c r="XAP485" s="314"/>
      <c r="XAQ485" s="263"/>
      <c r="XAR485" s="312"/>
      <c r="XAS485" s="263"/>
      <c r="XAT485" s="314"/>
      <c r="XAU485" s="314"/>
      <c r="XAV485" s="314"/>
      <c r="XAW485" s="315"/>
      <c r="XAX485" s="314"/>
      <c r="XAY485" s="314"/>
      <c r="XAZ485" s="314"/>
      <c r="XBA485" s="314"/>
      <c r="XBB485" s="314"/>
      <c r="XBC485" s="314"/>
      <c r="XBD485" s="281"/>
      <c r="XBE485" s="316"/>
      <c r="XBF485" s="317"/>
      <c r="XBG485" s="314"/>
      <c r="XBH485" s="314"/>
      <c r="XBI485" s="314"/>
      <c r="XBJ485" s="314"/>
      <c r="XBK485" s="263"/>
      <c r="XBL485" s="312"/>
      <c r="XBM485" s="263"/>
      <c r="XBN485" s="314"/>
      <c r="XBO485" s="314"/>
      <c r="XBP485" s="314"/>
      <c r="XBQ485" s="315"/>
      <c r="XBR485" s="314"/>
      <c r="XBS485" s="314"/>
      <c r="XBT485" s="314"/>
      <c r="XBU485" s="314"/>
      <c r="XBV485" s="314"/>
      <c r="XBW485" s="281"/>
      <c r="XBX485" s="317"/>
      <c r="XBY485" s="314"/>
      <c r="XBZ485" s="314"/>
      <c r="XCA485" s="318"/>
      <c r="XCB485" s="312"/>
      <c r="XCC485" s="314"/>
      <c r="XCD485" s="314"/>
      <c r="XCE485" s="263"/>
      <c r="XCF485" s="312"/>
      <c r="XCG485" s="263"/>
      <c r="XCH485" s="314"/>
      <c r="XCI485" s="314"/>
      <c r="XCJ485" s="314"/>
      <c r="XCK485" s="315"/>
      <c r="XCL485" s="314"/>
      <c r="XCM485" s="314"/>
      <c r="XCN485" s="314"/>
      <c r="XCO485" s="314"/>
      <c r="XCP485" s="314"/>
      <c r="XCQ485" s="317"/>
      <c r="XCR485" s="314"/>
      <c r="XCS485" s="318"/>
      <c r="XCT485" s="286"/>
      <c r="XCW485" s="314"/>
      <c r="XCX485" s="314"/>
      <c r="XCY485" s="263"/>
      <c r="XCZ485" s="312"/>
      <c r="XDA485" s="263"/>
      <c r="XDB485" s="314"/>
      <c r="XDC485" s="314"/>
      <c r="XDD485" s="314"/>
      <c r="XDE485" s="315"/>
      <c r="XDF485" s="314"/>
      <c r="XDG485" s="314"/>
      <c r="XDH485" s="314"/>
      <c r="XDI485" s="314"/>
      <c r="XDJ485" s="314"/>
      <c r="XDK485" s="314"/>
      <c r="XDL485" s="286"/>
      <c r="XDQ485" s="314"/>
      <c r="XDR485" s="314"/>
      <c r="XDS485" s="263"/>
      <c r="XDT485" s="312"/>
      <c r="XDU485" s="263"/>
      <c r="XDV485" s="314"/>
      <c r="XDW485" s="314"/>
      <c r="XDX485" s="314"/>
      <c r="XDY485" s="315"/>
      <c r="XDZ485" s="314"/>
      <c r="XEA485" s="314"/>
      <c r="XEB485" s="314"/>
      <c r="XEC485" s="314"/>
      <c r="XED485" s="314"/>
      <c r="XEE485" s="286"/>
      <c r="XEK485" s="314"/>
      <c r="XEL485" s="314"/>
      <c r="XEM485" s="263"/>
      <c r="XEN485" s="312"/>
      <c r="XEO485" s="263"/>
      <c r="XEP485" s="314"/>
      <c r="XEQ485" s="314"/>
      <c r="XER485" s="314"/>
      <c r="XES485" s="315"/>
      <c r="XET485" s="314"/>
      <c r="XEU485" s="314"/>
      <c r="XEV485" s="314"/>
      <c r="XEW485" s="314"/>
      <c r="XEX485" s="314"/>
    </row>
    <row r="486" spans="1:53 16265:16378" ht="40.5" hidden="1" customHeight="1" x14ac:dyDescent="0.2">
      <c r="A486" s="378"/>
      <c r="B486" s="364"/>
      <c r="C486" s="356"/>
      <c r="D486" s="374"/>
      <c r="E486" s="356"/>
      <c r="F486" s="369"/>
      <c r="G486" s="275"/>
      <c r="H486" s="275"/>
      <c r="I486" s="161"/>
      <c r="J486" s="369"/>
      <c r="K486" s="364"/>
      <c r="L486" s="364"/>
      <c r="M486" s="364"/>
      <c r="N486" s="369"/>
      <c r="O486" s="382"/>
      <c r="P486" s="369"/>
      <c r="Q486" s="382"/>
      <c r="R486" s="382"/>
      <c r="S486" s="162"/>
      <c r="T486" s="334">
        <f t="shared" si="1947"/>
        <v>0</v>
      </c>
      <c r="U486" s="356"/>
      <c r="V486" s="356"/>
      <c r="W486" s="275"/>
      <c r="X486" s="369"/>
      <c r="Y486" s="368"/>
      <c r="Z486" s="335">
        <f t="shared" si="1948"/>
        <v>0</v>
      </c>
      <c r="AA486" s="275"/>
      <c r="AB486" s="275"/>
      <c r="AC486" s="368"/>
      <c r="AD486" s="356"/>
      <c r="AE486" s="336">
        <f t="shared" si="1949"/>
        <v>0</v>
      </c>
      <c r="AF486" s="275"/>
      <c r="AG486" s="275"/>
      <c r="AH486" s="368"/>
      <c r="AI486" s="356"/>
      <c r="AJ486" s="336">
        <f t="shared" si="1950"/>
        <v>0</v>
      </c>
      <c r="AK486" s="275"/>
      <c r="AL486" s="275"/>
      <c r="AM486" s="368"/>
      <c r="AN486" s="356"/>
      <c r="AO486" s="336">
        <f t="shared" si="1951"/>
        <v>0</v>
      </c>
      <c r="AP486" s="275"/>
      <c r="AQ486" s="356"/>
      <c r="AR486" s="356"/>
      <c r="AS486" s="358"/>
      <c r="AT486" s="360"/>
      <c r="AU486" s="364"/>
      <c r="AV486" s="364"/>
      <c r="AW486" s="275"/>
      <c r="AX486" s="275"/>
      <c r="AY486" s="159"/>
      <c r="AZ486" s="159"/>
      <c r="BA486" s="344"/>
      <c r="XAO486" s="314"/>
      <c r="XAP486" s="314"/>
      <c r="XAQ486" s="263"/>
      <c r="XAR486" s="312"/>
      <c r="XAS486" s="263"/>
      <c r="XAT486" s="314"/>
      <c r="XAU486" s="314"/>
      <c r="XAV486" s="314"/>
      <c r="XAW486" s="315"/>
      <c r="XAX486" s="314"/>
      <c r="XAY486" s="314"/>
      <c r="XAZ486" s="314"/>
      <c r="XBA486" s="314"/>
      <c r="XBB486" s="314"/>
      <c r="XBC486" s="314"/>
      <c r="XBD486" s="281"/>
      <c r="XBE486" s="316"/>
      <c r="XBF486" s="317"/>
      <c r="XBG486" s="314"/>
      <c r="XBH486" s="314"/>
      <c r="XBI486" s="314"/>
      <c r="XBJ486" s="314"/>
      <c r="XBK486" s="263"/>
      <c r="XBL486" s="312"/>
      <c r="XBM486" s="263"/>
      <c r="XBN486" s="314"/>
      <c r="XBO486" s="314"/>
      <c r="XBP486" s="314"/>
      <c r="XBQ486" s="315"/>
      <c r="XBR486" s="314"/>
      <c r="XBS486" s="314"/>
      <c r="XBT486" s="314"/>
      <c r="XBU486" s="314"/>
      <c r="XBV486" s="314"/>
      <c r="XBW486" s="281"/>
      <c r="XBX486" s="317"/>
      <c r="XBY486" s="314"/>
      <c r="XBZ486" s="314"/>
      <c r="XCA486" s="318"/>
      <c r="XCB486" s="312"/>
      <c r="XCC486" s="314"/>
      <c r="XCD486" s="314"/>
      <c r="XCE486" s="263"/>
      <c r="XCF486" s="312"/>
      <c r="XCG486" s="263"/>
      <c r="XCH486" s="314"/>
      <c r="XCI486" s="314"/>
      <c r="XCJ486" s="314"/>
      <c r="XCK486" s="315"/>
      <c r="XCL486" s="314"/>
      <c r="XCM486" s="314"/>
      <c r="XCN486" s="314"/>
      <c r="XCO486" s="314"/>
      <c r="XCP486" s="314"/>
      <c r="XCQ486" s="317"/>
      <c r="XCR486" s="314"/>
      <c r="XCS486" s="318"/>
      <c r="XCT486" s="286"/>
      <c r="XCW486" s="314"/>
      <c r="XCX486" s="314"/>
      <c r="XCY486" s="263"/>
      <c r="XCZ486" s="312"/>
      <c r="XDA486" s="263"/>
      <c r="XDB486" s="314"/>
      <c r="XDC486" s="314"/>
      <c r="XDD486" s="314"/>
      <c r="XDE486" s="315"/>
      <c r="XDF486" s="314"/>
      <c r="XDG486" s="314"/>
      <c r="XDH486" s="314"/>
      <c r="XDI486" s="314"/>
      <c r="XDJ486" s="314"/>
      <c r="XDK486" s="314"/>
      <c r="XDL486" s="286"/>
      <c r="XDQ486" s="314"/>
      <c r="XDR486" s="314"/>
      <c r="XDS486" s="263"/>
      <c r="XDT486" s="312"/>
      <c r="XDU486" s="263"/>
      <c r="XDV486" s="314"/>
      <c r="XDW486" s="314"/>
      <c r="XDX486" s="314"/>
      <c r="XDY486" s="315"/>
      <c r="XDZ486" s="314"/>
      <c r="XEA486" s="314"/>
      <c r="XEB486" s="314"/>
      <c r="XEC486" s="314"/>
      <c r="XED486" s="314"/>
      <c r="XEE486" s="286"/>
      <c r="XEK486" s="314"/>
      <c r="XEL486" s="314"/>
      <c r="XEM486" s="263"/>
      <c r="XEN486" s="312"/>
      <c r="XEO486" s="263"/>
      <c r="XEP486" s="314"/>
      <c r="XEQ486" s="314"/>
      <c r="XER486" s="314"/>
      <c r="XES486" s="315"/>
      <c r="XET486" s="314"/>
      <c r="XEU486" s="314"/>
      <c r="XEV486" s="314"/>
      <c r="XEW486" s="314"/>
      <c r="XEX486" s="314"/>
    </row>
    <row r="487" spans="1:53 16265:16378" ht="40.5" hidden="1" customHeight="1" x14ac:dyDescent="0.2">
      <c r="A487" s="378"/>
      <c r="B487" s="364"/>
      <c r="C487" s="356"/>
      <c r="D487" s="374"/>
      <c r="E487" s="356"/>
      <c r="F487" s="369"/>
      <c r="G487" s="275"/>
      <c r="H487" s="275"/>
      <c r="I487" s="162"/>
      <c r="J487" s="369"/>
      <c r="K487" s="364"/>
      <c r="L487" s="364"/>
      <c r="M487" s="364"/>
      <c r="N487" s="369"/>
      <c r="O487" s="382"/>
      <c r="P487" s="369"/>
      <c r="Q487" s="382"/>
      <c r="R487" s="382"/>
      <c r="S487" s="162"/>
      <c r="T487" s="334">
        <f t="shared" si="1947"/>
        <v>0</v>
      </c>
      <c r="U487" s="356"/>
      <c r="V487" s="356"/>
      <c r="W487" s="275"/>
      <c r="X487" s="369"/>
      <c r="Y487" s="368"/>
      <c r="Z487" s="335">
        <f t="shared" si="1948"/>
        <v>0</v>
      </c>
      <c r="AA487" s="275"/>
      <c r="AB487" s="275"/>
      <c r="AC487" s="368"/>
      <c r="AD487" s="356"/>
      <c r="AE487" s="336">
        <f t="shared" si="1949"/>
        <v>0</v>
      </c>
      <c r="AF487" s="275"/>
      <c r="AG487" s="275"/>
      <c r="AH487" s="368"/>
      <c r="AI487" s="356"/>
      <c r="AJ487" s="336">
        <f t="shared" si="1950"/>
        <v>0</v>
      </c>
      <c r="AK487" s="275"/>
      <c r="AL487" s="275"/>
      <c r="AM487" s="368"/>
      <c r="AN487" s="356"/>
      <c r="AO487" s="336">
        <f t="shared" si="1951"/>
        <v>0</v>
      </c>
      <c r="AP487" s="275"/>
      <c r="AQ487" s="356"/>
      <c r="AR487" s="356"/>
      <c r="AS487" s="358"/>
      <c r="AT487" s="360"/>
      <c r="AU487" s="364"/>
      <c r="AV487" s="364"/>
      <c r="AW487" s="275"/>
      <c r="AX487" s="275"/>
      <c r="AY487" s="159"/>
      <c r="AZ487" s="159"/>
      <c r="BA487" s="344"/>
      <c r="XAO487" s="314"/>
      <c r="XAP487" s="314"/>
      <c r="XAQ487" s="263"/>
      <c r="XAR487" s="312"/>
      <c r="XAS487" s="263"/>
      <c r="XAT487" s="314"/>
      <c r="XAU487" s="314"/>
      <c r="XAV487" s="314"/>
      <c r="XAW487" s="315"/>
      <c r="XAX487" s="314"/>
      <c r="XAY487" s="314"/>
      <c r="XAZ487" s="314"/>
      <c r="XBA487" s="314"/>
      <c r="XBB487" s="314"/>
      <c r="XBC487" s="314"/>
      <c r="XBD487" s="281"/>
      <c r="XBE487" s="316"/>
      <c r="XBF487" s="317"/>
      <c r="XBG487" s="314"/>
      <c r="XBH487" s="314"/>
      <c r="XBI487" s="314"/>
      <c r="XBJ487" s="314"/>
      <c r="XBK487" s="263"/>
      <c r="XBL487" s="312"/>
      <c r="XBM487" s="263"/>
      <c r="XBN487" s="314"/>
      <c r="XBO487" s="314"/>
      <c r="XBP487" s="314"/>
      <c r="XBQ487" s="315"/>
      <c r="XBR487" s="314"/>
      <c r="XBS487" s="314"/>
      <c r="XBT487" s="314"/>
      <c r="XBU487" s="314"/>
      <c r="XBV487" s="314"/>
      <c r="XBW487" s="281"/>
      <c r="XBX487" s="317"/>
      <c r="XBY487" s="314"/>
      <c r="XBZ487" s="314"/>
      <c r="XCA487" s="318"/>
      <c r="XCB487" s="312"/>
      <c r="XCC487" s="314"/>
      <c r="XCD487" s="314"/>
      <c r="XCE487" s="263"/>
      <c r="XCF487" s="312"/>
      <c r="XCG487" s="263"/>
      <c r="XCH487" s="314"/>
      <c r="XCI487" s="314"/>
      <c r="XCJ487" s="314"/>
      <c r="XCK487" s="315"/>
      <c r="XCL487" s="314"/>
      <c r="XCM487" s="314"/>
      <c r="XCN487" s="314"/>
      <c r="XCO487" s="314"/>
      <c r="XCP487" s="314"/>
      <c r="XCQ487" s="317"/>
      <c r="XCR487" s="314"/>
      <c r="XCS487" s="318"/>
      <c r="XCT487" s="286"/>
      <c r="XCW487" s="314"/>
      <c r="XCX487" s="314"/>
      <c r="XCY487" s="263"/>
      <c r="XCZ487" s="312"/>
      <c r="XDA487" s="263"/>
      <c r="XDB487" s="314"/>
      <c r="XDC487" s="314"/>
      <c r="XDD487" s="314"/>
      <c r="XDE487" s="315"/>
      <c r="XDF487" s="314"/>
      <c r="XDG487" s="314"/>
      <c r="XDH487" s="314"/>
      <c r="XDI487" s="314"/>
      <c r="XDJ487" s="314"/>
      <c r="XDK487" s="314"/>
      <c r="XDL487" s="286"/>
      <c r="XDQ487" s="314"/>
      <c r="XDR487" s="314"/>
      <c r="XDS487" s="263"/>
      <c r="XDT487" s="312"/>
      <c r="XDU487" s="263"/>
      <c r="XDV487" s="314"/>
      <c r="XDW487" s="314"/>
      <c r="XDX487" s="314"/>
      <c r="XDY487" s="315"/>
      <c r="XDZ487" s="314"/>
      <c r="XEA487" s="314"/>
      <c r="XEB487" s="314"/>
      <c r="XEC487" s="314"/>
      <c r="XED487" s="314"/>
      <c r="XEE487" s="286"/>
      <c r="XEK487" s="314"/>
      <c r="XEL487" s="314"/>
      <c r="XEM487" s="263"/>
      <c r="XEN487" s="312"/>
      <c r="XEO487" s="263"/>
      <c r="XEP487" s="314"/>
      <c r="XEQ487" s="314"/>
      <c r="XER487" s="314"/>
      <c r="XES487" s="315"/>
      <c r="XET487" s="314"/>
      <c r="XEU487" s="314"/>
      <c r="XEV487" s="314"/>
      <c r="XEW487" s="314"/>
      <c r="XEX487" s="314"/>
    </row>
    <row r="488" spans="1:53 16265:16378" ht="40.5" hidden="1" customHeight="1" x14ac:dyDescent="0.2">
      <c r="A488" s="378">
        <v>160</v>
      </c>
      <c r="B488" s="364" t="s">
        <v>465</v>
      </c>
      <c r="C488" s="356" t="str">
        <f t="shared" si="2048"/>
        <v>DIANA PATRICIA JURADO RAMIREZ</v>
      </c>
      <c r="D488" s="374" t="s">
        <v>166</v>
      </c>
      <c r="E488" s="356"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69" t="s">
        <v>275</v>
      </c>
      <c r="G488" s="275" t="s">
        <v>271</v>
      </c>
      <c r="H488" s="275" t="s">
        <v>38</v>
      </c>
      <c r="I488" s="162" t="s">
        <v>2292</v>
      </c>
      <c r="J488" s="369" t="s">
        <v>148</v>
      </c>
      <c r="K488" s="369" t="s">
        <v>2293</v>
      </c>
      <c r="L488" s="369" t="s">
        <v>2294</v>
      </c>
      <c r="M488" s="369" t="s">
        <v>2295</v>
      </c>
      <c r="N488" s="369" t="s">
        <v>151</v>
      </c>
      <c r="O488" s="382">
        <f>IF(N488="ALTA",5,IF(N488="MEDIO ALTA",4,IF(N488="MEDIA",3,IF(N488="MEDIO BAJA",2,IF(N488="BAJA",1,0)))))</f>
        <v>2</v>
      </c>
      <c r="P488" s="369" t="s">
        <v>140</v>
      </c>
      <c r="Q488" s="382">
        <f>IF(P488="ALTO",5,IF(P488="MEDIO ALTO",4,IF(P488="MEDIO",3,IF(P488="MEDIO BAJO",2,IF(P488="BAJO",1,0)))))</f>
        <v>5</v>
      </c>
      <c r="R488" s="382">
        <f>Q488*O488</f>
        <v>10</v>
      </c>
      <c r="S488" s="162" t="s">
        <v>326</v>
      </c>
      <c r="T488" s="334">
        <f t="shared" si="1947"/>
        <v>2</v>
      </c>
      <c r="U488" s="356">
        <f t="shared" si="1902"/>
        <v>2</v>
      </c>
      <c r="V488" s="356">
        <f t="shared" si="1890"/>
        <v>1.2</v>
      </c>
      <c r="W488" s="275" t="s">
        <v>2296</v>
      </c>
      <c r="X488" s="369">
        <f>IF(S488="No_existen",5*$X$10,Y488*$X$10)</f>
        <v>0.1</v>
      </c>
      <c r="Y488" s="368">
        <f t="shared" ref="Y488" si="2060">ROUND(AVERAGEIF(Z488:Z490,"&gt;0"),0)</f>
        <v>2</v>
      </c>
      <c r="Z488" s="335">
        <f t="shared" si="1948"/>
        <v>2</v>
      </c>
      <c r="AA488" s="275" t="s">
        <v>331</v>
      </c>
      <c r="AB488" s="275"/>
      <c r="AC488" s="368">
        <f t="shared" ref="AC488" si="2061">IF(S488="No_existen",5*$AC$10,AD488*$AC$10)</f>
        <v>0.15</v>
      </c>
      <c r="AD488" s="356">
        <f t="shared" ref="AD488" si="2062">ROUND(AVERAGEIF(AE488:AE490,"&gt;0"),0)</f>
        <v>1</v>
      </c>
      <c r="AE488" s="336">
        <f t="shared" si="1949"/>
        <v>1</v>
      </c>
      <c r="AF488" s="275" t="s">
        <v>307</v>
      </c>
      <c r="AG488" s="275" t="s">
        <v>2297</v>
      </c>
      <c r="AH488" s="368">
        <f t="shared" ref="AH488" si="2063">IF(S488="No_existen",5*$AH$10,AI488*$AH$10)</f>
        <v>0.1</v>
      </c>
      <c r="AI488" s="356">
        <f t="shared" ref="AI488" si="2064">ROUND(AVERAGEIF(AJ488:AJ490,"&gt;0"),0)</f>
        <v>1</v>
      </c>
      <c r="AJ488" s="336">
        <f t="shared" si="1950"/>
        <v>1</v>
      </c>
      <c r="AK488" s="275" t="s">
        <v>304</v>
      </c>
      <c r="AL488" s="275" t="s">
        <v>318</v>
      </c>
      <c r="AM488" s="368">
        <f t="shared" ref="AM488" si="2065">IF(S488="No_existen",5*$AM$10,AN488*$AM$10)</f>
        <v>0.4</v>
      </c>
      <c r="AN488" s="356">
        <f t="shared" ref="AN488" si="2066">ROUND(AVERAGEIF(AO488:AO490,"&gt;0"),0)</f>
        <v>4</v>
      </c>
      <c r="AO488" s="336">
        <f t="shared" si="1951"/>
        <v>4</v>
      </c>
      <c r="AP488" s="275" t="s">
        <v>593</v>
      </c>
      <c r="AQ488" s="356">
        <f t="shared" ref="AQ488" si="2067">ROUND(AVERAGE(U488,Y488,AD488,AI488,AN488),0)</f>
        <v>2</v>
      </c>
      <c r="AR488" s="356" t="str">
        <f t="shared" ref="AR488" si="2068">IF(AQ488&lt;1.5,"FUERTE",IF(AND(AQ488&gt;=1.5,AQ488&lt;2.5),"ACEPTABLE",IF(AQ488&gt;=5,"INEXISTENTE","DÉBIL")))</f>
        <v>ACEPTABLE</v>
      </c>
      <c r="AS488" s="358">
        <f t="shared" ref="AS488" si="2069">IF(R488=0,0,ROUND((R488*AQ488),0))</f>
        <v>20</v>
      </c>
      <c r="AT488" s="360" t="str">
        <f t="shared" ref="AT488" si="2070">IF(AS488&gt;=36,"GRAVE", IF(AS488&lt;=10, "LEVE", "MODERADO"))</f>
        <v>MODERADO</v>
      </c>
      <c r="AU488" s="367" t="s">
        <v>2298</v>
      </c>
      <c r="AV488" s="366" t="s">
        <v>2299</v>
      </c>
      <c r="AW488" s="275" t="s">
        <v>91</v>
      </c>
      <c r="AX488" s="275" t="s">
        <v>2300</v>
      </c>
      <c r="AY488" s="159">
        <v>45291</v>
      </c>
      <c r="AZ488" s="159"/>
      <c r="BA488" s="344"/>
      <c r="XAO488" s="314"/>
      <c r="XAP488" s="314"/>
      <c r="XAQ488" s="263"/>
      <c r="XAR488" s="312"/>
      <c r="XAS488" s="263"/>
      <c r="XAT488" s="314"/>
      <c r="XAU488" s="314"/>
      <c r="XAV488" s="314"/>
      <c r="XAW488" s="315"/>
      <c r="XAX488" s="314"/>
      <c r="XAY488" s="314"/>
      <c r="XAZ488" s="314"/>
      <c r="XBA488" s="314"/>
      <c r="XBB488" s="314"/>
      <c r="XBC488" s="314"/>
      <c r="XBD488" s="281"/>
      <c r="XBE488" s="316"/>
      <c r="XBF488" s="317"/>
      <c r="XBG488" s="314"/>
      <c r="XBH488" s="314"/>
      <c r="XBI488" s="314"/>
      <c r="XBJ488" s="314"/>
      <c r="XBK488" s="263"/>
      <c r="XBL488" s="312"/>
      <c r="XBM488" s="263"/>
      <c r="XBN488" s="314"/>
      <c r="XBO488" s="314"/>
      <c r="XBP488" s="314"/>
      <c r="XBQ488" s="315"/>
      <c r="XBR488" s="314"/>
      <c r="XBS488" s="314"/>
      <c r="XBT488" s="314"/>
      <c r="XBU488" s="314"/>
      <c r="XBV488" s="314"/>
      <c r="XBW488" s="281"/>
      <c r="XBX488" s="317"/>
      <c r="XBY488" s="314"/>
      <c r="XBZ488" s="314"/>
      <c r="XCA488" s="318"/>
      <c r="XCB488" s="312"/>
      <c r="XCC488" s="314"/>
      <c r="XCD488" s="314"/>
      <c r="XCE488" s="263"/>
      <c r="XCF488" s="312"/>
      <c r="XCG488" s="263"/>
      <c r="XCH488" s="314"/>
      <c r="XCI488" s="314"/>
      <c r="XCJ488" s="314"/>
      <c r="XCK488" s="315"/>
      <c r="XCL488" s="314"/>
      <c r="XCM488" s="314"/>
      <c r="XCN488" s="314"/>
      <c r="XCO488" s="314"/>
      <c r="XCP488" s="314"/>
      <c r="XCQ488" s="317"/>
      <c r="XCR488" s="314"/>
      <c r="XCS488" s="318"/>
      <c r="XCT488" s="286"/>
      <c r="XCW488" s="314"/>
      <c r="XCX488" s="314"/>
      <c r="XCY488" s="263"/>
      <c r="XCZ488" s="312"/>
      <c r="XDA488" s="263"/>
      <c r="XDB488" s="314"/>
      <c r="XDC488" s="314"/>
      <c r="XDD488" s="314"/>
      <c r="XDE488" s="315"/>
      <c r="XDF488" s="314"/>
      <c r="XDG488" s="314"/>
      <c r="XDH488" s="314"/>
      <c r="XDI488" s="314"/>
      <c r="XDJ488" s="314"/>
      <c r="XDK488" s="314"/>
      <c r="XDL488" s="286"/>
      <c r="XDQ488" s="314"/>
      <c r="XDR488" s="314"/>
      <c r="XDS488" s="263"/>
      <c r="XDT488" s="312"/>
      <c r="XDU488" s="263"/>
      <c r="XDV488" s="314"/>
      <c r="XDW488" s="314"/>
      <c r="XDX488" s="314"/>
      <c r="XDY488" s="315"/>
      <c r="XDZ488" s="314"/>
      <c r="XEA488" s="314"/>
      <c r="XEB488" s="314"/>
      <c r="XEC488" s="314"/>
      <c r="XED488" s="314"/>
      <c r="XEE488" s="286"/>
      <c r="XEK488" s="314"/>
      <c r="XEL488" s="314"/>
      <c r="XEM488" s="263"/>
      <c r="XEN488" s="312"/>
      <c r="XEO488" s="263"/>
      <c r="XEP488" s="314"/>
      <c r="XEQ488" s="314"/>
      <c r="XER488" s="314"/>
      <c r="XES488" s="315"/>
      <c r="XET488" s="314"/>
      <c r="XEU488" s="314"/>
      <c r="XEV488" s="314"/>
      <c r="XEW488" s="314"/>
      <c r="XEX488" s="314"/>
    </row>
    <row r="489" spans="1:53 16265:16378" ht="40.5" hidden="1" customHeight="1" x14ac:dyDescent="0.2">
      <c r="A489" s="378"/>
      <c r="B489" s="364"/>
      <c r="C489" s="356"/>
      <c r="D489" s="374"/>
      <c r="E489" s="356"/>
      <c r="F489" s="369"/>
      <c r="G489" s="275"/>
      <c r="H489" s="275"/>
      <c r="I489" s="162"/>
      <c r="J489" s="369"/>
      <c r="K489" s="369"/>
      <c r="L489" s="369"/>
      <c r="M489" s="369"/>
      <c r="N489" s="369"/>
      <c r="O489" s="382"/>
      <c r="P489" s="369"/>
      <c r="Q489" s="382"/>
      <c r="R489" s="382"/>
      <c r="S489" s="162"/>
      <c r="T489" s="334">
        <f t="shared" si="1947"/>
        <v>0</v>
      </c>
      <c r="U489" s="356"/>
      <c r="V489" s="356"/>
      <c r="W489" s="275"/>
      <c r="X489" s="369"/>
      <c r="Y489" s="368"/>
      <c r="Z489" s="335">
        <f t="shared" si="1948"/>
        <v>0</v>
      </c>
      <c r="AA489" s="275"/>
      <c r="AB489" s="275"/>
      <c r="AC489" s="368"/>
      <c r="AD489" s="356"/>
      <c r="AE489" s="336">
        <f t="shared" si="1949"/>
        <v>0</v>
      </c>
      <c r="AF489" s="275"/>
      <c r="AG489" s="275"/>
      <c r="AH489" s="368"/>
      <c r="AI489" s="356"/>
      <c r="AJ489" s="336">
        <f t="shared" si="1950"/>
        <v>0</v>
      </c>
      <c r="AK489" s="275"/>
      <c r="AL489" s="275"/>
      <c r="AM489" s="368"/>
      <c r="AN489" s="356"/>
      <c r="AO489" s="336">
        <f t="shared" si="1951"/>
        <v>0</v>
      </c>
      <c r="AP489" s="275"/>
      <c r="AQ489" s="356"/>
      <c r="AR489" s="356"/>
      <c r="AS489" s="358"/>
      <c r="AT489" s="360"/>
      <c r="AU489" s="367"/>
      <c r="AV489" s="367"/>
      <c r="AW489" s="275"/>
      <c r="AX489" s="275"/>
      <c r="AY489" s="159"/>
      <c r="AZ489" s="159"/>
      <c r="BA489" s="344"/>
      <c r="XAO489" s="314"/>
      <c r="XAP489" s="314"/>
      <c r="XAQ489" s="263"/>
      <c r="XAR489" s="312"/>
      <c r="XAS489" s="263"/>
      <c r="XAT489" s="314"/>
      <c r="XAU489" s="314"/>
      <c r="XAV489" s="314"/>
      <c r="XAW489" s="315"/>
      <c r="XAX489" s="314"/>
      <c r="XAY489" s="314"/>
      <c r="XAZ489" s="314"/>
      <c r="XBA489" s="314"/>
      <c r="XBB489" s="314"/>
      <c r="XBC489" s="314"/>
      <c r="XBD489" s="281"/>
      <c r="XBE489" s="316"/>
      <c r="XBF489" s="317"/>
      <c r="XBG489" s="314"/>
      <c r="XBH489" s="314"/>
      <c r="XBI489" s="314"/>
      <c r="XBJ489" s="314"/>
      <c r="XBK489" s="263"/>
      <c r="XBL489" s="312"/>
      <c r="XBM489" s="263"/>
      <c r="XBN489" s="314"/>
      <c r="XBO489" s="314"/>
      <c r="XBP489" s="314"/>
      <c r="XBQ489" s="315"/>
      <c r="XBR489" s="314"/>
      <c r="XBS489" s="314"/>
      <c r="XBT489" s="314"/>
      <c r="XBU489" s="314"/>
      <c r="XBV489" s="314"/>
      <c r="XBW489" s="281"/>
      <c r="XBX489" s="317"/>
      <c r="XBY489" s="314"/>
      <c r="XBZ489" s="314"/>
      <c r="XCA489" s="318"/>
      <c r="XCB489" s="312"/>
      <c r="XCC489" s="314"/>
      <c r="XCD489" s="314"/>
      <c r="XCE489" s="263"/>
      <c r="XCF489" s="312"/>
      <c r="XCG489" s="263"/>
      <c r="XCH489" s="314"/>
      <c r="XCI489" s="314"/>
      <c r="XCJ489" s="314"/>
      <c r="XCK489" s="315"/>
      <c r="XCL489" s="314"/>
      <c r="XCM489" s="314"/>
      <c r="XCN489" s="314"/>
      <c r="XCO489" s="314"/>
      <c r="XCP489" s="314"/>
      <c r="XCQ489" s="317"/>
      <c r="XCR489" s="314"/>
      <c r="XCS489" s="318"/>
      <c r="XCT489" s="286"/>
      <c r="XCW489" s="314"/>
      <c r="XCX489" s="314"/>
      <c r="XCY489" s="263"/>
      <c r="XCZ489" s="312"/>
      <c r="XDA489" s="263"/>
      <c r="XDB489" s="314"/>
      <c r="XDC489" s="314"/>
      <c r="XDD489" s="314"/>
      <c r="XDE489" s="315"/>
      <c r="XDF489" s="314"/>
      <c r="XDG489" s="314"/>
      <c r="XDH489" s="314"/>
      <c r="XDI489" s="314"/>
      <c r="XDJ489" s="314"/>
      <c r="XDK489" s="314"/>
      <c r="XDL489" s="286"/>
      <c r="XDQ489" s="314"/>
      <c r="XDR489" s="314"/>
      <c r="XDS489" s="263"/>
      <c r="XDT489" s="312"/>
      <c r="XDU489" s="263"/>
      <c r="XDV489" s="314"/>
      <c r="XDW489" s="314"/>
      <c r="XDX489" s="314"/>
      <c r="XDY489" s="315"/>
      <c r="XDZ489" s="314"/>
      <c r="XEA489" s="314"/>
      <c r="XEB489" s="314"/>
      <c r="XEC489" s="314"/>
      <c r="XED489" s="314"/>
      <c r="XEE489" s="286"/>
      <c r="XEK489" s="314"/>
      <c r="XEL489" s="314"/>
      <c r="XEM489" s="263"/>
      <c r="XEN489" s="312"/>
      <c r="XEO489" s="263"/>
      <c r="XEP489" s="314"/>
      <c r="XEQ489" s="314"/>
      <c r="XER489" s="314"/>
      <c r="XES489" s="315"/>
      <c r="XET489" s="314"/>
      <c r="XEU489" s="314"/>
      <c r="XEV489" s="314"/>
      <c r="XEW489" s="314"/>
      <c r="XEX489" s="314"/>
    </row>
    <row r="490" spans="1:53 16265:16378" ht="40.5" hidden="1" customHeight="1" x14ac:dyDescent="0.2">
      <c r="A490" s="378"/>
      <c r="B490" s="364"/>
      <c r="C490" s="356"/>
      <c r="D490" s="374"/>
      <c r="E490" s="356"/>
      <c r="F490" s="369"/>
      <c r="G490" s="275"/>
      <c r="H490" s="275"/>
      <c r="I490" s="162"/>
      <c r="J490" s="369"/>
      <c r="K490" s="369"/>
      <c r="L490" s="369"/>
      <c r="M490" s="369"/>
      <c r="N490" s="369"/>
      <c r="O490" s="382"/>
      <c r="P490" s="369"/>
      <c r="Q490" s="382"/>
      <c r="R490" s="382"/>
      <c r="S490" s="162"/>
      <c r="T490" s="334">
        <f t="shared" si="1947"/>
        <v>0</v>
      </c>
      <c r="U490" s="356"/>
      <c r="V490" s="356"/>
      <c r="W490" s="275"/>
      <c r="X490" s="369"/>
      <c r="Y490" s="368"/>
      <c r="Z490" s="335">
        <f t="shared" si="1948"/>
        <v>0</v>
      </c>
      <c r="AA490" s="275"/>
      <c r="AB490" s="275"/>
      <c r="AC490" s="368"/>
      <c r="AD490" s="356"/>
      <c r="AE490" s="336">
        <f t="shared" si="1949"/>
        <v>0</v>
      </c>
      <c r="AF490" s="275"/>
      <c r="AG490" s="275"/>
      <c r="AH490" s="368"/>
      <c r="AI490" s="356"/>
      <c r="AJ490" s="336">
        <f t="shared" si="1950"/>
        <v>0</v>
      </c>
      <c r="AK490" s="275"/>
      <c r="AL490" s="275"/>
      <c r="AM490" s="368"/>
      <c r="AN490" s="356"/>
      <c r="AO490" s="336">
        <f t="shared" si="1951"/>
        <v>0</v>
      </c>
      <c r="AP490" s="275"/>
      <c r="AQ490" s="356"/>
      <c r="AR490" s="356"/>
      <c r="AS490" s="358"/>
      <c r="AT490" s="360"/>
      <c r="AU490" s="367"/>
      <c r="AV490" s="367"/>
      <c r="AW490" s="275"/>
      <c r="AX490" s="275"/>
      <c r="AY490" s="159"/>
      <c r="AZ490" s="159"/>
      <c r="BA490" s="344"/>
      <c r="XAO490" s="314"/>
      <c r="XAP490" s="314"/>
      <c r="XAQ490" s="263"/>
      <c r="XAR490" s="312"/>
      <c r="XAS490" s="263"/>
      <c r="XAT490" s="314"/>
      <c r="XAU490" s="314"/>
      <c r="XAV490" s="314"/>
      <c r="XAW490" s="315"/>
      <c r="XAX490" s="314"/>
      <c r="XAY490" s="314"/>
      <c r="XAZ490" s="314"/>
      <c r="XBA490" s="314"/>
      <c r="XBB490" s="314"/>
      <c r="XBC490" s="314"/>
      <c r="XBD490" s="281"/>
      <c r="XBE490" s="316"/>
      <c r="XBF490" s="317"/>
      <c r="XBG490" s="314"/>
      <c r="XBH490" s="314"/>
      <c r="XBI490" s="314"/>
      <c r="XBJ490" s="314"/>
      <c r="XBK490" s="263"/>
      <c r="XBL490" s="312"/>
      <c r="XBM490" s="263"/>
      <c r="XBN490" s="314"/>
      <c r="XBO490" s="314"/>
      <c r="XBP490" s="314"/>
      <c r="XBQ490" s="315"/>
      <c r="XBR490" s="314"/>
      <c r="XBS490" s="314"/>
      <c r="XBT490" s="314"/>
      <c r="XBU490" s="314"/>
      <c r="XBV490" s="314"/>
      <c r="XBW490" s="281"/>
      <c r="XBX490" s="317"/>
      <c r="XBY490" s="314"/>
      <c r="XBZ490" s="314"/>
      <c r="XCA490" s="318"/>
      <c r="XCB490" s="312"/>
      <c r="XCC490" s="314"/>
      <c r="XCD490" s="314"/>
      <c r="XCE490" s="263"/>
      <c r="XCF490" s="312"/>
      <c r="XCG490" s="263"/>
      <c r="XCH490" s="314"/>
      <c r="XCI490" s="314"/>
      <c r="XCJ490" s="314"/>
      <c r="XCK490" s="315"/>
      <c r="XCL490" s="314"/>
      <c r="XCM490" s="314"/>
      <c r="XCN490" s="314"/>
      <c r="XCO490" s="314"/>
      <c r="XCP490" s="314"/>
      <c r="XCQ490" s="317"/>
      <c r="XCR490" s="314"/>
      <c r="XCS490" s="318"/>
      <c r="XCT490" s="286"/>
      <c r="XCW490" s="314"/>
      <c r="XCX490" s="314"/>
      <c r="XCY490" s="263"/>
      <c r="XCZ490" s="312"/>
      <c r="XDA490" s="263"/>
      <c r="XDB490" s="314"/>
      <c r="XDC490" s="314"/>
      <c r="XDD490" s="314"/>
      <c r="XDE490" s="315"/>
      <c r="XDF490" s="314"/>
      <c r="XDG490" s="314"/>
      <c r="XDH490" s="314"/>
      <c r="XDI490" s="314"/>
      <c r="XDJ490" s="314"/>
      <c r="XDK490" s="314"/>
      <c r="XDL490" s="286"/>
      <c r="XDQ490" s="314"/>
      <c r="XDR490" s="314"/>
      <c r="XDS490" s="263"/>
      <c r="XDT490" s="312"/>
      <c r="XDU490" s="263"/>
      <c r="XDV490" s="314"/>
      <c r="XDW490" s="314"/>
      <c r="XDX490" s="314"/>
      <c r="XDY490" s="315"/>
      <c r="XDZ490" s="314"/>
      <c r="XEA490" s="314"/>
      <c r="XEB490" s="314"/>
      <c r="XEC490" s="314"/>
      <c r="XED490" s="314"/>
      <c r="XEE490" s="286"/>
      <c r="XEK490" s="314"/>
      <c r="XEL490" s="314"/>
      <c r="XEM490" s="263"/>
      <c r="XEN490" s="312"/>
      <c r="XEO490" s="263"/>
      <c r="XEP490" s="314"/>
      <c r="XEQ490" s="314"/>
      <c r="XER490" s="314"/>
      <c r="XES490" s="315"/>
      <c r="XET490" s="314"/>
      <c r="XEU490" s="314"/>
      <c r="XEV490" s="314"/>
      <c r="XEW490" s="314"/>
      <c r="XEX490" s="314"/>
    </row>
    <row r="491" spans="1:53 16265:16378" ht="40.5" hidden="1" customHeight="1" x14ac:dyDescent="0.2">
      <c r="A491" s="378">
        <v>161</v>
      </c>
      <c r="B491" s="364" t="s">
        <v>465</v>
      </c>
      <c r="C491" s="356" t="str">
        <f t="shared" si="2048"/>
        <v>DIANA PATRICIA JURADO RAMIREZ</v>
      </c>
      <c r="D491" s="374" t="s">
        <v>166</v>
      </c>
      <c r="E491" s="356"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69" t="s">
        <v>276</v>
      </c>
      <c r="G491" s="275" t="s">
        <v>271</v>
      </c>
      <c r="H491" s="275" t="s">
        <v>37</v>
      </c>
      <c r="I491" s="162" t="s">
        <v>2301</v>
      </c>
      <c r="J491" s="369" t="s">
        <v>106</v>
      </c>
      <c r="K491" s="369" t="s">
        <v>2302</v>
      </c>
      <c r="L491" s="369" t="s">
        <v>2303</v>
      </c>
      <c r="M491" s="369" t="s">
        <v>2304</v>
      </c>
      <c r="N491" s="369" t="s">
        <v>128</v>
      </c>
      <c r="O491" s="382">
        <f t="shared" ref="O491" si="2071">IF(N491="ALTA",5,IF(N491="MEDIO ALTA",4,IF(N491="MEDIA",3,IF(N491="MEDIO BAJA",2,IF(N491="BAJA",1,0)))))</f>
        <v>1</v>
      </c>
      <c r="P491" s="369" t="s">
        <v>145</v>
      </c>
      <c r="Q491" s="382">
        <f t="shared" ref="Q491" si="2072">IF(P491="ALTO",5,IF(P491="MEDIO ALTO",4,IF(P491="MEDIO",3,IF(P491="MEDIO BAJO",2,IF(P491="BAJO",1,0)))))</f>
        <v>2</v>
      </c>
      <c r="R491" s="382">
        <f>Q491*O491</f>
        <v>2</v>
      </c>
      <c r="S491" s="162" t="s">
        <v>327</v>
      </c>
      <c r="T491" s="334">
        <f t="shared" si="1947"/>
        <v>1</v>
      </c>
      <c r="U491" s="356">
        <f t="shared" si="1902"/>
        <v>1</v>
      </c>
      <c r="V491" s="356">
        <f t="shared" si="1890"/>
        <v>0.6</v>
      </c>
      <c r="W491" s="275" t="s">
        <v>2305</v>
      </c>
      <c r="X491" s="369">
        <f>IF(S491="No_existen",5*$X$10,Y491*$X$10)</f>
        <v>0.1</v>
      </c>
      <c r="Y491" s="368">
        <f t="shared" ref="Y491" si="2073">ROUND(AVERAGEIF(Z491:Z493,"&gt;0"),0)</f>
        <v>2</v>
      </c>
      <c r="Z491" s="335">
        <f t="shared" si="1948"/>
        <v>2</v>
      </c>
      <c r="AA491" s="275" t="s">
        <v>331</v>
      </c>
      <c r="AB491" s="275"/>
      <c r="AC491" s="368">
        <f t="shared" ref="AC491" si="2074">IF(S491="No_existen",5*$AC$10,AD491*$AC$10)</f>
        <v>0.15</v>
      </c>
      <c r="AD491" s="356">
        <f t="shared" ref="AD491" si="2075">ROUND(AVERAGEIF(AE491:AE493,"&gt;0"),0)</f>
        <v>1</v>
      </c>
      <c r="AE491" s="336">
        <f t="shared" si="1949"/>
        <v>1</v>
      </c>
      <c r="AF491" s="275" t="s">
        <v>307</v>
      </c>
      <c r="AG491" s="275" t="s">
        <v>2306</v>
      </c>
      <c r="AH491" s="368">
        <f t="shared" ref="AH491" si="2076">IF(S491="No_existen",5*$AH$10,AI491*$AH$10)</f>
        <v>0.1</v>
      </c>
      <c r="AI491" s="356">
        <f t="shared" ref="AI491" si="2077">ROUND(AVERAGEIF(AJ491:AJ493,"&gt;0"),0)</f>
        <v>1</v>
      </c>
      <c r="AJ491" s="336">
        <f t="shared" si="1950"/>
        <v>1</v>
      </c>
      <c r="AK491" s="275" t="s">
        <v>304</v>
      </c>
      <c r="AL491" s="275" t="s">
        <v>1579</v>
      </c>
      <c r="AM491" s="368">
        <f t="shared" ref="AM491" si="2078">IF(S491="No_existen",5*$AM$10,AN491*$AM$10)</f>
        <v>0.1</v>
      </c>
      <c r="AN491" s="356">
        <f t="shared" ref="AN491" si="2079">ROUND(AVERAGEIF(AO491:AO493,"&gt;0"),0)</f>
        <v>1</v>
      </c>
      <c r="AO491" s="336">
        <f t="shared" si="1951"/>
        <v>1</v>
      </c>
      <c r="AP491" s="275" t="s">
        <v>592</v>
      </c>
      <c r="AQ491" s="356">
        <f t="shared" ref="AQ491" si="2080">ROUND(AVERAGE(U491,Y491,AD491,AI491,AN491),0)</f>
        <v>1</v>
      </c>
      <c r="AR491" s="356" t="str">
        <f t="shared" ref="AR491" si="2081">IF(AQ491&lt;1.5,"FUERTE",IF(AND(AQ491&gt;=1.5,AQ491&lt;2.5),"ACEPTABLE",IF(AQ491&gt;=5,"INEXISTENTE","DÉBIL")))</f>
        <v>FUERTE</v>
      </c>
      <c r="AS491" s="358">
        <f t="shared" ref="AS491" si="2082">IF(R491=0,0,ROUND((R491*AQ491),0))</f>
        <v>2</v>
      </c>
      <c r="AT491" s="360" t="str">
        <f t="shared" ref="AT491" si="2083">IF(AS491&gt;=36,"GRAVE", IF(AS491&lt;=10, "LEVE", "MODERADO"))</f>
        <v>LEVE</v>
      </c>
      <c r="AU491" s="367" t="s">
        <v>2307</v>
      </c>
      <c r="AV491" s="367" t="s">
        <v>2308</v>
      </c>
      <c r="AW491" s="275" t="s">
        <v>90</v>
      </c>
      <c r="AX491" s="275"/>
      <c r="AY491" s="159"/>
      <c r="AZ491" s="159"/>
      <c r="BA491" s="344"/>
      <c r="XAO491" s="314"/>
      <c r="XAP491" s="314"/>
      <c r="XAQ491" s="263"/>
      <c r="XAR491" s="312"/>
      <c r="XAS491" s="263"/>
      <c r="XAT491" s="314"/>
      <c r="XAU491" s="314"/>
      <c r="XAV491" s="314"/>
      <c r="XAW491" s="315"/>
      <c r="XAX491" s="314"/>
      <c r="XAY491" s="314"/>
      <c r="XAZ491" s="314"/>
      <c r="XBA491" s="314"/>
      <c r="XBB491" s="314"/>
      <c r="XBC491" s="314"/>
      <c r="XBD491" s="281"/>
      <c r="XBE491" s="316"/>
      <c r="XBF491" s="317"/>
      <c r="XBG491" s="314"/>
      <c r="XBH491" s="314"/>
      <c r="XBI491" s="314"/>
      <c r="XBJ491" s="314"/>
      <c r="XBK491" s="263"/>
      <c r="XBL491" s="312"/>
      <c r="XBM491" s="263"/>
      <c r="XBN491" s="314"/>
      <c r="XBO491" s="314"/>
      <c r="XBP491" s="314"/>
      <c r="XBQ491" s="315"/>
      <c r="XBR491" s="314"/>
      <c r="XBS491" s="314"/>
      <c r="XBT491" s="314"/>
      <c r="XBU491" s="314"/>
      <c r="XBV491" s="314"/>
      <c r="XBW491" s="281"/>
      <c r="XBX491" s="317"/>
      <c r="XBY491" s="314"/>
      <c r="XBZ491" s="314"/>
      <c r="XCA491" s="318"/>
      <c r="XCB491" s="312"/>
      <c r="XCC491" s="314"/>
      <c r="XCD491" s="314"/>
      <c r="XCE491" s="263"/>
      <c r="XCF491" s="312"/>
      <c r="XCG491" s="263"/>
      <c r="XCH491" s="314"/>
      <c r="XCI491" s="314"/>
      <c r="XCJ491" s="314"/>
      <c r="XCK491" s="315"/>
      <c r="XCL491" s="314"/>
      <c r="XCM491" s="314"/>
      <c r="XCN491" s="314"/>
      <c r="XCO491" s="314"/>
      <c r="XCP491" s="314"/>
      <c r="XCQ491" s="317"/>
      <c r="XCR491" s="314"/>
      <c r="XCS491" s="318"/>
      <c r="XCT491" s="286"/>
      <c r="XCW491" s="314"/>
      <c r="XCX491" s="314"/>
      <c r="XCY491" s="263"/>
      <c r="XCZ491" s="312"/>
      <c r="XDA491" s="263"/>
      <c r="XDB491" s="314"/>
      <c r="XDC491" s="314"/>
      <c r="XDD491" s="314"/>
      <c r="XDE491" s="315"/>
      <c r="XDF491" s="314"/>
      <c r="XDG491" s="314"/>
      <c r="XDH491" s="314"/>
      <c r="XDI491" s="314"/>
      <c r="XDJ491" s="314"/>
      <c r="XDK491" s="314"/>
      <c r="XDL491" s="286"/>
      <c r="XDQ491" s="314"/>
      <c r="XDR491" s="314"/>
      <c r="XDS491" s="263"/>
      <c r="XDT491" s="312"/>
      <c r="XDU491" s="263"/>
      <c r="XDV491" s="314"/>
      <c r="XDW491" s="314"/>
      <c r="XDX491" s="314"/>
      <c r="XDY491" s="315"/>
      <c r="XDZ491" s="314"/>
      <c r="XEA491" s="314"/>
      <c r="XEB491" s="314"/>
      <c r="XEC491" s="314"/>
      <c r="XED491" s="314"/>
      <c r="XEE491" s="286"/>
      <c r="XEK491" s="314"/>
      <c r="XEL491" s="314"/>
      <c r="XEM491" s="263"/>
      <c r="XEN491" s="312"/>
      <c r="XEO491" s="263"/>
      <c r="XEP491" s="314"/>
      <c r="XEQ491" s="314"/>
      <c r="XER491" s="314"/>
      <c r="XES491" s="315"/>
      <c r="XET491" s="314"/>
      <c r="XEU491" s="314"/>
      <c r="XEV491" s="314"/>
      <c r="XEW491" s="314"/>
      <c r="XEX491" s="314"/>
    </row>
    <row r="492" spans="1:53 16265:16378" ht="40.5" hidden="1" customHeight="1" x14ac:dyDescent="0.2">
      <c r="A492" s="378"/>
      <c r="B492" s="364"/>
      <c r="C492" s="356"/>
      <c r="D492" s="374"/>
      <c r="E492" s="356"/>
      <c r="F492" s="369"/>
      <c r="G492" s="275"/>
      <c r="H492" s="275"/>
      <c r="I492" s="161"/>
      <c r="J492" s="369"/>
      <c r="K492" s="369"/>
      <c r="L492" s="369"/>
      <c r="M492" s="369"/>
      <c r="N492" s="369"/>
      <c r="O492" s="382"/>
      <c r="P492" s="369"/>
      <c r="Q492" s="382"/>
      <c r="R492" s="382"/>
      <c r="S492" s="162"/>
      <c r="T492" s="334">
        <f t="shared" si="1947"/>
        <v>0</v>
      </c>
      <c r="U492" s="356"/>
      <c r="V492" s="356"/>
      <c r="W492" s="275"/>
      <c r="X492" s="369"/>
      <c r="Y492" s="368"/>
      <c r="Z492" s="335">
        <f t="shared" si="1948"/>
        <v>0</v>
      </c>
      <c r="AA492" s="275"/>
      <c r="AB492" s="275"/>
      <c r="AC492" s="368"/>
      <c r="AD492" s="356"/>
      <c r="AE492" s="336">
        <f t="shared" si="1949"/>
        <v>0</v>
      </c>
      <c r="AF492" s="275"/>
      <c r="AG492" s="275"/>
      <c r="AH492" s="368"/>
      <c r="AI492" s="356"/>
      <c r="AJ492" s="336">
        <f t="shared" si="1950"/>
        <v>0</v>
      </c>
      <c r="AK492" s="275"/>
      <c r="AL492" s="275"/>
      <c r="AM492" s="368"/>
      <c r="AN492" s="356"/>
      <c r="AO492" s="336">
        <f t="shared" si="1951"/>
        <v>0</v>
      </c>
      <c r="AP492" s="275"/>
      <c r="AQ492" s="356"/>
      <c r="AR492" s="356"/>
      <c r="AS492" s="358"/>
      <c r="AT492" s="360"/>
      <c r="AU492" s="367"/>
      <c r="AV492" s="367"/>
      <c r="AW492" s="275" t="s">
        <v>90</v>
      </c>
      <c r="AX492" s="275"/>
      <c r="AY492" s="159"/>
      <c r="AZ492" s="159"/>
      <c r="BA492" s="344"/>
      <c r="XAO492" s="314"/>
      <c r="XAP492" s="314"/>
      <c r="XAQ492" s="263"/>
      <c r="XAR492" s="312"/>
      <c r="XAS492" s="263"/>
      <c r="XAT492" s="314"/>
      <c r="XAU492" s="314"/>
      <c r="XAV492" s="314"/>
      <c r="XAW492" s="315"/>
      <c r="XAX492" s="314"/>
      <c r="XAY492" s="314"/>
      <c r="XAZ492" s="314"/>
      <c r="XBA492" s="314"/>
      <c r="XBB492" s="314"/>
      <c r="XBC492" s="314"/>
      <c r="XBD492" s="281"/>
      <c r="XBE492" s="316"/>
      <c r="XBF492" s="317"/>
      <c r="XBG492" s="314"/>
      <c r="XBH492" s="314"/>
      <c r="XBI492" s="314"/>
      <c r="XBJ492" s="314"/>
      <c r="XBK492" s="263"/>
      <c r="XBL492" s="312"/>
      <c r="XBM492" s="263"/>
      <c r="XBN492" s="314"/>
      <c r="XBO492" s="314"/>
      <c r="XBP492" s="314"/>
      <c r="XBQ492" s="315"/>
      <c r="XBR492" s="314"/>
      <c r="XBS492" s="314"/>
      <c r="XBT492" s="314"/>
      <c r="XBU492" s="314"/>
      <c r="XBV492" s="314"/>
      <c r="XBW492" s="281"/>
      <c r="XBX492" s="317"/>
      <c r="XBY492" s="314"/>
      <c r="XBZ492" s="314"/>
      <c r="XCA492" s="318"/>
      <c r="XCB492" s="312"/>
      <c r="XCC492" s="314"/>
      <c r="XCD492" s="314"/>
      <c r="XCE492" s="263"/>
      <c r="XCF492" s="312"/>
      <c r="XCG492" s="263"/>
      <c r="XCH492" s="314"/>
      <c r="XCI492" s="314"/>
      <c r="XCJ492" s="314"/>
      <c r="XCK492" s="315"/>
      <c r="XCL492" s="314"/>
      <c r="XCM492" s="314"/>
      <c r="XCN492" s="314"/>
      <c r="XCO492" s="314"/>
      <c r="XCP492" s="314"/>
      <c r="XCQ492" s="317"/>
      <c r="XCR492" s="314"/>
      <c r="XCS492" s="318"/>
      <c r="XCT492" s="286"/>
      <c r="XCW492" s="314"/>
      <c r="XCX492" s="314"/>
      <c r="XCY492" s="263"/>
      <c r="XCZ492" s="312"/>
      <c r="XDA492" s="263"/>
      <c r="XDB492" s="314"/>
      <c r="XDC492" s="314"/>
      <c r="XDD492" s="314"/>
      <c r="XDE492" s="315"/>
      <c r="XDF492" s="314"/>
      <c r="XDG492" s="314"/>
      <c r="XDH492" s="314"/>
      <c r="XDI492" s="314"/>
      <c r="XDJ492" s="314"/>
      <c r="XDK492" s="314"/>
      <c r="XDL492" s="286"/>
      <c r="XDQ492" s="314"/>
      <c r="XDR492" s="314"/>
      <c r="XDS492" s="263"/>
      <c r="XDT492" s="312"/>
      <c r="XDU492" s="263"/>
      <c r="XDV492" s="314"/>
      <c r="XDW492" s="314"/>
      <c r="XDX492" s="314"/>
      <c r="XDY492" s="315"/>
      <c r="XDZ492" s="314"/>
      <c r="XEA492" s="314"/>
      <c r="XEB492" s="314"/>
      <c r="XEC492" s="314"/>
      <c r="XED492" s="314"/>
      <c r="XEE492" s="286"/>
      <c r="XEK492" s="314"/>
      <c r="XEL492" s="314"/>
      <c r="XEM492" s="263"/>
      <c r="XEN492" s="312"/>
      <c r="XEO492" s="263"/>
      <c r="XEP492" s="314"/>
      <c r="XEQ492" s="314"/>
      <c r="XER492" s="314"/>
      <c r="XES492" s="315"/>
      <c r="XET492" s="314"/>
      <c r="XEU492" s="314"/>
      <c r="XEV492" s="314"/>
      <c r="XEW492" s="314"/>
      <c r="XEX492" s="314"/>
    </row>
    <row r="493" spans="1:53 16265:16378" ht="40.5" hidden="1" customHeight="1" x14ac:dyDescent="0.2">
      <c r="A493" s="378"/>
      <c r="B493" s="364"/>
      <c r="C493" s="356"/>
      <c r="D493" s="374"/>
      <c r="E493" s="356"/>
      <c r="F493" s="369"/>
      <c r="G493" s="275"/>
      <c r="H493" s="275"/>
      <c r="I493" s="161"/>
      <c r="J493" s="369"/>
      <c r="K493" s="369"/>
      <c r="L493" s="369"/>
      <c r="M493" s="369"/>
      <c r="N493" s="369"/>
      <c r="O493" s="382"/>
      <c r="P493" s="369"/>
      <c r="Q493" s="382"/>
      <c r="R493" s="382"/>
      <c r="S493" s="162"/>
      <c r="T493" s="334">
        <f t="shared" si="1947"/>
        <v>0</v>
      </c>
      <c r="U493" s="356"/>
      <c r="V493" s="356"/>
      <c r="W493" s="275"/>
      <c r="X493" s="369"/>
      <c r="Y493" s="368"/>
      <c r="Z493" s="335">
        <f t="shared" si="1948"/>
        <v>0</v>
      </c>
      <c r="AA493" s="275"/>
      <c r="AB493" s="275"/>
      <c r="AC493" s="368"/>
      <c r="AD493" s="356"/>
      <c r="AE493" s="336">
        <f t="shared" si="1949"/>
        <v>0</v>
      </c>
      <c r="AF493" s="275"/>
      <c r="AG493" s="275"/>
      <c r="AH493" s="368"/>
      <c r="AI493" s="356"/>
      <c r="AJ493" s="336">
        <f t="shared" si="1950"/>
        <v>0</v>
      </c>
      <c r="AK493" s="275"/>
      <c r="AL493" s="275"/>
      <c r="AM493" s="368"/>
      <c r="AN493" s="356"/>
      <c r="AO493" s="336">
        <f t="shared" si="1951"/>
        <v>0</v>
      </c>
      <c r="AP493" s="275"/>
      <c r="AQ493" s="356"/>
      <c r="AR493" s="356"/>
      <c r="AS493" s="358"/>
      <c r="AT493" s="360"/>
      <c r="AU493" s="367"/>
      <c r="AV493" s="367"/>
      <c r="AW493" s="275" t="s">
        <v>90</v>
      </c>
      <c r="AX493" s="275"/>
      <c r="AY493" s="159"/>
      <c r="AZ493" s="159"/>
      <c r="BA493" s="344"/>
      <c r="XAO493" s="314"/>
      <c r="XAP493" s="314"/>
      <c r="XAQ493" s="263"/>
      <c r="XAR493" s="312"/>
      <c r="XAS493" s="263"/>
      <c r="XAT493" s="314"/>
      <c r="XAU493" s="314"/>
      <c r="XAV493" s="314"/>
      <c r="XAW493" s="315"/>
      <c r="XAX493" s="314"/>
      <c r="XAY493" s="314"/>
      <c r="XAZ493" s="314"/>
      <c r="XBA493" s="314"/>
      <c r="XBB493" s="314"/>
      <c r="XBC493" s="314"/>
      <c r="XBD493" s="281"/>
      <c r="XBE493" s="316"/>
      <c r="XBF493" s="317"/>
      <c r="XBG493" s="314"/>
      <c r="XBH493" s="314"/>
      <c r="XBI493" s="314"/>
      <c r="XBJ493" s="314"/>
      <c r="XBK493" s="263"/>
      <c r="XBL493" s="312"/>
      <c r="XBM493" s="263"/>
      <c r="XBN493" s="314"/>
      <c r="XBO493" s="314"/>
      <c r="XBP493" s="314"/>
      <c r="XBQ493" s="315"/>
      <c r="XBR493" s="314"/>
      <c r="XBS493" s="314"/>
      <c r="XBT493" s="314"/>
      <c r="XBU493" s="314"/>
      <c r="XBV493" s="314"/>
      <c r="XBW493" s="281"/>
      <c r="XBX493" s="317"/>
      <c r="XBY493" s="314"/>
      <c r="XBZ493" s="314"/>
      <c r="XCA493" s="318"/>
      <c r="XCB493" s="312"/>
      <c r="XCC493" s="314"/>
      <c r="XCD493" s="314"/>
      <c r="XCE493" s="263"/>
      <c r="XCF493" s="312"/>
      <c r="XCG493" s="263"/>
      <c r="XCH493" s="314"/>
      <c r="XCI493" s="314"/>
      <c r="XCJ493" s="314"/>
      <c r="XCK493" s="315"/>
      <c r="XCL493" s="314"/>
      <c r="XCM493" s="314"/>
      <c r="XCN493" s="314"/>
      <c r="XCO493" s="314"/>
      <c r="XCP493" s="314"/>
      <c r="XCQ493" s="317"/>
      <c r="XCR493" s="314"/>
      <c r="XCS493" s="318"/>
      <c r="XCT493" s="286"/>
      <c r="XCW493" s="314"/>
      <c r="XCX493" s="314"/>
      <c r="XCY493" s="263"/>
      <c r="XCZ493" s="312"/>
      <c r="XDA493" s="263"/>
      <c r="XDB493" s="314"/>
      <c r="XDC493" s="314"/>
      <c r="XDD493" s="314"/>
      <c r="XDE493" s="315"/>
      <c r="XDF493" s="314"/>
      <c r="XDG493" s="314"/>
      <c r="XDH493" s="314"/>
      <c r="XDI493" s="314"/>
      <c r="XDJ493" s="314"/>
      <c r="XDK493" s="314"/>
      <c r="XDL493" s="286"/>
      <c r="XDQ493" s="314"/>
      <c r="XDR493" s="314"/>
      <c r="XDS493" s="263"/>
      <c r="XDT493" s="312"/>
      <c r="XDU493" s="263"/>
      <c r="XDV493" s="314"/>
      <c r="XDW493" s="314"/>
      <c r="XDX493" s="314"/>
      <c r="XDY493" s="315"/>
      <c r="XDZ493" s="314"/>
      <c r="XEA493" s="314"/>
      <c r="XEB493" s="314"/>
      <c r="XEC493" s="314"/>
      <c r="XED493" s="314"/>
      <c r="XEE493" s="286"/>
      <c r="XEK493" s="314"/>
      <c r="XEL493" s="314"/>
      <c r="XEM493" s="263"/>
      <c r="XEN493" s="312"/>
      <c r="XEO493" s="263"/>
      <c r="XEP493" s="314"/>
      <c r="XEQ493" s="314"/>
      <c r="XER493" s="314"/>
      <c r="XES493" s="315"/>
      <c r="XET493" s="314"/>
      <c r="XEU493" s="314"/>
      <c r="XEV493" s="314"/>
      <c r="XEW493" s="314"/>
      <c r="XEX493" s="314"/>
    </row>
    <row r="494" spans="1:53 16265:16378" ht="40.5" hidden="1" customHeight="1" x14ac:dyDescent="0.2">
      <c r="A494" s="378">
        <v>162</v>
      </c>
      <c r="B494" s="364" t="s">
        <v>163</v>
      </c>
      <c r="C494" s="356" t="str">
        <f t="shared" si="2048"/>
        <v>MARIA TERESA VELEZ ANGEL</v>
      </c>
      <c r="D494" s="374" t="s">
        <v>166</v>
      </c>
      <c r="E494" s="356"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69" t="s">
        <v>276</v>
      </c>
      <c r="G494" s="275" t="s">
        <v>271</v>
      </c>
      <c r="H494" s="275" t="s">
        <v>34</v>
      </c>
      <c r="I494" s="161" t="s">
        <v>2313</v>
      </c>
      <c r="J494" s="369" t="s">
        <v>112</v>
      </c>
      <c r="K494" s="364" t="s">
        <v>2314</v>
      </c>
      <c r="L494" s="364" t="s">
        <v>2315</v>
      </c>
      <c r="M494" s="364" t="s">
        <v>2316</v>
      </c>
      <c r="N494" s="369" t="s">
        <v>128</v>
      </c>
      <c r="O494" s="382">
        <f>IF(N494="ALTA",5,IF(N494="MEDIO ALTA",4,IF(N494="MEDIA",3,IF(N494="MEDIO BAJA",2,IF(N494="BAJA",1,0)))))</f>
        <v>1</v>
      </c>
      <c r="P494" s="369" t="s">
        <v>144</v>
      </c>
      <c r="Q494" s="382">
        <f>IF(P494="ALTO",5,IF(P494="MEDIO ALTO",4,IF(P494="MEDIO",3,IF(P494="MEDIO BAJO",2,IF(P494="BAJO",1,0)))))</f>
        <v>4</v>
      </c>
      <c r="R494" s="382">
        <f>Q494*O494</f>
        <v>4</v>
      </c>
      <c r="S494" s="162" t="s">
        <v>327</v>
      </c>
      <c r="T494" s="334">
        <f t="shared" si="1947"/>
        <v>1</v>
      </c>
      <c r="U494" s="356">
        <f t="shared" si="1902"/>
        <v>1</v>
      </c>
      <c r="V494" s="356">
        <f t="shared" si="1890"/>
        <v>0.6</v>
      </c>
      <c r="W494" s="275" t="s">
        <v>2317</v>
      </c>
      <c r="X494" s="369">
        <f>IF(S494="No_existen",5*$X$10,Y494*$X$10)</f>
        <v>0.1</v>
      </c>
      <c r="Y494" s="368">
        <f t="shared" ref="Y494" si="2084">ROUND(AVERAGEIF(Z494:Z496,"&gt;0"),0)</f>
        <v>2</v>
      </c>
      <c r="Z494" s="335">
        <f t="shared" si="1948"/>
        <v>2</v>
      </c>
      <c r="AA494" s="275" t="s">
        <v>331</v>
      </c>
      <c r="AB494" s="275"/>
      <c r="AC494" s="368">
        <f t="shared" ref="AC494" si="2085">IF(S494="No_existen",5*$AC$10,AD494*$AC$10)</f>
        <v>0.15</v>
      </c>
      <c r="AD494" s="356">
        <f t="shared" ref="AD494" si="2086">ROUND(AVERAGEIF(AE494:AE496,"&gt;0"),0)</f>
        <v>1</v>
      </c>
      <c r="AE494" s="336">
        <f t="shared" si="1949"/>
        <v>1</v>
      </c>
      <c r="AF494" s="275" t="s">
        <v>307</v>
      </c>
      <c r="AG494" s="275" t="s">
        <v>2318</v>
      </c>
      <c r="AH494" s="368">
        <f t="shared" ref="AH494" si="2087">IF(S494="No_existen",5*$AH$10,AI494*$AH$10)</f>
        <v>0.1</v>
      </c>
      <c r="AI494" s="356">
        <f t="shared" ref="AI494" si="2088">ROUND(AVERAGEIF(AJ494:AJ496,"&gt;0"),0)</f>
        <v>1</v>
      </c>
      <c r="AJ494" s="336">
        <f t="shared" si="1950"/>
        <v>1</v>
      </c>
      <c r="AK494" s="275" t="s">
        <v>304</v>
      </c>
      <c r="AL494" s="275" t="s">
        <v>319</v>
      </c>
      <c r="AM494" s="368">
        <f t="shared" ref="AM494" si="2089">IF(S494="No_existen",5*$AM$10,AN494*$AM$10)</f>
        <v>0.1</v>
      </c>
      <c r="AN494" s="356">
        <f t="shared" ref="AN494" si="2090">ROUND(AVERAGEIF(AO494:AO496,"&gt;0"),0)</f>
        <v>1</v>
      </c>
      <c r="AO494" s="336">
        <f t="shared" si="1951"/>
        <v>1</v>
      </c>
      <c r="AP494" s="275" t="s">
        <v>592</v>
      </c>
      <c r="AQ494" s="356">
        <f t="shared" ref="AQ494" si="2091">ROUND(AVERAGE(U494,Y494,AD494,AI494,AN494),0)</f>
        <v>1</v>
      </c>
      <c r="AR494" s="356" t="str">
        <f t="shared" ref="AR494" si="2092">IF(AQ494&lt;1.5,"FUERTE",IF(AND(AQ494&gt;=1.5,AQ494&lt;2.5),"ACEPTABLE",IF(AQ494&gt;=5,"INEXISTENTE","DÉBIL")))</f>
        <v>FUERTE</v>
      </c>
      <c r="AS494" s="358">
        <f t="shared" ref="AS494" si="2093">IF(R494=0,0,ROUND((R494*AQ494),0))</f>
        <v>4</v>
      </c>
      <c r="AT494" s="360" t="str">
        <f t="shared" ref="AT494" si="2094">IF(AS494&gt;=36,"GRAVE", IF(AS494&lt;=10, "LEVE", "MODERADO"))</f>
        <v>LEVE</v>
      </c>
      <c r="AU494" s="364" t="s">
        <v>2319</v>
      </c>
      <c r="AV494" s="365">
        <v>0</v>
      </c>
      <c r="AW494" s="275" t="s">
        <v>90</v>
      </c>
      <c r="AX494" s="275"/>
      <c r="AY494" s="159"/>
      <c r="AZ494" s="159"/>
      <c r="BA494" s="344"/>
      <c r="XAO494" s="314"/>
      <c r="XAP494" s="314"/>
      <c r="XAQ494" s="263"/>
      <c r="XAR494" s="312"/>
      <c r="XAS494" s="263"/>
      <c r="XAT494" s="314"/>
      <c r="XAU494" s="314"/>
      <c r="XAV494" s="314"/>
      <c r="XAW494" s="315"/>
      <c r="XAX494" s="314"/>
      <c r="XAY494" s="314"/>
      <c r="XAZ494" s="314"/>
      <c r="XBA494" s="314"/>
      <c r="XBB494" s="314"/>
      <c r="XBC494" s="314"/>
      <c r="XBD494" s="281"/>
      <c r="XBE494" s="316"/>
      <c r="XBF494" s="317"/>
      <c r="XBG494" s="314"/>
      <c r="XBH494" s="314"/>
      <c r="XBI494" s="314"/>
      <c r="XBJ494" s="314"/>
      <c r="XBK494" s="263"/>
      <c r="XBL494" s="312"/>
      <c r="XBM494" s="263"/>
      <c r="XBN494" s="314"/>
      <c r="XBO494" s="314"/>
      <c r="XBP494" s="314"/>
      <c r="XBQ494" s="315"/>
      <c r="XBR494" s="314"/>
      <c r="XBS494" s="314"/>
      <c r="XBT494" s="314"/>
      <c r="XBU494" s="314"/>
      <c r="XBV494" s="314"/>
      <c r="XBW494" s="281"/>
      <c r="XBX494" s="317"/>
      <c r="XBY494" s="314"/>
      <c r="XBZ494" s="314"/>
      <c r="XCA494" s="318"/>
      <c r="XCB494" s="312"/>
      <c r="XCC494" s="314"/>
      <c r="XCD494" s="314"/>
      <c r="XCE494" s="263"/>
      <c r="XCF494" s="312"/>
      <c r="XCG494" s="263"/>
      <c r="XCH494" s="314"/>
      <c r="XCI494" s="314"/>
      <c r="XCJ494" s="314"/>
      <c r="XCK494" s="315"/>
      <c r="XCL494" s="314"/>
      <c r="XCM494" s="314"/>
      <c r="XCN494" s="314"/>
      <c r="XCO494" s="314"/>
      <c r="XCP494" s="314"/>
      <c r="XCQ494" s="317"/>
      <c r="XCR494" s="314"/>
      <c r="XCS494" s="318"/>
      <c r="XCT494" s="286"/>
      <c r="XCW494" s="314"/>
      <c r="XCX494" s="314"/>
      <c r="XCY494" s="263"/>
      <c r="XCZ494" s="312"/>
      <c r="XDA494" s="263"/>
      <c r="XDB494" s="314"/>
      <c r="XDC494" s="314"/>
      <c r="XDD494" s="314"/>
      <c r="XDE494" s="315"/>
      <c r="XDF494" s="314"/>
      <c r="XDG494" s="314"/>
      <c r="XDH494" s="314"/>
      <c r="XDI494" s="314"/>
      <c r="XDJ494" s="314"/>
      <c r="XDK494" s="314"/>
      <c r="XDL494" s="286"/>
      <c r="XDQ494" s="314"/>
      <c r="XDR494" s="314"/>
      <c r="XDS494" s="263"/>
      <c r="XDT494" s="312"/>
      <c r="XDU494" s="263"/>
      <c r="XDV494" s="314"/>
      <c r="XDW494" s="314"/>
      <c r="XDX494" s="314"/>
      <c r="XDY494" s="315"/>
      <c r="XDZ494" s="314"/>
      <c r="XEA494" s="314"/>
      <c r="XEB494" s="314"/>
      <c r="XEC494" s="314"/>
      <c r="XED494" s="314"/>
      <c r="XEE494" s="286"/>
      <c r="XEK494" s="314"/>
      <c r="XEL494" s="314"/>
      <c r="XEM494" s="263"/>
      <c r="XEN494" s="312"/>
      <c r="XEO494" s="263"/>
      <c r="XEP494" s="314"/>
      <c r="XEQ494" s="314"/>
      <c r="XER494" s="314"/>
      <c r="XES494" s="315"/>
      <c r="XET494" s="314"/>
      <c r="XEU494" s="314"/>
      <c r="XEV494" s="314"/>
      <c r="XEW494" s="314"/>
      <c r="XEX494" s="314"/>
    </row>
    <row r="495" spans="1:53 16265:16378" ht="40.5" hidden="1" customHeight="1" x14ac:dyDescent="0.2">
      <c r="A495" s="378"/>
      <c r="B495" s="364"/>
      <c r="C495" s="356"/>
      <c r="D495" s="374"/>
      <c r="E495" s="356"/>
      <c r="F495" s="369"/>
      <c r="G495" s="275"/>
      <c r="H495" s="275"/>
      <c r="I495" s="161"/>
      <c r="J495" s="369"/>
      <c r="K495" s="364"/>
      <c r="L495" s="364"/>
      <c r="M495" s="364"/>
      <c r="N495" s="369"/>
      <c r="O495" s="382"/>
      <c r="P495" s="369"/>
      <c r="Q495" s="382"/>
      <c r="R495" s="382"/>
      <c r="S495" s="162" t="s">
        <v>327</v>
      </c>
      <c r="T495" s="334">
        <f t="shared" si="1947"/>
        <v>1</v>
      </c>
      <c r="U495" s="356"/>
      <c r="V495" s="356"/>
      <c r="W495" s="275" t="s">
        <v>2320</v>
      </c>
      <c r="X495" s="369"/>
      <c r="Y495" s="368"/>
      <c r="Z495" s="335">
        <f t="shared" si="1948"/>
        <v>1</v>
      </c>
      <c r="AA495" s="275" t="s">
        <v>332</v>
      </c>
      <c r="AB495" s="275" t="s">
        <v>2321</v>
      </c>
      <c r="AC495" s="368"/>
      <c r="AD495" s="356"/>
      <c r="AE495" s="336">
        <f t="shared" si="1949"/>
        <v>1</v>
      </c>
      <c r="AF495" s="275" t="s">
        <v>307</v>
      </c>
      <c r="AG495" s="275" t="s">
        <v>2318</v>
      </c>
      <c r="AH495" s="368"/>
      <c r="AI495" s="356"/>
      <c r="AJ495" s="336">
        <f t="shared" si="1950"/>
        <v>1</v>
      </c>
      <c r="AK495" s="275" t="s">
        <v>304</v>
      </c>
      <c r="AL495" s="275" t="s">
        <v>319</v>
      </c>
      <c r="AM495" s="368"/>
      <c r="AN495" s="356"/>
      <c r="AO495" s="336">
        <f t="shared" si="1951"/>
        <v>1</v>
      </c>
      <c r="AP495" s="275" t="s">
        <v>592</v>
      </c>
      <c r="AQ495" s="356"/>
      <c r="AR495" s="356"/>
      <c r="AS495" s="358"/>
      <c r="AT495" s="360"/>
      <c r="AU495" s="364"/>
      <c r="AV495" s="364"/>
      <c r="AW495" s="275" t="s">
        <v>90</v>
      </c>
      <c r="AX495" s="275"/>
      <c r="AY495" s="159"/>
      <c r="AZ495" s="159"/>
      <c r="BA495" s="344"/>
      <c r="XAO495" s="314"/>
      <c r="XAP495" s="314"/>
      <c r="XAQ495" s="263"/>
      <c r="XAR495" s="312"/>
      <c r="XAS495" s="263"/>
      <c r="XAT495" s="314"/>
      <c r="XAU495" s="314"/>
      <c r="XAV495" s="314"/>
      <c r="XAW495" s="315"/>
      <c r="XAX495" s="314"/>
      <c r="XAY495" s="314"/>
      <c r="XAZ495" s="314"/>
      <c r="XBA495" s="314"/>
      <c r="XBB495" s="314"/>
      <c r="XBC495" s="314"/>
      <c r="XBD495" s="281"/>
      <c r="XBE495" s="316"/>
      <c r="XBF495" s="317"/>
      <c r="XBG495" s="314"/>
      <c r="XBH495" s="314"/>
      <c r="XBI495" s="314"/>
      <c r="XBJ495" s="314"/>
      <c r="XBK495" s="263"/>
      <c r="XBL495" s="312"/>
      <c r="XBM495" s="263"/>
      <c r="XBN495" s="314"/>
      <c r="XBO495" s="314"/>
      <c r="XBP495" s="314"/>
      <c r="XBQ495" s="315"/>
      <c r="XBR495" s="314"/>
      <c r="XBS495" s="314"/>
      <c r="XBT495" s="314"/>
      <c r="XBU495" s="314"/>
      <c r="XBV495" s="314"/>
      <c r="XBW495" s="281"/>
      <c r="XBX495" s="317"/>
      <c r="XBY495" s="314"/>
      <c r="XBZ495" s="314"/>
      <c r="XCA495" s="318"/>
      <c r="XCB495" s="312"/>
      <c r="XCC495" s="314"/>
      <c r="XCD495" s="314"/>
      <c r="XCE495" s="263"/>
      <c r="XCF495" s="312"/>
      <c r="XCG495" s="263"/>
      <c r="XCH495" s="314"/>
      <c r="XCI495" s="314"/>
      <c r="XCJ495" s="314"/>
      <c r="XCK495" s="315"/>
      <c r="XCL495" s="314"/>
      <c r="XCM495" s="314"/>
      <c r="XCN495" s="314"/>
      <c r="XCO495" s="314"/>
      <c r="XCP495" s="314"/>
      <c r="XCQ495" s="317"/>
      <c r="XCR495" s="314"/>
      <c r="XCS495" s="318"/>
      <c r="XCT495" s="286"/>
      <c r="XCW495" s="314"/>
      <c r="XCX495" s="314"/>
      <c r="XCY495" s="263"/>
      <c r="XCZ495" s="312"/>
      <c r="XDA495" s="263"/>
      <c r="XDB495" s="314"/>
      <c r="XDC495" s="314"/>
      <c r="XDD495" s="314"/>
      <c r="XDE495" s="315"/>
      <c r="XDF495" s="314"/>
      <c r="XDG495" s="314"/>
      <c r="XDH495" s="314"/>
      <c r="XDI495" s="314"/>
      <c r="XDJ495" s="314"/>
      <c r="XDK495" s="314"/>
      <c r="XDL495" s="286"/>
      <c r="XDQ495" s="314"/>
      <c r="XDR495" s="314"/>
      <c r="XDS495" s="263"/>
      <c r="XDT495" s="312"/>
      <c r="XDU495" s="263"/>
      <c r="XDV495" s="314"/>
      <c r="XDW495" s="314"/>
      <c r="XDX495" s="314"/>
      <c r="XDY495" s="315"/>
      <c r="XDZ495" s="314"/>
      <c r="XEA495" s="314"/>
      <c r="XEB495" s="314"/>
      <c r="XEC495" s="314"/>
      <c r="XED495" s="314"/>
      <c r="XEE495" s="286"/>
      <c r="XEK495" s="314"/>
      <c r="XEL495" s="314"/>
      <c r="XEM495" s="263"/>
      <c r="XEN495" s="312"/>
      <c r="XEO495" s="263"/>
      <c r="XEP495" s="314"/>
      <c r="XEQ495" s="314"/>
      <c r="XER495" s="314"/>
      <c r="XES495" s="315"/>
      <c r="XET495" s="314"/>
      <c r="XEU495" s="314"/>
      <c r="XEV495" s="314"/>
      <c r="XEW495" s="314"/>
      <c r="XEX495" s="314"/>
    </row>
    <row r="496" spans="1:53 16265:16378" ht="40.5" hidden="1" customHeight="1" x14ac:dyDescent="0.2">
      <c r="A496" s="378"/>
      <c r="B496" s="364"/>
      <c r="C496" s="356"/>
      <c r="D496" s="374"/>
      <c r="E496" s="356"/>
      <c r="F496" s="369"/>
      <c r="G496" s="275"/>
      <c r="H496" s="275"/>
      <c r="I496" s="162"/>
      <c r="J496" s="369"/>
      <c r="K496" s="364"/>
      <c r="L496" s="364"/>
      <c r="M496" s="364"/>
      <c r="N496" s="369"/>
      <c r="O496" s="382"/>
      <c r="P496" s="369"/>
      <c r="Q496" s="382"/>
      <c r="R496" s="382"/>
      <c r="S496" s="162" t="s">
        <v>327</v>
      </c>
      <c r="T496" s="334">
        <f t="shared" si="1947"/>
        <v>1</v>
      </c>
      <c r="U496" s="356"/>
      <c r="V496" s="356"/>
      <c r="W496" s="275" t="s">
        <v>2322</v>
      </c>
      <c r="X496" s="369"/>
      <c r="Y496" s="368"/>
      <c r="Z496" s="335">
        <f t="shared" si="1948"/>
        <v>4</v>
      </c>
      <c r="AA496" s="275" t="s">
        <v>330</v>
      </c>
      <c r="AB496" s="275"/>
      <c r="AC496" s="368"/>
      <c r="AD496" s="356"/>
      <c r="AE496" s="336">
        <f t="shared" si="1949"/>
        <v>1</v>
      </c>
      <c r="AF496" s="275" t="s">
        <v>307</v>
      </c>
      <c r="AG496" s="275" t="s">
        <v>2318</v>
      </c>
      <c r="AH496" s="368"/>
      <c r="AI496" s="356"/>
      <c r="AJ496" s="336">
        <f t="shared" si="1950"/>
        <v>1</v>
      </c>
      <c r="AK496" s="275" t="s">
        <v>304</v>
      </c>
      <c r="AL496" s="275" t="s">
        <v>313</v>
      </c>
      <c r="AM496" s="368"/>
      <c r="AN496" s="356"/>
      <c r="AO496" s="336">
        <f t="shared" si="1951"/>
        <v>1</v>
      </c>
      <c r="AP496" s="275" t="s">
        <v>592</v>
      </c>
      <c r="AQ496" s="356"/>
      <c r="AR496" s="356"/>
      <c r="AS496" s="358"/>
      <c r="AT496" s="360"/>
      <c r="AU496" s="364"/>
      <c r="AV496" s="364"/>
      <c r="AW496" s="275" t="s">
        <v>90</v>
      </c>
      <c r="AX496" s="275"/>
      <c r="AY496" s="159"/>
      <c r="AZ496" s="159"/>
      <c r="BA496" s="344"/>
      <c r="XAO496" s="314"/>
      <c r="XAP496" s="314"/>
      <c r="XAQ496" s="263"/>
      <c r="XAR496" s="312"/>
      <c r="XAS496" s="263"/>
      <c r="XAT496" s="314"/>
      <c r="XAU496" s="314"/>
      <c r="XAV496" s="314"/>
      <c r="XAW496" s="315"/>
      <c r="XAX496" s="314"/>
      <c r="XAY496" s="314"/>
      <c r="XAZ496" s="314"/>
      <c r="XBA496" s="314"/>
      <c r="XBB496" s="314"/>
      <c r="XBC496" s="314"/>
      <c r="XBD496" s="281"/>
      <c r="XBE496" s="316"/>
      <c r="XBF496" s="317"/>
      <c r="XBG496" s="314"/>
      <c r="XBH496" s="314"/>
      <c r="XBI496" s="314"/>
      <c r="XBJ496" s="314"/>
      <c r="XBK496" s="263"/>
      <c r="XBL496" s="312"/>
      <c r="XBM496" s="263"/>
      <c r="XBN496" s="314"/>
      <c r="XBO496" s="314"/>
      <c r="XBP496" s="314"/>
      <c r="XBQ496" s="315"/>
      <c r="XBR496" s="314"/>
      <c r="XBS496" s="314"/>
      <c r="XBT496" s="314"/>
      <c r="XBU496" s="314"/>
      <c r="XBV496" s="314"/>
      <c r="XBW496" s="281"/>
      <c r="XBX496" s="317"/>
      <c r="XBY496" s="314"/>
      <c r="XBZ496" s="314"/>
      <c r="XCA496" s="318"/>
      <c r="XCB496" s="312"/>
      <c r="XCC496" s="314"/>
      <c r="XCD496" s="314"/>
      <c r="XCE496" s="263"/>
      <c r="XCF496" s="312"/>
      <c r="XCG496" s="263"/>
      <c r="XCH496" s="314"/>
      <c r="XCI496" s="314"/>
      <c r="XCJ496" s="314"/>
      <c r="XCK496" s="315"/>
      <c r="XCL496" s="314"/>
      <c r="XCM496" s="314"/>
      <c r="XCN496" s="314"/>
      <c r="XCO496" s="314"/>
      <c r="XCP496" s="314"/>
      <c r="XCQ496" s="317"/>
      <c r="XCR496" s="314"/>
      <c r="XCS496" s="318"/>
      <c r="XCT496" s="286"/>
      <c r="XCW496" s="314"/>
      <c r="XCX496" s="314"/>
      <c r="XCY496" s="263"/>
      <c r="XCZ496" s="312"/>
      <c r="XDA496" s="263"/>
      <c r="XDB496" s="314"/>
      <c r="XDC496" s="314"/>
      <c r="XDD496" s="314"/>
      <c r="XDE496" s="315"/>
      <c r="XDF496" s="314"/>
      <c r="XDG496" s="314"/>
      <c r="XDH496" s="314"/>
      <c r="XDI496" s="314"/>
      <c r="XDJ496" s="314"/>
      <c r="XDK496" s="314"/>
      <c r="XDL496" s="286"/>
      <c r="XDQ496" s="314"/>
      <c r="XDR496" s="314"/>
      <c r="XDS496" s="263"/>
      <c r="XDT496" s="312"/>
      <c r="XDU496" s="263"/>
      <c r="XDV496" s="314"/>
      <c r="XDW496" s="314"/>
      <c r="XDX496" s="314"/>
      <c r="XDY496" s="315"/>
      <c r="XDZ496" s="314"/>
      <c r="XEA496" s="314"/>
      <c r="XEB496" s="314"/>
      <c r="XEC496" s="314"/>
      <c r="XED496" s="314"/>
      <c r="XEE496" s="286"/>
      <c r="XEK496" s="314"/>
      <c r="XEL496" s="314"/>
      <c r="XEM496" s="263"/>
      <c r="XEN496" s="312"/>
      <c r="XEO496" s="263"/>
      <c r="XEP496" s="314"/>
      <c r="XEQ496" s="314"/>
      <c r="XER496" s="314"/>
      <c r="XES496" s="315"/>
      <c r="XET496" s="314"/>
      <c r="XEU496" s="314"/>
      <c r="XEV496" s="314"/>
      <c r="XEW496" s="314"/>
      <c r="XEX496" s="314"/>
    </row>
    <row r="497" spans="1:53 16265:16378" ht="40.5" hidden="1" customHeight="1" x14ac:dyDescent="0.2">
      <c r="A497" s="378">
        <v>163</v>
      </c>
      <c r="B497" s="364" t="s">
        <v>163</v>
      </c>
      <c r="C497" s="356" t="str">
        <f t="shared" si="2048"/>
        <v>MARIA TERESA VELEZ ANGEL</v>
      </c>
      <c r="D497" s="374" t="s">
        <v>166</v>
      </c>
      <c r="E497" s="356"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69" t="s">
        <v>276</v>
      </c>
      <c r="G497" s="275" t="s">
        <v>271</v>
      </c>
      <c r="H497" s="275" t="s">
        <v>37</v>
      </c>
      <c r="I497" s="162" t="s">
        <v>2323</v>
      </c>
      <c r="J497" s="369" t="s">
        <v>106</v>
      </c>
      <c r="K497" s="369" t="s">
        <v>2324</v>
      </c>
      <c r="L497" s="369" t="s">
        <v>2325</v>
      </c>
      <c r="M497" s="275" t="s">
        <v>2326</v>
      </c>
      <c r="N497" s="369" t="s">
        <v>149</v>
      </c>
      <c r="O497" s="382">
        <f>IF(N497="ALTA",5,IF(N497="MEDIO ALTA",4,IF(N497="MEDIA",3,IF(N497="MEDIO BAJA",2,IF(N497="BAJA",1,0)))))</f>
        <v>5</v>
      </c>
      <c r="P497" s="369" t="s">
        <v>141</v>
      </c>
      <c r="Q497" s="382">
        <f>IF(P497="ALTO",5,IF(P497="MEDIO ALTO",4,IF(P497="MEDIO",3,IF(P497="MEDIO BAJO",2,IF(P497="BAJO",1,0)))))</f>
        <v>3</v>
      </c>
      <c r="R497" s="382">
        <f>Q497*O497</f>
        <v>15</v>
      </c>
      <c r="S497" s="162" t="s">
        <v>326</v>
      </c>
      <c r="T497" s="334">
        <f t="shared" si="1947"/>
        <v>2</v>
      </c>
      <c r="U497" s="356">
        <f t="shared" si="1902"/>
        <v>1</v>
      </c>
      <c r="V497" s="356">
        <f t="shared" ref="V497" si="2095">U497*0.6</f>
        <v>0.6</v>
      </c>
      <c r="W497" s="275" t="s">
        <v>2327</v>
      </c>
      <c r="X497" s="369">
        <f>IF(S497="No_existen",5*$X$10,Y497*$X$10)</f>
        <v>0.2</v>
      </c>
      <c r="Y497" s="368">
        <f t="shared" ref="Y497" si="2096">ROUND(AVERAGEIF(Z497:Z499,"&gt;0"),0)</f>
        <v>4</v>
      </c>
      <c r="Z497" s="335">
        <f t="shared" si="1948"/>
        <v>4</v>
      </c>
      <c r="AA497" s="275" t="s">
        <v>330</v>
      </c>
      <c r="AB497" s="275"/>
      <c r="AC497" s="368">
        <f t="shared" ref="AC497" si="2097">IF(S497="No_existen",5*$AC$10,AD497*$AC$10)</f>
        <v>0.15</v>
      </c>
      <c r="AD497" s="356">
        <f t="shared" ref="AD497" si="2098">ROUND(AVERAGEIF(AE497:AE499,"&gt;0"),0)</f>
        <v>1</v>
      </c>
      <c r="AE497" s="336">
        <f t="shared" si="1949"/>
        <v>1</v>
      </c>
      <c r="AF497" s="275" t="s">
        <v>307</v>
      </c>
      <c r="AG497" s="275" t="s">
        <v>2328</v>
      </c>
      <c r="AH497" s="368">
        <f t="shared" ref="AH497" si="2099">IF(S497="No_existen",5*$AH$10,AI497*$AH$10)</f>
        <v>0.1</v>
      </c>
      <c r="AI497" s="356">
        <f t="shared" ref="AI497" si="2100">ROUND(AVERAGEIF(AJ497:AJ499,"&gt;0"),0)</f>
        <v>1</v>
      </c>
      <c r="AJ497" s="336">
        <f t="shared" si="1950"/>
        <v>1</v>
      </c>
      <c r="AK497" s="275" t="s">
        <v>304</v>
      </c>
      <c r="AL497" s="275" t="s">
        <v>318</v>
      </c>
      <c r="AM497" s="368">
        <f t="shared" ref="AM497" si="2101">IF(S497="No_existen",5*$AM$10,AN497*$AM$10)</f>
        <v>0.1</v>
      </c>
      <c r="AN497" s="356">
        <f t="shared" ref="AN497" si="2102">ROUND(AVERAGEIF(AO497:AO499,"&gt;0"),0)</f>
        <v>1</v>
      </c>
      <c r="AO497" s="336">
        <f t="shared" si="1951"/>
        <v>1</v>
      </c>
      <c r="AP497" s="275" t="s">
        <v>592</v>
      </c>
      <c r="AQ497" s="356">
        <f t="shared" ref="AQ497:AQ560" si="2103">ROUND(AVERAGE(U497,Y497,AD497,AI497,AN497),0)</f>
        <v>2</v>
      </c>
      <c r="AR497" s="356" t="str">
        <f t="shared" ref="AR497" si="2104">IF(AQ497&lt;1.5,"FUERTE",IF(AND(AQ497&gt;=1.5,AQ497&lt;2.5),"ACEPTABLE",IF(AQ497&gt;=5,"INEXISTENTE","DÉBIL")))</f>
        <v>ACEPTABLE</v>
      </c>
      <c r="AS497" s="358">
        <f t="shared" ref="AS497" si="2105">IF(R497=0,0,ROUND((R497*AQ497),0))</f>
        <v>30</v>
      </c>
      <c r="AT497" s="360" t="str">
        <f t="shared" ref="AT497" si="2106">IF(AS497&gt;=36,"GRAVE", IF(AS497&lt;=10, "LEVE", "MODERADO"))</f>
        <v>MODERADO</v>
      </c>
      <c r="AU497" s="367" t="s">
        <v>2329</v>
      </c>
      <c r="AV497" s="366">
        <v>0.15</v>
      </c>
      <c r="AW497" s="275" t="s">
        <v>93</v>
      </c>
      <c r="AX497" s="275" t="s">
        <v>2330</v>
      </c>
      <c r="AY497" s="159">
        <v>45291</v>
      </c>
      <c r="AZ497" s="159"/>
      <c r="BA497" s="164" t="s">
        <v>2331</v>
      </c>
      <c r="XAO497" s="314"/>
      <c r="XAP497" s="314"/>
      <c r="XAQ497" s="263"/>
      <c r="XAR497" s="312"/>
      <c r="XAS497" s="263"/>
      <c r="XAT497" s="314"/>
      <c r="XAU497" s="314"/>
      <c r="XAV497" s="314"/>
      <c r="XAW497" s="315"/>
      <c r="XAX497" s="314"/>
      <c r="XAY497" s="314"/>
      <c r="XAZ497" s="314"/>
      <c r="XBA497" s="314"/>
      <c r="XBB497" s="314"/>
      <c r="XBC497" s="314"/>
      <c r="XBD497" s="281"/>
      <c r="XBE497" s="316"/>
      <c r="XBF497" s="317"/>
      <c r="XBG497" s="314"/>
      <c r="XBH497" s="314"/>
      <c r="XBI497" s="314"/>
      <c r="XBJ497" s="314"/>
      <c r="XBK497" s="263"/>
      <c r="XBL497" s="312"/>
      <c r="XBM497" s="263"/>
      <c r="XBN497" s="314"/>
      <c r="XBO497" s="314"/>
      <c r="XBP497" s="314"/>
      <c r="XBQ497" s="315"/>
      <c r="XBR497" s="314"/>
      <c r="XBS497" s="314"/>
      <c r="XBT497" s="314"/>
      <c r="XBU497" s="314"/>
      <c r="XBV497" s="314"/>
      <c r="XBW497" s="281"/>
      <c r="XBX497" s="317"/>
      <c r="XBY497" s="314"/>
      <c r="XBZ497" s="314"/>
      <c r="XCA497" s="318"/>
      <c r="XCB497" s="312"/>
      <c r="XCC497" s="314"/>
      <c r="XCD497" s="314"/>
      <c r="XCE497" s="263"/>
      <c r="XCF497" s="312"/>
      <c r="XCG497" s="263"/>
      <c r="XCH497" s="314"/>
      <c r="XCI497" s="314"/>
      <c r="XCJ497" s="314"/>
      <c r="XCK497" s="315"/>
      <c r="XCL497" s="314"/>
      <c r="XCM497" s="314"/>
      <c r="XCN497" s="314"/>
      <c r="XCO497" s="314"/>
      <c r="XCP497" s="314"/>
      <c r="XCQ497" s="317"/>
      <c r="XCR497" s="314"/>
      <c r="XCS497" s="318"/>
      <c r="XCT497" s="286"/>
      <c r="XCW497" s="314"/>
      <c r="XCX497" s="314"/>
      <c r="XCY497" s="263"/>
      <c r="XCZ497" s="312"/>
      <c r="XDA497" s="263"/>
      <c r="XDB497" s="314"/>
      <c r="XDC497" s="314"/>
      <c r="XDD497" s="314"/>
      <c r="XDE497" s="315"/>
      <c r="XDF497" s="314"/>
      <c r="XDG497" s="314"/>
      <c r="XDH497" s="314"/>
      <c r="XDI497" s="314"/>
      <c r="XDJ497" s="314"/>
      <c r="XDK497" s="314"/>
      <c r="XDL497" s="286"/>
      <c r="XDQ497" s="314"/>
      <c r="XDR497" s="314"/>
      <c r="XDS497" s="263"/>
      <c r="XDT497" s="312"/>
      <c r="XDU497" s="263"/>
      <c r="XDV497" s="314"/>
      <c r="XDW497" s="314"/>
      <c r="XDX497" s="314"/>
      <c r="XDY497" s="315"/>
      <c r="XDZ497" s="314"/>
      <c r="XEA497" s="314"/>
      <c r="XEB497" s="314"/>
      <c r="XEC497" s="314"/>
      <c r="XED497" s="314"/>
      <c r="XEE497" s="286"/>
      <c r="XEK497" s="314"/>
      <c r="XEL497" s="314"/>
      <c r="XEM497" s="263"/>
      <c r="XEN497" s="312"/>
      <c r="XEO497" s="263"/>
      <c r="XEP497" s="314"/>
      <c r="XEQ497" s="314"/>
      <c r="XER497" s="314"/>
      <c r="XES497" s="315"/>
      <c r="XET497" s="314"/>
      <c r="XEU497" s="314"/>
      <c r="XEV497" s="314"/>
      <c r="XEW497" s="314"/>
      <c r="XEX497" s="314"/>
    </row>
    <row r="498" spans="1:53 16265:16378" ht="40.5" hidden="1" customHeight="1" x14ac:dyDescent="0.2">
      <c r="A498" s="378"/>
      <c r="B498" s="364"/>
      <c r="C498" s="356"/>
      <c r="D498" s="374"/>
      <c r="E498" s="356"/>
      <c r="F498" s="369"/>
      <c r="G498" s="275"/>
      <c r="H498" s="275"/>
      <c r="I498" s="275"/>
      <c r="J498" s="369"/>
      <c r="K498" s="369"/>
      <c r="L498" s="369"/>
      <c r="M498" s="275" t="s">
        <v>2332</v>
      </c>
      <c r="N498" s="369"/>
      <c r="O498" s="382"/>
      <c r="P498" s="369"/>
      <c r="Q498" s="382"/>
      <c r="R498" s="382"/>
      <c r="S498" s="162" t="s">
        <v>327</v>
      </c>
      <c r="T498" s="334">
        <f t="shared" si="1947"/>
        <v>1</v>
      </c>
      <c r="U498" s="356"/>
      <c r="V498" s="356"/>
      <c r="W498" s="275" t="s">
        <v>2333</v>
      </c>
      <c r="X498" s="369"/>
      <c r="Y498" s="368"/>
      <c r="Z498" s="335">
        <f t="shared" si="1948"/>
        <v>4</v>
      </c>
      <c r="AA498" s="275" t="s">
        <v>330</v>
      </c>
      <c r="AB498" s="275"/>
      <c r="AC498" s="368"/>
      <c r="AD498" s="356"/>
      <c r="AE498" s="336">
        <f t="shared" si="1949"/>
        <v>1</v>
      </c>
      <c r="AF498" s="275" t="s">
        <v>307</v>
      </c>
      <c r="AG498" s="275" t="s">
        <v>2328</v>
      </c>
      <c r="AH498" s="368"/>
      <c r="AI498" s="356"/>
      <c r="AJ498" s="336">
        <f t="shared" si="1950"/>
        <v>1</v>
      </c>
      <c r="AK498" s="275" t="s">
        <v>304</v>
      </c>
      <c r="AL498" s="275" t="s">
        <v>318</v>
      </c>
      <c r="AM498" s="368"/>
      <c r="AN498" s="356"/>
      <c r="AO498" s="336">
        <f t="shared" si="1951"/>
        <v>1</v>
      </c>
      <c r="AP498" s="275" t="s">
        <v>592</v>
      </c>
      <c r="AQ498" s="356"/>
      <c r="AR498" s="356"/>
      <c r="AS498" s="358"/>
      <c r="AT498" s="360"/>
      <c r="AU498" s="367"/>
      <c r="AV498" s="367"/>
      <c r="AW498" s="275" t="s">
        <v>93</v>
      </c>
      <c r="AX498" s="275"/>
      <c r="AY498" s="159">
        <v>45291</v>
      </c>
      <c r="AZ498" s="159"/>
      <c r="BA498" s="164" t="s">
        <v>2331</v>
      </c>
      <c r="XAO498" s="314"/>
      <c r="XAP498" s="314"/>
      <c r="XAQ498" s="263"/>
      <c r="XAR498" s="312"/>
      <c r="XAS498" s="263"/>
      <c r="XAT498" s="314"/>
      <c r="XAU498" s="314"/>
      <c r="XAV498" s="314"/>
      <c r="XAW498" s="315"/>
      <c r="XAX498" s="314"/>
      <c r="XAY498" s="314"/>
      <c r="XAZ498" s="314"/>
      <c r="XBA498" s="314"/>
      <c r="XBB498" s="314"/>
      <c r="XBC498" s="314"/>
      <c r="XBD498" s="281"/>
      <c r="XBE498" s="316"/>
      <c r="XBF498" s="317"/>
      <c r="XBG498" s="314"/>
      <c r="XBH498" s="314"/>
      <c r="XBI498" s="314"/>
      <c r="XBJ498" s="314"/>
      <c r="XBK498" s="263"/>
      <c r="XBL498" s="312"/>
      <c r="XBM498" s="263"/>
      <c r="XBN498" s="314"/>
      <c r="XBO498" s="314"/>
      <c r="XBP498" s="314"/>
      <c r="XBQ498" s="315"/>
      <c r="XBR498" s="314"/>
      <c r="XBS498" s="314"/>
      <c r="XBT498" s="314"/>
      <c r="XBU498" s="314"/>
      <c r="XBV498" s="314"/>
      <c r="XBW498" s="281"/>
      <c r="XBX498" s="317"/>
      <c r="XBY498" s="314"/>
      <c r="XBZ498" s="314"/>
      <c r="XCA498" s="318"/>
      <c r="XCB498" s="312"/>
      <c r="XCC498" s="314"/>
      <c r="XCD498" s="314"/>
      <c r="XCE498" s="263"/>
      <c r="XCF498" s="312"/>
      <c r="XCG498" s="263"/>
      <c r="XCH498" s="314"/>
      <c r="XCI498" s="314"/>
      <c r="XCJ498" s="314"/>
      <c r="XCK498" s="315"/>
      <c r="XCL498" s="314"/>
      <c r="XCM498" s="314"/>
      <c r="XCN498" s="314"/>
      <c r="XCO498" s="314"/>
      <c r="XCP498" s="314"/>
      <c r="XCQ498" s="317"/>
      <c r="XCR498" s="314"/>
      <c r="XCS498" s="318"/>
      <c r="XCT498" s="286"/>
      <c r="XCW498" s="314"/>
      <c r="XCX498" s="314"/>
      <c r="XCY498" s="263"/>
      <c r="XCZ498" s="312"/>
      <c r="XDA498" s="263"/>
      <c r="XDB498" s="314"/>
      <c r="XDC498" s="314"/>
      <c r="XDD498" s="314"/>
      <c r="XDE498" s="315"/>
      <c r="XDF498" s="314"/>
      <c r="XDG498" s="314"/>
      <c r="XDH498" s="314"/>
      <c r="XDI498" s="314"/>
      <c r="XDJ498" s="314"/>
      <c r="XDK498" s="314"/>
      <c r="XDL498" s="286"/>
      <c r="XDQ498" s="314"/>
      <c r="XDR498" s="314"/>
      <c r="XDS498" s="263"/>
      <c r="XDT498" s="312"/>
      <c r="XDU498" s="263"/>
      <c r="XDV498" s="314"/>
      <c r="XDW498" s="314"/>
      <c r="XDX498" s="314"/>
      <c r="XDY498" s="315"/>
      <c r="XDZ498" s="314"/>
      <c r="XEA498" s="314"/>
      <c r="XEB498" s="314"/>
      <c r="XEC498" s="314"/>
      <c r="XED498" s="314"/>
      <c r="XEE498" s="286"/>
      <c r="XEK498" s="314"/>
      <c r="XEL498" s="314"/>
      <c r="XEM498" s="263"/>
      <c r="XEN498" s="312"/>
      <c r="XEO498" s="263"/>
      <c r="XEP498" s="314"/>
      <c r="XEQ498" s="314"/>
      <c r="XER498" s="314"/>
      <c r="XES498" s="315"/>
      <c r="XET498" s="314"/>
      <c r="XEU498" s="314"/>
      <c r="XEV498" s="314"/>
      <c r="XEW498" s="314"/>
      <c r="XEX498" s="314"/>
    </row>
    <row r="499" spans="1:53 16265:16378" ht="40.5" hidden="1" customHeight="1" x14ac:dyDescent="0.2">
      <c r="A499" s="378"/>
      <c r="B499" s="364"/>
      <c r="C499" s="356"/>
      <c r="D499" s="374"/>
      <c r="E499" s="356"/>
      <c r="F499" s="369"/>
      <c r="G499" s="275"/>
      <c r="H499" s="275"/>
      <c r="I499" s="162"/>
      <c r="J499" s="369"/>
      <c r="K499" s="369"/>
      <c r="L499" s="369"/>
      <c r="M499" s="275" t="s">
        <v>2334</v>
      </c>
      <c r="N499" s="369"/>
      <c r="O499" s="382"/>
      <c r="P499" s="369"/>
      <c r="Q499" s="382"/>
      <c r="R499" s="382"/>
      <c r="S499" s="162" t="s">
        <v>327</v>
      </c>
      <c r="T499" s="334">
        <f t="shared" si="1947"/>
        <v>1</v>
      </c>
      <c r="U499" s="356"/>
      <c r="V499" s="356"/>
      <c r="W499" s="275" t="s">
        <v>2335</v>
      </c>
      <c r="X499" s="369"/>
      <c r="Y499" s="368"/>
      <c r="Z499" s="335">
        <f t="shared" si="1948"/>
        <v>4</v>
      </c>
      <c r="AA499" s="275" t="s">
        <v>330</v>
      </c>
      <c r="AB499" s="275"/>
      <c r="AC499" s="368"/>
      <c r="AD499" s="356"/>
      <c r="AE499" s="336">
        <f t="shared" si="1949"/>
        <v>1</v>
      </c>
      <c r="AF499" s="275" t="s">
        <v>307</v>
      </c>
      <c r="AG499" s="275" t="s">
        <v>2328</v>
      </c>
      <c r="AH499" s="368"/>
      <c r="AI499" s="356"/>
      <c r="AJ499" s="336">
        <f t="shared" si="1950"/>
        <v>1</v>
      </c>
      <c r="AK499" s="275" t="s">
        <v>304</v>
      </c>
      <c r="AL499" s="275" t="s">
        <v>318</v>
      </c>
      <c r="AM499" s="368"/>
      <c r="AN499" s="356"/>
      <c r="AO499" s="336">
        <f t="shared" si="1951"/>
        <v>1</v>
      </c>
      <c r="AP499" s="275" t="s">
        <v>592</v>
      </c>
      <c r="AQ499" s="356"/>
      <c r="AR499" s="356"/>
      <c r="AS499" s="358"/>
      <c r="AT499" s="360"/>
      <c r="AU499" s="367"/>
      <c r="AV499" s="367"/>
      <c r="AW499" s="275" t="s">
        <v>93</v>
      </c>
      <c r="AX499" s="275"/>
      <c r="AY499" s="159">
        <v>45291</v>
      </c>
      <c r="AZ499" s="159"/>
      <c r="BA499" s="164" t="s">
        <v>2331</v>
      </c>
      <c r="XAO499" s="314"/>
      <c r="XAP499" s="314"/>
      <c r="XAQ499" s="263"/>
      <c r="XAR499" s="312"/>
      <c r="XAS499" s="263"/>
      <c r="XAT499" s="314"/>
      <c r="XAU499" s="314"/>
      <c r="XAV499" s="314"/>
      <c r="XAW499" s="315"/>
      <c r="XAX499" s="314"/>
      <c r="XAY499" s="314"/>
      <c r="XAZ499" s="314"/>
      <c r="XBA499" s="314"/>
      <c r="XBB499" s="314"/>
      <c r="XBC499" s="314"/>
      <c r="XBD499" s="281"/>
      <c r="XBE499" s="316"/>
      <c r="XBF499" s="317"/>
      <c r="XBG499" s="314"/>
      <c r="XBH499" s="314"/>
      <c r="XBI499" s="314"/>
      <c r="XBJ499" s="314"/>
      <c r="XBK499" s="263"/>
      <c r="XBL499" s="312"/>
      <c r="XBM499" s="263"/>
      <c r="XBN499" s="314"/>
      <c r="XBO499" s="314"/>
      <c r="XBP499" s="314"/>
      <c r="XBQ499" s="315"/>
      <c r="XBR499" s="314"/>
      <c r="XBS499" s="314"/>
      <c r="XBT499" s="314"/>
      <c r="XBU499" s="314"/>
      <c r="XBV499" s="314"/>
      <c r="XBW499" s="281"/>
      <c r="XBX499" s="317"/>
      <c r="XBY499" s="314"/>
      <c r="XBZ499" s="314"/>
      <c r="XCA499" s="318"/>
      <c r="XCB499" s="312"/>
      <c r="XCC499" s="314"/>
      <c r="XCD499" s="314"/>
      <c r="XCE499" s="263"/>
      <c r="XCF499" s="312"/>
      <c r="XCG499" s="263"/>
      <c r="XCH499" s="314"/>
      <c r="XCI499" s="314"/>
      <c r="XCJ499" s="314"/>
      <c r="XCK499" s="315"/>
      <c r="XCL499" s="314"/>
      <c r="XCM499" s="314"/>
      <c r="XCN499" s="314"/>
      <c r="XCO499" s="314"/>
      <c r="XCP499" s="314"/>
      <c r="XCQ499" s="317"/>
      <c r="XCR499" s="314"/>
      <c r="XCS499" s="318"/>
      <c r="XCT499" s="286"/>
      <c r="XCW499" s="314"/>
      <c r="XCX499" s="314"/>
      <c r="XCY499" s="263"/>
      <c r="XCZ499" s="312"/>
      <c r="XDA499" s="263"/>
      <c r="XDB499" s="314"/>
      <c r="XDC499" s="314"/>
      <c r="XDD499" s="314"/>
      <c r="XDE499" s="315"/>
      <c r="XDF499" s="314"/>
      <c r="XDG499" s="314"/>
      <c r="XDH499" s="314"/>
      <c r="XDI499" s="314"/>
      <c r="XDJ499" s="314"/>
      <c r="XDK499" s="314"/>
      <c r="XDL499" s="286"/>
      <c r="XDQ499" s="314"/>
      <c r="XDR499" s="314"/>
      <c r="XDS499" s="263"/>
      <c r="XDT499" s="312"/>
      <c r="XDU499" s="263"/>
      <c r="XDV499" s="314"/>
      <c r="XDW499" s="314"/>
      <c r="XDX499" s="314"/>
      <c r="XDY499" s="315"/>
      <c r="XDZ499" s="314"/>
      <c r="XEA499" s="314"/>
      <c r="XEB499" s="314"/>
      <c r="XEC499" s="314"/>
      <c r="XED499" s="314"/>
      <c r="XEE499" s="286"/>
      <c r="XEK499" s="314"/>
      <c r="XEL499" s="314"/>
      <c r="XEM499" s="263"/>
      <c r="XEN499" s="312"/>
      <c r="XEO499" s="263"/>
      <c r="XEP499" s="314"/>
      <c r="XEQ499" s="314"/>
      <c r="XER499" s="314"/>
      <c r="XES499" s="315"/>
      <c r="XET499" s="314"/>
      <c r="XEU499" s="314"/>
      <c r="XEV499" s="314"/>
      <c r="XEW499" s="314"/>
      <c r="XEX499" s="314"/>
    </row>
    <row r="500" spans="1:53 16265:16378" ht="40.5" hidden="1" customHeight="1" x14ac:dyDescent="0.2">
      <c r="A500" s="378">
        <v>164</v>
      </c>
      <c r="B500" s="364" t="s">
        <v>163</v>
      </c>
      <c r="C500" s="356" t="str">
        <f t="shared" si="2048"/>
        <v>MARIA TERESA VELEZ ANGEL</v>
      </c>
      <c r="D500" s="374" t="s">
        <v>166</v>
      </c>
      <c r="E500" s="356"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69" t="s">
        <v>275</v>
      </c>
      <c r="G500" s="275" t="s">
        <v>271</v>
      </c>
      <c r="H500" s="275" t="s">
        <v>37</v>
      </c>
      <c r="I500" s="162" t="s">
        <v>2336</v>
      </c>
      <c r="J500" s="369" t="s">
        <v>106</v>
      </c>
      <c r="K500" s="369" t="s">
        <v>2337</v>
      </c>
      <c r="L500" s="369" t="s">
        <v>2338</v>
      </c>
      <c r="M500" s="275" t="s">
        <v>2339</v>
      </c>
      <c r="N500" s="369" t="s">
        <v>149</v>
      </c>
      <c r="O500" s="382">
        <f t="shared" ref="O500" si="2107">IF(N500="ALTA",5,IF(N500="MEDIO ALTA",4,IF(N500="MEDIA",3,IF(N500="MEDIO BAJA",2,IF(N500="BAJA",1,0)))))</f>
        <v>5</v>
      </c>
      <c r="P500" s="369" t="s">
        <v>144</v>
      </c>
      <c r="Q500" s="382">
        <f t="shared" ref="Q500:Q506" si="2108">IF(P500="ALTO",5,IF(P500="MEDIO ALTO",4,IF(P500="MEDIO",3,IF(P500="MEDIO BAJO",2,IF(P500="BAJO",1,0)))))</f>
        <v>4</v>
      </c>
      <c r="R500" s="382">
        <f>Q500*O500</f>
        <v>20</v>
      </c>
      <c r="S500" s="162" t="s">
        <v>327</v>
      </c>
      <c r="T500" s="334">
        <f t="shared" si="1947"/>
        <v>1</v>
      </c>
      <c r="U500" s="356">
        <f t="shared" si="1902"/>
        <v>1</v>
      </c>
      <c r="V500" s="356">
        <f t="shared" ref="V500" si="2109">U500*0.6</f>
        <v>0.6</v>
      </c>
      <c r="W500" s="275" t="s">
        <v>2340</v>
      </c>
      <c r="X500" s="369">
        <f>IF(S500="No_existen",5*$X$10,Y500*$X$10)</f>
        <v>0.1</v>
      </c>
      <c r="Y500" s="368">
        <f t="shared" ref="Y500" si="2110">ROUND(AVERAGEIF(Z500:Z502,"&gt;0"),0)</f>
        <v>2</v>
      </c>
      <c r="Z500" s="335">
        <f t="shared" si="1948"/>
        <v>2</v>
      </c>
      <c r="AA500" s="275" t="s">
        <v>331</v>
      </c>
      <c r="AB500" s="275"/>
      <c r="AC500" s="368">
        <f t="shared" ref="AC500" si="2111">IF(S500="No_existen",5*$AC$10,AD500*$AC$10)</f>
        <v>0.15</v>
      </c>
      <c r="AD500" s="356">
        <f t="shared" ref="AD500" si="2112">ROUND(AVERAGEIF(AE500:AE502,"&gt;0"),0)</f>
        <v>1</v>
      </c>
      <c r="AE500" s="336">
        <f t="shared" si="1949"/>
        <v>1</v>
      </c>
      <c r="AF500" s="275" t="s">
        <v>307</v>
      </c>
      <c r="AG500" s="275" t="s">
        <v>2341</v>
      </c>
      <c r="AH500" s="368">
        <f t="shared" ref="AH500" si="2113">IF(S500="No_existen",5*$AH$10,AI500*$AH$10)</f>
        <v>0.1</v>
      </c>
      <c r="AI500" s="356">
        <f t="shared" ref="AI500" si="2114">ROUND(AVERAGEIF(AJ500:AJ502,"&gt;0"),0)</f>
        <v>1</v>
      </c>
      <c r="AJ500" s="336">
        <f t="shared" si="1950"/>
        <v>1</v>
      </c>
      <c r="AK500" s="275" t="s">
        <v>304</v>
      </c>
      <c r="AL500" s="275" t="s">
        <v>318</v>
      </c>
      <c r="AM500" s="368">
        <f t="shared" ref="AM500" si="2115">IF(S500="No_existen",5*$AM$10,AN500*$AM$10)</f>
        <v>0.1</v>
      </c>
      <c r="AN500" s="356">
        <f t="shared" ref="AN500" si="2116">ROUND(AVERAGEIF(AO500:AO502,"&gt;0"),0)</f>
        <v>1</v>
      </c>
      <c r="AO500" s="336">
        <f t="shared" si="1951"/>
        <v>1</v>
      </c>
      <c r="AP500" s="275" t="s">
        <v>592</v>
      </c>
      <c r="AQ500" s="356">
        <f t="shared" si="2103"/>
        <v>1</v>
      </c>
      <c r="AR500" s="356" t="str">
        <f t="shared" ref="AR500" si="2117">IF(AQ500&lt;1.5,"FUERTE",IF(AND(AQ500&gt;=1.5,AQ500&lt;2.5),"ACEPTABLE",IF(AQ500&gt;=5,"INEXISTENTE","DÉBIL")))</f>
        <v>FUERTE</v>
      </c>
      <c r="AS500" s="358">
        <f t="shared" ref="AS500" si="2118">IF(R500=0,0,ROUND((R500*AQ500),0))</f>
        <v>20</v>
      </c>
      <c r="AT500" s="360" t="str">
        <f t="shared" ref="AT500" si="2119">IF(AS500&gt;=36,"GRAVE", IF(AS500&lt;=10, "LEVE", "MODERADO"))</f>
        <v>MODERADO</v>
      </c>
      <c r="AU500" s="367" t="s">
        <v>2342</v>
      </c>
      <c r="AV500" s="367">
        <v>15</v>
      </c>
      <c r="AW500" s="275" t="s">
        <v>93</v>
      </c>
      <c r="AX500" s="275" t="s">
        <v>2330</v>
      </c>
      <c r="AY500" s="159">
        <v>45291</v>
      </c>
      <c r="AZ500" s="159"/>
      <c r="BA500" s="164" t="s">
        <v>2331</v>
      </c>
      <c r="XAO500" s="314"/>
      <c r="XAP500" s="314"/>
      <c r="XAQ500" s="263"/>
      <c r="XAR500" s="312"/>
      <c r="XAS500" s="263"/>
      <c r="XAT500" s="314"/>
      <c r="XAU500" s="314"/>
      <c r="XAV500" s="314"/>
      <c r="XAW500" s="315"/>
      <c r="XAX500" s="314"/>
      <c r="XAY500" s="314"/>
      <c r="XAZ500" s="314"/>
      <c r="XBA500" s="314"/>
      <c r="XBB500" s="314"/>
      <c r="XBC500" s="314"/>
      <c r="XBD500" s="281"/>
      <c r="XBE500" s="316"/>
      <c r="XBF500" s="317"/>
      <c r="XBG500" s="314"/>
      <c r="XBH500" s="314"/>
      <c r="XBI500" s="314"/>
      <c r="XBJ500" s="314"/>
      <c r="XBK500" s="263"/>
      <c r="XBL500" s="312"/>
      <c r="XBM500" s="263"/>
      <c r="XBN500" s="314"/>
      <c r="XBO500" s="314"/>
      <c r="XBP500" s="314"/>
      <c r="XBQ500" s="315"/>
      <c r="XBR500" s="314"/>
      <c r="XBS500" s="314"/>
      <c r="XBT500" s="314"/>
      <c r="XBU500" s="314"/>
      <c r="XBV500" s="314"/>
      <c r="XBW500" s="281"/>
      <c r="XBX500" s="317"/>
      <c r="XBY500" s="314"/>
      <c r="XBZ500" s="314"/>
      <c r="XCA500" s="318"/>
      <c r="XCB500" s="312"/>
      <c r="XCC500" s="314"/>
      <c r="XCD500" s="314"/>
      <c r="XCE500" s="263"/>
      <c r="XCF500" s="312"/>
      <c r="XCG500" s="263"/>
      <c r="XCH500" s="314"/>
      <c r="XCI500" s="314"/>
      <c r="XCJ500" s="314"/>
      <c r="XCK500" s="315"/>
      <c r="XCL500" s="314"/>
      <c r="XCM500" s="314"/>
      <c r="XCN500" s="314"/>
      <c r="XCO500" s="314"/>
      <c r="XCP500" s="314"/>
      <c r="XCQ500" s="317"/>
      <c r="XCR500" s="314"/>
      <c r="XCS500" s="318"/>
      <c r="XCT500" s="286"/>
      <c r="XCW500" s="314"/>
      <c r="XCX500" s="314"/>
      <c r="XCY500" s="263"/>
      <c r="XCZ500" s="312"/>
      <c r="XDA500" s="263"/>
      <c r="XDB500" s="314"/>
      <c r="XDC500" s="314"/>
      <c r="XDD500" s="314"/>
      <c r="XDE500" s="315"/>
      <c r="XDF500" s="314"/>
      <c r="XDG500" s="314"/>
      <c r="XDH500" s="314"/>
      <c r="XDI500" s="314"/>
      <c r="XDJ500" s="314"/>
      <c r="XDK500" s="314"/>
      <c r="XDL500" s="286"/>
      <c r="XDQ500" s="314"/>
      <c r="XDR500" s="314"/>
      <c r="XDS500" s="263"/>
      <c r="XDT500" s="312"/>
      <c r="XDU500" s="263"/>
      <c r="XDV500" s="314"/>
      <c r="XDW500" s="314"/>
      <c r="XDX500" s="314"/>
      <c r="XDY500" s="315"/>
      <c r="XDZ500" s="314"/>
      <c r="XEA500" s="314"/>
      <c r="XEB500" s="314"/>
      <c r="XEC500" s="314"/>
      <c r="XED500" s="314"/>
      <c r="XEE500" s="286"/>
      <c r="XEK500" s="314"/>
      <c r="XEL500" s="314"/>
      <c r="XEM500" s="263"/>
      <c r="XEN500" s="312"/>
      <c r="XEO500" s="263"/>
      <c r="XEP500" s="314"/>
      <c r="XEQ500" s="314"/>
      <c r="XER500" s="314"/>
      <c r="XES500" s="315"/>
      <c r="XET500" s="314"/>
      <c r="XEU500" s="314"/>
      <c r="XEV500" s="314"/>
      <c r="XEW500" s="314"/>
      <c r="XEX500" s="314"/>
    </row>
    <row r="501" spans="1:53 16265:16378" ht="40.5" hidden="1" customHeight="1" x14ac:dyDescent="0.2">
      <c r="A501" s="378"/>
      <c r="B501" s="364"/>
      <c r="C501" s="356"/>
      <c r="D501" s="374"/>
      <c r="E501" s="356"/>
      <c r="F501" s="369"/>
      <c r="G501" s="275"/>
      <c r="H501" s="275"/>
      <c r="I501" s="162"/>
      <c r="J501" s="369"/>
      <c r="K501" s="369"/>
      <c r="L501" s="369"/>
      <c r="M501" s="275" t="s">
        <v>2326</v>
      </c>
      <c r="N501" s="369"/>
      <c r="O501" s="382"/>
      <c r="P501" s="369"/>
      <c r="Q501" s="382"/>
      <c r="R501" s="382"/>
      <c r="S501" s="162"/>
      <c r="T501" s="334">
        <f t="shared" si="1947"/>
        <v>0</v>
      </c>
      <c r="U501" s="356"/>
      <c r="V501" s="356"/>
      <c r="W501" s="275"/>
      <c r="X501" s="369"/>
      <c r="Y501" s="368"/>
      <c r="Z501" s="335">
        <f t="shared" si="1948"/>
        <v>0</v>
      </c>
      <c r="AA501" s="275"/>
      <c r="AB501" s="275"/>
      <c r="AC501" s="368"/>
      <c r="AD501" s="356"/>
      <c r="AE501" s="336">
        <f t="shared" si="1949"/>
        <v>0</v>
      </c>
      <c r="AF501" s="275"/>
      <c r="AG501" s="275"/>
      <c r="AH501" s="368"/>
      <c r="AI501" s="356"/>
      <c r="AJ501" s="336">
        <f t="shared" si="1950"/>
        <v>0</v>
      </c>
      <c r="AK501" s="275"/>
      <c r="AL501" s="275"/>
      <c r="AM501" s="368"/>
      <c r="AN501" s="356"/>
      <c r="AO501" s="336">
        <f t="shared" si="1951"/>
        <v>0</v>
      </c>
      <c r="AP501" s="275"/>
      <c r="AQ501" s="356"/>
      <c r="AR501" s="356"/>
      <c r="AS501" s="358"/>
      <c r="AT501" s="360"/>
      <c r="AU501" s="367"/>
      <c r="AV501" s="367"/>
      <c r="AW501" s="275"/>
      <c r="AX501" s="275"/>
      <c r="AY501" s="159"/>
      <c r="AZ501" s="159"/>
      <c r="BA501" s="344"/>
      <c r="XAO501" s="314"/>
      <c r="XAP501" s="314"/>
      <c r="XAQ501" s="263"/>
      <c r="XAR501" s="312"/>
      <c r="XAS501" s="263"/>
      <c r="XAT501" s="314"/>
      <c r="XAU501" s="314"/>
      <c r="XAV501" s="314"/>
      <c r="XAW501" s="315"/>
      <c r="XAX501" s="314"/>
      <c r="XAY501" s="314"/>
      <c r="XAZ501" s="314"/>
      <c r="XBA501" s="314"/>
      <c r="XBB501" s="314"/>
      <c r="XBC501" s="314"/>
      <c r="XBD501" s="281"/>
      <c r="XBE501" s="316"/>
      <c r="XBF501" s="317"/>
      <c r="XBG501" s="314"/>
      <c r="XBH501" s="314"/>
      <c r="XBI501" s="314"/>
      <c r="XBJ501" s="314"/>
      <c r="XBK501" s="263"/>
      <c r="XBL501" s="312"/>
      <c r="XBM501" s="263"/>
      <c r="XBN501" s="314"/>
      <c r="XBO501" s="314"/>
      <c r="XBP501" s="314"/>
      <c r="XBQ501" s="315"/>
      <c r="XBR501" s="314"/>
      <c r="XBS501" s="314"/>
      <c r="XBT501" s="314"/>
      <c r="XBU501" s="314"/>
      <c r="XBV501" s="314"/>
      <c r="XBW501" s="281"/>
      <c r="XBX501" s="317"/>
      <c r="XBY501" s="314"/>
      <c r="XBZ501" s="314"/>
      <c r="XCA501" s="318"/>
      <c r="XCB501" s="312"/>
      <c r="XCC501" s="314"/>
      <c r="XCD501" s="314"/>
      <c r="XCE501" s="263"/>
      <c r="XCF501" s="312"/>
      <c r="XCG501" s="263"/>
      <c r="XCH501" s="314"/>
      <c r="XCI501" s="314"/>
      <c r="XCJ501" s="314"/>
      <c r="XCK501" s="315"/>
      <c r="XCL501" s="314"/>
      <c r="XCM501" s="314"/>
      <c r="XCN501" s="314"/>
      <c r="XCO501" s="314"/>
      <c r="XCP501" s="314"/>
      <c r="XCQ501" s="317"/>
      <c r="XCR501" s="314"/>
      <c r="XCS501" s="318"/>
      <c r="XCT501" s="286"/>
      <c r="XCW501" s="314"/>
      <c r="XCX501" s="314"/>
      <c r="XCY501" s="263"/>
      <c r="XCZ501" s="312"/>
      <c r="XDA501" s="263"/>
      <c r="XDB501" s="314"/>
      <c r="XDC501" s="314"/>
      <c r="XDD501" s="314"/>
      <c r="XDE501" s="315"/>
      <c r="XDF501" s="314"/>
      <c r="XDG501" s="314"/>
      <c r="XDH501" s="314"/>
      <c r="XDI501" s="314"/>
      <c r="XDJ501" s="314"/>
      <c r="XDK501" s="314"/>
      <c r="XDL501" s="286"/>
      <c r="XDQ501" s="314"/>
      <c r="XDR501" s="314"/>
      <c r="XDS501" s="263"/>
      <c r="XDT501" s="312"/>
      <c r="XDU501" s="263"/>
      <c r="XDV501" s="314"/>
      <c r="XDW501" s="314"/>
      <c r="XDX501" s="314"/>
      <c r="XDY501" s="315"/>
      <c r="XDZ501" s="314"/>
      <c r="XEA501" s="314"/>
      <c r="XEB501" s="314"/>
      <c r="XEC501" s="314"/>
      <c r="XED501" s="314"/>
      <c r="XEE501" s="286"/>
      <c r="XEK501" s="314"/>
      <c r="XEL501" s="314"/>
      <c r="XEM501" s="263"/>
      <c r="XEN501" s="312"/>
      <c r="XEO501" s="263"/>
      <c r="XEP501" s="314"/>
      <c r="XEQ501" s="314"/>
      <c r="XER501" s="314"/>
      <c r="XES501" s="315"/>
      <c r="XET501" s="314"/>
      <c r="XEU501" s="314"/>
      <c r="XEV501" s="314"/>
      <c r="XEW501" s="314"/>
      <c r="XEX501" s="314"/>
    </row>
    <row r="502" spans="1:53 16265:16378" ht="40.5" hidden="1" customHeight="1" x14ac:dyDescent="0.2">
      <c r="A502" s="378"/>
      <c r="B502" s="364"/>
      <c r="C502" s="356"/>
      <c r="D502" s="374"/>
      <c r="E502" s="356"/>
      <c r="F502" s="369"/>
      <c r="G502" s="275"/>
      <c r="H502" s="275"/>
      <c r="I502" s="162"/>
      <c r="J502" s="369"/>
      <c r="K502" s="369"/>
      <c r="L502" s="369"/>
      <c r="M502" s="275" t="s">
        <v>2343</v>
      </c>
      <c r="N502" s="369"/>
      <c r="O502" s="382"/>
      <c r="P502" s="369"/>
      <c r="Q502" s="382"/>
      <c r="R502" s="382"/>
      <c r="S502" s="162"/>
      <c r="T502" s="334">
        <f t="shared" si="1947"/>
        <v>0</v>
      </c>
      <c r="U502" s="356"/>
      <c r="V502" s="356"/>
      <c r="W502" s="275"/>
      <c r="X502" s="369"/>
      <c r="Y502" s="368"/>
      <c r="Z502" s="335">
        <f t="shared" si="1948"/>
        <v>0</v>
      </c>
      <c r="AA502" s="275"/>
      <c r="AB502" s="275"/>
      <c r="AC502" s="368"/>
      <c r="AD502" s="356"/>
      <c r="AE502" s="336">
        <f t="shared" si="1949"/>
        <v>0</v>
      </c>
      <c r="AF502" s="275"/>
      <c r="AG502" s="275"/>
      <c r="AH502" s="368"/>
      <c r="AI502" s="356"/>
      <c r="AJ502" s="336">
        <f t="shared" si="1950"/>
        <v>0</v>
      </c>
      <c r="AK502" s="275"/>
      <c r="AL502" s="275"/>
      <c r="AM502" s="368"/>
      <c r="AN502" s="356"/>
      <c r="AO502" s="336">
        <f t="shared" si="1951"/>
        <v>0</v>
      </c>
      <c r="AP502" s="275"/>
      <c r="AQ502" s="356"/>
      <c r="AR502" s="356"/>
      <c r="AS502" s="358"/>
      <c r="AT502" s="360"/>
      <c r="AU502" s="367"/>
      <c r="AV502" s="367"/>
      <c r="AW502" s="275"/>
      <c r="AX502" s="275"/>
      <c r="AY502" s="159"/>
      <c r="AZ502" s="159"/>
      <c r="BA502" s="344"/>
      <c r="XAO502" s="314"/>
      <c r="XAP502" s="314"/>
      <c r="XAQ502" s="263"/>
      <c r="XAR502" s="312"/>
      <c r="XAS502" s="263"/>
      <c r="XAT502" s="314"/>
      <c r="XAU502" s="314"/>
      <c r="XAV502" s="314"/>
      <c r="XAW502" s="315"/>
      <c r="XAX502" s="314"/>
      <c r="XAY502" s="314"/>
      <c r="XAZ502" s="314"/>
      <c r="XBA502" s="314"/>
      <c r="XBB502" s="314"/>
      <c r="XBC502" s="314"/>
      <c r="XBD502" s="281"/>
      <c r="XBE502" s="316"/>
      <c r="XBF502" s="317"/>
      <c r="XBG502" s="314"/>
      <c r="XBH502" s="314"/>
      <c r="XBI502" s="314"/>
      <c r="XBJ502" s="314"/>
      <c r="XBK502" s="263"/>
      <c r="XBL502" s="312"/>
      <c r="XBM502" s="263"/>
      <c r="XBN502" s="314"/>
      <c r="XBO502" s="314"/>
      <c r="XBP502" s="314"/>
      <c r="XBQ502" s="315"/>
      <c r="XBR502" s="314"/>
      <c r="XBS502" s="314"/>
      <c r="XBT502" s="314"/>
      <c r="XBU502" s="314"/>
      <c r="XBV502" s="314"/>
      <c r="XBW502" s="281"/>
      <c r="XBX502" s="317"/>
      <c r="XBY502" s="314"/>
      <c r="XBZ502" s="314"/>
      <c r="XCA502" s="318"/>
      <c r="XCB502" s="312"/>
      <c r="XCC502" s="314"/>
      <c r="XCD502" s="314"/>
      <c r="XCE502" s="263"/>
      <c r="XCF502" s="312"/>
      <c r="XCG502" s="263"/>
      <c r="XCH502" s="314"/>
      <c r="XCI502" s="314"/>
      <c r="XCJ502" s="314"/>
      <c r="XCK502" s="315"/>
      <c r="XCL502" s="314"/>
      <c r="XCM502" s="314"/>
      <c r="XCN502" s="314"/>
      <c r="XCO502" s="314"/>
      <c r="XCP502" s="314"/>
      <c r="XCQ502" s="317"/>
      <c r="XCR502" s="314"/>
      <c r="XCS502" s="318"/>
      <c r="XCT502" s="286"/>
      <c r="XCW502" s="314"/>
      <c r="XCX502" s="314"/>
      <c r="XCY502" s="263"/>
      <c r="XCZ502" s="312"/>
      <c r="XDA502" s="263"/>
      <c r="XDB502" s="314"/>
      <c r="XDC502" s="314"/>
      <c r="XDD502" s="314"/>
      <c r="XDE502" s="315"/>
      <c r="XDF502" s="314"/>
      <c r="XDG502" s="314"/>
      <c r="XDH502" s="314"/>
      <c r="XDI502" s="314"/>
      <c r="XDJ502" s="314"/>
      <c r="XDK502" s="314"/>
      <c r="XDL502" s="286"/>
      <c r="XDQ502" s="314"/>
      <c r="XDR502" s="314"/>
      <c r="XDS502" s="263"/>
      <c r="XDT502" s="312"/>
      <c r="XDU502" s="263"/>
      <c r="XDV502" s="314"/>
      <c r="XDW502" s="314"/>
      <c r="XDX502" s="314"/>
      <c r="XDY502" s="315"/>
      <c r="XDZ502" s="314"/>
      <c r="XEA502" s="314"/>
      <c r="XEB502" s="314"/>
      <c r="XEC502" s="314"/>
      <c r="XED502" s="314"/>
      <c r="XEE502" s="286"/>
      <c r="XEK502" s="314"/>
      <c r="XEL502" s="314"/>
      <c r="XEM502" s="263"/>
      <c r="XEN502" s="312"/>
      <c r="XEO502" s="263"/>
      <c r="XEP502" s="314"/>
      <c r="XEQ502" s="314"/>
      <c r="XER502" s="314"/>
      <c r="XES502" s="315"/>
      <c r="XET502" s="314"/>
      <c r="XEU502" s="314"/>
      <c r="XEV502" s="314"/>
      <c r="XEW502" s="314"/>
      <c r="XEX502" s="314"/>
    </row>
    <row r="503" spans="1:53 16265:16378" ht="40.5" hidden="1" customHeight="1" x14ac:dyDescent="0.2">
      <c r="A503" s="378">
        <v>165</v>
      </c>
      <c r="B503" s="364" t="s">
        <v>163</v>
      </c>
      <c r="C503" s="356" t="str">
        <f t="shared" si="2048"/>
        <v>MARIA TERESA VELEZ ANGEL</v>
      </c>
      <c r="D503" s="374" t="s">
        <v>166</v>
      </c>
      <c r="E503" s="356"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69" t="s">
        <v>276</v>
      </c>
      <c r="G503" s="275" t="s">
        <v>271</v>
      </c>
      <c r="H503" s="275" t="s">
        <v>37</v>
      </c>
      <c r="I503" s="163" t="s">
        <v>2344</v>
      </c>
      <c r="J503" s="369" t="s">
        <v>110</v>
      </c>
      <c r="K503" s="364" t="s">
        <v>2345</v>
      </c>
      <c r="L503" s="364" t="s">
        <v>2346</v>
      </c>
      <c r="M503" s="364" t="s">
        <v>2347</v>
      </c>
      <c r="N503" s="369" t="s">
        <v>150</v>
      </c>
      <c r="O503" s="382">
        <f t="shared" ref="O503" si="2120">IF(N503="ALTA",5,IF(N503="MEDIO ALTA",4,IF(N503="MEDIA",3,IF(N503="MEDIO BAJA",2,IF(N503="BAJA",1,0)))))</f>
        <v>4</v>
      </c>
      <c r="P503" s="369" t="s">
        <v>142</v>
      </c>
      <c r="Q503" s="382">
        <f t="shared" si="2108"/>
        <v>1</v>
      </c>
      <c r="R503" s="382">
        <f>Q503*O503</f>
        <v>4</v>
      </c>
      <c r="S503" s="162" t="s">
        <v>327</v>
      </c>
      <c r="T503" s="334">
        <f t="shared" si="1947"/>
        <v>1</v>
      </c>
      <c r="U503" s="356">
        <f t="shared" si="1902"/>
        <v>1</v>
      </c>
      <c r="V503" s="356">
        <f t="shared" ref="V503" si="2121">U503*0.6</f>
        <v>0.6</v>
      </c>
      <c r="W503" s="275" t="s">
        <v>2348</v>
      </c>
      <c r="X503" s="369">
        <f>IF(S503="No_existen",5*$X$10,Y503*$X$10)</f>
        <v>0.2</v>
      </c>
      <c r="Y503" s="368">
        <f t="shared" ref="Y503" si="2122">ROUND(AVERAGEIF(Z503:Z505,"&gt;0"),0)</f>
        <v>4</v>
      </c>
      <c r="Z503" s="335">
        <f t="shared" si="1948"/>
        <v>4</v>
      </c>
      <c r="AA503" s="275" t="s">
        <v>330</v>
      </c>
      <c r="AB503" s="275"/>
      <c r="AC503" s="368">
        <f t="shared" ref="AC503" si="2123">IF(S503="No_existen",5*$AC$10,AD503*$AC$10)</f>
        <v>0.15</v>
      </c>
      <c r="AD503" s="356">
        <f t="shared" ref="AD503" si="2124">ROUND(AVERAGEIF(AE503:AE505,"&gt;0"),0)</f>
        <v>1</v>
      </c>
      <c r="AE503" s="336">
        <f t="shared" si="1949"/>
        <v>1</v>
      </c>
      <c r="AF503" s="275" t="s">
        <v>307</v>
      </c>
      <c r="AG503" s="275" t="s">
        <v>2349</v>
      </c>
      <c r="AH503" s="368">
        <f t="shared" ref="AH503" si="2125">IF(S503="No_existen",5*$AH$10,AI503*$AH$10)</f>
        <v>0.1</v>
      </c>
      <c r="AI503" s="356">
        <f t="shared" ref="AI503" si="2126">ROUND(AVERAGEIF(AJ503:AJ505,"&gt;0"),0)</f>
        <v>1</v>
      </c>
      <c r="AJ503" s="336">
        <f t="shared" si="1950"/>
        <v>1</v>
      </c>
      <c r="AK503" s="275" t="s">
        <v>304</v>
      </c>
      <c r="AL503" s="275" t="s">
        <v>319</v>
      </c>
      <c r="AM503" s="368">
        <f t="shared" ref="AM503" si="2127">IF(S503="No_existen",5*$AM$10,AN503*$AM$10)</f>
        <v>0.1</v>
      </c>
      <c r="AN503" s="356">
        <f t="shared" ref="AN503" si="2128">ROUND(AVERAGEIF(AO503:AO505,"&gt;0"),0)</f>
        <v>1</v>
      </c>
      <c r="AO503" s="336">
        <f t="shared" si="1951"/>
        <v>1</v>
      </c>
      <c r="AP503" s="275" t="s">
        <v>592</v>
      </c>
      <c r="AQ503" s="356">
        <f t="shared" si="2103"/>
        <v>2</v>
      </c>
      <c r="AR503" s="356" t="str">
        <f t="shared" ref="AR503" si="2129">IF(AQ503&lt;1.5,"FUERTE",IF(AND(AQ503&gt;=1.5,AQ503&lt;2.5),"ACEPTABLE",IF(AQ503&gt;=5,"INEXISTENTE","DÉBIL")))</f>
        <v>ACEPTABLE</v>
      </c>
      <c r="AS503" s="358">
        <f t="shared" ref="AS503" si="2130">IF(R503=0,0,ROUND((R503*AQ503),0))</f>
        <v>8</v>
      </c>
      <c r="AT503" s="360" t="str">
        <f t="shared" ref="AT503" si="2131">IF(AS503&gt;=36,"GRAVE", IF(AS503&lt;=10, "LEVE", "MODERADO"))</f>
        <v>LEVE</v>
      </c>
      <c r="AU503" s="367" t="s">
        <v>2350</v>
      </c>
      <c r="AV503" s="367">
        <v>0</v>
      </c>
      <c r="AW503" s="275" t="s">
        <v>90</v>
      </c>
      <c r="AX503" s="275"/>
      <c r="AY503" s="159"/>
      <c r="AZ503" s="159"/>
      <c r="BA503" s="344"/>
      <c r="XAO503" s="314"/>
      <c r="XAP503" s="314"/>
      <c r="XAQ503" s="263"/>
      <c r="XAR503" s="312"/>
      <c r="XAS503" s="263"/>
      <c r="XAT503" s="314"/>
      <c r="XAU503" s="314"/>
      <c r="XAV503" s="314"/>
      <c r="XAW503" s="315"/>
      <c r="XAX503" s="314"/>
      <c r="XAY503" s="314"/>
      <c r="XAZ503" s="314"/>
      <c r="XBA503" s="314"/>
      <c r="XBB503" s="314"/>
      <c r="XBC503" s="314"/>
      <c r="XBD503" s="281"/>
      <c r="XBE503" s="316"/>
      <c r="XBF503" s="317"/>
      <c r="XBG503" s="314"/>
      <c r="XBH503" s="314"/>
      <c r="XBI503" s="314"/>
      <c r="XBJ503" s="314"/>
      <c r="XBK503" s="263"/>
      <c r="XBL503" s="312"/>
      <c r="XBM503" s="263"/>
      <c r="XBN503" s="314"/>
      <c r="XBO503" s="314"/>
      <c r="XBP503" s="314"/>
      <c r="XBQ503" s="315"/>
      <c r="XBR503" s="314"/>
      <c r="XBS503" s="314"/>
      <c r="XBT503" s="314"/>
      <c r="XBU503" s="314"/>
      <c r="XBV503" s="314"/>
      <c r="XBW503" s="281"/>
      <c r="XBX503" s="317"/>
      <c r="XBY503" s="314"/>
      <c r="XBZ503" s="314"/>
      <c r="XCA503" s="318"/>
      <c r="XCB503" s="312"/>
      <c r="XCC503" s="314"/>
      <c r="XCD503" s="314"/>
      <c r="XCE503" s="263"/>
      <c r="XCF503" s="312"/>
      <c r="XCG503" s="263"/>
      <c r="XCH503" s="314"/>
      <c r="XCI503" s="314"/>
      <c r="XCJ503" s="314"/>
      <c r="XCK503" s="315"/>
      <c r="XCL503" s="314"/>
      <c r="XCM503" s="314"/>
      <c r="XCN503" s="314"/>
      <c r="XCO503" s="314"/>
      <c r="XCP503" s="314"/>
      <c r="XCQ503" s="317"/>
      <c r="XCR503" s="314"/>
      <c r="XCS503" s="318"/>
      <c r="XCT503" s="286"/>
      <c r="XCW503" s="314"/>
      <c r="XCX503" s="314"/>
      <c r="XCY503" s="263"/>
      <c r="XCZ503" s="312"/>
      <c r="XDA503" s="263"/>
      <c r="XDB503" s="314"/>
      <c r="XDC503" s="314"/>
      <c r="XDD503" s="314"/>
      <c r="XDE503" s="315"/>
      <c r="XDF503" s="314"/>
      <c r="XDG503" s="314"/>
      <c r="XDH503" s="314"/>
      <c r="XDI503" s="314"/>
      <c r="XDJ503" s="314"/>
      <c r="XDK503" s="314"/>
      <c r="XDL503" s="286"/>
      <c r="XDQ503" s="314"/>
      <c r="XDR503" s="314"/>
      <c r="XDS503" s="263"/>
      <c r="XDT503" s="312"/>
      <c r="XDU503" s="263"/>
      <c r="XDV503" s="314"/>
      <c r="XDW503" s="314"/>
      <c r="XDX503" s="314"/>
      <c r="XDY503" s="315"/>
      <c r="XDZ503" s="314"/>
      <c r="XEA503" s="314"/>
      <c r="XEB503" s="314"/>
      <c r="XEC503" s="314"/>
      <c r="XED503" s="314"/>
      <c r="XEE503" s="286"/>
      <c r="XEK503" s="314"/>
      <c r="XEL503" s="314"/>
      <c r="XEM503" s="263"/>
      <c r="XEN503" s="312"/>
      <c r="XEO503" s="263"/>
      <c r="XEP503" s="314"/>
      <c r="XEQ503" s="314"/>
      <c r="XER503" s="314"/>
      <c r="XES503" s="315"/>
      <c r="XET503" s="314"/>
      <c r="XEU503" s="314"/>
      <c r="XEV503" s="314"/>
      <c r="XEW503" s="314"/>
      <c r="XEX503" s="314"/>
    </row>
    <row r="504" spans="1:53 16265:16378" ht="40.5" hidden="1" customHeight="1" x14ac:dyDescent="0.2">
      <c r="A504" s="378"/>
      <c r="B504" s="364"/>
      <c r="C504" s="356"/>
      <c r="D504" s="374"/>
      <c r="E504" s="356"/>
      <c r="F504" s="369"/>
      <c r="G504" s="275" t="s">
        <v>272</v>
      </c>
      <c r="H504" s="275" t="s">
        <v>41</v>
      </c>
      <c r="I504" s="163" t="s">
        <v>2351</v>
      </c>
      <c r="J504" s="369"/>
      <c r="K504" s="364"/>
      <c r="L504" s="364"/>
      <c r="M504" s="364"/>
      <c r="N504" s="369"/>
      <c r="O504" s="382"/>
      <c r="P504" s="369"/>
      <c r="Q504" s="382"/>
      <c r="R504" s="382"/>
      <c r="S504" s="162"/>
      <c r="T504" s="334">
        <f t="shared" si="1947"/>
        <v>0</v>
      </c>
      <c r="U504" s="356"/>
      <c r="V504" s="356"/>
      <c r="W504" s="275"/>
      <c r="X504" s="369"/>
      <c r="Y504" s="368"/>
      <c r="Z504" s="335">
        <f t="shared" si="1948"/>
        <v>0</v>
      </c>
      <c r="AA504" s="275"/>
      <c r="AB504" s="275"/>
      <c r="AC504" s="368"/>
      <c r="AD504" s="356"/>
      <c r="AE504" s="336">
        <f t="shared" si="1949"/>
        <v>0</v>
      </c>
      <c r="AF504" s="275"/>
      <c r="AG504" s="275"/>
      <c r="AH504" s="368"/>
      <c r="AI504" s="356"/>
      <c r="AJ504" s="336">
        <f t="shared" si="1950"/>
        <v>0</v>
      </c>
      <c r="AK504" s="275"/>
      <c r="AL504" s="275"/>
      <c r="AM504" s="368"/>
      <c r="AN504" s="356"/>
      <c r="AO504" s="336">
        <f t="shared" si="1951"/>
        <v>0</v>
      </c>
      <c r="AP504" s="275"/>
      <c r="AQ504" s="356"/>
      <c r="AR504" s="356"/>
      <c r="AS504" s="358"/>
      <c r="AT504" s="360"/>
      <c r="AU504" s="367"/>
      <c r="AV504" s="367"/>
      <c r="AW504" s="275" t="s">
        <v>90</v>
      </c>
      <c r="AX504" s="275"/>
      <c r="AY504" s="159"/>
      <c r="AZ504" s="159"/>
      <c r="BA504" s="344"/>
      <c r="XAO504" s="314"/>
      <c r="XAP504" s="314"/>
      <c r="XAQ504" s="263"/>
      <c r="XAR504" s="312"/>
      <c r="XAS504" s="263"/>
      <c r="XAT504" s="314"/>
      <c r="XAU504" s="314"/>
      <c r="XAV504" s="314"/>
      <c r="XAW504" s="315"/>
      <c r="XAX504" s="314"/>
      <c r="XAY504" s="314"/>
      <c r="XAZ504" s="314"/>
      <c r="XBA504" s="314"/>
      <c r="XBB504" s="314"/>
      <c r="XBC504" s="314"/>
      <c r="XBD504" s="281"/>
      <c r="XBE504" s="316"/>
      <c r="XBF504" s="317"/>
      <c r="XBG504" s="314"/>
      <c r="XBH504" s="314"/>
      <c r="XBI504" s="314"/>
      <c r="XBJ504" s="314"/>
      <c r="XBK504" s="263"/>
      <c r="XBL504" s="312"/>
      <c r="XBM504" s="263"/>
      <c r="XBN504" s="314"/>
      <c r="XBO504" s="314"/>
      <c r="XBP504" s="314"/>
      <c r="XBQ504" s="315"/>
      <c r="XBR504" s="314"/>
      <c r="XBS504" s="314"/>
      <c r="XBT504" s="314"/>
      <c r="XBU504" s="314"/>
      <c r="XBV504" s="314"/>
      <c r="XBW504" s="281"/>
      <c r="XBX504" s="317"/>
      <c r="XBY504" s="314"/>
      <c r="XBZ504" s="314"/>
      <c r="XCA504" s="318"/>
      <c r="XCB504" s="312"/>
      <c r="XCC504" s="314"/>
      <c r="XCD504" s="314"/>
      <c r="XCE504" s="263"/>
      <c r="XCF504" s="312"/>
      <c r="XCG504" s="263"/>
      <c r="XCH504" s="314"/>
      <c r="XCI504" s="314"/>
      <c r="XCJ504" s="314"/>
      <c r="XCK504" s="315"/>
      <c r="XCL504" s="314"/>
      <c r="XCM504" s="314"/>
      <c r="XCN504" s="314"/>
      <c r="XCO504" s="314"/>
      <c r="XCP504" s="314"/>
      <c r="XCQ504" s="317"/>
      <c r="XCR504" s="314"/>
      <c r="XCS504" s="318"/>
      <c r="XCT504" s="286"/>
      <c r="XCW504" s="314"/>
      <c r="XCX504" s="314"/>
      <c r="XCY504" s="263"/>
      <c r="XCZ504" s="312"/>
      <c r="XDA504" s="263"/>
      <c r="XDB504" s="314"/>
      <c r="XDC504" s="314"/>
      <c r="XDD504" s="314"/>
      <c r="XDE504" s="315"/>
      <c r="XDF504" s="314"/>
      <c r="XDG504" s="314"/>
      <c r="XDH504" s="314"/>
      <c r="XDI504" s="314"/>
      <c r="XDJ504" s="314"/>
      <c r="XDK504" s="314"/>
      <c r="XDL504" s="286"/>
      <c r="XDQ504" s="314"/>
      <c r="XDR504" s="314"/>
      <c r="XDS504" s="263"/>
      <c r="XDT504" s="312"/>
      <c r="XDU504" s="263"/>
      <c r="XDV504" s="314"/>
      <c r="XDW504" s="314"/>
      <c r="XDX504" s="314"/>
      <c r="XDY504" s="315"/>
      <c r="XDZ504" s="314"/>
      <c r="XEA504" s="314"/>
      <c r="XEB504" s="314"/>
      <c r="XEC504" s="314"/>
      <c r="XED504" s="314"/>
      <c r="XEE504" s="286"/>
      <c r="XEK504" s="314"/>
      <c r="XEL504" s="314"/>
      <c r="XEM504" s="263"/>
      <c r="XEN504" s="312"/>
      <c r="XEO504" s="263"/>
      <c r="XEP504" s="314"/>
      <c r="XEQ504" s="314"/>
      <c r="XER504" s="314"/>
      <c r="XES504" s="315"/>
      <c r="XET504" s="314"/>
      <c r="XEU504" s="314"/>
      <c r="XEV504" s="314"/>
      <c r="XEW504" s="314"/>
      <c r="XEX504" s="314"/>
    </row>
    <row r="505" spans="1:53 16265:16378" ht="40.5" hidden="1" customHeight="1" x14ac:dyDescent="0.2">
      <c r="A505" s="378"/>
      <c r="B505" s="364"/>
      <c r="C505" s="356"/>
      <c r="D505" s="374"/>
      <c r="E505" s="356"/>
      <c r="F505" s="369"/>
      <c r="G505" s="275"/>
      <c r="H505" s="275"/>
      <c r="I505" s="275"/>
      <c r="J505" s="369"/>
      <c r="K505" s="364"/>
      <c r="L505" s="364"/>
      <c r="M505" s="364"/>
      <c r="N505" s="369"/>
      <c r="O505" s="382"/>
      <c r="P505" s="369"/>
      <c r="Q505" s="382"/>
      <c r="R505" s="382"/>
      <c r="S505" s="162"/>
      <c r="T505" s="334">
        <f t="shared" si="1947"/>
        <v>0</v>
      </c>
      <c r="U505" s="356"/>
      <c r="V505" s="356"/>
      <c r="W505" s="275"/>
      <c r="X505" s="369"/>
      <c r="Y505" s="368"/>
      <c r="Z505" s="335">
        <f t="shared" si="1948"/>
        <v>0</v>
      </c>
      <c r="AA505" s="275"/>
      <c r="AB505" s="275"/>
      <c r="AC505" s="368"/>
      <c r="AD505" s="356"/>
      <c r="AE505" s="336">
        <f t="shared" si="1949"/>
        <v>0</v>
      </c>
      <c r="AF505" s="275"/>
      <c r="AG505" s="275"/>
      <c r="AH505" s="368"/>
      <c r="AI505" s="356"/>
      <c r="AJ505" s="336">
        <f t="shared" si="1950"/>
        <v>0</v>
      </c>
      <c r="AK505" s="275"/>
      <c r="AL505" s="275"/>
      <c r="AM505" s="368"/>
      <c r="AN505" s="356"/>
      <c r="AO505" s="336">
        <f t="shared" si="1951"/>
        <v>0</v>
      </c>
      <c r="AP505" s="275"/>
      <c r="AQ505" s="356"/>
      <c r="AR505" s="356"/>
      <c r="AS505" s="358"/>
      <c r="AT505" s="360"/>
      <c r="AU505" s="367"/>
      <c r="AV505" s="367"/>
      <c r="AW505" s="275" t="s">
        <v>90</v>
      </c>
      <c r="AX505" s="275"/>
      <c r="AY505" s="159"/>
      <c r="AZ505" s="159"/>
      <c r="BA505" s="344"/>
      <c r="XAO505" s="314"/>
      <c r="XAP505" s="314"/>
      <c r="XAQ505" s="263"/>
      <c r="XAR505" s="312"/>
      <c r="XAS505" s="263"/>
      <c r="XAT505" s="314"/>
      <c r="XAU505" s="314"/>
      <c r="XAV505" s="314"/>
      <c r="XAW505" s="315"/>
      <c r="XAX505" s="314"/>
      <c r="XAY505" s="314"/>
      <c r="XAZ505" s="314"/>
      <c r="XBA505" s="314"/>
      <c r="XBB505" s="314"/>
      <c r="XBC505" s="314"/>
      <c r="XBD505" s="281"/>
      <c r="XBE505" s="316"/>
      <c r="XBF505" s="317"/>
      <c r="XBG505" s="314"/>
      <c r="XBH505" s="314"/>
      <c r="XBI505" s="314"/>
      <c r="XBJ505" s="314"/>
      <c r="XBK505" s="263"/>
      <c r="XBL505" s="312"/>
      <c r="XBM505" s="263"/>
      <c r="XBN505" s="314"/>
      <c r="XBO505" s="314"/>
      <c r="XBP505" s="314"/>
      <c r="XBQ505" s="315"/>
      <c r="XBR505" s="314"/>
      <c r="XBS505" s="314"/>
      <c r="XBT505" s="314"/>
      <c r="XBU505" s="314"/>
      <c r="XBV505" s="314"/>
      <c r="XBW505" s="281"/>
      <c r="XBX505" s="317"/>
      <c r="XBY505" s="314"/>
      <c r="XBZ505" s="314"/>
      <c r="XCA505" s="318"/>
      <c r="XCB505" s="312"/>
      <c r="XCC505" s="314"/>
      <c r="XCD505" s="314"/>
      <c r="XCE505" s="263"/>
      <c r="XCF505" s="312"/>
      <c r="XCG505" s="263"/>
      <c r="XCH505" s="314"/>
      <c r="XCI505" s="314"/>
      <c r="XCJ505" s="314"/>
      <c r="XCK505" s="315"/>
      <c r="XCL505" s="314"/>
      <c r="XCM505" s="314"/>
      <c r="XCN505" s="314"/>
      <c r="XCO505" s="314"/>
      <c r="XCP505" s="314"/>
      <c r="XCQ505" s="317"/>
      <c r="XCR505" s="314"/>
      <c r="XCS505" s="318"/>
      <c r="XCT505" s="286"/>
      <c r="XCW505" s="314"/>
      <c r="XCX505" s="314"/>
      <c r="XCY505" s="263"/>
      <c r="XCZ505" s="312"/>
      <c r="XDA505" s="263"/>
      <c r="XDB505" s="314"/>
      <c r="XDC505" s="314"/>
      <c r="XDD505" s="314"/>
      <c r="XDE505" s="315"/>
      <c r="XDF505" s="314"/>
      <c r="XDG505" s="314"/>
      <c r="XDH505" s="314"/>
      <c r="XDI505" s="314"/>
      <c r="XDJ505" s="314"/>
      <c r="XDK505" s="314"/>
      <c r="XDL505" s="286"/>
      <c r="XDQ505" s="314"/>
      <c r="XDR505" s="314"/>
      <c r="XDS505" s="263"/>
      <c r="XDT505" s="312"/>
      <c r="XDU505" s="263"/>
      <c r="XDV505" s="314"/>
      <c r="XDW505" s="314"/>
      <c r="XDX505" s="314"/>
      <c r="XDY505" s="315"/>
      <c r="XDZ505" s="314"/>
      <c r="XEA505" s="314"/>
      <c r="XEB505" s="314"/>
      <c r="XEC505" s="314"/>
      <c r="XED505" s="314"/>
      <c r="XEE505" s="286"/>
      <c r="XEK505" s="314"/>
      <c r="XEL505" s="314"/>
      <c r="XEM505" s="263"/>
      <c r="XEN505" s="312"/>
      <c r="XEO505" s="263"/>
      <c r="XEP505" s="314"/>
      <c r="XEQ505" s="314"/>
      <c r="XER505" s="314"/>
      <c r="XES505" s="315"/>
      <c r="XET505" s="314"/>
      <c r="XEU505" s="314"/>
      <c r="XEV505" s="314"/>
      <c r="XEW505" s="314"/>
      <c r="XEX505" s="314"/>
    </row>
    <row r="506" spans="1:53 16265:16378" ht="40.5" hidden="1" customHeight="1" x14ac:dyDescent="0.2">
      <c r="A506" s="378">
        <v>166</v>
      </c>
      <c r="B506" s="364" t="s">
        <v>163</v>
      </c>
      <c r="C506" s="356" t="str">
        <f t="shared" si="2048"/>
        <v>MARIA TERESA VELEZ ANGEL</v>
      </c>
      <c r="D506" s="374" t="s">
        <v>166</v>
      </c>
      <c r="E506" s="356"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69" t="s">
        <v>276</v>
      </c>
      <c r="G506" s="275" t="s">
        <v>271</v>
      </c>
      <c r="H506" s="275" t="s">
        <v>37</v>
      </c>
      <c r="I506" s="275" t="s">
        <v>2352</v>
      </c>
      <c r="J506" s="369" t="s">
        <v>110</v>
      </c>
      <c r="K506" s="369" t="s">
        <v>2353</v>
      </c>
      <c r="L506" s="369" t="s">
        <v>2354</v>
      </c>
      <c r="M506" s="369" t="s">
        <v>2347</v>
      </c>
      <c r="N506" s="369" t="s">
        <v>149</v>
      </c>
      <c r="O506" s="382">
        <f t="shared" ref="O506" si="2132">IF(N506="ALTA",5,IF(N506="MEDIO ALTA",4,IF(N506="MEDIA",3,IF(N506="MEDIO BAJA",2,IF(N506="BAJA",1,0)))))</f>
        <v>5</v>
      </c>
      <c r="P506" s="369" t="s">
        <v>142</v>
      </c>
      <c r="Q506" s="382">
        <f t="shared" si="2108"/>
        <v>1</v>
      </c>
      <c r="R506" s="382">
        <f>Q506*O506</f>
        <v>5</v>
      </c>
      <c r="S506" s="162" t="s">
        <v>327</v>
      </c>
      <c r="T506" s="334">
        <f t="shared" si="1947"/>
        <v>1</v>
      </c>
      <c r="U506" s="356">
        <f t="shared" si="1902"/>
        <v>1</v>
      </c>
      <c r="V506" s="356">
        <f t="shared" ref="V506" si="2133">U506*0.6</f>
        <v>0.6</v>
      </c>
      <c r="W506" s="275" t="s">
        <v>2355</v>
      </c>
      <c r="X506" s="369">
        <f>IF(S506="No_existen",5*$X$10,Y506*$X$10)</f>
        <v>0.2</v>
      </c>
      <c r="Y506" s="368">
        <f t="shared" ref="Y506" si="2134">ROUND(AVERAGEIF(Z506:Z508,"&gt;0"),0)</f>
        <v>4</v>
      </c>
      <c r="Z506" s="335">
        <f t="shared" si="1948"/>
        <v>4</v>
      </c>
      <c r="AA506" s="275" t="s">
        <v>330</v>
      </c>
      <c r="AB506" s="275"/>
      <c r="AC506" s="368">
        <f t="shared" ref="AC506" si="2135">IF(S506="No_existen",5*$AC$10,AD506*$AC$10)</f>
        <v>0.15</v>
      </c>
      <c r="AD506" s="356">
        <f t="shared" ref="AD506" si="2136">ROUND(AVERAGEIF(AE506:AE508,"&gt;0"),0)</f>
        <v>1</v>
      </c>
      <c r="AE506" s="336">
        <f t="shared" si="1949"/>
        <v>1</v>
      </c>
      <c r="AF506" s="275" t="s">
        <v>307</v>
      </c>
      <c r="AG506" s="275" t="s">
        <v>2349</v>
      </c>
      <c r="AH506" s="368">
        <f t="shared" ref="AH506" si="2137">IF(S506="No_existen",5*$AH$10,AI506*$AH$10)</f>
        <v>0.1</v>
      </c>
      <c r="AI506" s="356">
        <f t="shared" ref="AI506" si="2138">ROUND(AVERAGEIF(AJ506:AJ508,"&gt;0"),0)</f>
        <v>1</v>
      </c>
      <c r="AJ506" s="336">
        <f t="shared" si="1950"/>
        <v>1</v>
      </c>
      <c r="AK506" s="275" t="s">
        <v>304</v>
      </c>
      <c r="AL506" s="275" t="s">
        <v>319</v>
      </c>
      <c r="AM506" s="368">
        <f t="shared" ref="AM506" si="2139">IF(S506="No_existen",5*$AM$10,AN506*$AM$10)</f>
        <v>0.1</v>
      </c>
      <c r="AN506" s="356">
        <f t="shared" ref="AN506" si="2140">ROUND(AVERAGEIF(AO506:AO508,"&gt;0"),0)</f>
        <v>1</v>
      </c>
      <c r="AO506" s="336">
        <f t="shared" si="1951"/>
        <v>1</v>
      </c>
      <c r="AP506" s="275" t="s">
        <v>592</v>
      </c>
      <c r="AQ506" s="356">
        <f t="shared" si="2103"/>
        <v>2</v>
      </c>
      <c r="AR506" s="356" t="str">
        <f t="shared" ref="AR506" si="2141">IF(AQ506&lt;1.5,"FUERTE",IF(AND(AQ506&gt;=1.5,AQ506&lt;2.5),"ACEPTABLE",IF(AQ506&gt;=5,"INEXISTENTE","DÉBIL")))</f>
        <v>ACEPTABLE</v>
      </c>
      <c r="AS506" s="358">
        <f t="shared" ref="AS506" si="2142">IF(R506=0,0,ROUND((R506*AQ506),0))</f>
        <v>10</v>
      </c>
      <c r="AT506" s="360" t="str">
        <f t="shared" ref="AT506" si="2143">IF(AS506&gt;=36,"GRAVE", IF(AS506&lt;=10, "LEVE", "MODERADO"))</f>
        <v>LEVE</v>
      </c>
      <c r="AU506" s="367" t="s">
        <v>2356</v>
      </c>
      <c r="AV506" s="367">
        <v>0</v>
      </c>
      <c r="AW506" s="275" t="s">
        <v>90</v>
      </c>
      <c r="AX506" s="275"/>
      <c r="AY506" s="159"/>
      <c r="AZ506" s="159"/>
      <c r="BA506" s="344"/>
      <c r="XAO506" s="314"/>
      <c r="XAP506" s="314"/>
      <c r="XAQ506" s="263"/>
      <c r="XAR506" s="312"/>
      <c r="XAS506" s="263"/>
      <c r="XAT506" s="314"/>
      <c r="XAU506" s="314"/>
      <c r="XAV506" s="314"/>
      <c r="XAW506" s="315"/>
      <c r="XAX506" s="314"/>
      <c r="XAY506" s="314"/>
      <c r="XAZ506" s="314"/>
      <c r="XBA506" s="314"/>
      <c r="XBB506" s="314"/>
      <c r="XBC506" s="314"/>
      <c r="XBD506" s="281"/>
      <c r="XBE506" s="316"/>
      <c r="XBF506" s="317"/>
      <c r="XBG506" s="314"/>
      <c r="XBH506" s="314"/>
      <c r="XBI506" s="314"/>
      <c r="XBJ506" s="314"/>
      <c r="XBK506" s="263"/>
      <c r="XBL506" s="312"/>
      <c r="XBM506" s="263"/>
      <c r="XBN506" s="314"/>
      <c r="XBO506" s="314"/>
      <c r="XBP506" s="314"/>
      <c r="XBQ506" s="315"/>
      <c r="XBR506" s="314"/>
      <c r="XBS506" s="314"/>
      <c r="XBT506" s="314"/>
      <c r="XBU506" s="314"/>
      <c r="XBV506" s="314"/>
      <c r="XBW506" s="281"/>
      <c r="XBX506" s="317"/>
      <c r="XBY506" s="314"/>
      <c r="XBZ506" s="314"/>
      <c r="XCA506" s="318"/>
      <c r="XCB506" s="312"/>
      <c r="XCC506" s="314"/>
      <c r="XCD506" s="314"/>
      <c r="XCE506" s="263"/>
      <c r="XCF506" s="312"/>
      <c r="XCG506" s="263"/>
      <c r="XCH506" s="314"/>
      <c r="XCI506" s="314"/>
      <c r="XCJ506" s="314"/>
      <c r="XCK506" s="315"/>
      <c r="XCL506" s="314"/>
      <c r="XCM506" s="314"/>
      <c r="XCN506" s="314"/>
      <c r="XCO506" s="314"/>
      <c r="XCP506" s="314"/>
      <c r="XCQ506" s="317"/>
      <c r="XCR506" s="314"/>
      <c r="XCS506" s="318"/>
      <c r="XCT506" s="286"/>
      <c r="XCW506" s="314"/>
      <c r="XCX506" s="314"/>
      <c r="XCY506" s="263"/>
      <c r="XCZ506" s="312"/>
      <c r="XDA506" s="263"/>
      <c r="XDB506" s="314"/>
      <c r="XDC506" s="314"/>
      <c r="XDD506" s="314"/>
      <c r="XDE506" s="315"/>
      <c r="XDF506" s="314"/>
      <c r="XDG506" s="314"/>
      <c r="XDH506" s="314"/>
      <c r="XDI506" s="314"/>
      <c r="XDJ506" s="314"/>
      <c r="XDK506" s="314"/>
      <c r="XDL506" s="286"/>
      <c r="XDQ506" s="314"/>
      <c r="XDR506" s="314"/>
      <c r="XDS506" s="263"/>
      <c r="XDT506" s="312"/>
      <c r="XDU506" s="263"/>
      <c r="XDV506" s="314"/>
      <c r="XDW506" s="314"/>
      <c r="XDX506" s="314"/>
      <c r="XDY506" s="315"/>
      <c r="XDZ506" s="314"/>
      <c r="XEA506" s="314"/>
      <c r="XEB506" s="314"/>
      <c r="XEC506" s="314"/>
      <c r="XED506" s="314"/>
      <c r="XEE506" s="286"/>
      <c r="XEK506" s="314"/>
      <c r="XEL506" s="314"/>
      <c r="XEM506" s="263"/>
      <c r="XEN506" s="312"/>
      <c r="XEO506" s="263"/>
      <c r="XEP506" s="314"/>
      <c r="XEQ506" s="314"/>
      <c r="XER506" s="314"/>
      <c r="XES506" s="315"/>
      <c r="XET506" s="314"/>
      <c r="XEU506" s="314"/>
      <c r="XEV506" s="314"/>
      <c r="XEW506" s="314"/>
      <c r="XEX506" s="314"/>
    </row>
    <row r="507" spans="1:53 16265:16378" ht="40.5" hidden="1" customHeight="1" x14ac:dyDescent="0.2">
      <c r="A507" s="378"/>
      <c r="B507" s="364"/>
      <c r="C507" s="356"/>
      <c r="D507" s="374"/>
      <c r="E507" s="356"/>
      <c r="F507" s="369"/>
      <c r="G507" s="275" t="s">
        <v>272</v>
      </c>
      <c r="H507" s="275" t="s">
        <v>41</v>
      </c>
      <c r="I507" s="275" t="s">
        <v>2351</v>
      </c>
      <c r="J507" s="369"/>
      <c r="K507" s="369"/>
      <c r="L507" s="369"/>
      <c r="M507" s="369"/>
      <c r="N507" s="369"/>
      <c r="O507" s="382"/>
      <c r="P507" s="369"/>
      <c r="Q507" s="382"/>
      <c r="R507" s="382"/>
      <c r="S507" s="162" t="s">
        <v>327</v>
      </c>
      <c r="T507" s="334">
        <f t="shared" si="1947"/>
        <v>1</v>
      </c>
      <c r="U507" s="356"/>
      <c r="V507" s="356"/>
      <c r="W507" s="275" t="s">
        <v>2348</v>
      </c>
      <c r="X507" s="369"/>
      <c r="Y507" s="368"/>
      <c r="Z507" s="335">
        <f t="shared" si="1948"/>
        <v>4</v>
      </c>
      <c r="AA507" s="275" t="s">
        <v>330</v>
      </c>
      <c r="AB507" s="275"/>
      <c r="AC507" s="368"/>
      <c r="AD507" s="356"/>
      <c r="AE507" s="336">
        <f t="shared" si="1949"/>
        <v>1</v>
      </c>
      <c r="AF507" s="275" t="s">
        <v>307</v>
      </c>
      <c r="AG507" s="275" t="s">
        <v>2349</v>
      </c>
      <c r="AH507" s="368"/>
      <c r="AI507" s="356"/>
      <c r="AJ507" s="336">
        <f t="shared" si="1950"/>
        <v>1</v>
      </c>
      <c r="AK507" s="275" t="s">
        <v>304</v>
      </c>
      <c r="AL507" s="275" t="s">
        <v>319</v>
      </c>
      <c r="AM507" s="368"/>
      <c r="AN507" s="356"/>
      <c r="AO507" s="336">
        <f t="shared" si="1951"/>
        <v>1</v>
      </c>
      <c r="AP507" s="275" t="s">
        <v>592</v>
      </c>
      <c r="AQ507" s="356"/>
      <c r="AR507" s="356"/>
      <c r="AS507" s="358"/>
      <c r="AT507" s="360"/>
      <c r="AU507" s="367"/>
      <c r="AV507" s="367"/>
      <c r="AW507" s="275" t="s">
        <v>90</v>
      </c>
      <c r="AX507" s="275"/>
      <c r="AY507" s="159"/>
      <c r="AZ507" s="159"/>
      <c r="BA507" s="344"/>
      <c r="XAO507" s="314"/>
      <c r="XAP507" s="314"/>
      <c r="XAQ507" s="263"/>
      <c r="XAR507" s="312"/>
      <c r="XAS507" s="263"/>
      <c r="XAT507" s="314"/>
      <c r="XAU507" s="314"/>
      <c r="XAV507" s="314"/>
      <c r="XAW507" s="315"/>
      <c r="XAX507" s="314"/>
      <c r="XAY507" s="314"/>
      <c r="XAZ507" s="314"/>
      <c r="XBA507" s="314"/>
      <c r="XBB507" s="314"/>
      <c r="XBC507" s="314"/>
      <c r="XBD507" s="281"/>
      <c r="XBE507" s="316"/>
      <c r="XBF507" s="317"/>
      <c r="XBG507" s="314"/>
      <c r="XBH507" s="314"/>
      <c r="XBI507" s="314"/>
      <c r="XBJ507" s="314"/>
      <c r="XBK507" s="263"/>
      <c r="XBL507" s="312"/>
      <c r="XBM507" s="263"/>
      <c r="XBN507" s="314"/>
      <c r="XBO507" s="314"/>
      <c r="XBP507" s="314"/>
      <c r="XBQ507" s="315"/>
      <c r="XBR507" s="314"/>
      <c r="XBS507" s="314"/>
      <c r="XBT507" s="314"/>
      <c r="XBU507" s="314"/>
      <c r="XBV507" s="314"/>
      <c r="XBW507" s="281"/>
      <c r="XBX507" s="317"/>
      <c r="XBY507" s="314"/>
      <c r="XBZ507" s="314"/>
      <c r="XCA507" s="318"/>
      <c r="XCB507" s="312"/>
      <c r="XCC507" s="314"/>
      <c r="XCD507" s="314"/>
      <c r="XCE507" s="263"/>
      <c r="XCF507" s="312"/>
      <c r="XCG507" s="263"/>
      <c r="XCH507" s="314"/>
      <c r="XCI507" s="314"/>
      <c r="XCJ507" s="314"/>
      <c r="XCK507" s="315"/>
      <c r="XCL507" s="314"/>
      <c r="XCM507" s="314"/>
      <c r="XCN507" s="314"/>
      <c r="XCO507" s="314"/>
      <c r="XCP507" s="314"/>
      <c r="XCQ507" s="317"/>
      <c r="XCR507" s="314"/>
      <c r="XCS507" s="318"/>
      <c r="XCT507" s="286"/>
      <c r="XCW507" s="314"/>
      <c r="XCX507" s="314"/>
      <c r="XCY507" s="263"/>
      <c r="XCZ507" s="312"/>
      <c r="XDA507" s="263"/>
      <c r="XDB507" s="314"/>
      <c r="XDC507" s="314"/>
      <c r="XDD507" s="314"/>
      <c r="XDE507" s="315"/>
      <c r="XDF507" s="314"/>
      <c r="XDG507" s="314"/>
      <c r="XDH507" s="314"/>
      <c r="XDI507" s="314"/>
      <c r="XDJ507" s="314"/>
      <c r="XDK507" s="314"/>
      <c r="XDL507" s="286"/>
      <c r="XDQ507" s="314"/>
      <c r="XDR507" s="314"/>
      <c r="XDS507" s="263"/>
      <c r="XDT507" s="312"/>
      <c r="XDU507" s="263"/>
      <c r="XDV507" s="314"/>
      <c r="XDW507" s="314"/>
      <c r="XDX507" s="314"/>
      <c r="XDY507" s="315"/>
      <c r="XDZ507" s="314"/>
      <c r="XEA507" s="314"/>
      <c r="XEB507" s="314"/>
      <c r="XEC507" s="314"/>
      <c r="XED507" s="314"/>
      <c r="XEE507" s="286"/>
      <c r="XEK507" s="314"/>
      <c r="XEL507" s="314"/>
      <c r="XEM507" s="263"/>
      <c r="XEN507" s="312"/>
      <c r="XEO507" s="263"/>
      <c r="XEP507" s="314"/>
      <c r="XEQ507" s="314"/>
      <c r="XER507" s="314"/>
      <c r="XES507" s="315"/>
      <c r="XET507" s="314"/>
      <c r="XEU507" s="314"/>
      <c r="XEV507" s="314"/>
      <c r="XEW507" s="314"/>
      <c r="XEX507" s="314"/>
    </row>
    <row r="508" spans="1:53 16265:16378" ht="40.5" hidden="1" customHeight="1" x14ac:dyDescent="0.2">
      <c r="A508" s="378"/>
      <c r="B508" s="364"/>
      <c r="C508" s="356"/>
      <c r="D508" s="374"/>
      <c r="E508" s="356"/>
      <c r="F508" s="369"/>
      <c r="G508" s="275"/>
      <c r="H508" s="275"/>
      <c r="I508" s="161"/>
      <c r="J508" s="369"/>
      <c r="K508" s="369"/>
      <c r="L508" s="369"/>
      <c r="M508" s="369"/>
      <c r="N508" s="369"/>
      <c r="O508" s="382"/>
      <c r="P508" s="369"/>
      <c r="Q508" s="382"/>
      <c r="R508" s="382"/>
      <c r="S508" s="162"/>
      <c r="T508" s="334">
        <f t="shared" si="1947"/>
        <v>0</v>
      </c>
      <c r="U508" s="356"/>
      <c r="V508" s="356"/>
      <c r="W508" s="275"/>
      <c r="X508" s="369"/>
      <c r="Y508" s="368"/>
      <c r="Z508" s="335">
        <f t="shared" si="1948"/>
        <v>0</v>
      </c>
      <c r="AA508" s="275"/>
      <c r="AB508" s="275"/>
      <c r="AC508" s="368"/>
      <c r="AD508" s="356"/>
      <c r="AE508" s="336">
        <f t="shared" si="1949"/>
        <v>0</v>
      </c>
      <c r="AF508" s="275"/>
      <c r="AG508" s="275"/>
      <c r="AH508" s="368"/>
      <c r="AI508" s="356"/>
      <c r="AJ508" s="336">
        <f t="shared" si="1950"/>
        <v>0</v>
      </c>
      <c r="AK508" s="275"/>
      <c r="AL508" s="275"/>
      <c r="AM508" s="368"/>
      <c r="AN508" s="356"/>
      <c r="AO508" s="336">
        <f t="shared" si="1951"/>
        <v>0</v>
      </c>
      <c r="AP508" s="275"/>
      <c r="AQ508" s="356"/>
      <c r="AR508" s="356"/>
      <c r="AS508" s="358"/>
      <c r="AT508" s="360"/>
      <c r="AU508" s="367"/>
      <c r="AV508" s="367"/>
      <c r="AW508" s="275" t="s">
        <v>90</v>
      </c>
      <c r="AX508" s="275"/>
      <c r="AY508" s="159"/>
      <c r="AZ508" s="159"/>
      <c r="BA508" s="344"/>
      <c r="XAO508" s="314"/>
      <c r="XAP508" s="314"/>
      <c r="XAQ508" s="263"/>
      <c r="XAR508" s="312"/>
      <c r="XAS508" s="263"/>
      <c r="XAT508" s="314"/>
      <c r="XAU508" s="314"/>
      <c r="XAV508" s="314"/>
      <c r="XAW508" s="315"/>
      <c r="XAX508" s="314"/>
      <c r="XAY508" s="314"/>
      <c r="XAZ508" s="314"/>
      <c r="XBA508" s="314"/>
      <c r="XBB508" s="314"/>
      <c r="XBC508" s="314"/>
      <c r="XBD508" s="281"/>
      <c r="XBE508" s="316"/>
      <c r="XBF508" s="317"/>
      <c r="XBG508" s="314"/>
      <c r="XBH508" s="314"/>
      <c r="XBI508" s="314"/>
      <c r="XBJ508" s="314"/>
      <c r="XBK508" s="263"/>
      <c r="XBL508" s="312"/>
      <c r="XBM508" s="263"/>
      <c r="XBN508" s="314"/>
      <c r="XBO508" s="314"/>
      <c r="XBP508" s="314"/>
      <c r="XBQ508" s="315"/>
      <c r="XBR508" s="314"/>
      <c r="XBS508" s="314"/>
      <c r="XBT508" s="314"/>
      <c r="XBU508" s="314"/>
      <c r="XBV508" s="314"/>
      <c r="XBW508" s="281"/>
      <c r="XBX508" s="317"/>
      <c r="XBY508" s="314"/>
      <c r="XBZ508" s="314"/>
      <c r="XCA508" s="318"/>
      <c r="XCB508" s="312"/>
      <c r="XCC508" s="314"/>
      <c r="XCD508" s="314"/>
      <c r="XCE508" s="263"/>
      <c r="XCF508" s="312"/>
      <c r="XCG508" s="263"/>
      <c r="XCH508" s="314"/>
      <c r="XCI508" s="314"/>
      <c r="XCJ508" s="314"/>
      <c r="XCK508" s="315"/>
      <c r="XCL508" s="314"/>
      <c r="XCM508" s="314"/>
      <c r="XCN508" s="314"/>
      <c r="XCO508" s="314"/>
      <c r="XCP508" s="314"/>
      <c r="XCQ508" s="317"/>
      <c r="XCR508" s="314"/>
      <c r="XCS508" s="318"/>
      <c r="XCT508" s="286"/>
      <c r="XCW508" s="314"/>
      <c r="XCX508" s="314"/>
      <c r="XCY508" s="263"/>
      <c r="XCZ508" s="312"/>
      <c r="XDA508" s="263"/>
      <c r="XDB508" s="314"/>
      <c r="XDC508" s="314"/>
      <c r="XDD508" s="314"/>
      <c r="XDE508" s="315"/>
      <c r="XDF508" s="314"/>
      <c r="XDG508" s="314"/>
      <c r="XDH508" s="314"/>
      <c r="XDI508" s="314"/>
      <c r="XDJ508" s="314"/>
      <c r="XDK508" s="314"/>
      <c r="XDL508" s="286"/>
      <c r="XDQ508" s="314"/>
      <c r="XDR508" s="314"/>
      <c r="XDS508" s="263"/>
      <c r="XDT508" s="312"/>
      <c r="XDU508" s="263"/>
      <c r="XDV508" s="314"/>
      <c r="XDW508" s="314"/>
      <c r="XDX508" s="314"/>
      <c r="XDY508" s="315"/>
      <c r="XDZ508" s="314"/>
      <c r="XEA508" s="314"/>
      <c r="XEB508" s="314"/>
      <c r="XEC508" s="314"/>
      <c r="XED508" s="314"/>
      <c r="XEE508" s="286"/>
      <c r="XEK508" s="314"/>
      <c r="XEL508" s="314"/>
      <c r="XEM508" s="263"/>
      <c r="XEN508" s="312"/>
      <c r="XEO508" s="263"/>
      <c r="XEP508" s="314"/>
      <c r="XEQ508" s="314"/>
      <c r="XER508" s="314"/>
      <c r="XES508" s="315"/>
      <c r="XET508" s="314"/>
      <c r="XEU508" s="314"/>
      <c r="XEV508" s="314"/>
      <c r="XEW508" s="314"/>
      <c r="XEX508" s="314"/>
    </row>
    <row r="509" spans="1:53 16265:16378" ht="62.25" hidden="1" customHeight="1" x14ac:dyDescent="0.2">
      <c r="A509" s="378">
        <v>167</v>
      </c>
      <c r="B509" s="364" t="s">
        <v>164</v>
      </c>
      <c r="C509" s="356" t="str">
        <f t="shared" si="2048"/>
        <v>FRANCISCO ANTORIO URIBE GOMEZ</v>
      </c>
      <c r="D509" s="374" t="s">
        <v>167</v>
      </c>
      <c r="E509" s="356"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69" t="s">
        <v>276</v>
      </c>
      <c r="G509" s="275" t="s">
        <v>271</v>
      </c>
      <c r="H509" s="275" t="s">
        <v>37</v>
      </c>
      <c r="I509" s="161" t="s">
        <v>2361</v>
      </c>
      <c r="J509" s="369" t="s">
        <v>112</v>
      </c>
      <c r="K509" s="369" t="s">
        <v>2362</v>
      </c>
      <c r="L509" s="369" t="s">
        <v>2363</v>
      </c>
      <c r="M509" s="369" t="s">
        <v>2364</v>
      </c>
      <c r="N509" s="369" t="s">
        <v>151</v>
      </c>
      <c r="O509" s="382">
        <f>IF(N509="ALTA",5,IF(N509="MEDIO ALTA",4,IF(N509="MEDIA",3,IF(N509="MEDIO BAJA",2,IF(N509="BAJA",1,0)))))</f>
        <v>2</v>
      </c>
      <c r="P509" s="369" t="s">
        <v>144</v>
      </c>
      <c r="Q509" s="382">
        <f>IF(P509="ALTO",5,IF(P509="MEDIO ALTO",4,IF(P509="MEDIO",3,IF(P509="MEDIO BAJO",2,IF(P509="BAJO",1,0)))))</f>
        <v>4</v>
      </c>
      <c r="R509" s="382">
        <f>Q509*O509</f>
        <v>8</v>
      </c>
      <c r="S509" s="162" t="s">
        <v>327</v>
      </c>
      <c r="T509" s="334">
        <f t="shared" si="1947"/>
        <v>1</v>
      </c>
      <c r="U509" s="356">
        <f t="shared" si="1902"/>
        <v>1</v>
      </c>
      <c r="V509" s="356">
        <f t="shared" ref="V509" si="2144">U509*0.6</f>
        <v>0.6</v>
      </c>
      <c r="W509" s="275" t="s">
        <v>2365</v>
      </c>
      <c r="X509" s="369">
        <f>IF(S509="No_existen",5*$X$10,Y509*$X$10)</f>
        <v>0.1</v>
      </c>
      <c r="Y509" s="368">
        <f t="shared" ref="Y509" si="2145">ROUND(AVERAGEIF(Z509:Z511,"&gt;0"),0)</f>
        <v>2</v>
      </c>
      <c r="Z509" s="335">
        <f t="shared" si="1948"/>
        <v>2</v>
      </c>
      <c r="AA509" s="275" t="s">
        <v>331</v>
      </c>
      <c r="AB509" s="275"/>
      <c r="AC509" s="368">
        <f t="shared" ref="AC509" si="2146">IF(S509="No_existen",5*$AC$10,AD509*$AC$10)</f>
        <v>0.15</v>
      </c>
      <c r="AD509" s="356">
        <f t="shared" ref="AD509" si="2147">ROUND(AVERAGEIF(AE509:AE511,"&gt;0"),0)</f>
        <v>1</v>
      </c>
      <c r="AE509" s="336">
        <f t="shared" si="1949"/>
        <v>1</v>
      </c>
      <c r="AF509" s="275" t="s">
        <v>307</v>
      </c>
      <c r="AG509" s="275" t="s">
        <v>2366</v>
      </c>
      <c r="AH509" s="368">
        <f t="shared" ref="AH509" si="2148">IF(S509="No_existen",5*$AH$10,AI509*$AH$10)</f>
        <v>0.1</v>
      </c>
      <c r="AI509" s="356">
        <f t="shared" ref="AI509" si="2149">ROUND(AVERAGEIF(AJ509:AJ511,"&gt;0"),0)</f>
        <v>1</v>
      </c>
      <c r="AJ509" s="336">
        <f t="shared" si="1950"/>
        <v>1</v>
      </c>
      <c r="AK509" s="275" t="s">
        <v>304</v>
      </c>
      <c r="AL509" s="275" t="s">
        <v>462</v>
      </c>
      <c r="AM509" s="368">
        <f t="shared" ref="AM509" si="2150">IF(S509="No_existen",5*$AM$10,AN509*$AM$10)</f>
        <v>0.1</v>
      </c>
      <c r="AN509" s="356">
        <f t="shared" ref="AN509" si="2151">ROUND(AVERAGEIF(AO509:AO511,"&gt;0"),0)</f>
        <v>1</v>
      </c>
      <c r="AO509" s="336">
        <f t="shared" si="1951"/>
        <v>1</v>
      </c>
      <c r="AP509" s="275" t="s">
        <v>592</v>
      </c>
      <c r="AQ509" s="356">
        <f t="shared" si="2103"/>
        <v>1</v>
      </c>
      <c r="AR509" s="356" t="str">
        <f t="shared" ref="AR509" si="2152">IF(AQ509&lt;1.5,"FUERTE",IF(AND(AQ509&gt;=1.5,AQ509&lt;2.5),"ACEPTABLE",IF(AQ509&gt;=5,"INEXISTENTE","DÉBIL")))</f>
        <v>FUERTE</v>
      </c>
      <c r="AS509" s="358">
        <f t="shared" ref="AS509" si="2153">IF(R509=0,0,ROUND((R509*AQ509),0))</f>
        <v>8</v>
      </c>
      <c r="AT509" s="360" t="str">
        <f t="shared" ref="AT509" si="2154">IF(AS509&gt;=36,"GRAVE", IF(AS509&lt;=10, "LEVE", "MODERADO"))</f>
        <v>LEVE</v>
      </c>
      <c r="AU509" s="364" t="s">
        <v>2367</v>
      </c>
      <c r="AV509" s="365">
        <v>0.98899999999999999</v>
      </c>
      <c r="AW509" s="275" t="s">
        <v>90</v>
      </c>
      <c r="AX509" s="275"/>
      <c r="AY509" s="159"/>
      <c r="AZ509" s="159"/>
      <c r="BA509" s="344"/>
      <c r="XAO509" s="314"/>
      <c r="XAP509" s="314"/>
      <c r="XAQ509" s="263"/>
      <c r="XAR509" s="312"/>
      <c r="XAS509" s="263"/>
      <c r="XAT509" s="314"/>
      <c r="XAU509" s="314"/>
      <c r="XAV509" s="314"/>
      <c r="XAW509" s="315"/>
      <c r="XAX509" s="314"/>
      <c r="XAY509" s="314"/>
      <c r="XAZ509" s="314"/>
      <c r="XBA509" s="314"/>
      <c r="XBB509" s="314"/>
      <c r="XBC509" s="314"/>
      <c r="XBD509" s="281"/>
      <c r="XBE509" s="316"/>
      <c r="XBF509" s="317"/>
      <c r="XBG509" s="314"/>
      <c r="XBH509" s="314"/>
      <c r="XBI509" s="314"/>
      <c r="XBJ509" s="314"/>
      <c r="XBK509" s="263"/>
      <c r="XBL509" s="312"/>
      <c r="XBM509" s="263"/>
      <c r="XBN509" s="314"/>
      <c r="XBO509" s="314"/>
      <c r="XBP509" s="314"/>
      <c r="XBQ509" s="315"/>
      <c r="XBR509" s="314"/>
      <c r="XBS509" s="314"/>
      <c r="XBT509" s="314"/>
      <c r="XBU509" s="314"/>
      <c r="XBV509" s="314"/>
      <c r="XBW509" s="281"/>
      <c r="XBX509" s="317"/>
      <c r="XBY509" s="314"/>
      <c r="XBZ509" s="314"/>
      <c r="XCA509" s="318"/>
      <c r="XCB509" s="312"/>
      <c r="XCC509" s="314"/>
      <c r="XCD509" s="314"/>
      <c r="XCE509" s="263"/>
      <c r="XCF509" s="312"/>
      <c r="XCG509" s="263"/>
      <c r="XCH509" s="314"/>
      <c r="XCI509" s="314"/>
      <c r="XCJ509" s="314"/>
      <c r="XCK509" s="315"/>
      <c r="XCL509" s="314"/>
      <c r="XCM509" s="314"/>
      <c r="XCN509" s="314"/>
      <c r="XCO509" s="314"/>
      <c r="XCP509" s="314"/>
      <c r="XCQ509" s="317"/>
      <c r="XCR509" s="314"/>
      <c r="XCS509" s="318"/>
      <c r="XCT509" s="286"/>
      <c r="XCW509" s="314"/>
      <c r="XCX509" s="314"/>
      <c r="XCY509" s="263"/>
      <c r="XCZ509" s="312"/>
      <c r="XDA509" s="263"/>
      <c r="XDB509" s="314"/>
      <c r="XDC509" s="314"/>
      <c r="XDD509" s="314"/>
      <c r="XDE509" s="315"/>
      <c r="XDF509" s="314"/>
      <c r="XDG509" s="314"/>
      <c r="XDH509" s="314"/>
      <c r="XDI509" s="314"/>
      <c r="XDJ509" s="314"/>
      <c r="XDK509" s="314"/>
      <c r="XDL509" s="286"/>
      <c r="XDQ509" s="314"/>
      <c r="XDR509" s="314"/>
      <c r="XDS509" s="263"/>
      <c r="XDT509" s="312"/>
      <c r="XDU509" s="263"/>
      <c r="XDV509" s="314"/>
      <c r="XDW509" s="314"/>
      <c r="XDX509" s="314"/>
      <c r="XDY509" s="315"/>
      <c r="XDZ509" s="314"/>
      <c r="XEA509" s="314"/>
      <c r="XEB509" s="314"/>
      <c r="XEC509" s="314"/>
      <c r="XED509" s="314"/>
      <c r="XEE509" s="286"/>
      <c r="XEK509" s="314"/>
      <c r="XEL509" s="314"/>
      <c r="XEM509" s="263"/>
      <c r="XEN509" s="312"/>
      <c r="XEO509" s="263"/>
      <c r="XEP509" s="314"/>
      <c r="XEQ509" s="314"/>
      <c r="XER509" s="314"/>
      <c r="XES509" s="315"/>
      <c r="XET509" s="314"/>
      <c r="XEU509" s="314"/>
      <c r="XEV509" s="314"/>
      <c r="XEW509" s="314"/>
      <c r="XEX509" s="314"/>
    </row>
    <row r="510" spans="1:53 16265:16378" ht="40.5" hidden="1" customHeight="1" x14ac:dyDescent="0.2">
      <c r="A510" s="378"/>
      <c r="B510" s="364"/>
      <c r="C510" s="356"/>
      <c r="D510" s="374"/>
      <c r="E510" s="356"/>
      <c r="F510" s="369"/>
      <c r="G510" s="275" t="s">
        <v>271</v>
      </c>
      <c r="H510" s="275" t="s">
        <v>37</v>
      </c>
      <c r="I510" s="161" t="s">
        <v>2368</v>
      </c>
      <c r="J510" s="369"/>
      <c r="K510" s="369"/>
      <c r="L510" s="369"/>
      <c r="M510" s="369"/>
      <c r="N510" s="369"/>
      <c r="O510" s="382"/>
      <c r="P510" s="369"/>
      <c r="Q510" s="382"/>
      <c r="R510" s="382"/>
      <c r="S510" s="162" t="s">
        <v>327</v>
      </c>
      <c r="T510" s="334">
        <f t="shared" si="1947"/>
        <v>1</v>
      </c>
      <c r="U510" s="356"/>
      <c r="V510" s="356"/>
      <c r="W510" s="275" t="s">
        <v>2369</v>
      </c>
      <c r="X510" s="369"/>
      <c r="Y510" s="368"/>
      <c r="Z510" s="335">
        <f t="shared" si="1948"/>
        <v>1</v>
      </c>
      <c r="AA510" s="275" t="s">
        <v>332</v>
      </c>
      <c r="AB510" s="275" t="s">
        <v>2370</v>
      </c>
      <c r="AC510" s="368"/>
      <c r="AD510" s="356"/>
      <c r="AE510" s="336">
        <f t="shared" si="1949"/>
        <v>1</v>
      </c>
      <c r="AF510" s="275" t="s">
        <v>307</v>
      </c>
      <c r="AG510" s="275" t="s">
        <v>2371</v>
      </c>
      <c r="AH510" s="368"/>
      <c r="AI510" s="356"/>
      <c r="AJ510" s="336">
        <f t="shared" si="1950"/>
        <v>1</v>
      </c>
      <c r="AK510" s="275" t="s">
        <v>304</v>
      </c>
      <c r="AL510" s="275" t="s">
        <v>314</v>
      </c>
      <c r="AM510" s="368"/>
      <c r="AN510" s="356"/>
      <c r="AO510" s="336">
        <f t="shared" si="1951"/>
        <v>1</v>
      </c>
      <c r="AP510" s="275" t="s">
        <v>592</v>
      </c>
      <c r="AQ510" s="356"/>
      <c r="AR510" s="356"/>
      <c r="AS510" s="358"/>
      <c r="AT510" s="360"/>
      <c r="AU510" s="364"/>
      <c r="AV510" s="364"/>
      <c r="AW510" s="275" t="s">
        <v>90</v>
      </c>
      <c r="AX510" s="275"/>
      <c r="AY510" s="159"/>
      <c r="AZ510" s="159"/>
      <c r="BA510" s="344"/>
      <c r="XAO510" s="314"/>
      <c r="XAP510" s="314"/>
      <c r="XAQ510" s="263"/>
      <c r="XAR510" s="312"/>
      <c r="XAS510" s="263"/>
      <c r="XAT510" s="314"/>
      <c r="XAU510" s="314"/>
      <c r="XAV510" s="314"/>
      <c r="XAW510" s="315"/>
      <c r="XAX510" s="314"/>
      <c r="XAY510" s="314"/>
      <c r="XAZ510" s="314"/>
      <c r="XBA510" s="314"/>
      <c r="XBB510" s="314"/>
      <c r="XBC510" s="314"/>
      <c r="XBD510" s="281"/>
      <c r="XBE510" s="316"/>
      <c r="XBF510" s="317"/>
      <c r="XBG510" s="314"/>
      <c r="XBH510" s="314"/>
      <c r="XBI510" s="314"/>
      <c r="XBJ510" s="314"/>
      <c r="XBK510" s="263"/>
      <c r="XBL510" s="312"/>
      <c r="XBM510" s="263"/>
      <c r="XBN510" s="314"/>
      <c r="XBO510" s="314"/>
      <c r="XBP510" s="314"/>
      <c r="XBQ510" s="315"/>
      <c r="XBR510" s="314"/>
      <c r="XBS510" s="314"/>
      <c r="XBT510" s="314"/>
      <c r="XBU510" s="314"/>
      <c r="XBV510" s="314"/>
      <c r="XBW510" s="281"/>
      <c r="XBX510" s="317"/>
      <c r="XBY510" s="314"/>
      <c r="XBZ510" s="314"/>
      <c r="XCA510" s="318"/>
      <c r="XCB510" s="312"/>
      <c r="XCC510" s="314"/>
      <c r="XCD510" s="314"/>
      <c r="XCE510" s="263"/>
      <c r="XCF510" s="312"/>
      <c r="XCG510" s="263"/>
      <c r="XCH510" s="314"/>
      <c r="XCI510" s="314"/>
      <c r="XCJ510" s="314"/>
      <c r="XCK510" s="315"/>
      <c r="XCL510" s="314"/>
      <c r="XCM510" s="314"/>
      <c r="XCN510" s="314"/>
      <c r="XCO510" s="314"/>
      <c r="XCP510" s="314"/>
      <c r="XCQ510" s="317"/>
      <c r="XCR510" s="314"/>
      <c r="XCS510" s="318"/>
      <c r="XCT510" s="286"/>
      <c r="XCW510" s="314"/>
      <c r="XCX510" s="314"/>
      <c r="XCY510" s="263"/>
      <c r="XCZ510" s="312"/>
      <c r="XDA510" s="263"/>
      <c r="XDB510" s="314"/>
      <c r="XDC510" s="314"/>
      <c r="XDD510" s="314"/>
      <c r="XDE510" s="315"/>
      <c r="XDF510" s="314"/>
      <c r="XDG510" s="314"/>
      <c r="XDH510" s="314"/>
      <c r="XDI510" s="314"/>
      <c r="XDJ510" s="314"/>
      <c r="XDK510" s="314"/>
      <c r="XDL510" s="286"/>
      <c r="XDQ510" s="314"/>
      <c r="XDR510" s="314"/>
      <c r="XDS510" s="263"/>
      <c r="XDT510" s="312"/>
      <c r="XDU510" s="263"/>
      <c r="XDV510" s="314"/>
      <c r="XDW510" s="314"/>
      <c r="XDX510" s="314"/>
      <c r="XDY510" s="315"/>
      <c r="XDZ510" s="314"/>
      <c r="XEA510" s="314"/>
      <c r="XEB510" s="314"/>
      <c r="XEC510" s="314"/>
      <c r="XED510" s="314"/>
      <c r="XEE510" s="286"/>
      <c r="XEK510" s="314"/>
      <c r="XEL510" s="314"/>
      <c r="XEM510" s="263"/>
      <c r="XEN510" s="312"/>
      <c r="XEO510" s="263"/>
      <c r="XEP510" s="314"/>
      <c r="XEQ510" s="314"/>
      <c r="XER510" s="314"/>
      <c r="XES510" s="315"/>
      <c r="XET510" s="314"/>
      <c r="XEU510" s="314"/>
      <c r="XEV510" s="314"/>
      <c r="XEW510" s="314"/>
      <c r="XEX510" s="314"/>
    </row>
    <row r="511" spans="1:53 16265:16378" ht="40.5" hidden="1" customHeight="1" x14ac:dyDescent="0.2">
      <c r="A511" s="378"/>
      <c r="B511" s="364"/>
      <c r="C511" s="356"/>
      <c r="D511" s="374"/>
      <c r="E511" s="356"/>
      <c r="F511" s="369"/>
      <c r="G511" s="275" t="s">
        <v>271</v>
      </c>
      <c r="H511" s="275" t="s">
        <v>37</v>
      </c>
      <c r="I511" s="162" t="s">
        <v>2372</v>
      </c>
      <c r="J511" s="369"/>
      <c r="K511" s="369"/>
      <c r="L511" s="369"/>
      <c r="M511" s="369"/>
      <c r="N511" s="369"/>
      <c r="O511" s="382"/>
      <c r="P511" s="369"/>
      <c r="Q511" s="382"/>
      <c r="R511" s="382"/>
      <c r="S511" s="162" t="s">
        <v>327</v>
      </c>
      <c r="T511" s="334">
        <f t="shared" si="1947"/>
        <v>1</v>
      </c>
      <c r="U511" s="356"/>
      <c r="V511" s="356"/>
      <c r="W511" s="275" t="s">
        <v>2373</v>
      </c>
      <c r="X511" s="369"/>
      <c r="Y511" s="368"/>
      <c r="Z511" s="335">
        <f t="shared" si="1948"/>
        <v>2</v>
      </c>
      <c r="AA511" s="275" t="s">
        <v>331</v>
      </c>
      <c r="AB511" s="275"/>
      <c r="AC511" s="368"/>
      <c r="AD511" s="356"/>
      <c r="AE511" s="336">
        <f t="shared" si="1949"/>
        <v>1</v>
      </c>
      <c r="AF511" s="275" t="s">
        <v>307</v>
      </c>
      <c r="AG511" s="275" t="s">
        <v>2366</v>
      </c>
      <c r="AH511" s="368"/>
      <c r="AI511" s="356"/>
      <c r="AJ511" s="336">
        <f t="shared" si="1950"/>
        <v>1</v>
      </c>
      <c r="AK511" s="275" t="s">
        <v>304</v>
      </c>
      <c r="AL511" s="275" t="s">
        <v>314</v>
      </c>
      <c r="AM511" s="368"/>
      <c r="AN511" s="356"/>
      <c r="AO511" s="336">
        <f t="shared" si="1951"/>
        <v>1</v>
      </c>
      <c r="AP511" s="275" t="s">
        <v>592</v>
      </c>
      <c r="AQ511" s="356"/>
      <c r="AR511" s="356"/>
      <c r="AS511" s="358"/>
      <c r="AT511" s="360"/>
      <c r="AU511" s="364"/>
      <c r="AV511" s="364"/>
      <c r="AW511" s="275" t="s">
        <v>90</v>
      </c>
      <c r="AX511" s="275"/>
      <c r="AY511" s="159"/>
      <c r="AZ511" s="159"/>
      <c r="BA511" s="344"/>
      <c r="XAO511" s="314"/>
      <c r="XAP511" s="314"/>
      <c r="XAQ511" s="263"/>
      <c r="XAR511" s="312"/>
      <c r="XAS511" s="263"/>
      <c r="XAT511" s="314"/>
      <c r="XAU511" s="314"/>
      <c r="XAV511" s="314"/>
      <c r="XAW511" s="315"/>
      <c r="XAX511" s="314"/>
      <c r="XAY511" s="314"/>
      <c r="XAZ511" s="314"/>
      <c r="XBA511" s="314"/>
      <c r="XBB511" s="314"/>
      <c r="XBC511" s="314"/>
      <c r="XBD511" s="281"/>
      <c r="XBE511" s="316"/>
      <c r="XBF511" s="317"/>
      <c r="XBG511" s="314"/>
      <c r="XBH511" s="314"/>
      <c r="XBI511" s="314"/>
      <c r="XBJ511" s="314"/>
      <c r="XBK511" s="263"/>
      <c r="XBL511" s="312"/>
      <c r="XBM511" s="263"/>
      <c r="XBN511" s="314"/>
      <c r="XBO511" s="314"/>
      <c r="XBP511" s="314"/>
      <c r="XBQ511" s="315"/>
      <c r="XBR511" s="314"/>
      <c r="XBS511" s="314"/>
      <c r="XBT511" s="314"/>
      <c r="XBU511" s="314"/>
      <c r="XBV511" s="314"/>
      <c r="XBW511" s="281"/>
      <c r="XBX511" s="317"/>
      <c r="XBY511" s="314"/>
      <c r="XBZ511" s="314"/>
      <c r="XCA511" s="318"/>
      <c r="XCB511" s="312"/>
      <c r="XCC511" s="314"/>
      <c r="XCD511" s="314"/>
      <c r="XCE511" s="263"/>
      <c r="XCF511" s="312"/>
      <c r="XCG511" s="263"/>
      <c r="XCH511" s="314"/>
      <c r="XCI511" s="314"/>
      <c r="XCJ511" s="314"/>
      <c r="XCK511" s="315"/>
      <c r="XCL511" s="314"/>
      <c r="XCM511" s="314"/>
      <c r="XCN511" s="314"/>
      <c r="XCO511" s="314"/>
      <c r="XCP511" s="314"/>
      <c r="XCQ511" s="317"/>
      <c r="XCR511" s="314"/>
      <c r="XCS511" s="318"/>
      <c r="XCT511" s="286"/>
      <c r="XCW511" s="314"/>
      <c r="XCX511" s="314"/>
      <c r="XCY511" s="263"/>
      <c r="XCZ511" s="312"/>
      <c r="XDA511" s="263"/>
      <c r="XDB511" s="314"/>
      <c r="XDC511" s="314"/>
      <c r="XDD511" s="314"/>
      <c r="XDE511" s="315"/>
      <c r="XDF511" s="314"/>
      <c r="XDG511" s="314"/>
      <c r="XDH511" s="314"/>
      <c r="XDI511" s="314"/>
      <c r="XDJ511" s="314"/>
      <c r="XDK511" s="314"/>
      <c r="XDL511" s="286"/>
      <c r="XDQ511" s="314"/>
      <c r="XDR511" s="314"/>
      <c r="XDS511" s="263"/>
      <c r="XDT511" s="312"/>
      <c r="XDU511" s="263"/>
      <c r="XDV511" s="314"/>
      <c r="XDW511" s="314"/>
      <c r="XDX511" s="314"/>
      <c r="XDY511" s="315"/>
      <c r="XDZ511" s="314"/>
      <c r="XEA511" s="314"/>
      <c r="XEB511" s="314"/>
      <c r="XEC511" s="314"/>
      <c r="XED511" s="314"/>
      <c r="XEE511" s="286"/>
      <c r="XEK511" s="314"/>
      <c r="XEL511" s="314"/>
      <c r="XEM511" s="263"/>
      <c r="XEN511" s="312"/>
      <c r="XEO511" s="263"/>
      <c r="XEP511" s="314"/>
      <c r="XEQ511" s="314"/>
      <c r="XER511" s="314"/>
      <c r="XES511" s="315"/>
      <c r="XET511" s="314"/>
      <c r="XEU511" s="314"/>
      <c r="XEV511" s="314"/>
      <c r="XEW511" s="314"/>
      <c r="XEX511" s="314"/>
    </row>
    <row r="512" spans="1:53 16265:16378" ht="62.25" hidden="1" customHeight="1" x14ac:dyDescent="0.2">
      <c r="A512" s="378">
        <v>168</v>
      </c>
      <c r="B512" s="364" t="s">
        <v>164</v>
      </c>
      <c r="C512" s="356" t="str">
        <f t="shared" si="2048"/>
        <v>FRANCISCO ANTORIO URIBE GOMEZ</v>
      </c>
      <c r="D512" s="374" t="s">
        <v>167</v>
      </c>
      <c r="E512" s="356"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69" t="s">
        <v>275</v>
      </c>
      <c r="G512" s="275" t="s">
        <v>271</v>
      </c>
      <c r="H512" s="275" t="s">
        <v>37</v>
      </c>
      <c r="I512" s="275" t="s">
        <v>2374</v>
      </c>
      <c r="J512" s="369" t="s">
        <v>143</v>
      </c>
      <c r="K512" s="369" t="s">
        <v>2375</v>
      </c>
      <c r="L512" s="369" t="s">
        <v>2376</v>
      </c>
      <c r="M512" s="369" t="s">
        <v>2377</v>
      </c>
      <c r="N512" s="369" t="s">
        <v>150</v>
      </c>
      <c r="O512" s="382">
        <f>IF(N512="ALTA",5,IF(N512="MEDIO ALTA",4,IF(N512="MEDIA",3,IF(N512="MEDIO BAJA",2,IF(N512="BAJA",1,0)))))</f>
        <v>4</v>
      </c>
      <c r="P512" s="369" t="s">
        <v>144</v>
      </c>
      <c r="Q512" s="382">
        <f>IF(P512="ALTO",5,IF(P512="MEDIO ALTO",4,IF(P512="MEDIO",3,IF(P512="MEDIO BAJO",2,IF(P512="BAJO",1,0)))))</f>
        <v>4</v>
      </c>
      <c r="R512" s="382">
        <f>Q512*O512</f>
        <v>16</v>
      </c>
      <c r="S512" s="162" t="s">
        <v>327</v>
      </c>
      <c r="T512" s="334">
        <f t="shared" si="1947"/>
        <v>1</v>
      </c>
      <c r="U512" s="356">
        <f t="shared" si="1902"/>
        <v>1</v>
      </c>
      <c r="V512" s="356">
        <f t="shared" ref="V512" si="2155">U512*0.6</f>
        <v>0.6</v>
      </c>
      <c r="W512" s="275" t="s">
        <v>2378</v>
      </c>
      <c r="X512" s="369">
        <f>IF(S512="No_existen",5*$X$10,Y512*$X$10)</f>
        <v>0.1</v>
      </c>
      <c r="Y512" s="368">
        <f t="shared" ref="Y512" si="2156">ROUND(AVERAGEIF(Z512:Z514,"&gt;0"),0)</f>
        <v>2</v>
      </c>
      <c r="Z512" s="335">
        <f t="shared" si="1948"/>
        <v>2</v>
      </c>
      <c r="AA512" s="275" t="s">
        <v>331</v>
      </c>
      <c r="AB512" s="275"/>
      <c r="AC512" s="368">
        <f t="shared" ref="AC512" si="2157">IF(S512="No_existen",5*$AC$10,AD512*$AC$10)</f>
        <v>0.15</v>
      </c>
      <c r="AD512" s="356">
        <f t="shared" ref="AD512" si="2158">ROUND(AVERAGEIF(AE512:AE514,"&gt;0"),0)</f>
        <v>1</v>
      </c>
      <c r="AE512" s="336">
        <f t="shared" si="1949"/>
        <v>1</v>
      </c>
      <c r="AF512" s="275" t="s">
        <v>307</v>
      </c>
      <c r="AG512" s="275" t="s">
        <v>2379</v>
      </c>
      <c r="AH512" s="368">
        <f t="shared" ref="AH512" si="2159">IF(S512="No_existen",5*$AH$10,AI512*$AH$10)</f>
        <v>0.1</v>
      </c>
      <c r="AI512" s="356">
        <f t="shared" ref="AI512" si="2160">ROUND(AVERAGEIF(AJ512:AJ514,"&gt;0"),0)</f>
        <v>1</v>
      </c>
      <c r="AJ512" s="336">
        <f t="shared" si="1950"/>
        <v>1</v>
      </c>
      <c r="AK512" s="275" t="s">
        <v>304</v>
      </c>
      <c r="AL512" s="275" t="s">
        <v>315</v>
      </c>
      <c r="AM512" s="368">
        <f t="shared" ref="AM512" si="2161">IF(S512="No_existen",5*$AM$10,AN512*$AM$10)</f>
        <v>0.1</v>
      </c>
      <c r="AN512" s="356">
        <f t="shared" ref="AN512" si="2162">ROUND(AVERAGEIF(AO512:AO514,"&gt;0"),0)</f>
        <v>1</v>
      </c>
      <c r="AO512" s="336">
        <f t="shared" si="1951"/>
        <v>1</v>
      </c>
      <c r="AP512" s="275" t="s">
        <v>592</v>
      </c>
      <c r="AQ512" s="356">
        <f t="shared" si="2103"/>
        <v>1</v>
      </c>
      <c r="AR512" s="356" t="str">
        <f t="shared" ref="AR512" si="2163">IF(AQ512&lt;1.5,"FUERTE",IF(AND(AQ512&gt;=1.5,AQ512&lt;2.5),"ACEPTABLE",IF(AQ512&gt;=5,"INEXISTENTE","DÉBIL")))</f>
        <v>FUERTE</v>
      </c>
      <c r="AS512" s="358">
        <f t="shared" ref="AS512" si="2164">IF(R512=0,0,ROUND((R512*AQ512),0))</f>
        <v>16</v>
      </c>
      <c r="AT512" s="360" t="str">
        <f t="shared" ref="AT512" si="2165">IF(AS512&gt;=36,"GRAVE", IF(AS512&lt;=10, "LEVE", "MODERADO"))</f>
        <v>MODERADO</v>
      </c>
      <c r="AU512" s="367" t="s">
        <v>2380</v>
      </c>
      <c r="AV512" s="366">
        <v>0</v>
      </c>
      <c r="AW512" s="275" t="s">
        <v>91</v>
      </c>
      <c r="AX512" s="275" t="s">
        <v>2381</v>
      </c>
      <c r="AY512" s="159">
        <v>45275</v>
      </c>
      <c r="AZ512" s="159"/>
      <c r="BA512" s="344"/>
      <c r="XAO512" s="314"/>
      <c r="XAP512" s="314"/>
      <c r="XAQ512" s="263"/>
      <c r="XAR512" s="312"/>
      <c r="XAS512" s="263"/>
      <c r="XAT512" s="314"/>
      <c r="XAU512" s="314"/>
      <c r="XAV512" s="314"/>
      <c r="XAW512" s="315"/>
      <c r="XAX512" s="314"/>
      <c r="XAY512" s="314"/>
      <c r="XAZ512" s="314"/>
      <c r="XBA512" s="314"/>
      <c r="XBB512" s="314"/>
      <c r="XBC512" s="314"/>
      <c r="XBD512" s="281"/>
      <c r="XBE512" s="316"/>
      <c r="XBF512" s="317"/>
      <c r="XBG512" s="314"/>
      <c r="XBH512" s="314"/>
      <c r="XBI512" s="314"/>
      <c r="XBJ512" s="314"/>
      <c r="XBK512" s="263"/>
      <c r="XBL512" s="312"/>
      <c r="XBM512" s="263"/>
      <c r="XBN512" s="314"/>
      <c r="XBO512" s="314"/>
      <c r="XBP512" s="314"/>
      <c r="XBQ512" s="315"/>
      <c r="XBR512" s="314"/>
      <c r="XBS512" s="314"/>
      <c r="XBT512" s="314"/>
      <c r="XBU512" s="314"/>
      <c r="XBV512" s="314"/>
      <c r="XBW512" s="281"/>
      <c r="XBX512" s="317"/>
      <c r="XBY512" s="314"/>
      <c r="XBZ512" s="314"/>
      <c r="XCA512" s="318"/>
      <c r="XCB512" s="312"/>
      <c r="XCC512" s="314"/>
      <c r="XCD512" s="314"/>
      <c r="XCE512" s="263"/>
      <c r="XCF512" s="312"/>
      <c r="XCG512" s="263"/>
      <c r="XCH512" s="314"/>
      <c r="XCI512" s="314"/>
      <c r="XCJ512" s="314"/>
      <c r="XCK512" s="315"/>
      <c r="XCL512" s="314"/>
      <c r="XCM512" s="314"/>
      <c r="XCN512" s="314"/>
      <c r="XCO512" s="314"/>
      <c r="XCP512" s="314"/>
      <c r="XCQ512" s="317"/>
      <c r="XCR512" s="314"/>
      <c r="XCS512" s="318"/>
      <c r="XCT512" s="286"/>
      <c r="XCW512" s="314"/>
      <c r="XCX512" s="314"/>
      <c r="XCY512" s="263"/>
      <c r="XCZ512" s="312"/>
      <c r="XDA512" s="263"/>
      <c r="XDB512" s="314"/>
      <c r="XDC512" s="314"/>
      <c r="XDD512" s="314"/>
      <c r="XDE512" s="315"/>
      <c r="XDF512" s="314"/>
      <c r="XDG512" s="314"/>
      <c r="XDH512" s="314"/>
      <c r="XDI512" s="314"/>
      <c r="XDJ512" s="314"/>
      <c r="XDK512" s="314"/>
      <c r="XDL512" s="286"/>
      <c r="XDQ512" s="314"/>
      <c r="XDR512" s="314"/>
      <c r="XDS512" s="263"/>
      <c r="XDT512" s="312"/>
      <c r="XDU512" s="263"/>
      <c r="XDV512" s="314"/>
      <c r="XDW512" s="314"/>
      <c r="XDX512" s="314"/>
      <c r="XDY512" s="315"/>
      <c r="XDZ512" s="314"/>
      <c r="XEA512" s="314"/>
      <c r="XEB512" s="314"/>
      <c r="XEC512" s="314"/>
      <c r="XED512" s="314"/>
      <c r="XEE512" s="286"/>
      <c r="XEK512" s="314"/>
      <c r="XEL512" s="314"/>
      <c r="XEM512" s="263"/>
      <c r="XEN512" s="312"/>
      <c r="XEO512" s="263"/>
      <c r="XEP512" s="314"/>
      <c r="XEQ512" s="314"/>
      <c r="XER512" s="314"/>
      <c r="XES512" s="315"/>
      <c r="XET512" s="314"/>
      <c r="XEU512" s="314"/>
      <c r="XEV512" s="314"/>
      <c r="XEW512" s="314"/>
      <c r="XEX512" s="314"/>
    </row>
    <row r="513" spans="1:53 16265:16378" ht="40.5" hidden="1" customHeight="1" x14ac:dyDescent="0.2">
      <c r="A513" s="378"/>
      <c r="B513" s="364"/>
      <c r="C513" s="356"/>
      <c r="D513" s="374"/>
      <c r="E513" s="356"/>
      <c r="F513" s="369"/>
      <c r="G513" s="275" t="s">
        <v>271</v>
      </c>
      <c r="H513" s="275" t="s">
        <v>37</v>
      </c>
      <c r="I513" s="275" t="s">
        <v>2382</v>
      </c>
      <c r="J513" s="369"/>
      <c r="K513" s="369"/>
      <c r="L513" s="369"/>
      <c r="M513" s="369"/>
      <c r="N513" s="369"/>
      <c r="O513" s="382"/>
      <c r="P513" s="369"/>
      <c r="Q513" s="382"/>
      <c r="R513" s="382"/>
      <c r="S513" s="162" t="s">
        <v>327</v>
      </c>
      <c r="T513" s="334">
        <f t="shared" si="1947"/>
        <v>1</v>
      </c>
      <c r="U513" s="356"/>
      <c r="V513" s="356"/>
      <c r="W513" s="275" t="s">
        <v>2383</v>
      </c>
      <c r="X513" s="369"/>
      <c r="Y513" s="368"/>
      <c r="Z513" s="335">
        <f t="shared" si="1948"/>
        <v>2</v>
      </c>
      <c r="AA513" s="275" t="s">
        <v>331</v>
      </c>
      <c r="AB513" s="275"/>
      <c r="AC513" s="368"/>
      <c r="AD513" s="356"/>
      <c r="AE513" s="336">
        <f t="shared" si="1949"/>
        <v>1</v>
      </c>
      <c r="AF513" s="275" t="s">
        <v>307</v>
      </c>
      <c r="AG513" s="275" t="s">
        <v>2384</v>
      </c>
      <c r="AH513" s="368"/>
      <c r="AI513" s="356"/>
      <c r="AJ513" s="336">
        <f t="shared" si="1950"/>
        <v>1</v>
      </c>
      <c r="AK513" s="275" t="s">
        <v>304</v>
      </c>
      <c r="AL513" s="275" t="s">
        <v>317</v>
      </c>
      <c r="AM513" s="368"/>
      <c r="AN513" s="356"/>
      <c r="AO513" s="336">
        <f t="shared" si="1951"/>
        <v>1</v>
      </c>
      <c r="AP513" s="275" t="s">
        <v>592</v>
      </c>
      <c r="AQ513" s="356"/>
      <c r="AR513" s="356"/>
      <c r="AS513" s="358"/>
      <c r="AT513" s="360"/>
      <c r="AU513" s="367"/>
      <c r="AV513" s="367"/>
      <c r="AW513" s="275" t="s">
        <v>91</v>
      </c>
      <c r="AX513" s="275" t="s">
        <v>2385</v>
      </c>
      <c r="AY513" s="159">
        <v>45275</v>
      </c>
      <c r="AZ513" s="159"/>
      <c r="BA513" s="344"/>
      <c r="XAO513" s="314"/>
      <c r="XAP513" s="314"/>
      <c r="XAQ513" s="263"/>
      <c r="XAR513" s="312"/>
      <c r="XAS513" s="263"/>
      <c r="XAT513" s="314"/>
      <c r="XAU513" s="314"/>
      <c r="XAV513" s="314"/>
      <c r="XAW513" s="315"/>
      <c r="XAX513" s="314"/>
      <c r="XAY513" s="314"/>
      <c r="XAZ513" s="314"/>
      <c r="XBA513" s="314"/>
      <c r="XBB513" s="314"/>
      <c r="XBC513" s="314"/>
      <c r="XBD513" s="281"/>
      <c r="XBE513" s="316"/>
      <c r="XBF513" s="317"/>
      <c r="XBG513" s="314"/>
      <c r="XBH513" s="314"/>
      <c r="XBI513" s="314"/>
      <c r="XBJ513" s="314"/>
      <c r="XBK513" s="263"/>
      <c r="XBL513" s="312"/>
      <c r="XBM513" s="263"/>
      <c r="XBN513" s="314"/>
      <c r="XBO513" s="314"/>
      <c r="XBP513" s="314"/>
      <c r="XBQ513" s="315"/>
      <c r="XBR513" s="314"/>
      <c r="XBS513" s="314"/>
      <c r="XBT513" s="314"/>
      <c r="XBU513" s="314"/>
      <c r="XBV513" s="314"/>
      <c r="XBW513" s="281"/>
      <c r="XBX513" s="317"/>
      <c r="XBY513" s="314"/>
      <c r="XBZ513" s="314"/>
      <c r="XCA513" s="318"/>
      <c r="XCB513" s="312"/>
      <c r="XCC513" s="314"/>
      <c r="XCD513" s="314"/>
      <c r="XCE513" s="263"/>
      <c r="XCF513" s="312"/>
      <c r="XCG513" s="263"/>
      <c r="XCH513" s="314"/>
      <c r="XCI513" s="314"/>
      <c r="XCJ513" s="314"/>
      <c r="XCK513" s="315"/>
      <c r="XCL513" s="314"/>
      <c r="XCM513" s="314"/>
      <c r="XCN513" s="314"/>
      <c r="XCO513" s="314"/>
      <c r="XCP513" s="314"/>
      <c r="XCQ513" s="317"/>
      <c r="XCR513" s="314"/>
      <c r="XCS513" s="318"/>
      <c r="XCT513" s="286"/>
      <c r="XCW513" s="314"/>
      <c r="XCX513" s="314"/>
      <c r="XCY513" s="263"/>
      <c r="XCZ513" s="312"/>
      <c r="XDA513" s="263"/>
      <c r="XDB513" s="314"/>
      <c r="XDC513" s="314"/>
      <c r="XDD513" s="314"/>
      <c r="XDE513" s="315"/>
      <c r="XDF513" s="314"/>
      <c r="XDG513" s="314"/>
      <c r="XDH513" s="314"/>
      <c r="XDI513" s="314"/>
      <c r="XDJ513" s="314"/>
      <c r="XDK513" s="314"/>
      <c r="XDL513" s="286"/>
      <c r="XDQ513" s="314"/>
      <c r="XDR513" s="314"/>
      <c r="XDS513" s="263"/>
      <c r="XDT513" s="312"/>
      <c r="XDU513" s="263"/>
      <c r="XDV513" s="314"/>
      <c r="XDW513" s="314"/>
      <c r="XDX513" s="314"/>
      <c r="XDY513" s="315"/>
      <c r="XDZ513" s="314"/>
      <c r="XEA513" s="314"/>
      <c r="XEB513" s="314"/>
      <c r="XEC513" s="314"/>
      <c r="XED513" s="314"/>
      <c r="XEE513" s="286"/>
      <c r="XEK513" s="314"/>
      <c r="XEL513" s="314"/>
      <c r="XEM513" s="263"/>
      <c r="XEN513" s="312"/>
      <c r="XEO513" s="263"/>
      <c r="XEP513" s="314"/>
      <c r="XEQ513" s="314"/>
      <c r="XER513" s="314"/>
      <c r="XES513" s="315"/>
      <c r="XET513" s="314"/>
      <c r="XEU513" s="314"/>
      <c r="XEV513" s="314"/>
      <c r="XEW513" s="314"/>
      <c r="XEX513" s="314"/>
    </row>
    <row r="514" spans="1:53 16265:16378" ht="40.5" hidden="1" customHeight="1" x14ac:dyDescent="0.2">
      <c r="A514" s="378"/>
      <c r="B514" s="364"/>
      <c r="C514" s="356"/>
      <c r="D514" s="374"/>
      <c r="E514" s="356"/>
      <c r="F514" s="369"/>
      <c r="G514" s="275" t="s">
        <v>271</v>
      </c>
      <c r="H514" s="275" t="s">
        <v>37</v>
      </c>
      <c r="I514" s="275" t="s">
        <v>2386</v>
      </c>
      <c r="J514" s="369"/>
      <c r="K514" s="369"/>
      <c r="L514" s="369"/>
      <c r="M514" s="369"/>
      <c r="N514" s="369"/>
      <c r="O514" s="382"/>
      <c r="P514" s="369"/>
      <c r="Q514" s="382"/>
      <c r="R514" s="382"/>
      <c r="S514" s="162" t="s">
        <v>327</v>
      </c>
      <c r="T514" s="334">
        <f t="shared" si="1947"/>
        <v>1</v>
      </c>
      <c r="U514" s="356"/>
      <c r="V514" s="356"/>
      <c r="W514" s="275" t="s">
        <v>2387</v>
      </c>
      <c r="X514" s="369"/>
      <c r="Y514" s="368"/>
      <c r="Z514" s="335">
        <f t="shared" si="1948"/>
        <v>2</v>
      </c>
      <c r="AA514" s="275" t="s">
        <v>331</v>
      </c>
      <c r="AB514" s="275"/>
      <c r="AC514" s="368"/>
      <c r="AD514" s="356"/>
      <c r="AE514" s="336">
        <f t="shared" si="1949"/>
        <v>1</v>
      </c>
      <c r="AF514" s="275" t="s">
        <v>307</v>
      </c>
      <c r="AG514" s="275" t="s">
        <v>2388</v>
      </c>
      <c r="AH514" s="368"/>
      <c r="AI514" s="356"/>
      <c r="AJ514" s="336">
        <f t="shared" si="1950"/>
        <v>1</v>
      </c>
      <c r="AK514" s="275" t="s">
        <v>304</v>
      </c>
      <c r="AL514" s="275" t="s">
        <v>315</v>
      </c>
      <c r="AM514" s="368"/>
      <c r="AN514" s="356"/>
      <c r="AO514" s="336">
        <f t="shared" si="1951"/>
        <v>1</v>
      </c>
      <c r="AP514" s="275" t="s">
        <v>592</v>
      </c>
      <c r="AQ514" s="356"/>
      <c r="AR514" s="356"/>
      <c r="AS514" s="358"/>
      <c r="AT514" s="360"/>
      <c r="AU514" s="367"/>
      <c r="AV514" s="367"/>
      <c r="AW514" s="275" t="s">
        <v>91</v>
      </c>
      <c r="AX514" s="275" t="s">
        <v>2389</v>
      </c>
      <c r="AY514" s="159">
        <v>45275</v>
      </c>
      <c r="AZ514" s="159"/>
      <c r="BA514" s="344"/>
      <c r="XAO514" s="314"/>
      <c r="XAP514" s="314"/>
      <c r="XAQ514" s="263"/>
      <c r="XAR514" s="312"/>
      <c r="XAS514" s="263"/>
      <c r="XAT514" s="314"/>
      <c r="XAU514" s="314"/>
      <c r="XAV514" s="314"/>
      <c r="XAW514" s="315"/>
      <c r="XAX514" s="314"/>
      <c r="XAY514" s="314"/>
      <c r="XAZ514" s="314"/>
      <c r="XBA514" s="314"/>
      <c r="XBB514" s="314"/>
      <c r="XBC514" s="314"/>
      <c r="XBD514" s="281"/>
      <c r="XBE514" s="316"/>
      <c r="XBF514" s="317"/>
      <c r="XBG514" s="314"/>
      <c r="XBH514" s="314"/>
      <c r="XBI514" s="314"/>
      <c r="XBJ514" s="314"/>
      <c r="XBK514" s="263"/>
      <c r="XBL514" s="312"/>
      <c r="XBM514" s="263"/>
      <c r="XBN514" s="314"/>
      <c r="XBO514" s="314"/>
      <c r="XBP514" s="314"/>
      <c r="XBQ514" s="315"/>
      <c r="XBR514" s="314"/>
      <c r="XBS514" s="314"/>
      <c r="XBT514" s="314"/>
      <c r="XBU514" s="314"/>
      <c r="XBV514" s="314"/>
      <c r="XBW514" s="281"/>
      <c r="XBX514" s="317"/>
      <c r="XBY514" s="314"/>
      <c r="XBZ514" s="314"/>
      <c r="XCA514" s="318"/>
      <c r="XCB514" s="312"/>
      <c r="XCC514" s="314"/>
      <c r="XCD514" s="314"/>
      <c r="XCE514" s="263"/>
      <c r="XCF514" s="312"/>
      <c r="XCG514" s="263"/>
      <c r="XCH514" s="314"/>
      <c r="XCI514" s="314"/>
      <c r="XCJ514" s="314"/>
      <c r="XCK514" s="315"/>
      <c r="XCL514" s="314"/>
      <c r="XCM514" s="314"/>
      <c r="XCN514" s="314"/>
      <c r="XCO514" s="314"/>
      <c r="XCP514" s="314"/>
      <c r="XCQ514" s="317"/>
      <c r="XCR514" s="314"/>
      <c r="XCS514" s="318"/>
      <c r="XCT514" s="286"/>
      <c r="XCW514" s="314"/>
      <c r="XCX514" s="314"/>
      <c r="XCY514" s="263"/>
      <c r="XCZ514" s="312"/>
      <c r="XDA514" s="263"/>
      <c r="XDB514" s="314"/>
      <c r="XDC514" s="314"/>
      <c r="XDD514" s="314"/>
      <c r="XDE514" s="315"/>
      <c r="XDF514" s="314"/>
      <c r="XDG514" s="314"/>
      <c r="XDH514" s="314"/>
      <c r="XDI514" s="314"/>
      <c r="XDJ514" s="314"/>
      <c r="XDK514" s="314"/>
      <c r="XDL514" s="286"/>
      <c r="XDQ514" s="314"/>
      <c r="XDR514" s="314"/>
      <c r="XDS514" s="263"/>
      <c r="XDT514" s="312"/>
      <c r="XDU514" s="263"/>
      <c r="XDV514" s="314"/>
      <c r="XDW514" s="314"/>
      <c r="XDX514" s="314"/>
      <c r="XDY514" s="315"/>
      <c r="XDZ514" s="314"/>
      <c r="XEA514" s="314"/>
      <c r="XEB514" s="314"/>
      <c r="XEC514" s="314"/>
      <c r="XED514" s="314"/>
      <c r="XEE514" s="286"/>
      <c r="XEK514" s="314"/>
      <c r="XEL514" s="314"/>
      <c r="XEM514" s="263"/>
      <c r="XEN514" s="312"/>
      <c r="XEO514" s="263"/>
      <c r="XEP514" s="314"/>
      <c r="XEQ514" s="314"/>
      <c r="XER514" s="314"/>
      <c r="XES514" s="315"/>
      <c r="XET514" s="314"/>
      <c r="XEU514" s="314"/>
      <c r="XEV514" s="314"/>
      <c r="XEW514" s="314"/>
      <c r="XEX514" s="314"/>
    </row>
    <row r="515" spans="1:53 16265:16378" ht="40.5" hidden="1" customHeight="1" x14ac:dyDescent="0.2">
      <c r="A515" s="378">
        <v>169</v>
      </c>
      <c r="B515" s="364" t="s">
        <v>164</v>
      </c>
      <c r="C515" s="356" t="str">
        <f t="shared" si="2048"/>
        <v>FRANCISCO ANTORIO URIBE GOMEZ</v>
      </c>
      <c r="D515" s="374" t="s">
        <v>166</v>
      </c>
      <c r="E515" s="356"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69" t="s">
        <v>276</v>
      </c>
      <c r="G515" s="275" t="s">
        <v>271</v>
      </c>
      <c r="H515" s="275" t="s">
        <v>113</v>
      </c>
      <c r="I515" s="161" t="s">
        <v>2390</v>
      </c>
      <c r="J515" s="369" t="s">
        <v>114</v>
      </c>
      <c r="K515" s="364" t="s">
        <v>2391</v>
      </c>
      <c r="L515" s="364" t="s">
        <v>2392</v>
      </c>
      <c r="M515" s="364" t="s">
        <v>2393</v>
      </c>
      <c r="N515" s="369" t="s">
        <v>151</v>
      </c>
      <c r="O515" s="382">
        <f t="shared" ref="O515" si="2166">IF(N515="ALTA",5,IF(N515="MEDIO ALTA",4,IF(N515="MEDIA",3,IF(N515="MEDIO BAJA",2,IF(N515="BAJA",1,0)))))</f>
        <v>2</v>
      </c>
      <c r="P515" s="369" t="s">
        <v>140</v>
      </c>
      <c r="Q515" s="382">
        <f t="shared" ref="Q515:Q521" si="2167">IF(P515="ALTO",5,IF(P515="MEDIO ALTO",4,IF(P515="MEDIO",3,IF(P515="MEDIO BAJO",2,IF(P515="BAJO",1,0)))))</f>
        <v>5</v>
      </c>
      <c r="R515" s="382">
        <f>Q515*O515</f>
        <v>10</v>
      </c>
      <c r="S515" s="162" t="s">
        <v>327</v>
      </c>
      <c r="T515" s="334">
        <f t="shared" si="1947"/>
        <v>1</v>
      </c>
      <c r="U515" s="356">
        <f t="shared" ref="U515:U578" si="2168">ROUND(AVERAGEIF(T515:T517,"&gt;0"),0)</f>
        <v>1</v>
      </c>
      <c r="V515" s="356">
        <f t="shared" ref="V515" si="2169">U515*0.6</f>
        <v>0.6</v>
      </c>
      <c r="W515" s="275" t="s">
        <v>2394</v>
      </c>
      <c r="X515" s="369">
        <f>IF(S515="No_existen",5*$X$10,Y515*$X$10)</f>
        <v>0.15000000000000002</v>
      </c>
      <c r="Y515" s="368">
        <f t="shared" ref="Y515" si="2170">ROUND(AVERAGEIF(Z515:Z517,"&gt;0"),0)</f>
        <v>3</v>
      </c>
      <c r="Z515" s="335">
        <f t="shared" si="1948"/>
        <v>4</v>
      </c>
      <c r="AA515" s="275" t="s">
        <v>330</v>
      </c>
      <c r="AB515" s="275"/>
      <c r="AC515" s="368">
        <f t="shared" ref="AC515:AC542" si="2171">IF(S515="No_existen",5*$AC$10,AD515*$AC$10)</f>
        <v>0.15</v>
      </c>
      <c r="AD515" s="356">
        <f t="shared" ref="AD515" si="2172">ROUND(AVERAGEIF(AE515:AE517,"&gt;0"),0)</f>
        <v>1</v>
      </c>
      <c r="AE515" s="336">
        <f t="shared" si="1949"/>
        <v>1</v>
      </c>
      <c r="AF515" s="275" t="s">
        <v>307</v>
      </c>
      <c r="AG515" s="275" t="s">
        <v>2395</v>
      </c>
      <c r="AH515" s="368">
        <f t="shared" ref="AH515" si="2173">IF(S515="No_existen",5*$AH$10,AI515*$AH$10)</f>
        <v>0.1</v>
      </c>
      <c r="AI515" s="356">
        <f t="shared" ref="AI515" si="2174">ROUND(AVERAGEIF(AJ515:AJ517,"&gt;0"),0)</f>
        <v>1</v>
      </c>
      <c r="AJ515" s="336">
        <f t="shared" si="1950"/>
        <v>1</v>
      </c>
      <c r="AK515" s="275" t="s">
        <v>304</v>
      </c>
      <c r="AL515" s="275" t="s">
        <v>319</v>
      </c>
      <c r="AM515" s="368">
        <f t="shared" ref="AM515" si="2175">IF(S515="No_existen",5*$AM$10,AN515*$AM$10)</f>
        <v>0.4</v>
      </c>
      <c r="AN515" s="356">
        <f t="shared" ref="AN515" si="2176">ROUND(AVERAGEIF(AO515:AO517,"&gt;0"),0)</f>
        <v>4</v>
      </c>
      <c r="AO515" s="336">
        <f t="shared" si="1951"/>
        <v>4</v>
      </c>
      <c r="AP515" s="275" t="s">
        <v>593</v>
      </c>
      <c r="AQ515" s="356">
        <f t="shared" si="2103"/>
        <v>2</v>
      </c>
      <c r="AR515" s="356" t="str">
        <f t="shared" ref="AR515" si="2177">IF(AQ515&lt;1.5,"FUERTE",IF(AND(AQ515&gt;=1.5,AQ515&lt;2.5),"ACEPTABLE",IF(AQ515&gt;=5,"INEXISTENTE","DÉBIL")))</f>
        <v>ACEPTABLE</v>
      </c>
      <c r="AS515" s="358">
        <f t="shared" ref="AS515" si="2178">IF(R515=0,0,ROUND((R515*AQ515),0))</f>
        <v>20</v>
      </c>
      <c r="AT515" s="360" t="str">
        <f t="shared" ref="AT515" si="2179">IF(AS515&gt;=36,"GRAVE", IF(AS515&lt;=10, "LEVE", "MODERADO"))</f>
        <v>MODERADO</v>
      </c>
      <c r="AU515" s="364" t="s">
        <v>2396</v>
      </c>
      <c r="AV515" s="365" t="s">
        <v>2397</v>
      </c>
      <c r="AW515" s="275" t="s">
        <v>93</v>
      </c>
      <c r="AX515" s="275" t="s">
        <v>2398</v>
      </c>
      <c r="AY515" s="159">
        <v>45260</v>
      </c>
      <c r="AZ515" s="159"/>
      <c r="BA515" s="344" t="s">
        <v>2399</v>
      </c>
      <c r="XAO515" s="314"/>
      <c r="XAP515" s="314"/>
      <c r="XAQ515" s="263"/>
      <c r="XAR515" s="312"/>
      <c r="XAS515" s="263"/>
      <c r="XAT515" s="314"/>
      <c r="XAU515" s="314"/>
      <c r="XAV515" s="314"/>
      <c r="XAW515" s="315"/>
      <c r="XAX515" s="314"/>
      <c r="XAY515" s="314"/>
      <c r="XAZ515" s="314"/>
      <c r="XBA515" s="314"/>
      <c r="XBB515" s="314"/>
      <c r="XBC515" s="314"/>
      <c r="XBD515" s="281"/>
      <c r="XBE515" s="316"/>
      <c r="XBF515" s="317"/>
      <c r="XBG515" s="314"/>
      <c r="XBH515" s="314"/>
      <c r="XBI515" s="314"/>
      <c r="XBJ515" s="314"/>
      <c r="XBK515" s="263"/>
      <c r="XBL515" s="312"/>
      <c r="XBM515" s="263"/>
      <c r="XBN515" s="314"/>
      <c r="XBO515" s="314"/>
      <c r="XBP515" s="314"/>
      <c r="XBQ515" s="315"/>
      <c r="XBR515" s="314"/>
      <c r="XBS515" s="314"/>
      <c r="XBT515" s="314"/>
      <c r="XBU515" s="314"/>
      <c r="XBV515" s="314"/>
      <c r="XBW515" s="281"/>
      <c r="XBX515" s="317"/>
      <c r="XBY515" s="314"/>
      <c r="XBZ515" s="314"/>
      <c r="XCA515" s="318"/>
      <c r="XCB515" s="312"/>
      <c r="XCC515" s="314"/>
      <c r="XCD515" s="314"/>
      <c r="XCE515" s="263"/>
      <c r="XCF515" s="312"/>
      <c r="XCG515" s="263"/>
      <c r="XCH515" s="314"/>
      <c r="XCI515" s="314"/>
      <c r="XCJ515" s="314"/>
      <c r="XCK515" s="315"/>
      <c r="XCL515" s="314"/>
      <c r="XCM515" s="314"/>
      <c r="XCN515" s="314"/>
      <c r="XCO515" s="314"/>
      <c r="XCP515" s="314"/>
      <c r="XCQ515" s="317"/>
      <c r="XCR515" s="314"/>
      <c r="XCS515" s="318"/>
      <c r="XCT515" s="286"/>
      <c r="XCW515" s="314"/>
      <c r="XCX515" s="314"/>
      <c r="XCY515" s="263"/>
      <c r="XCZ515" s="312"/>
      <c r="XDA515" s="263"/>
      <c r="XDB515" s="314"/>
      <c r="XDC515" s="314"/>
      <c r="XDD515" s="314"/>
      <c r="XDE515" s="315"/>
      <c r="XDF515" s="314"/>
      <c r="XDG515" s="314"/>
      <c r="XDH515" s="314"/>
      <c r="XDI515" s="314"/>
      <c r="XDJ515" s="314"/>
      <c r="XDK515" s="314"/>
      <c r="XDL515" s="286"/>
      <c r="XDQ515" s="314"/>
      <c r="XDR515" s="314"/>
      <c r="XDS515" s="263"/>
      <c r="XDT515" s="312"/>
      <c r="XDU515" s="263"/>
      <c r="XDV515" s="314"/>
      <c r="XDW515" s="314"/>
      <c r="XDX515" s="314"/>
      <c r="XDY515" s="315"/>
      <c r="XDZ515" s="314"/>
      <c r="XEA515" s="314"/>
      <c r="XEB515" s="314"/>
      <c r="XEC515" s="314"/>
      <c r="XED515" s="314"/>
      <c r="XEE515" s="286"/>
      <c r="XEK515" s="314"/>
      <c r="XEL515" s="314"/>
      <c r="XEM515" s="263"/>
      <c r="XEN515" s="312"/>
      <c r="XEO515" s="263"/>
      <c r="XEP515" s="314"/>
      <c r="XEQ515" s="314"/>
      <c r="XER515" s="314"/>
      <c r="XES515" s="315"/>
      <c r="XET515" s="314"/>
      <c r="XEU515" s="314"/>
      <c r="XEV515" s="314"/>
      <c r="XEW515" s="314"/>
      <c r="XEX515" s="314"/>
    </row>
    <row r="516" spans="1:53 16265:16378" ht="40.5" hidden="1" customHeight="1" x14ac:dyDescent="0.2">
      <c r="A516" s="378"/>
      <c r="B516" s="364"/>
      <c r="C516" s="356"/>
      <c r="D516" s="374"/>
      <c r="E516" s="356"/>
      <c r="F516" s="369"/>
      <c r="G516" s="275"/>
      <c r="H516" s="275"/>
      <c r="I516" s="162"/>
      <c r="J516" s="369"/>
      <c r="K516" s="364"/>
      <c r="L516" s="364"/>
      <c r="M516" s="364"/>
      <c r="N516" s="369"/>
      <c r="O516" s="382"/>
      <c r="P516" s="369"/>
      <c r="Q516" s="382"/>
      <c r="R516" s="382"/>
      <c r="S516" s="162" t="s">
        <v>327</v>
      </c>
      <c r="T516" s="334">
        <f t="shared" si="1947"/>
        <v>1</v>
      </c>
      <c r="U516" s="356"/>
      <c r="V516" s="356"/>
      <c r="W516" s="275" t="s">
        <v>2400</v>
      </c>
      <c r="X516" s="369"/>
      <c r="Y516" s="368"/>
      <c r="Z516" s="335">
        <f t="shared" si="1948"/>
        <v>2</v>
      </c>
      <c r="AA516" s="275" t="s">
        <v>331</v>
      </c>
      <c r="AB516" s="275"/>
      <c r="AC516" s="368"/>
      <c r="AD516" s="356"/>
      <c r="AE516" s="336">
        <f t="shared" si="1949"/>
        <v>1</v>
      </c>
      <c r="AF516" s="275" t="s">
        <v>307</v>
      </c>
      <c r="AG516" s="275" t="s">
        <v>2401</v>
      </c>
      <c r="AH516" s="368"/>
      <c r="AI516" s="356"/>
      <c r="AJ516" s="336">
        <f t="shared" si="1950"/>
        <v>1</v>
      </c>
      <c r="AK516" s="275" t="s">
        <v>304</v>
      </c>
      <c r="AL516" s="275" t="s">
        <v>312</v>
      </c>
      <c r="AM516" s="368"/>
      <c r="AN516" s="356"/>
      <c r="AO516" s="336">
        <f t="shared" si="1951"/>
        <v>4</v>
      </c>
      <c r="AP516" s="275" t="s">
        <v>593</v>
      </c>
      <c r="AQ516" s="356"/>
      <c r="AR516" s="356"/>
      <c r="AS516" s="358"/>
      <c r="AT516" s="360"/>
      <c r="AU516" s="364"/>
      <c r="AV516" s="365"/>
      <c r="AW516" s="275" t="s">
        <v>93</v>
      </c>
      <c r="AX516" s="275" t="s">
        <v>2402</v>
      </c>
      <c r="AY516" s="159">
        <v>45260</v>
      </c>
      <c r="AZ516" s="159"/>
      <c r="BA516" s="344" t="s">
        <v>2399</v>
      </c>
      <c r="XAO516" s="314"/>
      <c r="XAP516" s="314"/>
      <c r="XAQ516" s="263"/>
      <c r="XAR516" s="312"/>
      <c r="XAS516" s="263"/>
      <c r="XAT516" s="314"/>
      <c r="XAU516" s="314"/>
      <c r="XAV516" s="314"/>
      <c r="XAW516" s="315"/>
      <c r="XAX516" s="314"/>
      <c r="XAY516" s="314"/>
      <c r="XAZ516" s="314"/>
      <c r="XBA516" s="314"/>
      <c r="XBB516" s="314"/>
      <c r="XBC516" s="314"/>
      <c r="XBD516" s="281"/>
      <c r="XBE516" s="316"/>
      <c r="XBF516" s="317"/>
      <c r="XBG516" s="314"/>
      <c r="XBH516" s="314"/>
      <c r="XBI516" s="314"/>
      <c r="XBJ516" s="314"/>
      <c r="XBK516" s="263"/>
      <c r="XBL516" s="312"/>
      <c r="XBM516" s="263"/>
      <c r="XBN516" s="314"/>
      <c r="XBO516" s="314"/>
      <c r="XBP516" s="314"/>
      <c r="XBQ516" s="315"/>
      <c r="XBR516" s="314"/>
      <c r="XBS516" s="314"/>
      <c r="XBT516" s="314"/>
      <c r="XBU516" s="314"/>
      <c r="XBV516" s="314"/>
      <c r="XBW516" s="281"/>
      <c r="XBX516" s="317"/>
      <c r="XBY516" s="314"/>
      <c r="XBZ516" s="314"/>
      <c r="XCA516" s="318"/>
      <c r="XCB516" s="312"/>
      <c r="XCC516" s="314"/>
      <c r="XCD516" s="314"/>
      <c r="XCE516" s="263"/>
      <c r="XCF516" s="312"/>
      <c r="XCG516" s="263"/>
      <c r="XCH516" s="314"/>
      <c r="XCI516" s="314"/>
      <c r="XCJ516" s="314"/>
      <c r="XCK516" s="315"/>
      <c r="XCL516" s="314"/>
      <c r="XCM516" s="314"/>
      <c r="XCN516" s="314"/>
      <c r="XCO516" s="314"/>
      <c r="XCP516" s="314"/>
      <c r="XCQ516" s="317"/>
      <c r="XCR516" s="314"/>
      <c r="XCS516" s="318"/>
      <c r="XCT516" s="286"/>
      <c r="XCW516" s="314"/>
      <c r="XCX516" s="314"/>
      <c r="XCY516" s="263"/>
      <c r="XCZ516" s="312"/>
      <c r="XDA516" s="263"/>
      <c r="XDB516" s="314"/>
      <c r="XDC516" s="314"/>
      <c r="XDD516" s="314"/>
      <c r="XDE516" s="315"/>
      <c r="XDF516" s="314"/>
      <c r="XDG516" s="314"/>
      <c r="XDH516" s="314"/>
      <c r="XDI516" s="314"/>
      <c r="XDJ516" s="314"/>
      <c r="XDK516" s="314"/>
      <c r="XDL516" s="286"/>
      <c r="XDQ516" s="314"/>
      <c r="XDR516" s="314"/>
      <c r="XDS516" s="263"/>
      <c r="XDT516" s="312"/>
      <c r="XDU516" s="263"/>
      <c r="XDV516" s="314"/>
      <c r="XDW516" s="314"/>
      <c r="XDX516" s="314"/>
      <c r="XDY516" s="315"/>
      <c r="XDZ516" s="314"/>
      <c r="XEA516" s="314"/>
      <c r="XEB516" s="314"/>
      <c r="XEC516" s="314"/>
      <c r="XED516" s="314"/>
      <c r="XEE516" s="286"/>
      <c r="XEK516" s="314"/>
      <c r="XEL516" s="314"/>
      <c r="XEM516" s="263"/>
      <c r="XEN516" s="312"/>
      <c r="XEO516" s="263"/>
      <c r="XEP516" s="314"/>
      <c r="XEQ516" s="314"/>
      <c r="XER516" s="314"/>
      <c r="XES516" s="315"/>
      <c r="XET516" s="314"/>
      <c r="XEU516" s="314"/>
      <c r="XEV516" s="314"/>
      <c r="XEW516" s="314"/>
      <c r="XEX516" s="314"/>
    </row>
    <row r="517" spans="1:53 16265:16378" ht="40.5" hidden="1" customHeight="1" x14ac:dyDescent="0.2">
      <c r="A517" s="378"/>
      <c r="B517" s="364"/>
      <c r="C517" s="356"/>
      <c r="D517" s="374"/>
      <c r="E517" s="356"/>
      <c r="F517" s="369"/>
      <c r="G517" s="275"/>
      <c r="H517" s="275"/>
      <c r="I517" s="162"/>
      <c r="J517" s="369"/>
      <c r="K517" s="364"/>
      <c r="L517" s="364"/>
      <c r="M517" s="364"/>
      <c r="N517" s="369"/>
      <c r="O517" s="382"/>
      <c r="P517" s="369"/>
      <c r="Q517" s="382"/>
      <c r="R517" s="382"/>
      <c r="S517" s="162"/>
      <c r="T517" s="334">
        <f t="shared" si="1947"/>
        <v>0</v>
      </c>
      <c r="U517" s="356"/>
      <c r="V517" s="356"/>
      <c r="W517" s="275"/>
      <c r="X517" s="369"/>
      <c r="Y517" s="368"/>
      <c r="Z517" s="335">
        <f t="shared" si="1948"/>
        <v>0</v>
      </c>
      <c r="AA517" s="275"/>
      <c r="AB517" s="275"/>
      <c r="AC517" s="368"/>
      <c r="AD517" s="356"/>
      <c r="AE517" s="336">
        <f t="shared" si="1949"/>
        <v>0</v>
      </c>
      <c r="AF517" s="275"/>
      <c r="AG517" s="275"/>
      <c r="AH517" s="368"/>
      <c r="AI517" s="356"/>
      <c r="AJ517" s="336">
        <f t="shared" si="1950"/>
        <v>0</v>
      </c>
      <c r="AK517" s="275"/>
      <c r="AL517" s="275"/>
      <c r="AM517" s="368"/>
      <c r="AN517" s="356"/>
      <c r="AO517" s="336">
        <f t="shared" si="1951"/>
        <v>0</v>
      </c>
      <c r="AP517" s="275"/>
      <c r="AQ517" s="356"/>
      <c r="AR517" s="356"/>
      <c r="AS517" s="358"/>
      <c r="AT517" s="360"/>
      <c r="AU517" s="364"/>
      <c r="AV517" s="365"/>
      <c r="AW517" s="275" t="s">
        <v>91</v>
      </c>
      <c r="AX517" s="275" t="s">
        <v>2403</v>
      </c>
      <c r="AY517" s="159">
        <v>45260</v>
      </c>
      <c r="AZ517" s="159"/>
      <c r="BA517" s="344"/>
      <c r="XAO517" s="314"/>
      <c r="XAP517" s="314"/>
      <c r="XAQ517" s="263"/>
      <c r="XAR517" s="312"/>
      <c r="XAS517" s="263"/>
      <c r="XAT517" s="314"/>
      <c r="XAU517" s="314"/>
      <c r="XAV517" s="314"/>
      <c r="XAW517" s="315"/>
      <c r="XAX517" s="314"/>
      <c r="XAY517" s="314"/>
      <c r="XAZ517" s="314"/>
      <c r="XBA517" s="314"/>
      <c r="XBB517" s="314"/>
      <c r="XBC517" s="314"/>
      <c r="XBD517" s="281"/>
      <c r="XBE517" s="316"/>
      <c r="XBF517" s="317"/>
      <c r="XBG517" s="314"/>
      <c r="XBH517" s="314"/>
      <c r="XBI517" s="314"/>
      <c r="XBJ517" s="314"/>
      <c r="XBK517" s="263"/>
      <c r="XBL517" s="312"/>
      <c r="XBM517" s="263"/>
      <c r="XBN517" s="314"/>
      <c r="XBO517" s="314"/>
      <c r="XBP517" s="314"/>
      <c r="XBQ517" s="315"/>
      <c r="XBR517" s="314"/>
      <c r="XBS517" s="314"/>
      <c r="XBT517" s="314"/>
      <c r="XBU517" s="314"/>
      <c r="XBV517" s="314"/>
      <c r="XBW517" s="281"/>
      <c r="XBX517" s="317"/>
      <c r="XBY517" s="314"/>
      <c r="XBZ517" s="314"/>
      <c r="XCA517" s="318"/>
      <c r="XCB517" s="312"/>
      <c r="XCC517" s="314"/>
      <c r="XCD517" s="314"/>
      <c r="XCE517" s="263"/>
      <c r="XCF517" s="312"/>
      <c r="XCG517" s="263"/>
      <c r="XCH517" s="314"/>
      <c r="XCI517" s="314"/>
      <c r="XCJ517" s="314"/>
      <c r="XCK517" s="315"/>
      <c r="XCL517" s="314"/>
      <c r="XCM517" s="314"/>
      <c r="XCN517" s="314"/>
      <c r="XCO517" s="314"/>
      <c r="XCP517" s="314"/>
      <c r="XCQ517" s="317"/>
      <c r="XCR517" s="314"/>
      <c r="XCS517" s="318"/>
      <c r="XCT517" s="286"/>
      <c r="XCW517" s="314"/>
      <c r="XCX517" s="314"/>
      <c r="XCY517" s="263"/>
      <c r="XCZ517" s="312"/>
      <c r="XDA517" s="263"/>
      <c r="XDB517" s="314"/>
      <c r="XDC517" s="314"/>
      <c r="XDD517" s="314"/>
      <c r="XDE517" s="315"/>
      <c r="XDF517" s="314"/>
      <c r="XDG517" s="314"/>
      <c r="XDH517" s="314"/>
      <c r="XDI517" s="314"/>
      <c r="XDJ517" s="314"/>
      <c r="XDK517" s="314"/>
      <c r="XDL517" s="286"/>
      <c r="XDQ517" s="314"/>
      <c r="XDR517" s="314"/>
      <c r="XDS517" s="263"/>
      <c r="XDT517" s="312"/>
      <c r="XDU517" s="263"/>
      <c r="XDV517" s="314"/>
      <c r="XDW517" s="314"/>
      <c r="XDX517" s="314"/>
      <c r="XDY517" s="315"/>
      <c r="XDZ517" s="314"/>
      <c r="XEA517" s="314"/>
      <c r="XEB517" s="314"/>
      <c r="XEC517" s="314"/>
      <c r="XED517" s="314"/>
      <c r="XEE517" s="286"/>
      <c r="XEK517" s="314"/>
      <c r="XEL517" s="314"/>
      <c r="XEM517" s="263"/>
      <c r="XEN517" s="312"/>
      <c r="XEO517" s="263"/>
      <c r="XEP517" s="314"/>
      <c r="XEQ517" s="314"/>
      <c r="XER517" s="314"/>
      <c r="XES517" s="315"/>
      <c r="XET517" s="314"/>
      <c r="XEU517" s="314"/>
      <c r="XEV517" s="314"/>
      <c r="XEW517" s="314"/>
      <c r="XEX517" s="314"/>
    </row>
    <row r="518" spans="1:53 16265:16378" ht="40.5" hidden="1" customHeight="1" x14ac:dyDescent="0.2">
      <c r="A518" s="378">
        <v>170</v>
      </c>
      <c r="B518" s="364" t="s">
        <v>164</v>
      </c>
      <c r="C518" s="356" t="str">
        <f t="shared" si="2048"/>
        <v>FRANCISCO ANTORIO URIBE GOMEZ</v>
      </c>
      <c r="D518" s="374" t="s">
        <v>166</v>
      </c>
      <c r="E518" s="356"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69" t="s">
        <v>276</v>
      </c>
      <c r="G518" s="275" t="s">
        <v>271</v>
      </c>
      <c r="H518" s="275" t="s">
        <v>113</v>
      </c>
      <c r="I518" s="162" t="s">
        <v>2404</v>
      </c>
      <c r="J518" s="369" t="s">
        <v>114</v>
      </c>
      <c r="K518" s="369" t="s">
        <v>2405</v>
      </c>
      <c r="L518" s="369" t="s">
        <v>2406</v>
      </c>
      <c r="M518" s="369" t="s">
        <v>2407</v>
      </c>
      <c r="N518" s="369" t="s">
        <v>151</v>
      </c>
      <c r="O518" s="382">
        <f t="shared" ref="O518" si="2180">IF(N518="ALTA",5,IF(N518="MEDIO ALTA",4,IF(N518="MEDIA",3,IF(N518="MEDIO BAJA",2,IF(N518="BAJA",1,0)))))</f>
        <v>2</v>
      </c>
      <c r="P518" s="369" t="s">
        <v>141</v>
      </c>
      <c r="Q518" s="382">
        <f t="shared" si="2167"/>
        <v>3</v>
      </c>
      <c r="R518" s="382">
        <f>Q518*O518</f>
        <v>6</v>
      </c>
      <c r="S518" s="162" t="s">
        <v>398</v>
      </c>
      <c r="T518" s="334">
        <f t="shared" si="1947"/>
        <v>4</v>
      </c>
      <c r="U518" s="356">
        <f t="shared" si="2168"/>
        <v>4</v>
      </c>
      <c r="V518" s="356">
        <f t="shared" ref="V518" si="2181">U518*0.6</f>
        <v>2.4</v>
      </c>
      <c r="W518" s="275" t="s">
        <v>2408</v>
      </c>
      <c r="X518" s="369">
        <f>IF(S518="No_existen",5*$X$10,Y518*$X$10)</f>
        <v>0.2</v>
      </c>
      <c r="Y518" s="368">
        <f t="shared" ref="Y518" si="2182">ROUND(AVERAGEIF(Z518:Z520,"&gt;0"),0)</f>
        <v>4</v>
      </c>
      <c r="Z518" s="335">
        <f t="shared" si="1948"/>
        <v>4</v>
      </c>
      <c r="AA518" s="275" t="s">
        <v>330</v>
      </c>
      <c r="AB518" s="275"/>
      <c r="AC518" s="368">
        <f t="shared" si="2171"/>
        <v>0.15</v>
      </c>
      <c r="AD518" s="356">
        <f t="shared" ref="AD518" si="2183">ROUND(AVERAGEIF(AE518:AE520,"&gt;0"),0)</f>
        <v>1</v>
      </c>
      <c r="AE518" s="336">
        <f t="shared" si="1949"/>
        <v>1</v>
      </c>
      <c r="AF518" s="275" t="s">
        <v>307</v>
      </c>
      <c r="AG518" s="275" t="s">
        <v>2409</v>
      </c>
      <c r="AH518" s="368">
        <f t="shared" ref="AH518" si="2184">IF(S518="No_existen",5*$AH$10,AI518*$AH$10)</f>
        <v>0.1</v>
      </c>
      <c r="AI518" s="356">
        <f t="shared" ref="AI518" si="2185">ROUND(AVERAGEIF(AJ518:AJ520,"&gt;0"),0)</f>
        <v>1</v>
      </c>
      <c r="AJ518" s="336">
        <f t="shared" si="1950"/>
        <v>1</v>
      </c>
      <c r="AK518" s="275" t="s">
        <v>304</v>
      </c>
      <c r="AL518" s="275" t="s">
        <v>311</v>
      </c>
      <c r="AM518" s="368">
        <f t="shared" ref="AM518" si="2186">IF(S518="No_existen",5*$AM$10,AN518*$AM$10)</f>
        <v>0.1</v>
      </c>
      <c r="AN518" s="356">
        <f t="shared" ref="AN518" si="2187">ROUND(AVERAGEIF(AO518:AO520,"&gt;0"),0)</f>
        <v>1</v>
      </c>
      <c r="AO518" s="336">
        <f t="shared" si="1951"/>
        <v>1</v>
      </c>
      <c r="AP518" s="275" t="s">
        <v>592</v>
      </c>
      <c r="AQ518" s="356">
        <f t="shared" si="2103"/>
        <v>2</v>
      </c>
      <c r="AR518" s="356" t="str">
        <f t="shared" ref="AR518" si="2188">IF(AQ518&lt;1.5,"FUERTE",IF(AND(AQ518&gt;=1.5,AQ518&lt;2.5),"ACEPTABLE",IF(AQ518&gt;=5,"INEXISTENTE","DÉBIL")))</f>
        <v>ACEPTABLE</v>
      </c>
      <c r="AS518" s="358">
        <f t="shared" ref="AS518" si="2189">IF(R518=0,0,ROUND((R518*AQ518),0))</f>
        <v>12</v>
      </c>
      <c r="AT518" s="360" t="str">
        <f t="shared" ref="AT518" si="2190">IF(AS518&gt;=36,"GRAVE", IF(AS518&lt;=10, "LEVE", "MODERADO"))</f>
        <v>MODERADO</v>
      </c>
      <c r="AU518" s="367" t="s">
        <v>2410</v>
      </c>
      <c r="AV518" s="366">
        <v>1</v>
      </c>
      <c r="AW518" s="275" t="s">
        <v>91</v>
      </c>
      <c r="AX518" s="275" t="s">
        <v>2411</v>
      </c>
      <c r="AY518" s="159">
        <v>45260</v>
      </c>
      <c r="AZ518" s="159"/>
      <c r="BA518" s="344"/>
      <c r="XAO518" s="314"/>
      <c r="XAP518" s="314"/>
      <c r="XAQ518" s="263"/>
      <c r="XAR518" s="312"/>
      <c r="XAS518" s="263"/>
      <c r="XAT518" s="314"/>
      <c r="XAU518" s="314"/>
      <c r="XAV518" s="314"/>
      <c r="XAW518" s="315"/>
      <c r="XAX518" s="314"/>
      <c r="XAY518" s="314"/>
      <c r="XAZ518" s="314"/>
      <c r="XBA518" s="314"/>
      <c r="XBB518" s="314"/>
      <c r="XBC518" s="314"/>
      <c r="XBD518" s="281"/>
      <c r="XBE518" s="316"/>
      <c r="XBF518" s="317"/>
      <c r="XBG518" s="314"/>
      <c r="XBH518" s="314"/>
      <c r="XBI518" s="314"/>
      <c r="XBJ518" s="314"/>
      <c r="XBK518" s="263"/>
      <c r="XBL518" s="312"/>
      <c r="XBM518" s="263"/>
      <c r="XBN518" s="314"/>
      <c r="XBO518" s="314"/>
      <c r="XBP518" s="314"/>
      <c r="XBQ518" s="315"/>
      <c r="XBR518" s="314"/>
      <c r="XBS518" s="314"/>
      <c r="XBT518" s="314"/>
      <c r="XBU518" s="314"/>
      <c r="XBV518" s="314"/>
      <c r="XBW518" s="281"/>
      <c r="XBX518" s="317"/>
      <c r="XBY518" s="314"/>
      <c r="XBZ518" s="314"/>
      <c r="XCA518" s="318"/>
      <c r="XCB518" s="312"/>
      <c r="XCC518" s="314"/>
      <c r="XCD518" s="314"/>
      <c r="XCE518" s="263"/>
      <c r="XCF518" s="312"/>
      <c r="XCG518" s="263"/>
      <c r="XCH518" s="314"/>
      <c r="XCI518" s="314"/>
      <c r="XCJ518" s="314"/>
      <c r="XCK518" s="315"/>
      <c r="XCL518" s="314"/>
      <c r="XCM518" s="314"/>
      <c r="XCN518" s="314"/>
      <c r="XCO518" s="314"/>
      <c r="XCP518" s="314"/>
      <c r="XCQ518" s="317"/>
      <c r="XCR518" s="314"/>
      <c r="XCS518" s="318"/>
      <c r="XCT518" s="286"/>
      <c r="XCW518" s="314"/>
      <c r="XCX518" s="314"/>
      <c r="XCY518" s="263"/>
      <c r="XCZ518" s="312"/>
      <c r="XDA518" s="263"/>
      <c r="XDB518" s="314"/>
      <c r="XDC518" s="314"/>
      <c r="XDD518" s="314"/>
      <c r="XDE518" s="315"/>
      <c r="XDF518" s="314"/>
      <c r="XDG518" s="314"/>
      <c r="XDH518" s="314"/>
      <c r="XDI518" s="314"/>
      <c r="XDJ518" s="314"/>
      <c r="XDK518" s="314"/>
      <c r="XDL518" s="286"/>
      <c r="XDQ518" s="314"/>
      <c r="XDR518" s="314"/>
      <c r="XDS518" s="263"/>
      <c r="XDT518" s="312"/>
      <c r="XDU518" s="263"/>
      <c r="XDV518" s="314"/>
      <c r="XDW518" s="314"/>
      <c r="XDX518" s="314"/>
      <c r="XDY518" s="315"/>
      <c r="XDZ518" s="314"/>
      <c r="XEA518" s="314"/>
      <c r="XEB518" s="314"/>
      <c r="XEC518" s="314"/>
      <c r="XED518" s="314"/>
      <c r="XEE518" s="286"/>
      <c r="XEK518" s="314"/>
      <c r="XEL518" s="314"/>
      <c r="XEM518" s="263"/>
      <c r="XEN518" s="312"/>
      <c r="XEO518" s="263"/>
      <c r="XEP518" s="314"/>
      <c r="XEQ518" s="314"/>
      <c r="XER518" s="314"/>
      <c r="XES518" s="315"/>
      <c r="XET518" s="314"/>
      <c r="XEU518" s="314"/>
      <c r="XEV518" s="314"/>
      <c r="XEW518" s="314"/>
      <c r="XEX518" s="314"/>
    </row>
    <row r="519" spans="1:53 16265:16378" ht="40.5" hidden="1" customHeight="1" x14ac:dyDescent="0.2">
      <c r="A519" s="378"/>
      <c r="B519" s="364"/>
      <c r="C519" s="356"/>
      <c r="D519" s="374"/>
      <c r="E519" s="356"/>
      <c r="F519" s="369"/>
      <c r="G519" s="275"/>
      <c r="H519" s="275"/>
      <c r="I519" s="163"/>
      <c r="J519" s="369"/>
      <c r="K519" s="369"/>
      <c r="L519" s="369"/>
      <c r="M519" s="369"/>
      <c r="N519" s="369"/>
      <c r="O519" s="382"/>
      <c r="P519" s="369"/>
      <c r="Q519" s="382"/>
      <c r="R519" s="382"/>
      <c r="S519" s="162" t="s">
        <v>398</v>
      </c>
      <c r="T519" s="334">
        <f t="shared" si="1947"/>
        <v>4</v>
      </c>
      <c r="U519" s="356"/>
      <c r="V519" s="356"/>
      <c r="W519" s="275" t="s">
        <v>2412</v>
      </c>
      <c r="X519" s="369"/>
      <c r="Y519" s="368"/>
      <c r="Z519" s="335">
        <f t="shared" si="1948"/>
        <v>4</v>
      </c>
      <c r="AA519" s="275" t="s">
        <v>330</v>
      </c>
      <c r="AB519" s="275"/>
      <c r="AC519" s="368"/>
      <c r="AD519" s="356"/>
      <c r="AE519" s="336">
        <f t="shared" si="1949"/>
        <v>1</v>
      </c>
      <c r="AF519" s="275" t="s">
        <v>307</v>
      </c>
      <c r="AG519" s="275" t="s">
        <v>2413</v>
      </c>
      <c r="AH519" s="368"/>
      <c r="AI519" s="356"/>
      <c r="AJ519" s="336">
        <f t="shared" si="1950"/>
        <v>1</v>
      </c>
      <c r="AK519" s="275" t="s">
        <v>304</v>
      </c>
      <c r="AL519" s="275" t="s">
        <v>312</v>
      </c>
      <c r="AM519" s="368"/>
      <c r="AN519" s="356"/>
      <c r="AO519" s="336">
        <f t="shared" si="1951"/>
        <v>1</v>
      </c>
      <c r="AP519" s="275" t="s">
        <v>592</v>
      </c>
      <c r="AQ519" s="356"/>
      <c r="AR519" s="356"/>
      <c r="AS519" s="358"/>
      <c r="AT519" s="360"/>
      <c r="AU519" s="367"/>
      <c r="AV519" s="367"/>
      <c r="AW519" s="275"/>
      <c r="AX519" s="275"/>
      <c r="AY519" s="159"/>
      <c r="AZ519" s="159"/>
      <c r="BA519" s="344"/>
      <c r="XAO519" s="314"/>
      <c r="XAP519" s="314"/>
      <c r="XAQ519" s="263"/>
      <c r="XAR519" s="312"/>
      <c r="XAS519" s="263"/>
      <c r="XAT519" s="314"/>
      <c r="XAU519" s="314"/>
      <c r="XAV519" s="314"/>
      <c r="XAW519" s="315"/>
      <c r="XAX519" s="314"/>
      <c r="XAY519" s="314"/>
      <c r="XAZ519" s="314"/>
      <c r="XBA519" s="314"/>
      <c r="XBB519" s="314"/>
      <c r="XBC519" s="314"/>
      <c r="XBD519" s="281"/>
      <c r="XBE519" s="316"/>
      <c r="XBF519" s="317"/>
      <c r="XBG519" s="314"/>
      <c r="XBH519" s="314"/>
      <c r="XBI519" s="314"/>
      <c r="XBJ519" s="314"/>
      <c r="XBK519" s="263"/>
      <c r="XBL519" s="312"/>
      <c r="XBM519" s="263"/>
      <c r="XBN519" s="314"/>
      <c r="XBO519" s="314"/>
      <c r="XBP519" s="314"/>
      <c r="XBQ519" s="315"/>
      <c r="XBR519" s="314"/>
      <c r="XBS519" s="314"/>
      <c r="XBT519" s="314"/>
      <c r="XBU519" s="314"/>
      <c r="XBV519" s="314"/>
      <c r="XBW519" s="281"/>
      <c r="XBX519" s="317"/>
      <c r="XBY519" s="314"/>
      <c r="XBZ519" s="314"/>
      <c r="XCA519" s="318"/>
      <c r="XCB519" s="312"/>
      <c r="XCC519" s="314"/>
      <c r="XCD519" s="314"/>
      <c r="XCE519" s="263"/>
      <c r="XCF519" s="312"/>
      <c r="XCG519" s="263"/>
      <c r="XCH519" s="314"/>
      <c r="XCI519" s="314"/>
      <c r="XCJ519" s="314"/>
      <c r="XCK519" s="315"/>
      <c r="XCL519" s="314"/>
      <c r="XCM519" s="314"/>
      <c r="XCN519" s="314"/>
      <c r="XCO519" s="314"/>
      <c r="XCP519" s="314"/>
      <c r="XCQ519" s="317"/>
      <c r="XCR519" s="314"/>
      <c r="XCS519" s="318"/>
      <c r="XCT519" s="286"/>
      <c r="XCW519" s="314"/>
      <c r="XCX519" s="314"/>
      <c r="XCY519" s="263"/>
      <c r="XCZ519" s="312"/>
      <c r="XDA519" s="263"/>
      <c r="XDB519" s="314"/>
      <c r="XDC519" s="314"/>
      <c r="XDD519" s="314"/>
      <c r="XDE519" s="315"/>
      <c r="XDF519" s="314"/>
      <c r="XDG519" s="314"/>
      <c r="XDH519" s="314"/>
      <c r="XDI519" s="314"/>
      <c r="XDJ519" s="314"/>
      <c r="XDK519" s="314"/>
      <c r="XDL519" s="286"/>
      <c r="XDQ519" s="314"/>
      <c r="XDR519" s="314"/>
      <c r="XDS519" s="263"/>
      <c r="XDT519" s="312"/>
      <c r="XDU519" s="263"/>
      <c r="XDV519" s="314"/>
      <c r="XDW519" s="314"/>
      <c r="XDX519" s="314"/>
      <c r="XDY519" s="315"/>
      <c r="XDZ519" s="314"/>
      <c r="XEA519" s="314"/>
      <c r="XEB519" s="314"/>
      <c r="XEC519" s="314"/>
      <c r="XED519" s="314"/>
      <c r="XEE519" s="286"/>
      <c r="XEK519" s="314"/>
      <c r="XEL519" s="314"/>
      <c r="XEM519" s="263"/>
      <c r="XEN519" s="312"/>
      <c r="XEO519" s="263"/>
      <c r="XEP519" s="314"/>
      <c r="XEQ519" s="314"/>
      <c r="XER519" s="314"/>
      <c r="XES519" s="315"/>
      <c r="XET519" s="314"/>
      <c r="XEU519" s="314"/>
      <c r="XEV519" s="314"/>
      <c r="XEW519" s="314"/>
      <c r="XEX519" s="314"/>
    </row>
    <row r="520" spans="1:53 16265:16378" ht="40.5" hidden="1" customHeight="1" x14ac:dyDescent="0.2">
      <c r="A520" s="378"/>
      <c r="B520" s="364"/>
      <c r="C520" s="356"/>
      <c r="D520" s="374"/>
      <c r="E520" s="356"/>
      <c r="F520" s="369"/>
      <c r="G520" s="275"/>
      <c r="H520" s="275"/>
      <c r="I520" s="275"/>
      <c r="J520" s="369"/>
      <c r="K520" s="369"/>
      <c r="L520" s="369"/>
      <c r="M520" s="369"/>
      <c r="N520" s="369"/>
      <c r="O520" s="382"/>
      <c r="P520" s="369"/>
      <c r="Q520" s="382"/>
      <c r="R520" s="382"/>
      <c r="S520" s="162"/>
      <c r="T520" s="334">
        <f t="shared" si="1947"/>
        <v>0</v>
      </c>
      <c r="U520" s="356"/>
      <c r="V520" s="356"/>
      <c r="W520" s="275"/>
      <c r="X520" s="369"/>
      <c r="Y520" s="368"/>
      <c r="Z520" s="335">
        <f t="shared" si="1948"/>
        <v>0</v>
      </c>
      <c r="AA520" s="275"/>
      <c r="AB520" s="275"/>
      <c r="AC520" s="368"/>
      <c r="AD520" s="356"/>
      <c r="AE520" s="336">
        <f t="shared" si="1949"/>
        <v>0</v>
      </c>
      <c r="AF520" s="275"/>
      <c r="AG520" s="275"/>
      <c r="AH520" s="368"/>
      <c r="AI520" s="356"/>
      <c r="AJ520" s="336">
        <f t="shared" si="1950"/>
        <v>0</v>
      </c>
      <c r="AK520" s="275"/>
      <c r="AL520" s="275"/>
      <c r="AM520" s="368"/>
      <c r="AN520" s="356"/>
      <c r="AO520" s="336">
        <f t="shared" si="1951"/>
        <v>0</v>
      </c>
      <c r="AP520" s="275"/>
      <c r="AQ520" s="356"/>
      <c r="AR520" s="356"/>
      <c r="AS520" s="358"/>
      <c r="AT520" s="360"/>
      <c r="AU520" s="367"/>
      <c r="AV520" s="367"/>
      <c r="AW520" s="275"/>
      <c r="AX520" s="275"/>
      <c r="AY520" s="159"/>
      <c r="AZ520" s="159"/>
      <c r="BA520" s="344"/>
      <c r="XAO520" s="314"/>
      <c r="XAP520" s="314"/>
      <c r="XAQ520" s="263"/>
      <c r="XAR520" s="312"/>
      <c r="XAS520" s="263"/>
      <c r="XAT520" s="314"/>
      <c r="XAU520" s="314"/>
      <c r="XAV520" s="314"/>
      <c r="XAW520" s="315"/>
      <c r="XAX520" s="314"/>
      <c r="XAY520" s="314"/>
      <c r="XAZ520" s="314"/>
      <c r="XBA520" s="314"/>
      <c r="XBB520" s="314"/>
      <c r="XBC520" s="314"/>
      <c r="XBD520" s="281"/>
      <c r="XBE520" s="316"/>
      <c r="XBF520" s="317"/>
      <c r="XBG520" s="314"/>
      <c r="XBH520" s="314"/>
      <c r="XBI520" s="314"/>
      <c r="XBJ520" s="314"/>
      <c r="XBK520" s="263"/>
      <c r="XBL520" s="312"/>
      <c r="XBM520" s="263"/>
      <c r="XBN520" s="314"/>
      <c r="XBO520" s="314"/>
      <c r="XBP520" s="314"/>
      <c r="XBQ520" s="315"/>
      <c r="XBR520" s="314"/>
      <c r="XBS520" s="314"/>
      <c r="XBT520" s="314"/>
      <c r="XBU520" s="314"/>
      <c r="XBV520" s="314"/>
      <c r="XBW520" s="281"/>
      <c r="XBX520" s="317"/>
      <c r="XBY520" s="314"/>
      <c r="XBZ520" s="314"/>
      <c r="XCA520" s="318"/>
      <c r="XCB520" s="312"/>
      <c r="XCC520" s="314"/>
      <c r="XCD520" s="314"/>
      <c r="XCE520" s="263"/>
      <c r="XCF520" s="312"/>
      <c r="XCG520" s="263"/>
      <c r="XCH520" s="314"/>
      <c r="XCI520" s="314"/>
      <c r="XCJ520" s="314"/>
      <c r="XCK520" s="315"/>
      <c r="XCL520" s="314"/>
      <c r="XCM520" s="314"/>
      <c r="XCN520" s="314"/>
      <c r="XCO520" s="314"/>
      <c r="XCP520" s="314"/>
      <c r="XCQ520" s="317"/>
      <c r="XCR520" s="314"/>
      <c r="XCS520" s="318"/>
      <c r="XCT520" s="286"/>
      <c r="XCW520" s="314"/>
      <c r="XCX520" s="314"/>
      <c r="XCY520" s="263"/>
      <c r="XCZ520" s="312"/>
      <c r="XDA520" s="263"/>
      <c r="XDB520" s="314"/>
      <c r="XDC520" s="314"/>
      <c r="XDD520" s="314"/>
      <c r="XDE520" s="315"/>
      <c r="XDF520" s="314"/>
      <c r="XDG520" s="314"/>
      <c r="XDH520" s="314"/>
      <c r="XDI520" s="314"/>
      <c r="XDJ520" s="314"/>
      <c r="XDK520" s="314"/>
      <c r="XDL520" s="286"/>
      <c r="XDQ520" s="314"/>
      <c r="XDR520" s="314"/>
      <c r="XDS520" s="263"/>
      <c r="XDT520" s="312"/>
      <c r="XDU520" s="263"/>
      <c r="XDV520" s="314"/>
      <c r="XDW520" s="314"/>
      <c r="XDX520" s="314"/>
      <c r="XDY520" s="315"/>
      <c r="XDZ520" s="314"/>
      <c r="XEA520" s="314"/>
      <c r="XEB520" s="314"/>
      <c r="XEC520" s="314"/>
      <c r="XED520" s="314"/>
      <c r="XEE520" s="286"/>
      <c r="XEK520" s="314"/>
      <c r="XEL520" s="314"/>
      <c r="XEM520" s="263"/>
      <c r="XEN520" s="312"/>
      <c r="XEO520" s="263"/>
      <c r="XEP520" s="314"/>
      <c r="XEQ520" s="314"/>
      <c r="XER520" s="314"/>
      <c r="XES520" s="315"/>
      <c r="XET520" s="314"/>
      <c r="XEU520" s="314"/>
      <c r="XEV520" s="314"/>
      <c r="XEW520" s="314"/>
      <c r="XEX520" s="314"/>
    </row>
    <row r="521" spans="1:53 16265:16378" ht="40.5" hidden="1" customHeight="1" x14ac:dyDescent="0.2">
      <c r="A521" s="378">
        <v>171</v>
      </c>
      <c r="B521" s="364" t="s">
        <v>164</v>
      </c>
      <c r="C521" s="356" t="str">
        <f t="shared" si="2048"/>
        <v>FRANCISCO ANTORIO URIBE GOMEZ</v>
      </c>
      <c r="D521" s="374" t="s">
        <v>170</v>
      </c>
      <c r="E521" s="356"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69" t="s">
        <v>276</v>
      </c>
      <c r="G521" s="275" t="s">
        <v>271</v>
      </c>
      <c r="H521" s="275" t="s">
        <v>34</v>
      </c>
      <c r="I521" s="162" t="s">
        <v>2414</v>
      </c>
      <c r="J521" s="369" t="s">
        <v>108</v>
      </c>
      <c r="K521" s="369" t="s">
        <v>2415</v>
      </c>
      <c r="L521" s="369" t="s">
        <v>2416</v>
      </c>
      <c r="M521" s="369" t="s">
        <v>2417</v>
      </c>
      <c r="N521" s="369" t="s">
        <v>128</v>
      </c>
      <c r="O521" s="382">
        <f t="shared" ref="O521" si="2191">IF(N521="ALTA",5,IF(N521="MEDIO ALTA",4,IF(N521="MEDIA",3,IF(N521="MEDIO BAJA",2,IF(N521="BAJA",1,0)))))</f>
        <v>1</v>
      </c>
      <c r="P521" s="369" t="s">
        <v>144</v>
      </c>
      <c r="Q521" s="382">
        <f t="shared" si="2167"/>
        <v>4</v>
      </c>
      <c r="R521" s="382">
        <f>Q521*O521</f>
        <v>4</v>
      </c>
      <c r="S521" s="162" t="s">
        <v>327</v>
      </c>
      <c r="T521" s="334">
        <f t="shared" si="1947"/>
        <v>1</v>
      </c>
      <c r="U521" s="356">
        <f t="shared" si="2168"/>
        <v>1</v>
      </c>
      <c r="V521" s="356">
        <f t="shared" ref="V521" si="2192">U521*0.6</f>
        <v>0.6</v>
      </c>
      <c r="W521" s="275" t="s">
        <v>2418</v>
      </c>
      <c r="X521" s="369">
        <f>IF(S521="No_existen",5*$X$10,Y521*$X$10)</f>
        <v>0.1</v>
      </c>
      <c r="Y521" s="368">
        <f t="shared" ref="Y521" si="2193">ROUND(AVERAGEIF(Z521:Z523,"&gt;0"),0)</f>
        <v>2</v>
      </c>
      <c r="Z521" s="335">
        <f t="shared" si="1948"/>
        <v>2</v>
      </c>
      <c r="AA521" s="275" t="s">
        <v>331</v>
      </c>
      <c r="AB521" s="275"/>
      <c r="AC521" s="368">
        <f t="shared" si="2171"/>
        <v>0.15</v>
      </c>
      <c r="AD521" s="356">
        <f t="shared" ref="AD521" si="2194">ROUND(AVERAGEIF(AE521:AE523,"&gt;0"),0)</f>
        <v>1</v>
      </c>
      <c r="AE521" s="336">
        <f t="shared" si="1949"/>
        <v>1</v>
      </c>
      <c r="AF521" s="275" t="s">
        <v>307</v>
      </c>
      <c r="AG521" s="275" t="s">
        <v>2419</v>
      </c>
      <c r="AH521" s="368">
        <f t="shared" ref="AH521" si="2195">IF(S521="No_existen",5*$AH$10,AI521*$AH$10)</f>
        <v>0.1</v>
      </c>
      <c r="AI521" s="356">
        <f t="shared" ref="AI521" si="2196">ROUND(AVERAGEIF(AJ521:AJ523,"&gt;0"),0)</f>
        <v>1</v>
      </c>
      <c r="AJ521" s="336">
        <f t="shared" si="1950"/>
        <v>1</v>
      </c>
      <c r="AK521" s="275" t="s">
        <v>304</v>
      </c>
      <c r="AL521" s="275" t="s">
        <v>462</v>
      </c>
      <c r="AM521" s="368">
        <f t="shared" ref="AM521" si="2197">IF(S521="No_existen",5*$AM$10,AN521*$AM$10)</f>
        <v>0.1</v>
      </c>
      <c r="AN521" s="356">
        <f t="shared" ref="AN521" si="2198">ROUND(AVERAGEIF(AO521:AO523,"&gt;0"),0)</f>
        <v>1</v>
      </c>
      <c r="AO521" s="336">
        <f t="shared" si="1951"/>
        <v>1</v>
      </c>
      <c r="AP521" s="275" t="s">
        <v>592</v>
      </c>
      <c r="AQ521" s="356">
        <f t="shared" si="2103"/>
        <v>1</v>
      </c>
      <c r="AR521" s="356" t="str">
        <f t="shared" ref="AR521" si="2199">IF(AQ521&lt;1.5,"FUERTE",IF(AND(AQ521&gt;=1.5,AQ521&lt;2.5),"ACEPTABLE",IF(AQ521&gt;=5,"INEXISTENTE","DÉBIL")))</f>
        <v>FUERTE</v>
      </c>
      <c r="AS521" s="358">
        <f t="shared" ref="AS521" si="2200">IF(R521=0,0,ROUND((R521*AQ521),0))</f>
        <v>4</v>
      </c>
      <c r="AT521" s="360" t="str">
        <f t="shared" ref="AT521" si="2201">IF(AS521&gt;=36,"GRAVE", IF(AS521&lt;=10, "LEVE", "MODERADO"))</f>
        <v>LEVE</v>
      </c>
      <c r="AU521" s="374" t="s">
        <v>2420</v>
      </c>
      <c r="AV521" s="385">
        <v>0.1</v>
      </c>
      <c r="AW521" s="275" t="s">
        <v>90</v>
      </c>
      <c r="AX521" s="275"/>
      <c r="AY521" s="159"/>
      <c r="AZ521" s="159"/>
      <c r="BA521" s="344"/>
      <c r="XAO521" s="314"/>
      <c r="XAP521" s="314"/>
      <c r="XAQ521" s="263"/>
      <c r="XAR521" s="312"/>
      <c r="XAS521" s="263"/>
      <c r="XAT521" s="314"/>
      <c r="XAU521" s="314"/>
      <c r="XAV521" s="314"/>
      <c r="XAW521" s="315"/>
      <c r="XAX521" s="314"/>
      <c r="XAY521" s="314"/>
      <c r="XAZ521" s="314"/>
      <c r="XBA521" s="314"/>
      <c r="XBB521" s="314"/>
      <c r="XBC521" s="314"/>
      <c r="XBD521" s="281"/>
      <c r="XBE521" s="316"/>
      <c r="XBF521" s="317"/>
      <c r="XBG521" s="314"/>
      <c r="XBH521" s="314"/>
      <c r="XBI521" s="314"/>
      <c r="XBJ521" s="314"/>
      <c r="XBK521" s="263"/>
      <c r="XBL521" s="312"/>
      <c r="XBM521" s="263"/>
      <c r="XBN521" s="314"/>
      <c r="XBO521" s="314"/>
      <c r="XBP521" s="314"/>
      <c r="XBQ521" s="315"/>
      <c r="XBR521" s="314"/>
      <c r="XBS521" s="314"/>
      <c r="XBT521" s="314"/>
      <c r="XBU521" s="314"/>
      <c r="XBV521" s="314"/>
      <c r="XBW521" s="281"/>
      <c r="XBX521" s="317"/>
      <c r="XBY521" s="314"/>
      <c r="XBZ521" s="314"/>
      <c r="XCA521" s="318"/>
      <c r="XCB521" s="312"/>
      <c r="XCC521" s="314"/>
      <c r="XCD521" s="314"/>
      <c r="XCE521" s="263"/>
      <c r="XCF521" s="312"/>
      <c r="XCG521" s="263"/>
      <c r="XCH521" s="314"/>
      <c r="XCI521" s="314"/>
      <c r="XCJ521" s="314"/>
      <c r="XCK521" s="315"/>
      <c r="XCL521" s="314"/>
      <c r="XCM521" s="314"/>
      <c r="XCN521" s="314"/>
      <c r="XCO521" s="314"/>
      <c r="XCP521" s="314"/>
      <c r="XCQ521" s="317"/>
      <c r="XCR521" s="314"/>
      <c r="XCS521" s="318"/>
      <c r="XCT521" s="286"/>
      <c r="XCW521" s="314"/>
      <c r="XCX521" s="314"/>
      <c r="XCY521" s="263"/>
      <c r="XCZ521" s="312"/>
      <c r="XDA521" s="263"/>
      <c r="XDB521" s="314"/>
      <c r="XDC521" s="314"/>
      <c r="XDD521" s="314"/>
      <c r="XDE521" s="315"/>
      <c r="XDF521" s="314"/>
      <c r="XDG521" s="314"/>
      <c r="XDH521" s="314"/>
      <c r="XDI521" s="314"/>
      <c r="XDJ521" s="314"/>
      <c r="XDK521" s="314"/>
      <c r="XDL521" s="286"/>
      <c r="XDQ521" s="314"/>
      <c r="XDR521" s="314"/>
      <c r="XDS521" s="263"/>
      <c r="XDT521" s="312"/>
      <c r="XDU521" s="263"/>
      <c r="XDV521" s="314"/>
      <c r="XDW521" s="314"/>
      <c r="XDX521" s="314"/>
      <c r="XDY521" s="315"/>
      <c r="XDZ521" s="314"/>
      <c r="XEA521" s="314"/>
      <c r="XEB521" s="314"/>
      <c r="XEC521" s="314"/>
      <c r="XED521" s="314"/>
      <c r="XEE521" s="286"/>
      <c r="XEK521" s="314"/>
      <c r="XEL521" s="314"/>
      <c r="XEM521" s="263"/>
      <c r="XEN521" s="312"/>
      <c r="XEO521" s="263"/>
      <c r="XEP521" s="314"/>
      <c r="XEQ521" s="314"/>
      <c r="XER521" s="314"/>
      <c r="XES521" s="315"/>
      <c r="XET521" s="314"/>
      <c r="XEU521" s="314"/>
      <c r="XEV521" s="314"/>
      <c r="XEW521" s="314"/>
      <c r="XEX521" s="314"/>
    </row>
    <row r="522" spans="1:53 16265:16378" ht="40.5" hidden="1" customHeight="1" x14ac:dyDescent="0.2">
      <c r="A522" s="378"/>
      <c r="B522" s="364"/>
      <c r="C522" s="356"/>
      <c r="D522" s="374"/>
      <c r="E522" s="356"/>
      <c r="F522" s="369"/>
      <c r="G522" s="275"/>
      <c r="H522" s="275"/>
      <c r="I522" s="275"/>
      <c r="J522" s="369"/>
      <c r="K522" s="369"/>
      <c r="L522" s="369"/>
      <c r="M522" s="369"/>
      <c r="N522" s="369"/>
      <c r="O522" s="382"/>
      <c r="P522" s="369"/>
      <c r="Q522" s="382"/>
      <c r="R522" s="382"/>
      <c r="S522" s="162" t="s">
        <v>327</v>
      </c>
      <c r="T522" s="334">
        <f t="shared" si="1947"/>
        <v>1</v>
      </c>
      <c r="U522" s="356"/>
      <c r="V522" s="356"/>
      <c r="W522" s="275" t="s">
        <v>2421</v>
      </c>
      <c r="X522" s="369"/>
      <c r="Y522" s="368"/>
      <c r="Z522" s="335">
        <f t="shared" si="1948"/>
        <v>2</v>
      </c>
      <c r="AA522" s="275" t="s">
        <v>331</v>
      </c>
      <c r="AB522" s="275"/>
      <c r="AC522" s="368"/>
      <c r="AD522" s="356"/>
      <c r="AE522" s="336">
        <f t="shared" si="1949"/>
        <v>1</v>
      </c>
      <c r="AF522" s="275" t="s">
        <v>307</v>
      </c>
      <c r="AG522" s="275" t="s">
        <v>2413</v>
      </c>
      <c r="AH522" s="368"/>
      <c r="AI522" s="356"/>
      <c r="AJ522" s="336">
        <f t="shared" si="1950"/>
        <v>1</v>
      </c>
      <c r="AK522" s="275" t="s">
        <v>304</v>
      </c>
      <c r="AL522" s="275" t="s">
        <v>462</v>
      </c>
      <c r="AM522" s="368"/>
      <c r="AN522" s="356"/>
      <c r="AO522" s="336">
        <f t="shared" si="1951"/>
        <v>1</v>
      </c>
      <c r="AP522" s="275" t="s">
        <v>592</v>
      </c>
      <c r="AQ522" s="356"/>
      <c r="AR522" s="356"/>
      <c r="AS522" s="358"/>
      <c r="AT522" s="360"/>
      <c r="AU522" s="374"/>
      <c r="AV522" s="374"/>
      <c r="AW522" s="275" t="s">
        <v>90</v>
      </c>
      <c r="AX522" s="275"/>
      <c r="AY522" s="159"/>
      <c r="AZ522" s="159"/>
      <c r="BA522" s="344"/>
      <c r="XAO522" s="314"/>
      <c r="XAP522" s="314"/>
      <c r="XAQ522" s="263"/>
      <c r="XAR522" s="312"/>
      <c r="XAS522" s="263"/>
      <c r="XAT522" s="314"/>
      <c r="XAU522" s="314"/>
      <c r="XAV522" s="314"/>
      <c r="XAW522" s="315"/>
      <c r="XAX522" s="314"/>
      <c r="XAY522" s="314"/>
      <c r="XAZ522" s="314"/>
      <c r="XBA522" s="314"/>
      <c r="XBB522" s="314"/>
      <c r="XBC522" s="314"/>
      <c r="XBD522" s="281"/>
      <c r="XBE522" s="316"/>
      <c r="XBF522" s="317"/>
      <c r="XBG522" s="314"/>
      <c r="XBH522" s="314"/>
      <c r="XBI522" s="314"/>
      <c r="XBJ522" s="314"/>
      <c r="XBK522" s="263"/>
      <c r="XBL522" s="312"/>
      <c r="XBM522" s="263"/>
      <c r="XBN522" s="314"/>
      <c r="XBO522" s="314"/>
      <c r="XBP522" s="314"/>
      <c r="XBQ522" s="315"/>
      <c r="XBR522" s="314"/>
      <c r="XBS522" s="314"/>
      <c r="XBT522" s="314"/>
      <c r="XBU522" s="314"/>
      <c r="XBV522" s="314"/>
      <c r="XBW522" s="281"/>
      <c r="XBX522" s="317"/>
      <c r="XBY522" s="314"/>
      <c r="XBZ522" s="314"/>
      <c r="XCA522" s="318"/>
      <c r="XCB522" s="312"/>
      <c r="XCC522" s="314"/>
      <c r="XCD522" s="314"/>
      <c r="XCE522" s="263"/>
      <c r="XCF522" s="312"/>
      <c r="XCG522" s="263"/>
      <c r="XCH522" s="314"/>
      <c r="XCI522" s="314"/>
      <c r="XCJ522" s="314"/>
      <c r="XCK522" s="315"/>
      <c r="XCL522" s="314"/>
      <c r="XCM522" s="314"/>
      <c r="XCN522" s="314"/>
      <c r="XCO522" s="314"/>
      <c r="XCP522" s="314"/>
      <c r="XCQ522" s="317"/>
      <c r="XCR522" s="314"/>
      <c r="XCS522" s="318"/>
      <c r="XCT522" s="286"/>
      <c r="XCW522" s="314"/>
      <c r="XCX522" s="314"/>
      <c r="XCY522" s="263"/>
      <c r="XCZ522" s="312"/>
      <c r="XDA522" s="263"/>
      <c r="XDB522" s="314"/>
      <c r="XDC522" s="314"/>
      <c r="XDD522" s="314"/>
      <c r="XDE522" s="315"/>
      <c r="XDF522" s="314"/>
      <c r="XDG522" s="314"/>
      <c r="XDH522" s="314"/>
      <c r="XDI522" s="314"/>
      <c r="XDJ522" s="314"/>
      <c r="XDK522" s="314"/>
      <c r="XDL522" s="286"/>
      <c r="XDQ522" s="314"/>
      <c r="XDR522" s="314"/>
      <c r="XDS522" s="263"/>
      <c r="XDT522" s="312"/>
      <c r="XDU522" s="263"/>
      <c r="XDV522" s="314"/>
      <c r="XDW522" s="314"/>
      <c r="XDX522" s="314"/>
      <c r="XDY522" s="315"/>
      <c r="XDZ522" s="314"/>
      <c r="XEA522" s="314"/>
      <c r="XEB522" s="314"/>
      <c r="XEC522" s="314"/>
      <c r="XED522" s="314"/>
      <c r="XEE522" s="286"/>
      <c r="XEK522" s="314"/>
      <c r="XEL522" s="314"/>
      <c r="XEM522" s="263"/>
      <c r="XEN522" s="312"/>
      <c r="XEO522" s="263"/>
      <c r="XEP522" s="314"/>
      <c r="XEQ522" s="314"/>
      <c r="XER522" s="314"/>
      <c r="XES522" s="315"/>
      <c r="XET522" s="314"/>
      <c r="XEU522" s="314"/>
      <c r="XEV522" s="314"/>
      <c r="XEW522" s="314"/>
      <c r="XEX522" s="314"/>
    </row>
    <row r="523" spans="1:53 16265:16378" ht="40.5" hidden="1" customHeight="1" x14ac:dyDescent="0.2">
      <c r="A523" s="378"/>
      <c r="B523" s="364"/>
      <c r="C523" s="356"/>
      <c r="D523" s="374"/>
      <c r="E523" s="356"/>
      <c r="F523" s="369"/>
      <c r="G523" s="275"/>
      <c r="H523" s="275"/>
      <c r="I523" s="275"/>
      <c r="J523" s="369"/>
      <c r="K523" s="369"/>
      <c r="L523" s="369"/>
      <c r="M523" s="369"/>
      <c r="N523" s="369"/>
      <c r="O523" s="382"/>
      <c r="P523" s="369"/>
      <c r="Q523" s="382"/>
      <c r="R523" s="382"/>
      <c r="S523" s="162"/>
      <c r="T523" s="334">
        <f t="shared" si="1947"/>
        <v>0</v>
      </c>
      <c r="U523" s="356"/>
      <c r="V523" s="356"/>
      <c r="W523" s="275"/>
      <c r="X523" s="369"/>
      <c r="Y523" s="368"/>
      <c r="Z523" s="335">
        <f t="shared" si="1948"/>
        <v>0</v>
      </c>
      <c r="AA523" s="275"/>
      <c r="AB523" s="275"/>
      <c r="AC523" s="368"/>
      <c r="AD523" s="356"/>
      <c r="AE523" s="336">
        <f t="shared" si="1949"/>
        <v>0</v>
      </c>
      <c r="AF523" s="275"/>
      <c r="AG523" s="275"/>
      <c r="AH523" s="368"/>
      <c r="AI523" s="356"/>
      <c r="AJ523" s="336">
        <f t="shared" si="1950"/>
        <v>0</v>
      </c>
      <c r="AK523" s="275"/>
      <c r="AL523" s="275"/>
      <c r="AM523" s="368"/>
      <c r="AN523" s="356"/>
      <c r="AO523" s="336">
        <f t="shared" si="1951"/>
        <v>0</v>
      </c>
      <c r="AP523" s="275"/>
      <c r="AQ523" s="356"/>
      <c r="AR523" s="356"/>
      <c r="AS523" s="358"/>
      <c r="AT523" s="360"/>
      <c r="AU523" s="374"/>
      <c r="AV523" s="374"/>
      <c r="AW523" s="275" t="s">
        <v>90</v>
      </c>
      <c r="AX523" s="275"/>
      <c r="AY523" s="159"/>
      <c r="AZ523" s="159"/>
      <c r="BA523" s="344"/>
      <c r="XAO523" s="314"/>
      <c r="XAP523" s="314"/>
      <c r="XAQ523" s="263"/>
      <c r="XAR523" s="312"/>
      <c r="XAS523" s="263"/>
      <c r="XAT523" s="314"/>
      <c r="XAU523" s="314"/>
      <c r="XAV523" s="314"/>
      <c r="XAW523" s="315"/>
      <c r="XAX523" s="314"/>
      <c r="XAY523" s="314"/>
      <c r="XAZ523" s="314"/>
      <c r="XBA523" s="314"/>
      <c r="XBB523" s="314"/>
      <c r="XBC523" s="314"/>
      <c r="XBD523" s="281"/>
      <c r="XBE523" s="316"/>
      <c r="XBF523" s="317"/>
      <c r="XBG523" s="314"/>
      <c r="XBH523" s="314"/>
      <c r="XBI523" s="314"/>
      <c r="XBJ523" s="314"/>
      <c r="XBK523" s="263"/>
      <c r="XBL523" s="312"/>
      <c r="XBM523" s="263"/>
      <c r="XBN523" s="314"/>
      <c r="XBO523" s="314"/>
      <c r="XBP523" s="314"/>
      <c r="XBQ523" s="315"/>
      <c r="XBR523" s="314"/>
      <c r="XBS523" s="314"/>
      <c r="XBT523" s="314"/>
      <c r="XBU523" s="314"/>
      <c r="XBV523" s="314"/>
      <c r="XBW523" s="281"/>
      <c r="XBX523" s="317"/>
      <c r="XBY523" s="314"/>
      <c r="XBZ523" s="314"/>
      <c r="XCA523" s="318"/>
      <c r="XCB523" s="312"/>
      <c r="XCC523" s="314"/>
      <c r="XCD523" s="314"/>
      <c r="XCE523" s="263"/>
      <c r="XCF523" s="312"/>
      <c r="XCG523" s="263"/>
      <c r="XCH523" s="314"/>
      <c r="XCI523" s="314"/>
      <c r="XCJ523" s="314"/>
      <c r="XCK523" s="315"/>
      <c r="XCL523" s="314"/>
      <c r="XCM523" s="314"/>
      <c r="XCN523" s="314"/>
      <c r="XCO523" s="314"/>
      <c r="XCP523" s="314"/>
      <c r="XCQ523" s="317"/>
      <c r="XCR523" s="314"/>
      <c r="XCS523" s="318"/>
      <c r="XCT523" s="286"/>
      <c r="XCW523" s="314"/>
      <c r="XCX523" s="314"/>
      <c r="XCY523" s="263"/>
      <c r="XCZ523" s="312"/>
      <c r="XDA523" s="263"/>
      <c r="XDB523" s="314"/>
      <c r="XDC523" s="314"/>
      <c r="XDD523" s="314"/>
      <c r="XDE523" s="315"/>
      <c r="XDF523" s="314"/>
      <c r="XDG523" s="314"/>
      <c r="XDH523" s="314"/>
      <c r="XDI523" s="314"/>
      <c r="XDJ523" s="314"/>
      <c r="XDK523" s="314"/>
      <c r="XDL523" s="286"/>
      <c r="XDQ523" s="314"/>
      <c r="XDR523" s="314"/>
      <c r="XDS523" s="263"/>
      <c r="XDT523" s="312"/>
      <c r="XDU523" s="263"/>
      <c r="XDV523" s="314"/>
      <c r="XDW523" s="314"/>
      <c r="XDX523" s="314"/>
      <c r="XDY523" s="315"/>
      <c r="XDZ523" s="314"/>
      <c r="XEA523" s="314"/>
      <c r="XEB523" s="314"/>
      <c r="XEC523" s="314"/>
      <c r="XED523" s="314"/>
      <c r="XEE523" s="286"/>
      <c r="XEK523" s="314"/>
      <c r="XEL523" s="314"/>
      <c r="XEM523" s="263"/>
      <c r="XEN523" s="312"/>
      <c r="XEO523" s="263"/>
      <c r="XEP523" s="314"/>
      <c r="XEQ523" s="314"/>
      <c r="XER523" s="314"/>
      <c r="XES523" s="315"/>
      <c r="XET523" s="314"/>
      <c r="XEU523" s="314"/>
      <c r="XEV523" s="314"/>
      <c r="XEW523" s="314"/>
      <c r="XEX523" s="314"/>
    </row>
    <row r="524" spans="1:53 16265:16378" ht="40.5" hidden="1" customHeight="1" x14ac:dyDescent="0.2">
      <c r="A524" s="378">
        <v>172</v>
      </c>
      <c r="B524" s="364" t="s">
        <v>164</v>
      </c>
      <c r="C524" s="356" t="str">
        <f t="shared" si="2048"/>
        <v>FRANCISCO ANTORIO URIBE GOMEZ</v>
      </c>
      <c r="D524" s="374" t="s">
        <v>166</v>
      </c>
      <c r="E524" s="356"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69" t="s">
        <v>276</v>
      </c>
      <c r="G524" s="275" t="s">
        <v>271</v>
      </c>
      <c r="H524" s="275" t="s">
        <v>37</v>
      </c>
      <c r="I524" s="161" t="s">
        <v>2422</v>
      </c>
      <c r="J524" s="369" t="s">
        <v>108</v>
      </c>
      <c r="K524" s="364" t="s">
        <v>2423</v>
      </c>
      <c r="L524" s="364" t="s">
        <v>2424</v>
      </c>
      <c r="M524" s="364" t="s">
        <v>2425</v>
      </c>
      <c r="N524" s="369" t="s">
        <v>105</v>
      </c>
      <c r="O524" s="382">
        <f t="shared" ref="O524" si="2202">IF(N524="ALTA",5,IF(N524="MEDIO ALTA",4,IF(N524="MEDIA",3,IF(N524="MEDIO BAJA",2,IF(N524="BAJA",1,0)))))</f>
        <v>3</v>
      </c>
      <c r="P524" s="369" t="s">
        <v>144</v>
      </c>
      <c r="Q524" s="382">
        <f t="shared" ref="Q524" si="2203">IF(P524="ALTO",5,IF(P524="MEDIO ALTO",4,IF(P524="MEDIO",3,IF(P524="MEDIO BAJO",2,IF(P524="BAJO",1,0)))))</f>
        <v>4</v>
      </c>
      <c r="R524" s="382">
        <f t="shared" ref="R524" si="2204">Q524*O524</f>
        <v>12</v>
      </c>
      <c r="S524" s="162" t="s">
        <v>327</v>
      </c>
      <c r="T524" s="334">
        <f t="shared" ref="T524:T587" si="2205">IF(S524=$S$826,1,IF(S524=$S$822,5,IF(S524=$S$823,4,IF(S524=$S$824,3,IF(S524=$S$825,2,0)))))</f>
        <v>1</v>
      </c>
      <c r="U524" s="356">
        <f t="shared" si="2168"/>
        <v>1</v>
      </c>
      <c r="V524" s="356">
        <f t="shared" ref="V524" si="2206">U524*0.6</f>
        <v>0.6</v>
      </c>
      <c r="W524" s="272" t="s">
        <v>2426</v>
      </c>
      <c r="X524" s="369">
        <f>IF(S524="No_existen",5*$X$10,Y524*$X$10)</f>
        <v>0.1</v>
      </c>
      <c r="Y524" s="368">
        <f t="shared" ref="Y524" si="2207">ROUND(AVERAGEIF(Z524:Z526,"&gt;0"),0)</f>
        <v>2</v>
      </c>
      <c r="Z524" s="335">
        <f t="shared" ref="Z524:Z587" si="2208">IF(AA524=$AA$824,1,IF(AA524=$AA$823,2,IF(AA524=$AA$822,4,IF(S524="No_existen",5,0))))</f>
        <v>2</v>
      </c>
      <c r="AA524" s="275" t="s">
        <v>331</v>
      </c>
      <c r="AB524" s="275"/>
      <c r="AC524" s="368">
        <f t="shared" si="2171"/>
        <v>0.15</v>
      </c>
      <c r="AD524" s="356">
        <f t="shared" ref="AD524" si="2209">ROUND(AVERAGEIF(AE524:AE526,"&gt;0"),0)</f>
        <v>1</v>
      </c>
      <c r="AE524" s="336">
        <f t="shared" ref="AE524:AE587" si="2210">IF(AF524=$AG$823,1,IF(AF524=$AG$822,4,IF(S524="No_existen",5,0)))</f>
        <v>1</v>
      </c>
      <c r="AF524" s="275" t="s">
        <v>307</v>
      </c>
      <c r="AG524" s="275" t="s">
        <v>2427</v>
      </c>
      <c r="AH524" s="368">
        <f t="shared" ref="AH524" si="2211">IF(S524="No_existen",5*$AH$10,AI524*$AH$10)</f>
        <v>0.1</v>
      </c>
      <c r="AI524" s="356">
        <f t="shared" ref="AI524" si="2212">ROUND(AVERAGEIF(AJ524:AJ526,"&gt;0"),0)</f>
        <v>1</v>
      </c>
      <c r="AJ524" s="336">
        <f t="shared" ref="AJ524:AJ587" si="2213">IF(AK524=$AK$822,1,IF(AK524=$AK$823,4,IF(S524="No_existen",5,0)))</f>
        <v>1</v>
      </c>
      <c r="AK524" s="275" t="s">
        <v>304</v>
      </c>
      <c r="AL524" s="275" t="s">
        <v>319</v>
      </c>
      <c r="AM524" s="368">
        <f t="shared" ref="AM524" si="2214">IF(S524="No_existen",5*$AM$10,AN524*$AM$10)</f>
        <v>0.1</v>
      </c>
      <c r="AN524" s="356">
        <f t="shared" ref="AN524" si="2215">ROUND(AVERAGEIF(AO524:AO526,"&gt;0"),0)</f>
        <v>1</v>
      </c>
      <c r="AO524" s="336">
        <f t="shared" ref="AO524:AO587" si="2216">IF(AP524="Preventivo",1,IF(AP524="Detectivo",4, IF(S524="No_existen",5,0)))</f>
        <v>1</v>
      </c>
      <c r="AP524" s="275" t="s">
        <v>592</v>
      </c>
      <c r="AQ524" s="356">
        <f t="shared" si="2103"/>
        <v>1</v>
      </c>
      <c r="AR524" s="356" t="str">
        <f t="shared" ref="AR524" si="2217">IF(AQ524&lt;1.5,"FUERTE",IF(AND(AQ524&gt;=1.5,AQ524&lt;2.5),"ACEPTABLE",IF(AQ524&gt;=5,"INEXISTENTE","DÉBIL")))</f>
        <v>FUERTE</v>
      </c>
      <c r="AS524" s="358">
        <f t="shared" ref="AS524" si="2218">IF(R524=0,0,ROUND((R524*AQ524),0))</f>
        <v>12</v>
      </c>
      <c r="AT524" s="360" t="str">
        <f t="shared" ref="AT524" si="2219">IF(AS524&gt;=36,"GRAVE", IF(AS524&lt;=10, "LEVE", "MODERADO"))</f>
        <v>MODERADO</v>
      </c>
      <c r="AU524" s="364" t="s">
        <v>2428</v>
      </c>
      <c r="AV524" s="365">
        <v>1</v>
      </c>
      <c r="AW524" s="275" t="s">
        <v>91</v>
      </c>
      <c r="AX524" s="272" t="s">
        <v>2429</v>
      </c>
      <c r="AY524" s="159">
        <v>45107</v>
      </c>
      <c r="AZ524" s="159"/>
      <c r="BA524" s="344"/>
      <c r="XAO524" s="314"/>
      <c r="XAP524" s="314"/>
      <c r="XAQ524" s="263"/>
      <c r="XAR524" s="312"/>
      <c r="XAS524" s="263"/>
      <c r="XAT524" s="314"/>
      <c r="XAU524" s="314"/>
      <c r="XAV524" s="314"/>
      <c r="XAW524" s="315"/>
      <c r="XAX524" s="314"/>
      <c r="XAY524" s="314"/>
      <c r="XAZ524" s="314"/>
      <c r="XBA524" s="314"/>
      <c r="XBB524" s="314"/>
      <c r="XBC524" s="314"/>
      <c r="XBD524" s="281"/>
      <c r="XBE524" s="316"/>
      <c r="XBF524" s="317"/>
      <c r="XBG524" s="314"/>
      <c r="XBH524" s="314"/>
      <c r="XBI524" s="314"/>
      <c r="XBJ524" s="314"/>
      <c r="XBK524" s="263"/>
      <c r="XBL524" s="312"/>
      <c r="XBM524" s="263"/>
      <c r="XBN524" s="314"/>
      <c r="XBO524" s="314"/>
      <c r="XBP524" s="314"/>
      <c r="XBQ524" s="315"/>
      <c r="XBR524" s="314"/>
      <c r="XBS524" s="314"/>
      <c r="XBT524" s="314"/>
      <c r="XBU524" s="314"/>
      <c r="XBV524" s="314"/>
      <c r="XBW524" s="281"/>
      <c r="XBX524" s="317"/>
      <c r="XBY524" s="314"/>
      <c r="XBZ524" s="314"/>
      <c r="XCA524" s="318"/>
      <c r="XCB524" s="312"/>
      <c r="XCC524" s="314"/>
      <c r="XCD524" s="314"/>
      <c r="XCE524" s="263"/>
      <c r="XCF524" s="312"/>
      <c r="XCG524" s="263"/>
      <c r="XCH524" s="314"/>
      <c r="XCI524" s="314"/>
      <c r="XCJ524" s="314"/>
      <c r="XCK524" s="315"/>
      <c r="XCL524" s="314"/>
      <c r="XCM524" s="314"/>
      <c r="XCN524" s="314"/>
      <c r="XCO524" s="314"/>
      <c r="XCP524" s="314"/>
      <c r="XCQ524" s="317"/>
      <c r="XCR524" s="314"/>
      <c r="XCS524" s="318"/>
      <c r="XCT524" s="286"/>
      <c r="XCW524" s="314"/>
      <c r="XCX524" s="314"/>
      <c r="XCY524" s="263"/>
      <c r="XCZ524" s="312"/>
      <c r="XDA524" s="263"/>
      <c r="XDB524" s="314"/>
      <c r="XDC524" s="314"/>
      <c r="XDD524" s="314"/>
      <c r="XDE524" s="315"/>
      <c r="XDF524" s="314"/>
      <c r="XDG524" s="314"/>
      <c r="XDH524" s="314"/>
      <c r="XDI524" s="314"/>
      <c r="XDJ524" s="314"/>
      <c r="XDK524" s="314"/>
      <c r="XDL524" s="286"/>
      <c r="XDQ524" s="314"/>
      <c r="XDR524" s="314"/>
      <c r="XDS524" s="263"/>
      <c r="XDT524" s="312"/>
      <c r="XDU524" s="263"/>
      <c r="XDV524" s="314"/>
      <c r="XDW524" s="314"/>
      <c r="XDX524" s="314"/>
      <c r="XDY524" s="315"/>
      <c r="XDZ524" s="314"/>
      <c r="XEA524" s="314"/>
      <c r="XEB524" s="314"/>
      <c r="XEC524" s="314"/>
      <c r="XED524" s="314"/>
      <c r="XEE524" s="286"/>
      <c r="XEK524" s="314"/>
      <c r="XEL524" s="314"/>
      <c r="XEM524" s="263"/>
      <c r="XEN524" s="312"/>
      <c r="XEO524" s="263"/>
      <c r="XEP524" s="314"/>
      <c r="XEQ524" s="314"/>
      <c r="XER524" s="314"/>
      <c r="XES524" s="315"/>
      <c r="XET524" s="314"/>
      <c r="XEU524" s="314"/>
      <c r="XEV524" s="314"/>
      <c r="XEW524" s="314"/>
      <c r="XEX524" s="314"/>
    </row>
    <row r="525" spans="1:53 16265:16378" ht="40.5" hidden="1" customHeight="1" x14ac:dyDescent="0.2">
      <c r="A525" s="378"/>
      <c r="B525" s="364"/>
      <c r="C525" s="356"/>
      <c r="D525" s="374"/>
      <c r="E525" s="356"/>
      <c r="F525" s="369"/>
      <c r="G525" s="275" t="s">
        <v>271</v>
      </c>
      <c r="H525" s="275" t="s">
        <v>34</v>
      </c>
      <c r="I525" s="161" t="s">
        <v>2430</v>
      </c>
      <c r="J525" s="369"/>
      <c r="K525" s="364"/>
      <c r="L525" s="364"/>
      <c r="M525" s="364"/>
      <c r="N525" s="369"/>
      <c r="O525" s="382"/>
      <c r="P525" s="369"/>
      <c r="Q525" s="382"/>
      <c r="R525" s="382"/>
      <c r="S525" s="162" t="s">
        <v>327</v>
      </c>
      <c r="T525" s="334">
        <f t="shared" si="2205"/>
        <v>1</v>
      </c>
      <c r="U525" s="356"/>
      <c r="V525" s="356"/>
      <c r="W525" s="275" t="s">
        <v>2431</v>
      </c>
      <c r="X525" s="369"/>
      <c r="Y525" s="368"/>
      <c r="Z525" s="335">
        <f t="shared" si="2208"/>
        <v>2</v>
      </c>
      <c r="AA525" s="275" t="s">
        <v>331</v>
      </c>
      <c r="AB525" s="275"/>
      <c r="AC525" s="368"/>
      <c r="AD525" s="356"/>
      <c r="AE525" s="336">
        <f t="shared" si="2210"/>
        <v>1</v>
      </c>
      <c r="AF525" s="275" t="s">
        <v>307</v>
      </c>
      <c r="AG525" s="275" t="s">
        <v>2427</v>
      </c>
      <c r="AH525" s="368"/>
      <c r="AI525" s="356"/>
      <c r="AJ525" s="336">
        <f t="shared" si="2213"/>
        <v>1</v>
      </c>
      <c r="AK525" s="275" t="s">
        <v>304</v>
      </c>
      <c r="AL525" s="275" t="s">
        <v>319</v>
      </c>
      <c r="AM525" s="368"/>
      <c r="AN525" s="356"/>
      <c r="AO525" s="336">
        <f t="shared" si="2216"/>
        <v>1</v>
      </c>
      <c r="AP525" s="275" t="s">
        <v>592</v>
      </c>
      <c r="AQ525" s="356"/>
      <c r="AR525" s="356"/>
      <c r="AS525" s="358"/>
      <c r="AT525" s="360"/>
      <c r="AU525" s="364"/>
      <c r="AV525" s="364"/>
      <c r="AW525" s="275" t="s">
        <v>91</v>
      </c>
      <c r="AX525" s="272" t="s">
        <v>2432</v>
      </c>
      <c r="AY525" s="337">
        <v>45107</v>
      </c>
      <c r="AZ525" s="159"/>
      <c r="BA525" s="344"/>
      <c r="XAO525" s="314"/>
      <c r="XAP525" s="314"/>
      <c r="XAQ525" s="263"/>
      <c r="XAR525" s="312"/>
      <c r="XAS525" s="263"/>
      <c r="XAT525" s="314"/>
      <c r="XAU525" s="314"/>
      <c r="XAV525" s="314"/>
      <c r="XAW525" s="315"/>
      <c r="XAX525" s="314"/>
      <c r="XAY525" s="314"/>
      <c r="XAZ525" s="314"/>
      <c r="XBA525" s="314"/>
      <c r="XBB525" s="314"/>
      <c r="XBC525" s="314"/>
      <c r="XBD525" s="281"/>
      <c r="XBE525" s="316"/>
      <c r="XBF525" s="317"/>
      <c r="XBG525" s="314"/>
      <c r="XBH525" s="314"/>
      <c r="XBI525" s="314"/>
      <c r="XBJ525" s="314"/>
      <c r="XBK525" s="263"/>
      <c r="XBL525" s="312"/>
      <c r="XBM525" s="263"/>
      <c r="XBN525" s="314"/>
      <c r="XBO525" s="314"/>
      <c r="XBP525" s="314"/>
      <c r="XBQ525" s="315"/>
      <c r="XBR525" s="314"/>
      <c r="XBS525" s="314"/>
      <c r="XBT525" s="314"/>
      <c r="XBU525" s="314"/>
      <c r="XBV525" s="314"/>
      <c r="XBW525" s="281"/>
      <c r="XBX525" s="317"/>
      <c r="XBY525" s="314"/>
      <c r="XBZ525" s="314"/>
      <c r="XCA525" s="318"/>
      <c r="XCB525" s="312"/>
      <c r="XCC525" s="314"/>
      <c r="XCD525" s="314"/>
      <c r="XCE525" s="263"/>
      <c r="XCF525" s="312"/>
      <c r="XCG525" s="263"/>
      <c r="XCH525" s="314"/>
      <c r="XCI525" s="314"/>
      <c r="XCJ525" s="314"/>
      <c r="XCK525" s="315"/>
      <c r="XCL525" s="314"/>
      <c r="XCM525" s="314"/>
      <c r="XCN525" s="314"/>
      <c r="XCO525" s="314"/>
      <c r="XCP525" s="314"/>
      <c r="XCQ525" s="317"/>
      <c r="XCR525" s="314"/>
      <c r="XCS525" s="318"/>
      <c r="XCT525" s="286"/>
      <c r="XCW525" s="314"/>
      <c r="XCX525" s="314"/>
      <c r="XCY525" s="263"/>
      <c r="XCZ525" s="312"/>
      <c r="XDA525" s="263"/>
      <c r="XDB525" s="314"/>
      <c r="XDC525" s="314"/>
      <c r="XDD525" s="314"/>
      <c r="XDE525" s="315"/>
      <c r="XDF525" s="314"/>
      <c r="XDG525" s="314"/>
      <c r="XDH525" s="314"/>
      <c r="XDI525" s="314"/>
      <c r="XDJ525" s="314"/>
      <c r="XDK525" s="314"/>
      <c r="XDL525" s="286"/>
      <c r="XDQ525" s="314"/>
      <c r="XDR525" s="314"/>
      <c r="XDS525" s="263"/>
      <c r="XDT525" s="312"/>
      <c r="XDU525" s="263"/>
      <c r="XDV525" s="314"/>
      <c r="XDW525" s="314"/>
      <c r="XDX525" s="314"/>
      <c r="XDY525" s="315"/>
      <c r="XDZ525" s="314"/>
      <c r="XEA525" s="314"/>
      <c r="XEB525" s="314"/>
      <c r="XEC525" s="314"/>
      <c r="XED525" s="314"/>
      <c r="XEE525" s="286"/>
      <c r="XEK525" s="314"/>
      <c r="XEL525" s="314"/>
      <c r="XEM525" s="263"/>
      <c r="XEN525" s="312"/>
      <c r="XEO525" s="263"/>
      <c r="XEP525" s="314"/>
      <c r="XEQ525" s="314"/>
      <c r="XER525" s="314"/>
      <c r="XES525" s="315"/>
      <c r="XET525" s="314"/>
      <c r="XEU525" s="314"/>
      <c r="XEV525" s="314"/>
      <c r="XEW525" s="314"/>
      <c r="XEX525" s="314"/>
    </row>
    <row r="526" spans="1:53 16265:16378" ht="40.5" hidden="1" customHeight="1" x14ac:dyDescent="0.2">
      <c r="A526" s="378"/>
      <c r="B526" s="364"/>
      <c r="C526" s="356"/>
      <c r="D526" s="374"/>
      <c r="E526" s="356"/>
      <c r="F526" s="369"/>
      <c r="G526" s="275"/>
      <c r="H526" s="275"/>
      <c r="I526" s="275"/>
      <c r="J526" s="369"/>
      <c r="K526" s="364"/>
      <c r="L526" s="364"/>
      <c r="M526" s="364"/>
      <c r="N526" s="369"/>
      <c r="O526" s="382"/>
      <c r="P526" s="369"/>
      <c r="Q526" s="382"/>
      <c r="R526" s="382"/>
      <c r="S526" s="162"/>
      <c r="T526" s="334">
        <f t="shared" si="2205"/>
        <v>0</v>
      </c>
      <c r="U526" s="356"/>
      <c r="V526" s="356"/>
      <c r="W526" s="275"/>
      <c r="X526" s="369"/>
      <c r="Y526" s="368"/>
      <c r="Z526" s="335">
        <f t="shared" si="2208"/>
        <v>0</v>
      </c>
      <c r="AA526" s="275"/>
      <c r="AB526" s="275"/>
      <c r="AC526" s="368"/>
      <c r="AD526" s="356"/>
      <c r="AE526" s="336">
        <f t="shared" si="2210"/>
        <v>0</v>
      </c>
      <c r="AF526" s="275"/>
      <c r="AG526" s="275"/>
      <c r="AH526" s="368"/>
      <c r="AI526" s="356"/>
      <c r="AJ526" s="336">
        <f t="shared" si="2213"/>
        <v>0</v>
      </c>
      <c r="AK526" s="275"/>
      <c r="AL526" s="275"/>
      <c r="AM526" s="368"/>
      <c r="AN526" s="356"/>
      <c r="AO526" s="336">
        <f t="shared" si="2216"/>
        <v>0</v>
      </c>
      <c r="AP526" s="275"/>
      <c r="AQ526" s="356"/>
      <c r="AR526" s="356"/>
      <c r="AS526" s="358"/>
      <c r="AT526" s="360"/>
      <c r="AU526" s="364"/>
      <c r="AV526" s="364"/>
      <c r="AW526" s="275"/>
      <c r="AX526" s="275"/>
      <c r="AY526" s="159"/>
      <c r="AZ526" s="159"/>
      <c r="BA526" s="344"/>
      <c r="XAO526" s="314"/>
      <c r="XAP526" s="314"/>
      <c r="XAQ526" s="263"/>
      <c r="XAR526" s="312"/>
      <c r="XAS526" s="263"/>
      <c r="XAT526" s="314"/>
      <c r="XAU526" s="314"/>
      <c r="XAV526" s="314"/>
      <c r="XAW526" s="315"/>
      <c r="XAX526" s="314"/>
      <c r="XAY526" s="314"/>
      <c r="XAZ526" s="314"/>
      <c r="XBA526" s="314"/>
      <c r="XBB526" s="314"/>
      <c r="XBC526" s="314"/>
      <c r="XBD526" s="281"/>
      <c r="XBE526" s="316"/>
      <c r="XBF526" s="317"/>
      <c r="XBG526" s="314"/>
      <c r="XBH526" s="314"/>
      <c r="XBI526" s="314"/>
      <c r="XBJ526" s="314"/>
      <c r="XBK526" s="263"/>
      <c r="XBL526" s="312"/>
      <c r="XBM526" s="263"/>
      <c r="XBN526" s="314"/>
      <c r="XBO526" s="314"/>
      <c r="XBP526" s="314"/>
      <c r="XBQ526" s="315"/>
      <c r="XBR526" s="314"/>
      <c r="XBS526" s="314"/>
      <c r="XBT526" s="314"/>
      <c r="XBU526" s="314"/>
      <c r="XBV526" s="314"/>
      <c r="XBW526" s="281"/>
      <c r="XBX526" s="317"/>
      <c r="XBY526" s="314"/>
      <c r="XBZ526" s="314"/>
      <c r="XCA526" s="318"/>
      <c r="XCB526" s="312"/>
      <c r="XCC526" s="314"/>
      <c r="XCD526" s="314"/>
      <c r="XCE526" s="263"/>
      <c r="XCF526" s="312"/>
      <c r="XCG526" s="263"/>
      <c r="XCH526" s="314"/>
      <c r="XCI526" s="314"/>
      <c r="XCJ526" s="314"/>
      <c r="XCK526" s="315"/>
      <c r="XCL526" s="314"/>
      <c r="XCM526" s="314"/>
      <c r="XCN526" s="314"/>
      <c r="XCO526" s="314"/>
      <c r="XCP526" s="314"/>
      <c r="XCQ526" s="317"/>
      <c r="XCR526" s="314"/>
      <c r="XCS526" s="318"/>
      <c r="XCT526" s="286"/>
      <c r="XCW526" s="314"/>
      <c r="XCX526" s="314"/>
      <c r="XCY526" s="263"/>
      <c r="XCZ526" s="312"/>
      <c r="XDA526" s="263"/>
      <c r="XDB526" s="314"/>
      <c r="XDC526" s="314"/>
      <c r="XDD526" s="314"/>
      <c r="XDE526" s="315"/>
      <c r="XDF526" s="314"/>
      <c r="XDG526" s="314"/>
      <c r="XDH526" s="314"/>
      <c r="XDI526" s="314"/>
      <c r="XDJ526" s="314"/>
      <c r="XDK526" s="314"/>
      <c r="XDL526" s="286"/>
      <c r="XDQ526" s="314"/>
      <c r="XDR526" s="314"/>
      <c r="XDS526" s="263"/>
      <c r="XDT526" s="312"/>
      <c r="XDU526" s="263"/>
      <c r="XDV526" s="314"/>
      <c r="XDW526" s="314"/>
      <c r="XDX526" s="314"/>
      <c r="XDY526" s="315"/>
      <c r="XDZ526" s="314"/>
      <c r="XEA526" s="314"/>
      <c r="XEB526" s="314"/>
      <c r="XEC526" s="314"/>
      <c r="XED526" s="314"/>
      <c r="XEE526" s="286"/>
      <c r="XEK526" s="314"/>
      <c r="XEL526" s="314"/>
      <c r="XEM526" s="263"/>
      <c r="XEN526" s="312"/>
      <c r="XEO526" s="263"/>
      <c r="XEP526" s="314"/>
      <c r="XEQ526" s="314"/>
      <c r="XER526" s="314"/>
      <c r="XES526" s="315"/>
      <c r="XET526" s="314"/>
      <c r="XEU526" s="314"/>
      <c r="XEV526" s="314"/>
      <c r="XEW526" s="314"/>
      <c r="XEX526" s="314"/>
    </row>
    <row r="527" spans="1:53 16265:16378" ht="40.5" hidden="1" customHeight="1" x14ac:dyDescent="0.2">
      <c r="A527" s="378">
        <v>173</v>
      </c>
      <c r="B527" s="364" t="s">
        <v>164</v>
      </c>
      <c r="C527" s="356" t="str">
        <f t="shared" si="2048"/>
        <v>FRANCISCO ANTORIO URIBE GOMEZ</v>
      </c>
      <c r="D527" s="374" t="s">
        <v>166</v>
      </c>
      <c r="E527" s="356"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69" t="s">
        <v>276</v>
      </c>
      <c r="G527" s="275" t="s">
        <v>271</v>
      </c>
      <c r="H527" s="275" t="s">
        <v>38</v>
      </c>
      <c r="I527" s="166" t="s">
        <v>2433</v>
      </c>
      <c r="J527" s="369" t="s">
        <v>112</v>
      </c>
      <c r="K527" s="369" t="s">
        <v>2434</v>
      </c>
      <c r="L527" s="369" t="s">
        <v>2435</v>
      </c>
      <c r="M527" s="369" t="s">
        <v>2436</v>
      </c>
      <c r="N527" s="369" t="s">
        <v>105</v>
      </c>
      <c r="O527" s="382">
        <f t="shared" ref="O527" si="2220">IF(N527="ALTA",5,IF(N527="MEDIO ALTA",4,IF(N527="MEDIA",3,IF(N527="MEDIO BAJA",2,IF(N527="BAJA",1,0)))))</f>
        <v>3</v>
      </c>
      <c r="P527" s="369" t="s">
        <v>141</v>
      </c>
      <c r="Q527" s="382">
        <f t="shared" ref="Q527" si="2221">IF(P527="ALTO",5,IF(P527="MEDIO ALTO",4,IF(P527="MEDIO",3,IF(P527="MEDIO BAJO",2,IF(P527="BAJO",1,0)))))</f>
        <v>3</v>
      </c>
      <c r="R527" s="382">
        <f>Q527*O527</f>
        <v>9</v>
      </c>
      <c r="S527" s="162" t="s">
        <v>327</v>
      </c>
      <c r="T527" s="334">
        <f t="shared" si="2205"/>
        <v>1</v>
      </c>
      <c r="U527" s="356">
        <f t="shared" si="2168"/>
        <v>1</v>
      </c>
      <c r="V527" s="356">
        <f t="shared" ref="V527" si="2222">U527*0.6</f>
        <v>0.6</v>
      </c>
      <c r="W527" s="275" t="s">
        <v>2437</v>
      </c>
      <c r="X527" s="369">
        <f>IF(S527="No_existen",5*$X$10,Y527*$X$10)</f>
        <v>0.15000000000000002</v>
      </c>
      <c r="Y527" s="368">
        <f t="shared" ref="Y527" si="2223">ROUND(AVERAGEIF(Z527:Z529,"&gt;0"),0)</f>
        <v>3</v>
      </c>
      <c r="Z527" s="335">
        <f t="shared" si="2208"/>
        <v>2</v>
      </c>
      <c r="AA527" s="275" t="s">
        <v>331</v>
      </c>
      <c r="AB527" s="275"/>
      <c r="AC527" s="368">
        <f t="shared" si="2171"/>
        <v>0.15</v>
      </c>
      <c r="AD527" s="356">
        <f t="shared" ref="AD527" si="2224">ROUND(AVERAGEIF(AE527:AE529,"&gt;0"),0)</f>
        <v>1</v>
      </c>
      <c r="AE527" s="336">
        <f t="shared" si="2210"/>
        <v>1</v>
      </c>
      <c r="AF527" s="275" t="s">
        <v>307</v>
      </c>
      <c r="AG527" s="275" t="s">
        <v>2427</v>
      </c>
      <c r="AH527" s="368">
        <f t="shared" ref="AH527" si="2225">IF(S527="No_existen",5*$AH$10,AI527*$AH$10)</f>
        <v>0.1</v>
      </c>
      <c r="AI527" s="356">
        <f t="shared" ref="AI527" si="2226">ROUND(AVERAGEIF(AJ527:AJ529,"&gt;0"),0)</f>
        <v>1</v>
      </c>
      <c r="AJ527" s="336">
        <f t="shared" si="2213"/>
        <v>1</v>
      </c>
      <c r="AK527" s="275" t="s">
        <v>304</v>
      </c>
      <c r="AL527" s="275" t="s">
        <v>319</v>
      </c>
      <c r="AM527" s="368">
        <f t="shared" ref="AM527" si="2227">IF(S527="No_existen",5*$AM$10,AN527*$AM$10)</f>
        <v>0.1</v>
      </c>
      <c r="AN527" s="356">
        <f t="shared" ref="AN527" si="2228">ROUND(AVERAGEIF(AO527:AO529,"&gt;0"),0)</f>
        <v>1</v>
      </c>
      <c r="AO527" s="336">
        <f t="shared" si="2216"/>
        <v>1</v>
      </c>
      <c r="AP527" s="275" t="s">
        <v>592</v>
      </c>
      <c r="AQ527" s="356">
        <f t="shared" si="2103"/>
        <v>1</v>
      </c>
      <c r="AR527" s="356" t="str">
        <f t="shared" ref="AR527" si="2229">IF(AQ527&lt;1.5,"FUERTE",IF(AND(AQ527&gt;=1.5,AQ527&lt;2.5),"ACEPTABLE",IF(AQ527&gt;=5,"INEXISTENTE","DÉBIL")))</f>
        <v>FUERTE</v>
      </c>
      <c r="AS527" s="358">
        <f t="shared" ref="AS527" si="2230">IF(R527=0,0,ROUND((R527*AQ527),0))</f>
        <v>9</v>
      </c>
      <c r="AT527" s="360" t="str">
        <f t="shared" ref="AT527" si="2231">IF(AS527&gt;=36,"GRAVE", IF(AS527&lt;=10, "LEVE", "MODERADO"))</f>
        <v>LEVE</v>
      </c>
      <c r="AU527" s="367" t="s">
        <v>2438</v>
      </c>
      <c r="AV527" s="366">
        <v>1</v>
      </c>
      <c r="AW527" s="275" t="s">
        <v>90</v>
      </c>
      <c r="AX527" s="275"/>
      <c r="AY527" s="159"/>
      <c r="AZ527" s="159"/>
      <c r="BA527" s="344"/>
      <c r="XAO527" s="314"/>
      <c r="XAP527" s="314"/>
      <c r="XAQ527" s="263"/>
      <c r="XAR527" s="312"/>
      <c r="XAS527" s="263"/>
      <c r="XAT527" s="314"/>
      <c r="XAU527" s="314"/>
      <c r="XAV527" s="314"/>
      <c r="XAW527" s="315"/>
      <c r="XAX527" s="314"/>
      <c r="XAY527" s="314"/>
      <c r="XAZ527" s="314"/>
      <c r="XBA527" s="314"/>
      <c r="XBB527" s="314"/>
      <c r="XBC527" s="314"/>
      <c r="XBD527" s="281"/>
      <c r="XBE527" s="316"/>
      <c r="XBF527" s="317"/>
      <c r="XBG527" s="314"/>
      <c r="XBH527" s="314"/>
      <c r="XBI527" s="314"/>
      <c r="XBJ527" s="314"/>
      <c r="XBK527" s="263"/>
      <c r="XBL527" s="312"/>
      <c r="XBM527" s="263"/>
      <c r="XBN527" s="314"/>
      <c r="XBO527" s="314"/>
      <c r="XBP527" s="314"/>
      <c r="XBQ527" s="315"/>
      <c r="XBR527" s="314"/>
      <c r="XBS527" s="314"/>
      <c r="XBT527" s="314"/>
      <c r="XBU527" s="314"/>
      <c r="XBV527" s="314"/>
      <c r="XBW527" s="281"/>
      <c r="XBX527" s="317"/>
      <c r="XBY527" s="314"/>
      <c r="XBZ527" s="314"/>
      <c r="XCA527" s="318"/>
      <c r="XCB527" s="312"/>
      <c r="XCC527" s="314"/>
      <c r="XCD527" s="314"/>
      <c r="XCE527" s="263"/>
      <c r="XCF527" s="312"/>
      <c r="XCG527" s="263"/>
      <c r="XCH527" s="314"/>
      <c r="XCI527" s="314"/>
      <c r="XCJ527" s="314"/>
      <c r="XCK527" s="315"/>
      <c r="XCL527" s="314"/>
      <c r="XCM527" s="314"/>
      <c r="XCN527" s="314"/>
      <c r="XCO527" s="314"/>
      <c r="XCP527" s="314"/>
      <c r="XCQ527" s="317"/>
      <c r="XCR527" s="314"/>
      <c r="XCS527" s="318"/>
      <c r="XCT527" s="286"/>
      <c r="XCW527" s="314"/>
      <c r="XCX527" s="314"/>
      <c r="XCY527" s="263"/>
      <c r="XCZ527" s="312"/>
      <c r="XDA527" s="263"/>
      <c r="XDB527" s="314"/>
      <c r="XDC527" s="314"/>
      <c r="XDD527" s="314"/>
      <c r="XDE527" s="315"/>
      <c r="XDF527" s="314"/>
      <c r="XDG527" s="314"/>
      <c r="XDH527" s="314"/>
      <c r="XDI527" s="314"/>
      <c r="XDJ527" s="314"/>
      <c r="XDK527" s="314"/>
      <c r="XDL527" s="286"/>
      <c r="XDQ527" s="314"/>
      <c r="XDR527" s="314"/>
      <c r="XDS527" s="263"/>
      <c r="XDT527" s="312"/>
      <c r="XDU527" s="263"/>
      <c r="XDV527" s="314"/>
      <c r="XDW527" s="314"/>
      <c r="XDX527" s="314"/>
      <c r="XDY527" s="315"/>
      <c r="XDZ527" s="314"/>
      <c r="XEA527" s="314"/>
      <c r="XEB527" s="314"/>
      <c r="XEC527" s="314"/>
      <c r="XED527" s="314"/>
      <c r="XEE527" s="286"/>
      <c r="XEK527" s="314"/>
      <c r="XEL527" s="314"/>
      <c r="XEM527" s="263"/>
      <c r="XEN527" s="312"/>
      <c r="XEO527" s="263"/>
      <c r="XEP527" s="314"/>
      <c r="XEQ527" s="314"/>
      <c r="XER527" s="314"/>
      <c r="XES527" s="315"/>
      <c r="XET527" s="314"/>
      <c r="XEU527" s="314"/>
      <c r="XEV527" s="314"/>
      <c r="XEW527" s="314"/>
      <c r="XEX527" s="314"/>
    </row>
    <row r="528" spans="1:53 16265:16378" ht="40.5" hidden="1" customHeight="1" x14ac:dyDescent="0.2">
      <c r="A528" s="378"/>
      <c r="B528" s="364"/>
      <c r="C528" s="356"/>
      <c r="D528" s="374"/>
      <c r="E528" s="356"/>
      <c r="F528" s="369"/>
      <c r="G528" s="275" t="s">
        <v>271</v>
      </c>
      <c r="H528" s="275" t="s">
        <v>38</v>
      </c>
      <c r="I528" s="166" t="s">
        <v>2439</v>
      </c>
      <c r="J528" s="369"/>
      <c r="K528" s="369"/>
      <c r="L528" s="369"/>
      <c r="M528" s="369"/>
      <c r="N528" s="369"/>
      <c r="O528" s="382"/>
      <c r="P528" s="369"/>
      <c r="Q528" s="382"/>
      <c r="R528" s="382"/>
      <c r="S528" s="162" t="s">
        <v>327</v>
      </c>
      <c r="T528" s="334">
        <f t="shared" si="2205"/>
        <v>1</v>
      </c>
      <c r="U528" s="356"/>
      <c r="V528" s="356"/>
      <c r="W528" s="275" t="s">
        <v>2440</v>
      </c>
      <c r="X528" s="369"/>
      <c r="Y528" s="368"/>
      <c r="Z528" s="335">
        <f t="shared" si="2208"/>
        <v>4</v>
      </c>
      <c r="AA528" s="275" t="s">
        <v>330</v>
      </c>
      <c r="AB528" s="275"/>
      <c r="AC528" s="368"/>
      <c r="AD528" s="356"/>
      <c r="AE528" s="336">
        <f t="shared" si="2210"/>
        <v>1</v>
      </c>
      <c r="AF528" s="275" t="s">
        <v>307</v>
      </c>
      <c r="AG528" s="275" t="s">
        <v>2427</v>
      </c>
      <c r="AH528" s="368"/>
      <c r="AI528" s="356"/>
      <c r="AJ528" s="336">
        <f t="shared" si="2213"/>
        <v>1</v>
      </c>
      <c r="AK528" s="275" t="s">
        <v>304</v>
      </c>
      <c r="AL528" s="275" t="s">
        <v>319</v>
      </c>
      <c r="AM528" s="368"/>
      <c r="AN528" s="356"/>
      <c r="AO528" s="336">
        <f t="shared" si="2216"/>
        <v>1</v>
      </c>
      <c r="AP528" s="275" t="s">
        <v>592</v>
      </c>
      <c r="AQ528" s="356"/>
      <c r="AR528" s="356"/>
      <c r="AS528" s="358"/>
      <c r="AT528" s="360"/>
      <c r="AU528" s="367"/>
      <c r="AV528" s="367"/>
      <c r="AW528" s="275" t="s">
        <v>90</v>
      </c>
      <c r="AX528" s="275"/>
      <c r="AY528" s="159"/>
      <c r="AZ528" s="159"/>
      <c r="BA528" s="344"/>
      <c r="XAO528" s="314"/>
      <c r="XAP528" s="314"/>
      <c r="XAQ528" s="263"/>
      <c r="XAR528" s="312"/>
      <c r="XAS528" s="263"/>
      <c r="XAT528" s="314"/>
      <c r="XAU528" s="314"/>
      <c r="XAV528" s="314"/>
      <c r="XAW528" s="315"/>
      <c r="XAX528" s="314"/>
      <c r="XAY528" s="314"/>
      <c r="XAZ528" s="314"/>
      <c r="XBA528" s="314"/>
      <c r="XBB528" s="314"/>
      <c r="XBC528" s="314"/>
      <c r="XBD528" s="281"/>
      <c r="XBE528" s="316"/>
      <c r="XBF528" s="317"/>
      <c r="XBG528" s="314"/>
      <c r="XBH528" s="314"/>
      <c r="XBI528" s="314"/>
      <c r="XBJ528" s="314"/>
      <c r="XBK528" s="263"/>
      <c r="XBL528" s="312"/>
      <c r="XBM528" s="263"/>
      <c r="XBN528" s="314"/>
      <c r="XBO528" s="314"/>
      <c r="XBP528" s="314"/>
      <c r="XBQ528" s="315"/>
      <c r="XBR528" s="314"/>
      <c r="XBS528" s="314"/>
      <c r="XBT528" s="314"/>
      <c r="XBU528" s="314"/>
      <c r="XBV528" s="314"/>
      <c r="XBW528" s="281"/>
      <c r="XBX528" s="317"/>
      <c r="XBY528" s="314"/>
      <c r="XBZ528" s="314"/>
      <c r="XCA528" s="318"/>
      <c r="XCB528" s="312"/>
      <c r="XCC528" s="314"/>
      <c r="XCD528" s="314"/>
      <c r="XCE528" s="263"/>
      <c r="XCF528" s="312"/>
      <c r="XCG528" s="263"/>
      <c r="XCH528" s="314"/>
      <c r="XCI528" s="314"/>
      <c r="XCJ528" s="314"/>
      <c r="XCK528" s="315"/>
      <c r="XCL528" s="314"/>
      <c r="XCM528" s="314"/>
      <c r="XCN528" s="314"/>
      <c r="XCO528" s="314"/>
      <c r="XCP528" s="314"/>
      <c r="XCQ528" s="317"/>
      <c r="XCR528" s="314"/>
      <c r="XCS528" s="318"/>
      <c r="XCT528" s="286"/>
      <c r="XCW528" s="314"/>
      <c r="XCX528" s="314"/>
      <c r="XCY528" s="263"/>
      <c r="XCZ528" s="312"/>
      <c r="XDA528" s="263"/>
      <c r="XDB528" s="314"/>
      <c r="XDC528" s="314"/>
      <c r="XDD528" s="314"/>
      <c r="XDE528" s="315"/>
      <c r="XDF528" s="314"/>
      <c r="XDG528" s="314"/>
      <c r="XDH528" s="314"/>
      <c r="XDI528" s="314"/>
      <c r="XDJ528" s="314"/>
      <c r="XDK528" s="314"/>
      <c r="XDL528" s="286"/>
      <c r="XDQ528" s="314"/>
      <c r="XDR528" s="314"/>
      <c r="XDS528" s="263"/>
      <c r="XDT528" s="312"/>
      <c r="XDU528" s="263"/>
      <c r="XDV528" s="314"/>
      <c r="XDW528" s="314"/>
      <c r="XDX528" s="314"/>
      <c r="XDY528" s="315"/>
      <c r="XDZ528" s="314"/>
      <c r="XEA528" s="314"/>
      <c r="XEB528" s="314"/>
      <c r="XEC528" s="314"/>
      <c r="XED528" s="314"/>
      <c r="XEE528" s="286"/>
      <c r="XEK528" s="314"/>
      <c r="XEL528" s="314"/>
      <c r="XEM528" s="263"/>
      <c r="XEN528" s="312"/>
      <c r="XEO528" s="263"/>
      <c r="XEP528" s="314"/>
      <c r="XEQ528" s="314"/>
      <c r="XER528" s="314"/>
      <c r="XES528" s="315"/>
      <c r="XET528" s="314"/>
      <c r="XEU528" s="314"/>
      <c r="XEV528" s="314"/>
      <c r="XEW528" s="314"/>
      <c r="XEX528" s="314"/>
    </row>
    <row r="529" spans="1:53 16265:16378" ht="40.5" hidden="1" customHeight="1" x14ac:dyDescent="0.2">
      <c r="A529" s="378"/>
      <c r="B529" s="364"/>
      <c r="C529" s="356"/>
      <c r="D529" s="374"/>
      <c r="E529" s="356"/>
      <c r="F529" s="369"/>
      <c r="G529" s="275" t="s">
        <v>272</v>
      </c>
      <c r="H529" s="275" t="s">
        <v>41</v>
      </c>
      <c r="I529" s="166" t="s">
        <v>2441</v>
      </c>
      <c r="J529" s="369"/>
      <c r="K529" s="369"/>
      <c r="L529" s="369"/>
      <c r="M529" s="369"/>
      <c r="N529" s="369"/>
      <c r="O529" s="382"/>
      <c r="P529" s="369"/>
      <c r="Q529" s="382"/>
      <c r="R529" s="382"/>
      <c r="S529" s="162" t="s">
        <v>327</v>
      </c>
      <c r="T529" s="334">
        <f t="shared" si="2205"/>
        <v>1</v>
      </c>
      <c r="U529" s="356"/>
      <c r="V529" s="356"/>
      <c r="W529" s="275" t="s">
        <v>2442</v>
      </c>
      <c r="X529" s="369"/>
      <c r="Y529" s="368"/>
      <c r="Z529" s="335">
        <f t="shared" si="2208"/>
        <v>4</v>
      </c>
      <c r="AA529" s="275" t="s">
        <v>330</v>
      </c>
      <c r="AB529" s="275"/>
      <c r="AC529" s="368"/>
      <c r="AD529" s="356"/>
      <c r="AE529" s="336">
        <f t="shared" si="2210"/>
        <v>1</v>
      </c>
      <c r="AF529" s="275" t="s">
        <v>307</v>
      </c>
      <c r="AG529" s="275" t="s">
        <v>2427</v>
      </c>
      <c r="AH529" s="368"/>
      <c r="AI529" s="356"/>
      <c r="AJ529" s="336">
        <f t="shared" si="2213"/>
        <v>1</v>
      </c>
      <c r="AK529" s="275" t="s">
        <v>304</v>
      </c>
      <c r="AL529" s="275" t="s">
        <v>319</v>
      </c>
      <c r="AM529" s="368"/>
      <c r="AN529" s="356"/>
      <c r="AO529" s="336">
        <f t="shared" si="2216"/>
        <v>1</v>
      </c>
      <c r="AP529" s="275" t="s">
        <v>592</v>
      </c>
      <c r="AQ529" s="356"/>
      <c r="AR529" s="356"/>
      <c r="AS529" s="358"/>
      <c r="AT529" s="360"/>
      <c r="AU529" s="367"/>
      <c r="AV529" s="367"/>
      <c r="AW529" s="275" t="s">
        <v>90</v>
      </c>
      <c r="AX529" s="275"/>
      <c r="AY529" s="159"/>
      <c r="AZ529" s="159"/>
      <c r="BA529" s="344"/>
      <c r="XAO529" s="314"/>
      <c r="XAP529" s="314"/>
      <c r="XAQ529" s="263"/>
      <c r="XAR529" s="312"/>
      <c r="XAS529" s="263"/>
      <c r="XAT529" s="314"/>
      <c r="XAU529" s="314"/>
      <c r="XAV529" s="314"/>
      <c r="XAW529" s="315"/>
      <c r="XAX529" s="314"/>
      <c r="XAY529" s="314"/>
      <c r="XAZ529" s="314"/>
      <c r="XBA529" s="314"/>
      <c r="XBB529" s="314"/>
      <c r="XBC529" s="314"/>
      <c r="XBD529" s="281"/>
      <c r="XBE529" s="316"/>
      <c r="XBF529" s="317"/>
      <c r="XBG529" s="314"/>
      <c r="XBH529" s="314"/>
      <c r="XBI529" s="314"/>
      <c r="XBJ529" s="314"/>
      <c r="XBK529" s="263"/>
      <c r="XBL529" s="312"/>
      <c r="XBM529" s="263"/>
      <c r="XBN529" s="314"/>
      <c r="XBO529" s="314"/>
      <c r="XBP529" s="314"/>
      <c r="XBQ529" s="315"/>
      <c r="XBR529" s="314"/>
      <c r="XBS529" s="314"/>
      <c r="XBT529" s="314"/>
      <c r="XBU529" s="314"/>
      <c r="XBV529" s="314"/>
      <c r="XBW529" s="281"/>
      <c r="XBX529" s="317"/>
      <c r="XBY529" s="314"/>
      <c r="XBZ529" s="314"/>
      <c r="XCA529" s="318"/>
      <c r="XCB529" s="312"/>
      <c r="XCC529" s="314"/>
      <c r="XCD529" s="314"/>
      <c r="XCE529" s="263"/>
      <c r="XCF529" s="312"/>
      <c r="XCG529" s="263"/>
      <c r="XCH529" s="314"/>
      <c r="XCI529" s="314"/>
      <c r="XCJ529" s="314"/>
      <c r="XCK529" s="315"/>
      <c r="XCL529" s="314"/>
      <c r="XCM529" s="314"/>
      <c r="XCN529" s="314"/>
      <c r="XCO529" s="314"/>
      <c r="XCP529" s="314"/>
      <c r="XCQ529" s="317"/>
      <c r="XCR529" s="314"/>
      <c r="XCS529" s="318"/>
      <c r="XCT529" s="286"/>
      <c r="XCW529" s="314"/>
      <c r="XCX529" s="314"/>
      <c r="XCY529" s="263"/>
      <c r="XCZ529" s="312"/>
      <c r="XDA529" s="263"/>
      <c r="XDB529" s="314"/>
      <c r="XDC529" s="314"/>
      <c r="XDD529" s="314"/>
      <c r="XDE529" s="315"/>
      <c r="XDF529" s="314"/>
      <c r="XDG529" s="314"/>
      <c r="XDH529" s="314"/>
      <c r="XDI529" s="314"/>
      <c r="XDJ529" s="314"/>
      <c r="XDK529" s="314"/>
      <c r="XDL529" s="286"/>
      <c r="XDQ529" s="314"/>
      <c r="XDR529" s="314"/>
      <c r="XDS529" s="263"/>
      <c r="XDT529" s="312"/>
      <c r="XDU529" s="263"/>
      <c r="XDV529" s="314"/>
      <c r="XDW529" s="314"/>
      <c r="XDX529" s="314"/>
      <c r="XDY529" s="315"/>
      <c r="XDZ529" s="314"/>
      <c r="XEA529" s="314"/>
      <c r="XEB529" s="314"/>
      <c r="XEC529" s="314"/>
      <c r="XED529" s="314"/>
      <c r="XEE529" s="286"/>
      <c r="XEK529" s="314"/>
      <c r="XEL529" s="314"/>
      <c r="XEM529" s="263"/>
      <c r="XEN529" s="312"/>
      <c r="XEO529" s="263"/>
      <c r="XEP529" s="314"/>
      <c r="XEQ529" s="314"/>
      <c r="XER529" s="314"/>
      <c r="XES529" s="315"/>
      <c r="XET529" s="314"/>
      <c r="XEU529" s="314"/>
      <c r="XEV529" s="314"/>
      <c r="XEW529" s="314"/>
      <c r="XEX529" s="314"/>
    </row>
    <row r="530" spans="1:53 16265:16378" ht="40.5" hidden="1" customHeight="1" x14ac:dyDescent="0.2">
      <c r="A530" s="378">
        <v>174</v>
      </c>
      <c r="B530" s="364" t="s">
        <v>184</v>
      </c>
      <c r="C530" s="356" t="str">
        <f t="shared" si="2048"/>
        <v>LILIANA ARDILA GOMEZ</v>
      </c>
      <c r="D530" s="374" t="s">
        <v>166</v>
      </c>
      <c r="E530" s="356"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69" t="s">
        <v>275</v>
      </c>
      <c r="G530" s="275" t="s">
        <v>271</v>
      </c>
      <c r="H530" s="275" t="s">
        <v>34</v>
      </c>
      <c r="I530" s="161" t="s">
        <v>2451</v>
      </c>
      <c r="J530" s="369" t="s">
        <v>106</v>
      </c>
      <c r="K530" s="369" t="s">
        <v>2452</v>
      </c>
      <c r="L530" s="364" t="s">
        <v>2453</v>
      </c>
      <c r="M530" s="364" t="s">
        <v>2454</v>
      </c>
      <c r="N530" s="369" t="s">
        <v>128</v>
      </c>
      <c r="O530" s="382">
        <f>IF(N530="ALTA",5,IF(N530="MEDIO ALTA",4,IF(N530="MEDIA",3,IF(N530="MEDIO BAJA",2,IF(N530="BAJA",1,0)))))</f>
        <v>1</v>
      </c>
      <c r="P530" s="369" t="s">
        <v>141</v>
      </c>
      <c r="Q530" s="382">
        <f>IF(P530="ALTO",5,IF(P530="MEDIO ALTO",4,IF(P530="MEDIO",3,IF(P530="MEDIO BAJO",2,IF(P530="BAJO",1,0)))))</f>
        <v>3</v>
      </c>
      <c r="R530" s="382">
        <f>Q530*O530</f>
        <v>3</v>
      </c>
      <c r="S530" s="162" t="s">
        <v>327</v>
      </c>
      <c r="T530" s="334">
        <f t="shared" si="2205"/>
        <v>1</v>
      </c>
      <c r="U530" s="356">
        <f t="shared" si="2168"/>
        <v>1</v>
      </c>
      <c r="V530" s="356">
        <f t="shared" ref="V530" si="2232">U530*0.6</f>
        <v>0.6</v>
      </c>
      <c r="W530" s="275" t="s">
        <v>2455</v>
      </c>
      <c r="X530" s="369">
        <f>IF(S530="No_existen",5*$X$10,Y530*$X$10)</f>
        <v>0.05</v>
      </c>
      <c r="Y530" s="368">
        <f t="shared" ref="Y530" si="2233">ROUND(AVERAGEIF(Z530:Z532,"&gt;0"),0)</f>
        <v>1</v>
      </c>
      <c r="Z530" s="335">
        <f t="shared" si="2208"/>
        <v>1</v>
      </c>
      <c r="AA530" s="275" t="s">
        <v>332</v>
      </c>
      <c r="AB530" s="275" t="s">
        <v>2456</v>
      </c>
      <c r="AC530" s="368">
        <f t="shared" si="2171"/>
        <v>0.15</v>
      </c>
      <c r="AD530" s="356">
        <f t="shared" ref="AD530" si="2234">ROUND(AVERAGEIF(AE530:AE532,"&gt;0"),0)</f>
        <v>1</v>
      </c>
      <c r="AE530" s="336">
        <f t="shared" si="2210"/>
        <v>1</v>
      </c>
      <c r="AF530" s="275" t="s">
        <v>307</v>
      </c>
      <c r="AG530" s="275" t="s">
        <v>2457</v>
      </c>
      <c r="AH530" s="368">
        <f t="shared" ref="AH530" si="2235">IF(S530="No_existen",5*$AH$10,AI530*$AH$10)</f>
        <v>0.1</v>
      </c>
      <c r="AI530" s="356">
        <f t="shared" ref="AI530" si="2236">ROUND(AVERAGEIF(AJ530:AJ532,"&gt;0"),0)</f>
        <v>1</v>
      </c>
      <c r="AJ530" s="336">
        <f t="shared" si="2213"/>
        <v>1</v>
      </c>
      <c r="AK530" s="275" t="s">
        <v>304</v>
      </c>
      <c r="AL530" s="275" t="s">
        <v>319</v>
      </c>
      <c r="AM530" s="368">
        <f t="shared" ref="AM530" si="2237">IF(S530="No_existen",5*$AM$10,AN530*$AM$10)</f>
        <v>0.2</v>
      </c>
      <c r="AN530" s="356">
        <f t="shared" ref="AN530" si="2238">ROUND(AVERAGEIF(AO530:AO532,"&gt;0"),0)</f>
        <v>2</v>
      </c>
      <c r="AO530" s="336">
        <f t="shared" si="2216"/>
        <v>4</v>
      </c>
      <c r="AP530" s="275" t="s">
        <v>593</v>
      </c>
      <c r="AQ530" s="356">
        <f t="shared" si="2103"/>
        <v>1</v>
      </c>
      <c r="AR530" s="356" t="str">
        <f t="shared" ref="AR530" si="2239">IF(AQ530&lt;1.5,"FUERTE",IF(AND(AQ530&gt;=1.5,AQ530&lt;2.5),"ACEPTABLE",IF(AQ530&gt;=5,"INEXISTENTE","DÉBIL")))</f>
        <v>FUERTE</v>
      </c>
      <c r="AS530" s="358">
        <f t="shared" ref="AS530" si="2240">IF(R530=0,0,ROUND((R530*AQ530),0))</f>
        <v>3</v>
      </c>
      <c r="AT530" s="360" t="str">
        <f t="shared" ref="AT530" si="2241">IF(AS530&gt;=36,"GRAVE", IF(AS530&lt;=10, "LEVE", "MODERADO"))</f>
        <v>LEVE</v>
      </c>
      <c r="AU530" s="364" t="s">
        <v>2458</v>
      </c>
      <c r="AV530" s="365">
        <v>0</v>
      </c>
      <c r="AW530" s="275" t="s">
        <v>90</v>
      </c>
      <c r="AX530" s="275"/>
      <c r="AY530" s="159"/>
      <c r="AZ530" s="159"/>
      <c r="BA530" s="344"/>
      <c r="XAO530" s="314"/>
      <c r="XAP530" s="314"/>
      <c r="XAQ530" s="263"/>
      <c r="XAR530" s="312"/>
      <c r="XAS530" s="263"/>
      <c r="XAT530" s="314"/>
      <c r="XAU530" s="314"/>
      <c r="XAV530" s="314"/>
      <c r="XAW530" s="315"/>
      <c r="XAX530" s="314"/>
      <c r="XAY530" s="314"/>
      <c r="XAZ530" s="314"/>
      <c r="XBA530" s="314"/>
      <c r="XBB530" s="314"/>
      <c r="XBC530" s="314"/>
      <c r="XBD530" s="281"/>
      <c r="XBE530" s="316"/>
      <c r="XBF530" s="317"/>
      <c r="XBG530" s="314"/>
      <c r="XBH530" s="314"/>
      <c r="XBI530" s="314"/>
      <c r="XBJ530" s="314"/>
      <c r="XBK530" s="263"/>
      <c r="XBL530" s="312"/>
      <c r="XBM530" s="263"/>
      <c r="XBN530" s="314"/>
      <c r="XBO530" s="314"/>
      <c r="XBP530" s="314"/>
      <c r="XBQ530" s="315"/>
      <c r="XBR530" s="314"/>
      <c r="XBS530" s="314"/>
      <c r="XBT530" s="314"/>
      <c r="XBU530" s="314"/>
      <c r="XBV530" s="314"/>
      <c r="XBW530" s="281"/>
      <c r="XBX530" s="317"/>
      <c r="XBY530" s="314"/>
      <c r="XBZ530" s="314"/>
      <c r="XCA530" s="318"/>
      <c r="XCB530" s="312"/>
      <c r="XCC530" s="314"/>
      <c r="XCD530" s="314"/>
      <c r="XCE530" s="263"/>
      <c r="XCF530" s="312"/>
      <c r="XCG530" s="263"/>
      <c r="XCH530" s="314"/>
      <c r="XCI530" s="314"/>
      <c r="XCJ530" s="314"/>
      <c r="XCK530" s="315"/>
      <c r="XCL530" s="314"/>
      <c r="XCM530" s="314"/>
      <c r="XCN530" s="314"/>
      <c r="XCO530" s="314"/>
      <c r="XCP530" s="314"/>
      <c r="XCQ530" s="317"/>
      <c r="XCR530" s="314"/>
      <c r="XCS530" s="318"/>
      <c r="XCT530" s="286"/>
      <c r="XCW530" s="314"/>
      <c r="XCX530" s="314"/>
      <c r="XCY530" s="263"/>
      <c r="XCZ530" s="312"/>
      <c r="XDA530" s="263"/>
      <c r="XDB530" s="314"/>
      <c r="XDC530" s="314"/>
      <c r="XDD530" s="314"/>
      <c r="XDE530" s="315"/>
      <c r="XDF530" s="314"/>
      <c r="XDG530" s="314"/>
      <c r="XDH530" s="314"/>
      <c r="XDI530" s="314"/>
      <c r="XDJ530" s="314"/>
      <c r="XDK530" s="314"/>
      <c r="XDL530" s="286"/>
      <c r="XDQ530" s="314"/>
      <c r="XDR530" s="314"/>
      <c r="XDS530" s="263"/>
      <c r="XDT530" s="312"/>
      <c r="XDU530" s="263"/>
      <c r="XDV530" s="314"/>
      <c r="XDW530" s="314"/>
      <c r="XDX530" s="314"/>
      <c r="XDY530" s="315"/>
      <c r="XDZ530" s="314"/>
      <c r="XEA530" s="314"/>
      <c r="XEB530" s="314"/>
      <c r="XEC530" s="314"/>
      <c r="XED530" s="314"/>
      <c r="XEE530" s="286"/>
      <c r="XEK530" s="314"/>
      <c r="XEL530" s="314"/>
      <c r="XEM530" s="263"/>
      <c r="XEN530" s="312"/>
      <c r="XEO530" s="263"/>
      <c r="XEP530" s="314"/>
      <c r="XEQ530" s="314"/>
      <c r="XER530" s="314"/>
      <c r="XES530" s="315"/>
      <c r="XET530" s="314"/>
      <c r="XEU530" s="314"/>
      <c r="XEV530" s="314"/>
      <c r="XEW530" s="314"/>
      <c r="XEX530" s="314"/>
    </row>
    <row r="531" spans="1:53 16265:16378" ht="40.5" hidden="1" customHeight="1" x14ac:dyDescent="0.2">
      <c r="A531" s="378"/>
      <c r="B531" s="364"/>
      <c r="C531" s="356"/>
      <c r="D531" s="374"/>
      <c r="E531" s="356"/>
      <c r="F531" s="369"/>
      <c r="G531" s="275" t="s">
        <v>271</v>
      </c>
      <c r="H531" s="275" t="s">
        <v>35</v>
      </c>
      <c r="I531" s="161" t="s">
        <v>2459</v>
      </c>
      <c r="J531" s="369"/>
      <c r="K531" s="369"/>
      <c r="L531" s="364"/>
      <c r="M531" s="364"/>
      <c r="N531" s="369"/>
      <c r="O531" s="382"/>
      <c r="P531" s="369"/>
      <c r="Q531" s="382"/>
      <c r="R531" s="382"/>
      <c r="S531" s="162" t="s">
        <v>327</v>
      </c>
      <c r="T531" s="334">
        <f t="shared" si="2205"/>
        <v>1</v>
      </c>
      <c r="U531" s="356"/>
      <c r="V531" s="356"/>
      <c r="W531" s="275" t="s">
        <v>2460</v>
      </c>
      <c r="X531" s="369"/>
      <c r="Y531" s="368"/>
      <c r="Z531" s="335">
        <f t="shared" si="2208"/>
        <v>2</v>
      </c>
      <c r="AA531" s="275" t="s">
        <v>331</v>
      </c>
      <c r="AB531" s="275"/>
      <c r="AC531" s="368"/>
      <c r="AD531" s="356"/>
      <c r="AE531" s="336">
        <f t="shared" si="2210"/>
        <v>1</v>
      </c>
      <c r="AF531" s="275" t="s">
        <v>307</v>
      </c>
      <c r="AG531" s="275" t="s">
        <v>2461</v>
      </c>
      <c r="AH531" s="368"/>
      <c r="AI531" s="356"/>
      <c r="AJ531" s="336">
        <f t="shared" si="2213"/>
        <v>1</v>
      </c>
      <c r="AK531" s="275" t="s">
        <v>304</v>
      </c>
      <c r="AL531" s="275" t="s">
        <v>319</v>
      </c>
      <c r="AM531" s="368"/>
      <c r="AN531" s="356"/>
      <c r="AO531" s="336">
        <f t="shared" si="2216"/>
        <v>1</v>
      </c>
      <c r="AP531" s="275" t="s">
        <v>592</v>
      </c>
      <c r="AQ531" s="356"/>
      <c r="AR531" s="356"/>
      <c r="AS531" s="358"/>
      <c r="AT531" s="360"/>
      <c r="AU531" s="364"/>
      <c r="AV531" s="364"/>
      <c r="AW531" s="275" t="s">
        <v>90</v>
      </c>
      <c r="AX531" s="275"/>
      <c r="AY531" s="159"/>
      <c r="AZ531" s="159"/>
      <c r="BA531" s="344"/>
      <c r="XAO531" s="314"/>
      <c r="XAP531" s="314"/>
      <c r="XAQ531" s="263"/>
      <c r="XAR531" s="312"/>
      <c r="XAS531" s="263"/>
      <c r="XAT531" s="314"/>
      <c r="XAU531" s="314"/>
      <c r="XAV531" s="314"/>
      <c r="XAW531" s="315"/>
      <c r="XAX531" s="314"/>
      <c r="XAY531" s="314"/>
      <c r="XAZ531" s="314"/>
      <c r="XBA531" s="314"/>
      <c r="XBB531" s="314"/>
      <c r="XBC531" s="314"/>
      <c r="XBD531" s="281"/>
      <c r="XBE531" s="316"/>
      <c r="XBF531" s="317"/>
      <c r="XBG531" s="314"/>
      <c r="XBH531" s="314"/>
      <c r="XBI531" s="314"/>
      <c r="XBJ531" s="314"/>
      <c r="XBK531" s="263"/>
      <c r="XBL531" s="312"/>
      <c r="XBM531" s="263"/>
      <c r="XBN531" s="314"/>
      <c r="XBO531" s="314"/>
      <c r="XBP531" s="314"/>
      <c r="XBQ531" s="315"/>
      <c r="XBR531" s="314"/>
      <c r="XBS531" s="314"/>
      <c r="XBT531" s="314"/>
      <c r="XBU531" s="314"/>
      <c r="XBV531" s="314"/>
      <c r="XBW531" s="281"/>
      <c r="XBX531" s="317"/>
      <c r="XBY531" s="314"/>
      <c r="XBZ531" s="314"/>
      <c r="XCA531" s="318"/>
      <c r="XCB531" s="312"/>
      <c r="XCC531" s="314"/>
      <c r="XCD531" s="314"/>
      <c r="XCE531" s="263"/>
      <c r="XCF531" s="312"/>
      <c r="XCG531" s="263"/>
      <c r="XCH531" s="314"/>
      <c r="XCI531" s="314"/>
      <c r="XCJ531" s="314"/>
      <c r="XCK531" s="315"/>
      <c r="XCL531" s="314"/>
      <c r="XCM531" s="314"/>
      <c r="XCN531" s="314"/>
      <c r="XCO531" s="314"/>
      <c r="XCP531" s="314"/>
      <c r="XCQ531" s="317"/>
      <c r="XCR531" s="314"/>
      <c r="XCS531" s="318"/>
      <c r="XCT531" s="286"/>
      <c r="XCW531" s="314"/>
      <c r="XCX531" s="314"/>
      <c r="XCY531" s="263"/>
      <c r="XCZ531" s="312"/>
      <c r="XDA531" s="263"/>
      <c r="XDB531" s="314"/>
      <c r="XDC531" s="314"/>
      <c r="XDD531" s="314"/>
      <c r="XDE531" s="315"/>
      <c r="XDF531" s="314"/>
      <c r="XDG531" s="314"/>
      <c r="XDH531" s="314"/>
      <c r="XDI531" s="314"/>
      <c r="XDJ531" s="314"/>
      <c r="XDK531" s="314"/>
      <c r="XDL531" s="286"/>
      <c r="XDQ531" s="314"/>
      <c r="XDR531" s="314"/>
      <c r="XDS531" s="263"/>
      <c r="XDT531" s="312"/>
      <c r="XDU531" s="263"/>
      <c r="XDV531" s="314"/>
      <c r="XDW531" s="314"/>
      <c r="XDX531" s="314"/>
      <c r="XDY531" s="315"/>
      <c r="XDZ531" s="314"/>
      <c r="XEA531" s="314"/>
      <c r="XEB531" s="314"/>
      <c r="XEC531" s="314"/>
      <c r="XED531" s="314"/>
      <c r="XEE531" s="286"/>
      <c r="XEK531" s="314"/>
      <c r="XEL531" s="314"/>
      <c r="XEM531" s="263"/>
      <c r="XEN531" s="312"/>
      <c r="XEO531" s="263"/>
      <c r="XEP531" s="314"/>
      <c r="XEQ531" s="314"/>
      <c r="XER531" s="314"/>
      <c r="XES531" s="315"/>
      <c r="XET531" s="314"/>
      <c r="XEU531" s="314"/>
      <c r="XEV531" s="314"/>
      <c r="XEW531" s="314"/>
      <c r="XEX531" s="314"/>
    </row>
    <row r="532" spans="1:53 16265:16378" ht="40.5" hidden="1" customHeight="1" x14ac:dyDescent="0.2">
      <c r="A532" s="378"/>
      <c r="B532" s="364"/>
      <c r="C532" s="356"/>
      <c r="D532" s="374"/>
      <c r="E532" s="356"/>
      <c r="F532" s="369"/>
      <c r="G532" s="275" t="s">
        <v>271</v>
      </c>
      <c r="H532" s="275" t="s">
        <v>38</v>
      </c>
      <c r="I532" s="162" t="s">
        <v>2462</v>
      </c>
      <c r="J532" s="369"/>
      <c r="K532" s="369"/>
      <c r="L532" s="364"/>
      <c r="M532" s="364"/>
      <c r="N532" s="369"/>
      <c r="O532" s="382"/>
      <c r="P532" s="369"/>
      <c r="Q532" s="382"/>
      <c r="R532" s="382"/>
      <c r="S532" s="162" t="s">
        <v>327</v>
      </c>
      <c r="T532" s="334">
        <f t="shared" si="2205"/>
        <v>1</v>
      </c>
      <c r="U532" s="356"/>
      <c r="V532" s="356"/>
      <c r="W532" s="275" t="s">
        <v>2463</v>
      </c>
      <c r="X532" s="369"/>
      <c r="Y532" s="368"/>
      <c r="Z532" s="335">
        <f t="shared" si="2208"/>
        <v>1</v>
      </c>
      <c r="AA532" s="275" t="s">
        <v>332</v>
      </c>
      <c r="AB532" s="275" t="s">
        <v>2464</v>
      </c>
      <c r="AC532" s="368"/>
      <c r="AD532" s="356"/>
      <c r="AE532" s="336">
        <f t="shared" si="2210"/>
        <v>1</v>
      </c>
      <c r="AF532" s="275" t="s">
        <v>307</v>
      </c>
      <c r="AG532" s="275" t="s">
        <v>2465</v>
      </c>
      <c r="AH532" s="368"/>
      <c r="AI532" s="356"/>
      <c r="AJ532" s="336">
        <f t="shared" si="2213"/>
        <v>1</v>
      </c>
      <c r="AK532" s="275" t="s">
        <v>304</v>
      </c>
      <c r="AL532" s="275" t="s">
        <v>319</v>
      </c>
      <c r="AM532" s="368"/>
      <c r="AN532" s="356"/>
      <c r="AO532" s="336">
        <f t="shared" si="2216"/>
        <v>1</v>
      </c>
      <c r="AP532" s="275" t="s">
        <v>592</v>
      </c>
      <c r="AQ532" s="356"/>
      <c r="AR532" s="356"/>
      <c r="AS532" s="358"/>
      <c r="AT532" s="360"/>
      <c r="AU532" s="364"/>
      <c r="AV532" s="364"/>
      <c r="AW532" s="275" t="s">
        <v>90</v>
      </c>
      <c r="AX532" s="275"/>
      <c r="AY532" s="159"/>
      <c r="AZ532" s="159"/>
      <c r="BA532" s="344"/>
      <c r="XAO532" s="314"/>
      <c r="XAP532" s="314"/>
      <c r="XAQ532" s="263"/>
      <c r="XAR532" s="312"/>
      <c r="XAS532" s="263"/>
      <c r="XAT532" s="314"/>
      <c r="XAU532" s="314"/>
      <c r="XAV532" s="314"/>
      <c r="XAW532" s="315"/>
      <c r="XAX532" s="314"/>
      <c r="XAY532" s="314"/>
      <c r="XAZ532" s="314"/>
      <c r="XBA532" s="314"/>
      <c r="XBB532" s="314"/>
      <c r="XBC532" s="314"/>
      <c r="XBD532" s="281"/>
      <c r="XBE532" s="316"/>
      <c r="XBF532" s="317"/>
      <c r="XBG532" s="314"/>
      <c r="XBH532" s="314"/>
      <c r="XBI532" s="314"/>
      <c r="XBJ532" s="314"/>
      <c r="XBK532" s="263"/>
      <c r="XBL532" s="312"/>
      <c r="XBM532" s="263"/>
      <c r="XBN532" s="314"/>
      <c r="XBO532" s="314"/>
      <c r="XBP532" s="314"/>
      <c r="XBQ532" s="315"/>
      <c r="XBR532" s="314"/>
      <c r="XBS532" s="314"/>
      <c r="XBT532" s="314"/>
      <c r="XBU532" s="314"/>
      <c r="XBV532" s="314"/>
      <c r="XBW532" s="281"/>
      <c r="XBX532" s="317"/>
      <c r="XBY532" s="314"/>
      <c r="XBZ532" s="314"/>
      <c r="XCA532" s="318"/>
      <c r="XCB532" s="312"/>
      <c r="XCC532" s="314"/>
      <c r="XCD532" s="314"/>
      <c r="XCE532" s="263"/>
      <c r="XCF532" s="312"/>
      <c r="XCG532" s="263"/>
      <c r="XCH532" s="314"/>
      <c r="XCI532" s="314"/>
      <c r="XCJ532" s="314"/>
      <c r="XCK532" s="315"/>
      <c r="XCL532" s="314"/>
      <c r="XCM532" s="314"/>
      <c r="XCN532" s="314"/>
      <c r="XCO532" s="314"/>
      <c r="XCP532" s="314"/>
      <c r="XCQ532" s="317"/>
      <c r="XCR532" s="314"/>
      <c r="XCS532" s="318"/>
      <c r="XCT532" s="286"/>
      <c r="XCW532" s="314"/>
      <c r="XCX532" s="314"/>
      <c r="XCY532" s="263"/>
      <c r="XCZ532" s="312"/>
      <c r="XDA532" s="263"/>
      <c r="XDB532" s="314"/>
      <c r="XDC532" s="314"/>
      <c r="XDD532" s="314"/>
      <c r="XDE532" s="315"/>
      <c r="XDF532" s="314"/>
      <c r="XDG532" s="314"/>
      <c r="XDH532" s="314"/>
      <c r="XDI532" s="314"/>
      <c r="XDJ532" s="314"/>
      <c r="XDK532" s="314"/>
      <c r="XDL532" s="286"/>
      <c r="XDQ532" s="314"/>
      <c r="XDR532" s="314"/>
      <c r="XDS532" s="263"/>
      <c r="XDT532" s="312"/>
      <c r="XDU532" s="263"/>
      <c r="XDV532" s="314"/>
      <c r="XDW532" s="314"/>
      <c r="XDX532" s="314"/>
      <c r="XDY532" s="315"/>
      <c r="XDZ532" s="314"/>
      <c r="XEA532" s="314"/>
      <c r="XEB532" s="314"/>
      <c r="XEC532" s="314"/>
      <c r="XED532" s="314"/>
      <c r="XEE532" s="286"/>
      <c r="XEK532" s="314"/>
      <c r="XEL532" s="314"/>
      <c r="XEM532" s="263"/>
      <c r="XEN532" s="312"/>
      <c r="XEO532" s="263"/>
      <c r="XEP532" s="314"/>
      <c r="XEQ532" s="314"/>
      <c r="XER532" s="314"/>
      <c r="XES532" s="315"/>
      <c r="XET532" s="314"/>
      <c r="XEU532" s="314"/>
      <c r="XEV532" s="314"/>
      <c r="XEW532" s="314"/>
      <c r="XEX532" s="314"/>
    </row>
    <row r="533" spans="1:53 16265:16378" ht="40.5" hidden="1" customHeight="1" x14ac:dyDescent="0.2">
      <c r="A533" s="378">
        <v>175</v>
      </c>
      <c r="B533" s="364" t="s">
        <v>184</v>
      </c>
      <c r="C533" s="356" t="str">
        <f t="shared" si="2048"/>
        <v>LILIANA ARDILA GOMEZ</v>
      </c>
      <c r="D533" s="374" t="s">
        <v>166</v>
      </c>
      <c r="E533" s="356"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69" t="s">
        <v>275</v>
      </c>
      <c r="G533" s="275" t="s">
        <v>271</v>
      </c>
      <c r="H533" s="275" t="s">
        <v>34</v>
      </c>
      <c r="I533" s="162" t="s">
        <v>2466</v>
      </c>
      <c r="J533" s="369" t="s">
        <v>112</v>
      </c>
      <c r="K533" s="369" t="s">
        <v>2467</v>
      </c>
      <c r="L533" s="369" t="s">
        <v>2468</v>
      </c>
      <c r="M533" s="369" t="s">
        <v>2469</v>
      </c>
      <c r="N533" s="369" t="s">
        <v>128</v>
      </c>
      <c r="O533" s="382">
        <f>IF(N533="ALTA",5,IF(N533="MEDIO ALTA",4,IF(N533="MEDIA",3,IF(N533="MEDIO BAJA",2,IF(N533="BAJA",1,0)))))</f>
        <v>1</v>
      </c>
      <c r="P533" s="369" t="s">
        <v>144</v>
      </c>
      <c r="Q533" s="382">
        <f>IF(P533="ALTO",5,IF(P533="MEDIO ALTO",4,IF(P533="MEDIO",3,IF(P533="MEDIO BAJO",2,IF(P533="BAJO",1,0)))))</f>
        <v>4</v>
      </c>
      <c r="R533" s="382">
        <f>Q533*O533</f>
        <v>4</v>
      </c>
      <c r="S533" s="162" t="s">
        <v>327</v>
      </c>
      <c r="T533" s="334">
        <f t="shared" si="2205"/>
        <v>1</v>
      </c>
      <c r="U533" s="356">
        <f t="shared" si="2168"/>
        <v>1</v>
      </c>
      <c r="V533" s="356">
        <f t="shared" ref="V533" si="2242">U533*0.6</f>
        <v>0.6</v>
      </c>
      <c r="W533" s="275" t="s">
        <v>2470</v>
      </c>
      <c r="X533" s="369">
        <f>IF(S533="No_existen",5*$X$10,Y533*$X$10)</f>
        <v>0.1</v>
      </c>
      <c r="Y533" s="368">
        <f t="shared" ref="Y533" si="2243">ROUND(AVERAGEIF(Z533:Z535,"&gt;0"),0)</f>
        <v>2</v>
      </c>
      <c r="Z533" s="335">
        <f t="shared" si="2208"/>
        <v>2</v>
      </c>
      <c r="AA533" s="275" t="s">
        <v>331</v>
      </c>
      <c r="AB533" s="275"/>
      <c r="AC533" s="368">
        <f t="shared" si="2171"/>
        <v>0.15</v>
      </c>
      <c r="AD533" s="356">
        <f t="shared" ref="AD533" si="2244">ROUND(AVERAGEIF(AE533:AE535,"&gt;0"),0)</f>
        <v>1</v>
      </c>
      <c r="AE533" s="336">
        <f t="shared" si="2210"/>
        <v>1</v>
      </c>
      <c r="AF533" s="275" t="s">
        <v>307</v>
      </c>
      <c r="AG533" s="275" t="s">
        <v>2471</v>
      </c>
      <c r="AH533" s="368">
        <f t="shared" ref="AH533" si="2245">IF(S533="No_existen",5*$AH$10,AI533*$AH$10)</f>
        <v>0.1</v>
      </c>
      <c r="AI533" s="356">
        <f t="shared" ref="AI533" si="2246">ROUND(AVERAGEIF(AJ533:AJ535,"&gt;0"),0)</f>
        <v>1</v>
      </c>
      <c r="AJ533" s="336">
        <f t="shared" si="2213"/>
        <v>1</v>
      </c>
      <c r="AK533" s="275" t="s">
        <v>304</v>
      </c>
      <c r="AL533" s="275" t="s">
        <v>319</v>
      </c>
      <c r="AM533" s="368">
        <f t="shared" ref="AM533" si="2247">IF(S533="No_existen",5*$AM$10,AN533*$AM$10)</f>
        <v>0.1</v>
      </c>
      <c r="AN533" s="356">
        <f t="shared" ref="AN533" si="2248">ROUND(AVERAGEIF(AO533:AO535,"&gt;0"),0)</f>
        <v>1</v>
      </c>
      <c r="AO533" s="336">
        <f t="shared" si="2216"/>
        <v>1</v>
      </c>
      <c r="AP533" s="275" t="s">
        <v>592</v>
      </c>
      <c r="AQ533" s="356">
        <f t="shared" si="2103"/>
        <v>1</v>
      </c>
      <c r="AR533" s="356" t="str">
        <f t="shared" ref="AR533" si="2249">IF(AQ533&lt;1.5,"FUERTE",IF(AND(AQ533&gt;=1.5,AQ533&lt;2.5),"ACEPTABLE",IF(AQ533&gt;=5,"INEXISTENTE","DÉBIL")))</f>
        <v>FUERTE</v>
      </c>
      <c r="AS533" s="358">
        <f t="shared" ref="AS533" si="2250">IF(R533=0,0,ROUND((R533*AQ533),0))</f>
        <v>4</v>
      </c>
      <c r="AT533" s="360" t="str">
        <f t="shared" ref="AT533" si="2251">IF(AS533&gt;=36,"GRAVE", IF(AS533&lt;=10, "LEVE", "MODERADO"))</f>
        <v>LEVE</v>
      </c>
      <c r="AU533" s="367" t="s">
        <v>2472</v>
      </c>
      <c r="AV533" s="365">
        <v>0</v>
      </c>
      <c r="AW533" s="275" t="s">
        <v>90</v>
      </c>
      <c r="AX533" s="275"/>
      <c r="AY533" s="159"/>
      <c r="AZ533" s="159"/>
      <c r="BA533" s="344"/>
      <c r="XAO533" s="314"/>
      <c r="XAP533" s="314"/>
      <c r="XAQ533" s="263"/>
      <c r="XAR533" s="312"/>
      <c r="XAS533" s="263"/>
      <c r="XAT533" s="314"/>
      <c r="XAU533" s="314"/>
      <c r="XAV533" s="314"/>
      <c r="XAW533" s="315"/>
      <c r="XAX533" s="314"/>
      <c r="XAY533" s="314"/>
      <c r="XAZ533" s="314"/>
      <c r="XBA533" s="314"/>
      <c r="XBB533" s="314"/>
      <c r="XBC533" s="314"/>
      <c r="XBD533" s="281"/>
      <c r="XBE533" s="316"/>
      <c r="XBF533" s="317"/>
      <c r="XBG533" s="314"/>
      <c r="XBH533" s="314"/>
      <c r="XBI533" s="314"/>
      <c r="XBJ533" s="314"/>
      <c r="XBK533" s="263"/>
      <c r="XBL533" s="312"/>
      <c r="XBM533" s="263"/>
      <c r="XBN533" s="314"/>
      <c r="XBO533" s="314"/>
      <c r="XBP533" s="314"/>
      <c r="XBQ533" s="315"/>
      <c r="XBR533" s="314"/>
      <c r="XBS533" s="314"/>
      <c r="XBT533" s="314"/>
      <c r="XBU533" s="314"/>
      <c r="XBV533" s="314"/>
      <c r="XBW533" s="281"/>
      <c r="XBX533" s="317"/>
      <c r="XBY533" s="314"/>
      <c r="XBZ533" s="314"/>
      <c r="XCA533" s="318"/>
      <c r="XCB533" s="312"/>
      <c r="XCC533" s="314"/>
      <c r="XCD533" s="314"/>
      <c r="XCE533" s="263"/>
      <c r="XCF533" s="312"/>
      <c r="XCG533" s="263"/>
      <c r="XCH533" s="314"/>
      <c r="XCI533" s="314"/>
      <c r="XCJ533" s="314"/>
      <c r="XCK533" s="315"/>
      <c r="XCL533" s="314"/>
      <c r="XCM533" s="314"/>
      <c r="XCN533" s="314"/>
      <c r="XCO533" s="314"/>
      <c r="XCP533" s="314"/>
      <c r="XCQ533" s="317"/>
      <c r="XCR533" s="314"/>
      <c r="XCS533" s="318"/>
      <c r="XCT533" s="286"/>
      <c r="XCW533" s="314"/>
      <c r="XCX533" s="314"/>
      <c r="XCY533" s="263"/>
      <c r="XCZ533" s="312"/>
      <c r="XDA533" s="263"/>
      <c r="XDB533" s="314"/>
      <c r="XDC533" s="314"/>
      <c r="XDD533" s="314"/>
      <c r="XDE533" s="315"/>
      <c r="XDF533" s="314"/>
      <c r="XDG533" s="314"/>
      <c r="XDH533" s="314"/>
      <c r="XDI533" s="314"/>
      <c r="XDJ533" s="314"/>
      <c r="XDK533" s="314"/>
      <c r="XDL533" s="286"/>
      <c r="XDQ533" s="314"/>
      <c r="XDR533" s="314"/>
      <c r="XDS533" s="263"/>
      <c r="XDT533" s="312"/>
      <c r="XDU533" s="263"/>
      <c r="XDV533" s="314"/>
      <c r="XDW533" s="314"/>
      <c r="XDX533" s="314"/>
      <c r="XDY533" s="315"/>
      <c r="XDZ533" s="314"/>
      <c r="XEA533" s="314"/>
      <c r="XEB533" s="314"/>
      <c r="XEC533" s="314"/>
      <c r="XED533" s="314"/>
      <c r="XEE533" s="286"/>
      <c r="XEK533" s="314"/>
      <c r="XEL533" s="314"/>
      <c r="XEM533" s="263"/>
      <c r="XEN533" s="312"/>
      <c r="XEO533" s="263"/>
      <c r="XEP533" s="314"/>
      <c r="XEQ533" s="314"/>
      <c r="XER533" s="314"/>
      <c r="XES533" s="315"/>
      <c r="XET533" s="314"/>
      <c r="XEU533" s="314"/>
      <c r="XEV533" s="314"/>
      <c r="XEW533" s="314"/>
      <c r="XEX533" s="314"/>
    </row>
    <row r="534" spans="1:53 16265:16378" ht="40.5" hidden="1" customHeight="1" x14ac:dyDescent="0.2">
      <c r="A534" s="378"/>
      <c r="B534" s="364"/>
      <c r="C534" s="356"/>
      <c r="D534" s="374"/>
      <c r="E534" s="356"/>
      <c r="F534" s="369"/>
      <c r="G534" s="275" t="s">
        <v>272</v>
      </c>
      <c r="H534" s="275" t="s">
        <v>41</v>
      </c>
      <c r="I534" s="162" t="s">
        <v>2473</v>
      </c>
      <c r="J534" s="369"/>
      <c r="K534" s="369"/>
      <c r="L534" s="369"/>
      <c r="M534" s="369"/>
      <c r="N534" s="369"/>
      <c r="O534" s="382"/>
      <c r="P534" s="369"/>
      <c r="Q534" s="382"/>
      <c r="R534" s="382"/>
      <c r="S534" s="162" t="s">
        <v>327</v>
      </c>
      <c r="T534" s="334">
        <f t="shared" si="2205"/>
        <v>1</v>
      </c>
      <c r="U534" s="356"/>
      <c r="V534" s="356"/>
      <c r="W534" s="275" t="s">
        <v>2474</v>
      </c>
      <c r="X534" s="369"/>
      <c r="Y534" s="368"/>
      <c r="Z534" s="335">
        <f t="shared" si="2208"/>
        <v>4</v>
      </c>
      <c r="AA534" s="275" t="s">
        <v>330</v>
      </c>
      <c r="AB534" s="275"/>
      <c r="AC534" s="368"/>
      <c r="AD534" s="356"/>
      <c r="AE534" s="336">
        <f t="shared" si="2210"/>
        <v>1</v>
      </c>
      <c r="AF534" s="275" t="s">
        <v>307</v>
      </c>
      <c r="AG534" s="275" t="s">
        <v>2475</v>
      </c>
      <c r="AH534" s="368"/>
      <c r="AI534" s="356"/>
      <c r="AJ534" s="336">
        <f t="shared" si="2213"/>
        <v>1</v>
      </c>
      <c r="AK534" s="275" t="s">
        <v>304</v>
      </c>
      <c r="AL534" s="275" t="s">
        <v>319</v>
      </c>
      <c r="AM534" s="368"/>
      <c r="AN534" s="356"/>
      <c r="AO534" s="336">
        <f t="shared" si="2216"/>
        <v>1</v>
      </c>
      <c r="AP534" s="275" t="s">
        <v>592</v>
      </c>
      <c r="AQ534" s="356"/>
      <c r="AR534" s="356"/>
      <c r="AS534" s="358"/>
      <c r="AT534" s="360"/>
      <c r="AU534" s="367"/>
      <c r="AV534" s="364"/>
      <c r="AW534" s="275" t="s">
        <v>90</v>
      </c>
      <c r="AX534" s="275"/>
      <c r="AY534" s="159"/>
      <c r="AZ534" s="159"/>
      <c r="BA534" s="344"/>
      <c r="XAO534" s="314"/>
      <c r="XAP534" s="314"/>
      <c r="XAQ534" s="263"/>
      <c r="XAR534" s="312"/>
      <c r="XAS534" s="263"/>
      <c r="XAT534" s="314"/>
      <c r="XAU534" s="314"/>
      <c r="XAV534" s="314"/>
      <c r="XAW534" s="315"/>
      <c r="XAX534" s="314"/>
      <c r="XAY534" s="314"/>
      <c r="XAZ534" s="314"/>
      <c r="XBA534" s="314"/>
      <c r="XBB534" s="314"/>
      <c r="XBC534" s="314"/>
      <c r="XBD534" s="281"/>
      <c r="XBE534" s="316"/>
      <c r="XBF534" s="317"/>
      <c r="XBG534" s="314"/>
      <c r="XBH534" s="314"/>
      <c r="XBI534" s="314"/>
      <c r="XBJ534" s="314"/>
      <c r="XBK534" s="263"/>
      <c r="XBL534" s="312"/>
      <c r="XBM534" s="263"/>
      <c r="XBN534" s="314"/>
      <c r="XBO534" s="314"/>
      <c r="XBP534" s="314"/>
      <c r="XBQ534" s="315"/>
      <c r="XBR534" s="314"/>
      <c r="XBS534" s="314"/>
      <c r="XBT534" s="314"/>
      <c r="XBU534" s="314"/>
      <c r="XBV534" s="314"/>
      <c r="XBW534" s="281"/>
      <c r="XBX534" s="317"/>
      <c r="XBY534" s="314"/>
      <c r="XBZ534" s="314"/>
      <c r="XCA534" s="318"/>
      <c r="XCB534" s="312"/>
      <c r="XCC534" s="314"/>
      <c r="XCD534" s="314"/>
      <c r="XCE534" s="263"/>
      <c r="XCF534" s="312"/>
      <c r="XCG534" s="263"/>
      <c r="XCH534" s="314"/>
      <c r="XCI534" s="314"/>
      <c r="XCJ534" s="314"/>
      <c r="XCK534" s="315"/>
      <c r="XCL534" s="314"/>
      <c r="XCM534" s="314"/>
      <c r="XCN534" s="314"/>
      <c r="XCO534" s="314"/>
      <c r="XCP534" s="314"/>
      <c r="XCQ534" s="317"/>
      <c r="XCR534" s="314"/>
      <c r="XCS534" s="318"/>
      <c r="XCT534" s="286"/>
      <c r="XCW534" s="314"/>
      <c r="XCX534" s="314"/>
      <c r="XCY534" s="263"/>
      <c r="XCZ534" s="312"/>
      <c r="XDA534" s="263"/>
      <c r="XDB534" s="314"/>
      <c r="XDC534" s="314"/>
      <c r="XDD534" s="314"/>
      <c r="XDE534" s="315"/>
      <c r="XDF534" s="314"/>
      <c r="XDG534" s="314"/>
      <c r="XDH534" s="314"/>
      <c r="XDI534" s="314"/>
      <c r="XDJ534" s="314"/>
      <c r="XDK534" s="314"/>
      <c r="XDL534" s="286"/>
      <c r="XDQ534" s="314"/>
      <c r="XDR534" s="314"/>
      <c r="XDS534" s="263"/>
      <c r="XDT534" s="312"/>
      <c r="XDU534" s="263"/>
      <c r="XDV534" s="314"/>
      <c r="XDW534" s="314"/>
      <c r="XDX534" s="314"/>
      <c r="XDY534" s="315"/>
      <c r="XDZ534" s="314"/>
      <c r="XEA534" s="314"/>
      <c r="XEB534" s="314"/>
      <c r="XEC534" s="314"/>
      <c r="XED534" s="314"/>
      <c r="XEE534" s="286"/>
      <c r="XEK534" s="314"/>
      <c r="XEL534" s="314"/>
      <c r="XEM534" s="263"/>
      <c r="XEN534" s="312"/>
      <c r="XEO534" s="263"/>
      <c r="XEP534" s="314"/>
      <c r="XEQ534" s="314"/>
      <c r="XER534" s="314"/>
      <c r="XES534" s="315"/>
      <c r="XET534" s="314"/>
      <c r="XEU534" s="314"/>
      <c r="XEV534" s="314"/>
      <c r="XEW534" s="314"/>
      <c r="XEX534" s="314"/>
    </row>
    <row r="535" spans="1:53 16265:16378" ht="40.5" hidden="1" customHeight="1" x14ac:dyDescent="0.2">
      <c r="A535" s="378"/>
      <c r="B535" s="364"/>
      <c r="C535" s="356"/>
      <c r="D535" s="374"/>
      <c r="E535" s="356"/>
      <c r="F535" s="369"/>
      <c r="G535" s="275"/>
      <c r="H535" s="275"/>
      <c r="I535" s="162"/>
      <c r="J535" s="369"/>
      <c r="K535" s="369"/>
      <c r="L535" s="369"/>
      <c r="M535" s="369"/>
      <c r="N535" s="369"/>
      <c r="O535" s="382"/>
      <c r="P535" s="369"/>
      <c r="Q535" s="382"/>
      <c r="R535" s="382"/>
      <c r="S535" s="162" t="s">
        <v>327</v>
      </c>
      <c r="T535" s="334">
        <f t="shared" si="2205"/>
        <v>1</v>
      </c>
      <c r="U535" s="356"/>
      <c r="V535" s="356"/>
      <c r="W535" s="275" t="s">
        <v>2476</v>
      </c>
      <c r="X535" s="369"/>
      <c r="Y535" s="368"/>
      <c r="Z535" s="335">
        <f t="shared" si="2208"/>
        <v>1</v>
      </c>
      <c r="AA535" s="275" t="s">
        <v>332</v>
      </c>
      <c r="AB535" s="275" t="s">
        <v>2477</v>
      </c>
      <c r="AC535" s="368"/>
      <c r="AD535" s="356"/>
      <c r="AE535" s="336">
        <f t="shared" si="2210"/>
        <v>1</v>
      </c>
      <c r="AF535" s="275" t="s">
        <v>307</v>
      </c>
      <c r="AG535" s="275" t="s">
        <v>2478</v>
      </c>
      <c r="AH535" s="368"/>
      <c r="AI535" s="356"/>
      <c r="AJ535" s="336">
        <f t="shared" si="2213"/>
        <v>1</v>
      </c>
      <c r="AK535" s="275" t="s">
        <v>304</v>
      </c>
      <c r="AL535" s="275" t="s">
        <v>319</v>
      </c>
      <c r="AM535" s="368"/>
      <c r="AN535" s="356"/>
      <c r="AO535" s="336">
        <f t="shared" si="2216"/>
        <v>1</v>
      </c>
      <c r="AP535" s="275" t="s">
        <v>592</v>
      </c>
      <c r="AQ535" s="356"/>
      <c r="AR535" s="356"/>
      <c r="AS535" s="358"/>
      <c r="AT535" s="360"/>
      <c r="AU535" s="367"/>
      <c r="AV535" s="364"/>
      <c r="AW535" s="275" t="s">
        <v>90</v>
      </c>
      <c r="AX535" s="275"/>
      <c r="AY535" s="159"/>
      <c r="AZ535" s="159"/>
      <c r="BA535" s="344"/>
      <c r="XAO535" s="314"/>
      <c r="XAP535" s="314"/>
      <c r="XAQ535" s="263"/>
      <c r="XAR535" s="312"/>
      <c r="XAS535" s="263"/>
      <c r="XAT535" s="314"/>
      <c r="XAU535" s="314"/>
      <c r="XAV535" s="314"/>
      <c r="XAW535" s="315"/>
      <c r="XAX535" s="314"/>
      <c r="XAY535" s="314"/>
      <c r="XAZ535" s="314"/>
      <c r="XBA535" s="314"/>
      <c r="XBB535" s="314"/>
      <c r="XBC535" s="314"/>
      <c r="XBD535" s="281"/>
      <c r="XBE535" s="316"/>
      <c r="XBF535" s="317"/>
      <c r="XBG535" s="314"/>
      <c r="XBH535" s="314"/>
      <c r="XBI535" s="314"/>
      <c r="XBJ535" s="314"/>
      <c r="XBK535" s="263"/>
      <c r="XBL535" s="312"/>
      <c r="XBM535" s="263"/>
      <c r="XBN535" s="314"/>
      <c r="XBO535" s="314"/>
      <c r="XBP535" s="314"/>
      <c r="XBQ535" s="315"/>
      <c r="XBR535" s="314"/>
      <c r="XBS535" s="314"/>
      <c r="XBT535" s="314"/>
      <c r="XBU535" s="314"/>
      <c r="XBV535" s="314"/>
      <c r="XBW535" s="281"/>
      <c r="XBX535" s="317"/>
      <c r="XBY535" s="314"/>
      <c r="XBZ535" s="314"/>
      <c r="XCA535" s="318"/>
      <c r="XCB535" s="312"/>
      <c r="XCC535" s="314"/>
      <c r="XCD535" s="314"/>
      <c r="XCE535" s="263"/>
      <c r="XCF535" s="312"/>
      <c r="XCG535" s="263"/>
      <c r="XCH535" s="314"/>
      <c r="XCI535" s="314"/>
      <c r="XCJ535" s="314"/>
      <c r="XCK535" s="315"/>
      <c r="XCL535" s="314"/>
      <c r="XCM535" s="314"/>
      <c r="XCN535" s="314"/>
      <c r="XCO535" s="314"/>
      <c r="XCP535" s="314"/>
      <c r="XCQ535" s="317"/>
      <c r="XCR535" s="314"/>
      <c r="XCS535" s="318"/>
      <c r="XCT535" s="286"/>
      <c r="XCW535" s="314"/>
      <c r="XCX535" s="314"/>
      <c r="XCY535" s="263"/>
      <c r="XCZ535" s="312"/>
      <c r="XDA535" s="263"/>
      <c r="XDB535" s="314"/>
      <c r="XDC535" s="314"/>
      <c r="XDD535" s="314"/>
      <c r="XDE535" s="315"/>
      <c r="XDF535" s="314"/>
      <c r="XDG535" s="314"/>
      <c r="XDH535" s="314"/>
      <c r="XDI535" s="314"/>
      <c r="XDJ535" s="314"/>
      <c r="XDK535" s="314"/>
      <c r="XDL535" s="286"/>
      <c r="XDQ535" s="314"/>
      <c r="XDR535" s="314"/>
      <c r="XDS535" s="263"/>
      <c r="XDT535" s="312"/>
      <c r="XDU535" s="263"/>
      <c r="XDV535" s="314"/>
      <c r="XDW535" s="314"/>
      <c r="XDX535" s="314"/>
      <c r="XDY535" s="315"/>
      <c r="XDZ535" s="314"/>
      <c r="XEA535" s="314"/>
      <c r="XEB535" s="314"/>
      <c r="XEC535" s="314"/>
      <c r="XED535" s="314"/>
      <c r="XEE535" s="286"/>
      <c r="XEK535" s="314"/>
      <c r="XEL535" s="314"/>
      <c r="XEM535" s="263"/>
      <c r="XEN535" s="312"/>
      <c r="XEO535" s="263"/>
      <c r="XEP535" s="314"/>
      <c r="XEQ535" s="314"/>
      <c r="XER535" s="314"/>
      <c r="XES535" s="315"/>
      <c r="XET535" s="314"/>
      <c r="XEU535" s="314"/>
      <c r="XEV535" s="314"/>
      <c r="XEW535" s="314"/>
      <c r="XEX535" s="314"/>
    </row>
    <row r="536" spans="1:53 16265:16378" ht="40.5" hidden="1" customHeight="1" x14ac:dyDescent="0.2">
      <c r="A536" s="378">
        <v>176</v>
      </c>
      <c r="B536" s="364" t="s">
        <v>184</v>
      </c>
      <c r="C536" s="356" t="str">
        <f t="shared" si="2048"/>
        <v>LILIANA ARDILA GOMEZ</v>
      </c>
      <c r="D536" s="374" t="s">
        <v>166</v>
      </c>
      <c r="E536" s="356"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69" t="s">
        <v>276</v>
      </c>
      <c r="G536" s="275" t="s">
        <v>271</v>
      </c>
      <c r="H536" s="275" t="s">
        <v>37</v>
      </c>
      <c r="I536" s="162" t="s">
        <v>2479</v>
      </c>
      <c r="J536" s="369" t="s">
        <v>112</v>
      </c>
      <c r="K536" s="369" t="s">
        <v>2480</v>
      </c>
      <c r="L536" s="369" t="s">
        <v>2481</v>
      </c>
      <c r="M536" s="369" t="s">
        <v>2482</v>
      </c>
      <c r="N536" s="369" t="s">
        <v>128</v>
      </c>
      <c r="O536" s="382">
        <f t="shared" ref="O536" si="2252">IF(N536="ALTA",5,IF(N536="MEDIO ALTA",4,IF(N536="MEDIA",3,IF(N536="MEDIO BAJA",2,IF(N536="BAJA",1,0)))))</f>
        <v>1</v>
      </c>
      <c r="P536" s="369" t="s">
        <v>144</v>
      </c>
      <c r="Q536" s="382">
        <f t="shared" ref="Q536:Q542" si="2253">IF(P536="ALTO",5,IF(P536="MEDIO ALTO",4,IF(P536="MEDIO",3,IF(P536="MEDIO BAJO",2,IF(P536="BAJO",1,0)))))</f>
        <v>4</v>
      </c>
      <c r="R536" s="382">
        <f>Q536*O536</f>
        <v>4</v>
      </c>
      <c r="S536" s="162" t="s">
        <v>327</v>
      </c>
      <c r="T536" s="334">
        <f t="shared" si="2205"/>
        <v>1</v>
      </c>
      <c r="U536" s="356">
        <f t="shared" si="2168"/>
        <v>1</v>
      </c>
      <c r="V536" s="356">
        <f t="shared" ref="V536" si="2254">U536*0.6</f>
        <v>0.6</v>
      </c>
      <c r="W536" s="275" t="s">
        <v>2483</v>
      </c>
      <c r="X536" s="369">
        <f>IF(S536="No_existen",5*$X$10,Y536*$X$10)</f>
        <v>0.15000000000000002</v>
      </c>
      <c r="Y536" s="368">
        <f t="shared" ref="Y536" si="2255">ROUND(AVERAGEIF(Z536:Z538,"&gt;0"),0)</f>
        <v>3</v>
      </c>
      <c r="Z536" s="335">
        <f t="shared" si="2208"/>
        <v>1</v>
      </c>
      <c r="AA536" s="275" t="s">
        <v>332</v>
      </c>
      <c r="AB536" s="275" t="s">
        <v>2484</v>
      </c>
      <c r="AC536" s="368">
        <f t="shared" si="2171"/>
        <v>0.15</v>
      </c>
      <c r="AD536" s="356">
        <f t="shared" ref="AD536" si="2256">ROUND(AVERAGEIF(AE536:AE538,"&gt;0"),0)</f>
        <v>1</v>
      </c>
      <c r="AE536" s="336">
        <f t="shared" si="2210"/>
        <v>1</v>
      </c>
      <c r="AF536" s="275" t="s">
        <v>307</v>
      </c>
      <c r="AG536" s="275" t="s">
        <v>2475</v>
      </c>
      <c r="AH536" s="368">
        <f t="shared" ref="AH536" si="2257">IF(S536="No_existen",5*$AH$10,AI536*$AH$10)</f>
        <v>0.30000000000000004</v>
      </c>
      <c r="AI536" s="356">
        <f t="shared" ref="AI536" si="2258">ROUND(AVERAGEIF(AJ536:AJ538,"&gt;0"),0)</f>
        <v>3</v>
      </c>
      <c r="AJ536" s="336">
        <f t="shared" si="2213"/>
        <v>1</v>
      </c>
      <c r="AK536" s="275" t="s">
        <v>304</v>
      </c>
      <c r="AL536" s="275" t="s">
        <v>315</v>
      </c>
      <c r="AM536" s="368">
        <f t="shared" ref="AM536" si="2259">IF(S536="No_existen",5*$AM$10,AN536*$AM$10)</f>
        <v>0.1</v>
      </c>
      <c r="AN536" s="356">
        <f t="shared" ref="AN536" si="2260">ROUND(AVERAGEIF(AO536:AO538,"&gt;0"),0)</f>
        <v>1</v>
      </c>
      <c r="AO536" s="336">
        <f t="shared" si="2216"/>
        <v>1</v>
      </c>
      <c r="AP536" s="275" t="s">
        <v>592</v>
      </c>
      <c r="AQ536" s="356">
        <f t="shared" si="2103"/>
        <v>2</v>
      </c>
      <c r="AR536" s="356" t="str">
        <f t="shared" ref="AR536" si="2261">IF(AQ536&lt;1.5,"FUERTE",IF(AND(AQ536&gt;=1.5,AQ536&lt;2.5),"ACEPTABLE",IF(AQ536&gt;=5,"INEXISTENTE","DÉBIL")))</f>
        <v>ACEPTABLE</v>
      </c>
      <c r="AS536" s="358">
        <f t="shared" ref="AS536" si="2262">IF(R536=0,0,ROUND((R536*AQ536),0))</f>
        <v>8</v>
      </c>
      <c r="AT536" s="360" t="str">
        <f t="shared" ref="AT536" si="2263">IF(AS536&gt;=36,"GRAVE", IF(AS536&lt;=10, "LEVE", "MODERADO"))</f>
        <v>LEVE</v>
      </c>
      <c r="AU536" s="367" t="s">
        <v>2485</v>
      </c>
      <c r="AV536" s="365">
        <v>0</v>
      </c>
      <c r="AW536" s="275" t="s">
        <v>90</v>
      </c>
      <c r="AX536" s="275"/>
      <c r="AY536" s="159"/>
      <c r="AZ536" s="159"/>
      <c r="BA536" s="344"/>
      <c r="XAO536" s="314"/>
      <c r="XAP536" s="314"/>
      <c r="XAQ536" s="263"/>
      <c r="XAR536" s="312"/>
      <c r="XAS536" s="263"/>
      <c r="XAT536" s="314"/>
      <c r="XAU536" s="314"/>
      <c r="XAV536" s="314"/>
      <c r="XAW536" s="315"/>
      <c r="XAX536" s="314"/>
      <c r="XAY536" s="314"/>
      <c r="XAZ536" s="314"/>
      <c r="XBA536" s="314"/>
      <c r="XBB536" s="314"/>
      <c r="XBC536" s="314"/>
      <c r="XBD536" s="281"/>
      <c r="XBE536" s="316"/>
      <c r="XBF536" s="317"/>
      <c r="XBG536" s="314"/>
      <c r="XBH536" s="314"/>
      <c r="XBI536" s="314"/>
      <c r="XBJ536" s="314"/>
      <c r="XBK536" s="263"/>
      <c r="XBL536" s="312"/>
      <c r="XBM536" s="263"/>
      <c r="XBN536" s="314"/>
      <c r="XBO536" s="314"/>
      <c r="XBP536" s="314"/>
      <c r="XBQ536" s="315"/>
      <c r="XBR536" s="314"/>
      <c r="XBS536" s="314"/>
      <c r="XBT536" s="314"/>
      <c r="XBU536" s="314"/>
      <c r="XBV536" s="314"/>
      <c r="XBW536" s="281"/>
      <c r="XBX536" s="317"/>
      <c r="XBY536" s="314"/>
      <c r="XBZ536" s="314"/>
      <c r="XCA536" s="318"/>
      <c r="XCB536" s="312"/>
      <c r="XCC536" s="314"/>
      <c r="XCD536" s="314"/>
      <c r="XCE536" s="263"/>
      <c r="XCF536" s="312"/>
      <c r="XCG536" s="263"/>
      <c r="XCH536" s="314"/>
      <c r="XCI536" s="314"/>
      <c r="XCJ536" s="314"/>
      <c r="XCK536" s="315"/>
      <c r="XCL536" s="314"/>
      <c r="XCM536" s="314"/>
      <c r="XCN536" s="314"/>
      <c r="XCO536" s="314"/>
      <c r="XCP536" s="314"/>
      <c r="XCQ536" s="317"/>
      <c r="XCR536" s="314"/>
      <c r="XCS536" s="318"/>
      <c r="XCT536" s="286"/>
      <c r="XCW536" s="314"/>
      <c r="XCX536" s="314"/>
      <c r="XCY536" s="263"/>
      <c r="XCZ536" s="312"/>
      <c r="XDA536" s="263"/>
      <c r="XDB536" s="314"/>
      <c r="XDC536" s="314"/>
      <c r="XDD536" s="314"/>
      <c r="XDE536" s="315"/>
      <c r="XDF536" s="314"/>
      <c r="XDG536" s="314"/>
      <c r="XDH536" s="314"/>
      <c r="XDI536" s="314"/>
      <c r="XDJ536" s="314"/>
      <c r="XDK536" s="314"/>
      <c r="XDL536" s="286"/>
      <c r="XDQ536" s="314"/>
      <c r="XDR536" s="314"/>
      <c r="XDS536" s="263"/>
      <c r="XDT536" s="312"/>
      <c r="XDU536" s="263"/>
      <c r="XDV536" s="314"/>
      <c r="XDW536" s="314"/>
      <c r="XDX536" s="314"/>
      <c r="XDY536" s="315"/>
      <c r="XDZ536" s="314"/>
      <c r="XEA536" s="314"/>
      <c r="XEB536" s="314"/>
      <c r="XEC536" s="314"/>
      <c r="XED536" s="314"/>
      <c r="XEE536" s="286"/>
      <c r="XEK536" s="314"/>
      <c r="XEL536" s="314"/>
      <c r="XEM536" s="263"/>
      <c r="XEN536" s="312"/>
      <c r="XEO536" s="263"/>
      <c r="XEP536" s="314"/>
      <c r="XEQ536" s="314"/>
      <c r="XER536" s="314"/>
      <c r="XES536" s="315"/>
      <c r="XET536" s="314"/>
      <c r="XEU536" s="314"/>
      <c r="XEV536" s="314"/>
      <c r="XEW536" s="314"/>
      <c r="XEX536" s="314"/>
    </row>
    <row r="537" spans="1:53 16265:16378" ht="40.5" hidden="1" customHeight="1" x14ac:dyDescent="0.2">
      <c r="A537" s="378"/>
      <c r="B537" s="364"/>
      <c r="C537" s="356"/>
      <c r="D537" s="374"/>
      <c r="E537" s="356"/>
      <c r="F537" s="369"/>
      <c r="G537" s="275" t="s">
        <v>272</v>
      </c>
      <c r="H537" s="275" t="s">
        <v>41</v>
      </c>
      <c r="I537" s="162" t="s">
        <v>2486</v>
      </c>
      <c r="J537" s="369"/>
      <c r="K537" s="369"/>
      <c r="L537" s="369"/>
      <c r="M537" s="369"/>
      <c r="N537" s="369"/>
      <c r="O537" s="382"/>
      <c r="P537" s="369"/>
      <c r="Q537" s="382"/>
      <c r="R537" s="382"/>
      <c r="S537" s="162" t="s">
        <v>327</v>
      </c>
      <c r="T537" s="334">
        <f t="shared" si="2205"/>
        <v>1</v>
      </c>
      <c r="U537" s="356"/>
      <c r="V537" s="356"/>
      <c r="W537" s="275" t="s">
        <v>2487</v>
      </c>
      <c r="X537" s="369"/>
      <c r="Y537" s="368"/>
      <c r="Z537" s="335">
        <f t="shared" si="2208"/>
        <v>4</v>
      </c>
      <c r="AA537" s="275" t="s">
        <v>330</v>
      </c>
      <c r="AB537" s="275"/>
      <c r="AC537" s="368"/>
      <c r="AD537" s="356"/>
      <c r="AE537" s="336">
        <f t="shared" si="2210"/>
        <v>1</v>
      </c>
      <c r="AF537" s="275" t="s">
        <v>307</v>
      </c>
      <c r="AG537" s="275" t="s">
        <v>2475</v>
      </c>
      <c r="AH537" s="368"/>
      <c r="AI537" s="356"/>
      <c r="AJ537" s="336">
        <f t="shared" si="2213"/>
        <v>4</v>
      </c>
      <c r="AK537" s="275" t="s">
        <v>308</v>
      </c>
      <c r="AL537" s="275" t="s">
        <v>312</v>
      </c>
      <c r="AM537" s="368"/>
      <c r="AN537" s="356"/>
      <c r="AO537" s="336">
        <f t="shared" si="2216"/>
        <v>1</v>
      </c>
      <c r="AP537" s="275" t="s">
        <v>592</v>
      </c>
      <c r="AQ537" s="356"/>
      <c r="AR537" s="356"/>
      <c r="AS537" s="358"/>
      <c r="AT537" s="360"/>
      <c r="AU537" s="367"/>
      <c r="AV537" s="364"/>
      <c r="AW537" s="275" t="s">
        <v>90</v>
      </c>
      <c r="AX537" s="275"/>
      <c r="AY537" s="159"/>
      <c r="AZ537" s="159"/>
      <c r="BA537" s="344"/>
      <c r="XAO537" s="314"/>
      <c r="XAP537" s="314"/>
      <c r="XAQ537" s="263"/>
      <c r="XAR537" s="312"/>
      <c r="XAS537" s="263"/>
      <c r="XAT537" s="314"/>
      <c r="XAU537" s="314"/>
      <c r="XAV537" s="314"/>
      <c r="XAW537" s="315"/>
      <c r="XAX537" s="314"/>
      <c r="XAY537" s="314"/>
      <c r="XAZ537" s="314"/>
      <c r="XBA537" s="314"/>
      <c r="XBB537" s="314"/>
      <c r="XBC537" s="314"/>
      <c r="XBD537" s="281"/>
      <c r="XBE537" s="316"/>
      <c r="XBF537" s="317"/>
      <c r="XBG537" s="314"/>
      <c r="XBH537" s="314"/>
      <c r="XBI537" s="314"/>
      <c r="XBJ537" s="314"/>
      <c r="XBK537" s="263"/>
      <c r="XBL537" s="312"/>
      <c r="XBM537" s="263"/>
      <c r="XBN537" s="314"/>
      <c r="XBO537" s="314"/>
      <c r="XBP537" s="314"/>
      <c r="XBQ537" s="315"/>
      <c r="XBR537" s="314"/>
      <c r="XBS537" s="314"/>
      <c r="XBT537" s="314"/>
      <c r="XBU537" s="314"/>
      <c r="XBV537" s="314"/>
      <c r="XBW537" s="281"/>
      <c r="XBX537" s="317"/>
      <c r="XBY537" s="314"/>
      <c r="XBZ537" s="314"/>
      <c r="XCA537" s="318"/>
      <c r="XCB537" s="312"/>
      <c r="XCC537" s="314"/>
      <c r="XCD537" s="314"/>
      <c r="XCE537" s="263"/>
      <c r="XCF537" s="312"/>
      <c r="XCG537" s="263"/>
      <c r="XCH537" s="314"/>
      <c r="XCI537" s="314"/>
      <c r="XCJ537" s="314"/>
      <c r="XCK537" s="315"/>
      <c r="XCL537" s="314"/>
      <c r="XCM537" s="314"/>
      <c r="XCN537" s="314"/>
      <c r="XCO537" s="314"/>
      <c r="XCP537" s="314"/>
      <c r="XCQ537" s="317"/>
      <c r="XCR537" s="314"/>
      <c r="XCS537" s="318"/>
      <c r="XCT537" s="286"/>
      <c r="XCW537" s="314"/>
      <c r="XCX537" s="314"/>
      <c r="XCY537" s="263"/>
      <c r="XCZ537" s="312"/>
      <c r="XDA537" s="263"/>
      <c r="XDB537" s="314"/>
      <c r="XDC537" s="314"/>
      <c r="XDD537" s="314"/>
      <c r="XDE537" s="315"/>
      <c r="XDF537" s="314"/>
      <c r="XDG537" s="314"/>
      <c r="XDH537" s="314"/>
      <c r="XDI537" s="314"/>
      <c r="XDJ537" s="314"/>
      <c r="XDK537" s="314"/>
      <c r="XDL537" s="286"/>
      <c r="XDQ537" s="314"/>
      <c r="XDR537" s="314"/>
      <c r="XDS537" s="263"/>
      <c r="XDT537" s="312"/>
      <c r="XDU537" s="263"/>
      <c r="XDV537" s="314"/>
      <c r="XDW537" s="314"/>
      <c r="XDX537" s="314"/>
      <c r="XDY537" s="315"/>
      <c r="XDZ537" s="314"/>
      <c r="XEA537" s="314"/>
      <c r="XEB537" s="314"/>
      <c r="XEC537" s="314"/>
      <c r="XED537" s="314"/>
      <c r="XEE537" s="286"/>
      <c r="XEK537" s="314"/>
      <c r="XEL537" s="314"/>
      <c r="XEM537" s="263"/>
      <c r="XEN537" s="312"/>
      <c r="XEO537" s="263"/>
      <c r="XEP537" s="314"/>
      <c r="XEQ537" s="314"/>
      <c r="XER537" s="314"/>
      <c r="XES537" s="315"/>
      <c r="XET537" s="314"/>
      <c r="XEU537" s="314"/>
      <c r="XEV537" s="314"/>
      <c r="XEW537" s="314"/>
      <c r="XEX537" s="314"/>
    </row>
    <row r="538" spans="1:53 16265:16378" ht="40.5" hidden="1" customHeight="1" x14ac:dyDescent="0.2">
      <c r="A538" s="378"/>
      <c r="B538" s="364"/>
      <c r="C538" s="356"/>
      <c r="D538" s="374"/>
      <c r="E538" s="356"/>
      <c r="F538" s="369"/>
      <c r="G538" s="275"/>
      <c r="H538" s="275"/>
      <c r="I538" s="162"/>
      <c r="J538" s="369"/>
      <c r="K538" s="369"/>
      <c r="L538" s="369"/>
      <c r="M538" s="369"/>
      <c r="N538" s="369"/>
      <c r="O538" s="382"/>
      <c r="P538" s="369"/>
      <c r="Q538" s="382"/>
      <c r="R538" s="382"/>
      <c r="S538" s="162"/>
      <c r="T538" s="334">
        <f t="shared" si="2205"/>
        <v>0</v>
      </c>
      <c r="U538" s="356"/>
      <c r="V538" s="356"/>
      <c r="W538" s="275"/>
      <c r="X538" s="369"/>
      <c r="Y538" s="368"/>
      <c r="Z538" s="335">
        <f t="shared" si="2208"/>
        <v>0</v>
      </c>
      <c r="AA538" s="275"/>
      <c r="AB538" s="275"/>
      <c r="AC538" s="368"/>
      <c r="AD538" s="356"/>
      <c r="AE538" s="336">
        <f t="shared" si="2210"/>
        <v>0</v>
      </c>
      <c r="AF538" s="275"/>
      <c r="AG538" s="275"/>
      <c r="AH538" s="368"/>
      <c r="AI538" s="356"/>
      <c r="AJ538" s="336">
        <f t="shared" si="2213"/>
        <v>0</v>
      </c>
      <c r="AK538" s="275"/>
      <c r="AL538" s="275"/>
      <c r="AM538" s="368"/>
      <c r="AN538" s="356"/>
      <c r="AO538" s="336">
        <f t="shared" si="2216"/>
        <v>0</v>
      </c>
      <c r="AP538" s="275"/>
      <c r="AQ538" s="356"/>
      <c r="AR538" s="356"/>
      <c r="AS538" s="358"/>
      <c r="AT538" s="360"/>
      <c r="AU538" s="367"/>
      <c r="AV538" s="364"/>
      <c r="AW538" s="275" t="s">
        <v>90</v>
      </c>
      <c r="AX538" s="275"/>
      <c r="AY538" s="159"/>
      <c r="AZ538" s="159"/>
      <c r="BA538" s="344"/>
      <c r="XAO538" s="314"/>
      <c r="XAP538" s="314"/>
      <c r="XAQ538" s="263"/>
      <c r="XAR538" s="312"/>
      <c r="XAS538" s="263"/>
      <c r="XAT538" s="314"/>
      <c r="XAU538" s="314"/>
      <c r="XAV538" s="314"/>
      <c r="XAW538" s="315"/>
      <c r="XAX538" s="314"/>
      <c r="XAY538" s="314"/>
      <c r="XAZ538" s="314"/>
      <c r="XBA538" s="314"/>
      <c r="XBB538" s="314"/>
      <c r="XBC538" s="314"/>
      <c r="XBD538" s="281"/>
      <c r="XBE538" s="316"/>
      <c r="XBF538" s="317"/>
      <c r="XBG538" s="314"/>
      <c r="XBH538" s="314"/>
      <c r="XBI538" s="314"/>
      <c r="XBJ538" s="314"/>
      <c r="XBK538" s="263"/>
      <c r="XBL538" s="312"/>
      <c r="XBM538" s="263"/>
      <c r="XBN538" s="314"/>
      <c r="XBO538" s="314"/>
      <c r="XBP538" s="314"/>
      <c r="XBQ538" s="315"/>
      <c r="XBR538" s="314"/>
      <c r="XBS538" s="314"/>
      <c r="XBT538" s="314"/>
      <c r="XBU538" s="314"/>
      <c r="XBV538" s="314"/>
      <c r="XBW538" s="281"/>
      <c r="XBX538" s="317"/>
      <c r="XBY538" s="314"/>
      <c r="XBZ538" s="314"/>
      <c r="XCA538" s="318"/>
      <c r="XCB538" s="312"/>
      <c r="XCC538" s="314"/>
      <c r="XCD538" s="314"/>
      <c r="XCE538" s="263"/>
      <c r="XCF538" s="312"/>
      <c r="XCG538" s="263"/>
      <c r="XCH538" s="314"/>
      <c r="XCI538" s="314"/>
      <c r="XCJ538" s="314"/>
      <c r="XCK538" s="315"/>
      <c r="XCL538" s="314"/>
      <c r="XCM538" s="314"/>
      <c r="XCN538" s="314"/>
      <c r="XCO538" s="314"/>
      <c r="XCP538" s="314"/>
      <c r="XCQ538" s="317"/>
      <c r="XCR538" s="314"/>
      <c r="XCS538" s="318"/>
      <c r="XCT538" s="286"/>
      <c r="XCW538" s="314"/>
      <c r="XCX538" s="314"/>
      <c r="XCY538" s="263"/>
      <c r="XCZ538" s="312"/>
      <c r="XDA538" s="263"/>
      <c r="XDB538" s="314"/>
      <c r="XDC538" s="314"/>
      <c r="XDD538" s="314"/>
      <c r="XDE538" s="315"/>
      <c r="XDF538" s="314"/>
      <c r="XDG538" s="314"/>
      <c r="XDH538" s="314"/>
      <c r="XDI538" s="314"/>
      <c r="XDJ538" s="314"/>
      <c r="XDK538" s="314"/>
      <c r="XDL538" s="286"/>
      <c r="XDQ538" s="314"/>
      <c r="XDR538" s="314"/>
      <c r="XDS538" s="263"/>
      <c r="XDT538" s="312"/>
      <c r="XDU538" s="263"/>
      <c r="XDV538" s="314"/>
      <c r="XDW538" s="314"/>
      <c r="XDX538" s="314"/>
      <c r="XDY538" s="315"/>
      <c r="XDZ538" s="314"/>
      <c r="XEA538" s="314"/>
      <c r="XEB538" s="314"/>
      <c r="XEC538" s="314"/>
      <c r="XED538" s="314"/>
      <c r="XEE538" s="286"/>
      <c r="XEK538" s="314"/>
      <c r="XEL538" s="314"/>
      <c r="XEM538" s="263"/>
      <c r="XEN538" s="312"/>
      <c r="XEO538" s="263"/>
      <c r="XEP538" s="314"/>
      <c r="XEQ538" s="314"/>
      <c r="XER538" s="314"/>
      <c r="XES538" s="315"/>
      <c r="XET538" s="314"/>
      <c r="XEU538" s="314"/>
      <c r="XEV538" s="314"/>
      <c r="XEW538" s="314"/>
      <c r="XEX538" s="314"/>
    </row>
    <row r="539" spans="1:53 16265:16378" ht="40.5" hidden="1" customHeight="1" x14ac:dyDescent="0.2">
      <c r="A539" s="378">
        <v>177</v>
      </c>
      <c r="B539" s="364" t="s">
        <v>184</v>
      </c>
      <c r="C539" s="356" t="str">
        <f t="shared" si="2048"/>
        <v>LILIANA ARDILA GOMEZ</v>
      </c>
      <c r="D539" s="374" t="s">
        <v>166</v>
      </c>
      <c r="E539" s="356"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69" t="s">
        <v>276</v>
      </c>
      <c r="G539" s="275" t="s">
        <v>271</v>
      </c>
      <c r="H539" s="275" t="s">
        <v>37</v>
      </c>
      <c r="I539" s="163" t="s">
        <v>2488</v>
      </c>
      <c r="J539" s="369" t="s">
        <v>108</v>
      </c>
      <c r="K539" s="364" t="s">
        <v>2489</v>
      </c>
      <c r="L539" s="364" t="s">
        <v>2490</v>
      </c>
      <c r="M539" s="364" t="s">
        <v>2491</v>
      </c>
      <c r="N539" s="369" t="s">
        <v>128</v>
      </c>
      <c r="O539" s="382">
        <f t="shared" ref="O539" si="2264">IF(N539="ALTA",5,IF(N539="MEDIO ALTA",4,IF(N539="MEDIA",3,IF(N539="MEDIO BAJA",2,IF(N539="BAJA",1,0)))))</f>
        <v>1</v>
      </c>
      <c r="P539" s="369" t="s">
        <v>140</v>
      </c>
      <c r="Q539" s="382">
        <f t="shared" si="2253"/>
        <v>5</v>
      </c>
      <c r="R539" s="382">
        <f>Q539*O539</f>
        <v>5</v>
      </c>
      <c r="S539" s="162" t="s">
        <v>327</v>
      </c>
      <c r="T539" s="334">
        <f t="shared" si="2205"/>
        <v>1</v>
      </c>
      <c r="U539" s="356">
        <f t="shared" si="2168"/>
        <v>1</v>
      </c>
      <c r="V539" s="356">
        <f t="shared" ref="V539" si="2265">U539*0.6</f>
        <v>0.6</v>
      </c>
      <c r="W539" s="275" t="s">
        <v>2492</v>
      </c>
      <c r="X539" s="369">
        <f>IF(S539="No_existen",5*$X$10,Y539*$X$10)</f>
        <v>0.2</v>
      </c>
      <c r="Y539" s="368">
        <f t="shared" ref="Y539" si="2266">ROUND(AVERAGEIF(Z539:Z541,"&gt;0"),0)</f>
        <v>4</v>
      </c>
      <c r="Z539" s="335">
        <f t="shared" si="2208"/>
        <v>4</v>
      </c>
      <c r="AA539" s="275" t="s">
        <v>330</v>
      </c>
      <c r="AB539" s="275"/>
      <c r="AC539" s="368">
        <f t="shared" si="2171"/>
        <v>0.15</v>
      </c>
      <c r="AD539" s="356">
        <f t="shared" ref="AD539" si="2267">ROUND(AVERAGEIF(AE539:AE541,"&gt;0"),0)</f>
        <v>1</v>
      </c>
      <c r="AE539" s="336">
        <f t="shared" si="2210"/>
        <v>1</v>
      </c>
      <c r="AF539" s="275" t="s">
        <v>307</v>
      </c>
      <c r="AG539" s="275" t="s">
        <v>2493</v>
      </c>
      <c r="AH539" s="368">
        <f t="shared" ref="AH539" si="2268">IF(S539="No_existen",5*$AH$10,AI539*$AH$10)</f>
        <v>0.1</v>
      </c>
      <c r="AI539" s="356">
        <f t="shared" ref="AI539" si="2269">ROUND(AVERAGEIF(AJ539:AJ541,"&gt;0"),0)</f>
        <v>1</v>
      </c>
      <c r="AJ539" s="336">
        <f t="shared" si="2213"/>
        <v>1</v>
      </c>
      <c r="AK539" s="275" t="s">
        <v>304</v>
      </c>
      <c r="AL539" s="275" t="s">
        <v>311</v>
      </c>
      <c r="AM539" s="368">
        <f t="shared" ref="AM539" si="2270">IF(S539="No_existen",5*$AM$10,AN539*$AM$10)</f>
        <v>0.1</v>
      </c>
      <c r="AN539" s="356">
        <f t="shared" ref="AN539" si="2271">ROUND(AVERAGEIF(AO539:AO541,"&gt;0"),0)</f>
        <v>1</v>
      </c>
      <c r="AO539" s="336">
        <f t="shared" si="2216"/>
        <v>1</v>
      </c>
      <c r="AP539" s="275" t="s">
        <v>592</v>
      </c>
      <c r="AQ539" s="356">
        <f t="shared" si="2103"/>
        <v>2</v>
      </c>
      <c r="AR539" s="356" t="str">
        <f t="shared" ref="AR539" si="2272">IF(AQ539&lt;1.5,"FUERTE",IF(AND(AQ539&gt;=1.5,AQ539&lt;2.5),"ACEPTABLE",IF(AQ539&gt;=5,"INEXISTENTE","DÉBIL")))</f>
        <v>ACEPTABLE</v>
      </c>
      <c r="AS539" s="358">
        <f t="shared" ref="AS539" si="2273">IF(R539=0,0,ROUND((R539*AQ539),0))</f>
        <v>10</v>
      </c>
      <c r="AT539" s="360" t="str">
        <f t="shared" ref="AT539" si="2274">IF(AS539&gt;=36,"GRAVE", IF(AS539&lt;=10, "LEVE", "MODERADO"))</f>
        <v>LEVE</v>
      </c>
      <c r="AU539" s="367" t="s">
        <v>2494</v>
      </c>
      <c r="AV539" s="367" t="s">
        <v>2495</v>
      </c>
      <c r="AW539" s="275" t="s">
        <v>90</v>
      </c>
      <c r="AX539" s="275"/>
      <c r="AY539" s="159"/>
      <c r="AZ539" s="159"/>
      <c r="BA539" s="344"/>
      <c r="XAO539" s="314"/>
      <c r="XAP539" s="314"/>
      <c r="XAQ539" s="263"/>
      <c r="XAR539" s="312"/>
      <c r="XAS539" s="263"/>
      <c r="XAT539" s="314"/>
      <c r="XAU539" s="314"/>
      <c r="XAV539" s="314"/>
      <c r="XAW539" s="315"/>
      <c r="XAX539" s="314"/>
      <c r="XAY539" s="314"/>
      <c r="XAZ539" s="314"/>
      <c r="XBA539" s="314"/>
      <c r="XBB539" s="314"/>
      <c r="XBC539" s="314"/>
      <c r="XBD539" s="281"/>
      <c r="XBE539" s="316"/>
      <c r="XBF539" s="317"/>
      <c r="XBG539" s="314"/>
      <c r="XBH539" s="314"/>
      <c r="XBI539" s="314"/>
      <c r="XBJ539" s="314"/>
      <c r="XBK539" s="263"/>
      <c r="XBL539" s="312"/>
      <c r="XBM539" s="263"/>
      <c r="XBN539" s="314"/>
      <c r="XBO539" s="314"/>
      <c r="XBP539" s="314"/>
      <c r="XBQ539" s="315"/>
      <c r="XBR539" s="314"/>
      <c r="XBS539" s="314"/>
      <c r="XBT539" s="314"/>
      <c r="XBU539" s="314"/>
      <c r="XBV539" s="314"/>
      <c r="XBW539" s="281"/>
      <c r="XBX539" s="317"/>
      <c r="XBY539" s="314"/>
      <c r="XBZ539" s="314"/>
      <c r="XCA539" s="318"/>
      <c r="XCB539" s="312"/>
      <c r="XCC539" s="314"/>
      <c r="XCD539" s="314"/>
      <c r="XCE539" s="263"/>
      <c r="XCF539" s="312"/>
      <c r="XCG539" s="263"/>
      <c r="XCH539" s="314"/>
      <c r="XCI539" s="314"/>
      <c r="XCJ539" s="314"/>
      <c r="XCK539" s="315"/>
      <c r="XCL539" s="314"/>
      <c r="XCM539" s="314"/>
      <c r="XCN539" s="314"/>
      <c r="XCO539" s="314"/>
      <c r="XCP539" s="314"/>
      <c r="XCQ539" s="317"/>
      <c r="XCR539" s="314"/>
      <c r="XCS539" s="318"/>
      <c r="XCT539" s="286"/>
      <c r="XCW539" s="314"/>
      <c r="XCX539" s="314"/>
      <c r="XCY539" s="263"/>
      <c r="XCZ539" s="312"/>
      <c r="XDA539" s="263"/>
      <c r="XDB539" s="314"/>
      <c r="XDC539" s="314"/>
      <c r="XDD539" s="314"/>
      <c r="XDE539" s="315"/>
      <c r="XDF539" s="314"/>
      <c r="XDG539" s="314"/>
      <c r="XDH539" s="314"/>
      <c r="XDI539" s="314"/>
      <c r="XDJ539" s="314"/>
      <c r="XDK539" s="314"/>
      <c r="XDL539" s="286"/>
      <c r="XDQ539" s="314"/>
      <c r="XDR539" s="314"/>
      <c r="XDS539" s="263"/>
      <c r="XDT539" s="312"/>
      <c r="XDU539" s="263"/>
      <c r="XDV539" s="314"/>
      <c r="XDW539" s="314"/>
      <c r="XDX539" s="314"/>
      <c r="XDY539" s="315"/>
      <c r="XDZ539" s="314"/>
      <c r="XEA539" s="314"/>
      <c r="XEB539" s="314"/>
      <c r="XEC539" s="314"/>
      <c r="XED539" s="314"/>
      <c r="XEE539" s="286"/>
      <c r="XEK539" s="314"/>
      <c r="XEL539" s="314"/>
      <c r="XEM539" s="263"/>
      <c r="XEN539" s="312"/>
      <c r="XEO539" s="263"/>
      <c r="XEP539" s="314"/>
      <c r="XEQ539" s="314"/>
      <c r="XER539" s="314"/>
      <c r="XES539" s="315"/>
      <c r="XET539" s="314"/>
      <c r="XEU539" s="314"/>
      <c r="XEV539" s="314"/>
      <c r="XEW539" s="314"/>
      <c r="XEX539" s="314"/>
    </row>
    <row r="540" spans="1:53 16265:16378" ht="40.5" hidden="1" customHeight="1" x14ac:dyDescent="0.2">
      <c r="A540" s="378"/>
      <c r="B540" s="364"/>
      <c r="C540" s="356"/>
      <c r="D540" s="374"/>
      <c r="E540" s="356"/>
      <c r="F540" s="369"/>
      <c r="G540" s="275" t="s">
        <v>271</v>
      </c>
      <c r="H540" s="275" t="s">
        <v>38</v>
      </c>
      <c r="I540" s="163" t="s">
        <v>2496</v>
      </c>
      <c r="J540" s="369"/>
      <c r="K540" s="364"/>
      <c r="L540" s="364"/>
      <c r="M540" s="364"/>
      <c r="N540" s="369"/>
      <c r="O540" s="382"/>
      <c r="P540" s="369"/>
      <c r="Q540" s="382"/>
      <c r="R540" s="382"/>
      <c r="S540" s="162" t="s">
        <v>327</v>
      </c>
      <c r="T540" s="334">
        <f t="shared" si="2205"/>
        <v>1</v>
      </c>
      <c r="U540" s="356"/>
      <c r="V540" s="356"/>
      <c r="W540" s="275" t="s">
        <v>2497</v>
      </c>
      <c r="X540" s="369"/>
      <c r="Y540" s="368"/>
      <c r="Z540" s="335">
        <f t="shared" si="2208"/>
        <v>4</v>
      </c>
      <c r="AA540" s="275" t="s">
        <v>330</v>
      </c>
      <c r="AB540" s="275"/>
      <c r="AC540" s="368"/>
      <c r="AD540" s="356"/>
      <c r="AE540" s="336">
        <f t="shared" si="2210"/>
        <v>1</v>
      </c>
      <c r="AF540" s="275" t="s">
        <v>307</v>
      </c>
      <c r="AG540" s="275" t="s">
        <v>2498</v>
      </c>
      <c r="AH540" s="368"/>
      <c r="AI540" s="356"/>
      <c r="AJ540" s="336">
        <f t="shared" si="2213"/>
        <v>1</v>
      </c>
      <c r="AK540" s="275" t="s">
        <v>304</v>
      </c>
      <c r="AL540" s="275" t="s">
        <v>315</v>
      </c>
      <c r="AM540" s="368"/>
      <c r="AN540" s="356"/>
      <c r="AO540" s="336">
        <f t="shared" si="2216"/>
        <v>1</v>
      </c>
      <c r="AP540" s="275" t="s">
        <v>592</v>
      </c>
      <c r="AQ540" s="356"/>
      <c r="AR540" s="356"/>
      <c r="AS540" s="358"/>
      <c r="AT540" s="360"/>
      <c r="AU540" s="367"/>
      <c r="AV540" s="367"/>
      <c r="AW540" s="275" t="s">
        <v>90</v>
      </c>
      <c r="AX540" s="275"/>
      <c r="AY540" s="159"/>
      <c r="AZ540" s="159"/>
      <c r="BA540" s="344"/>
      <c r="XAO540" s="314"/>
      <c r="XAP540" s="314"/>
      <c r="XAQ540" s="263"/>
      <c r="XAR540" s="312"/>
      <c r="XAS540" s="263"/>
      <c r="XAT540" s="314"/>
      <c r="XAU540" s="314"/>
      <c r="XAV540" s="314"/>
      <c r="XAW540" s="315"/>
      <c r="XAX540" s="314"/>
      <c r="XAY540" s="314"/>
      <c r="XAZ540" s="314"/>
      <c r="XBA540" s="314"/>
      <c r="XBB540" s="314"/>
      <c r="XBC540" s="314"/>
      <c r="XBD540" s="281"/>
      <c r="XBE540" s="316"/>
      <c r="XBF540" s="317"/>
      <c r="XBG540" s="314"/>
      <c r="XBH540" s="314"/>
      <c r="XBI540" s="314"/>
      <c r="XBJ540" s="314"/>
      <c r="XBK540" s="263"/>
      <c r="XBL540" s="312"/>
      <c r="XBM540" s="263"/>
      <c r="XBN540" s="314"/>
      <c r="XBO540" s="314"/>
      <c r="XBP540" s="314"/>
      <c r="XBQ540" s="315"/>
      <c r="XBR540" s="314"/>
      <c r="XBS540" s="314"/>
      <c r="XBT540" s="314"/>
      <c r="XBU540" s="314"/>
      <c r="XBV540" s="314"/>
      <c r="XBW540" s="281"/>
      <c r="XBX540" s="317"/>
      <c r="XBY540" s="314"/>
      <c r="XBZ540" s="314"/>
      <c r="XCA540" s="318"/>
      <c r="XCB540" s="312"/>
      <c r="XCC540" s="314"/>
      <c r="XCD540" s="314"/>
      <c r="XCE540" s="263"/>
      <c r="XCF540" s="312"/>
      <c r="XCG540" s="263"/>
      <c r="XCH540" s="314"/>
      <c r="XCI540" s="314"/>
      <c r="XCJ540" s="314"/>
      <c r="XCK540" s="315"/>
      <c r="XCL540" s="314"/>
      <c r="XCM540" s="314"/>
      <c r="XCN540" s="314"/>
      <c r="XCO540" s="314"/>
      <c r="XCP540" s="314"/>
      <c r="XCQ540" s="317"/>
      <c r="XCR540" s="314"/>
      <c r="XCS540" s="318"/>
      <c r="XCT540" s="286"/>
      <c r="XCW540" s="314"/>
      <c r="XCX540" s="314"/>
      <c r="XCY540" s="263"/>
      <c r="XCZ540" s="312"/>
      <c r="XDA540" s="263"/>
      <c r="XDB540" s="314"/>
      <c r="XDC540" s="314"/>
      <c r="XDD540" s="314"/>
      <c r="XDE540" s="315"/>
      <c r="XDF540" s="314"/>
      <c r="XDG540" s="314"/>
      <c r="XDH540" s="314"/>
      <c r="XDI540" s="314"/>
      <c r="XDJ540" s="314"/>
      <c r="XDK540" s="314"/>
      <c r="XDL540" s="286"/>
      <c r="XDQ540" s="314"/>
      <c r="XDR540" s="314"/>
      <c r="XDS540" s="263"/>
      <c r="XDT540" s="312"/>
      <c r="XDU540" s="263"/>
      <c r="XDV540" s="314"/>
      <c r="XDW540" s="314"/>
      <c r="XDX540" s="314"/>
      <c r="XDY540" s="315"/>
      <c r="XDZ540" s="314"/>
      <c r="XEA540" s="314"/>
      <c r="XEB540" s="314"/>
      <c r="XEC540" s="314"/>
      <c r="XED540" s="314"/>
      <c r="XEE540" s="286"/>
      <c r="XEK540" s="314"/>
      <c r="XEL540" s="314"/>
      <c r="XEM540" s="263"/>
      <c r="XEN540" s="312"/>
      <c r="XEO540" s="263"/>
      <c r="XEP540" s="314"/>
      <c r="XEQ540" s="314"/>
      <c r="XER540" s="314"/>
      <c r="XES540" s="315"/>
      <c r="XET540" s="314"/>
      <c r="XEU540" s="314"/>
      <c r="XEV540" s="314"/>
      <c r="XEW540" s="314"/>
      <c r="XEX540" s="314"/>
    </row>
    <row r="541" spans="1:53 16265:16378" ht="40.5" hidden="1" customHeight="1" x14ac:dyDescent="0.2">
      <c r="A541" s="378"/>
      <c r="B541" s="364"/>
      <c r="C541" s="356"/>
      <c r="D541" s="374"/>
      <c r="E541" s="356"/>
      <c r="F541" s="369"/>
      <c r="G541" s="275"/>
      <c r="H541" s="275"/>
      <c r="I541" s="275"/>
      <c r="J541" s="369"/>
      <c r="K541" s="364"/>
      <c r="L541" s="364"/>
      <c r="M541" s="364"/>
      <c r="N541" s="369"/>
      <c r="O541" s="382"/>
      <c r="P541" s="369"/>
      <c r="Q541" s="382"/>
      <c r="R541" s="382"/>
      <c r="S541" s="162" t="s">
        <v>327</v>
      </c>
      <c r="T541" s="334">
        <f t="shared" si="2205"/>
        <v>1</v>
      </c>
      <c r="U541" s="356"/>
      <c r="V541" s="356"/>
      <c r="W541" s="275" t="s">
        <v>2499</v>
      </c>
      <c r="X541" s="369"/>
      <c r="Y541" s="368"/>
      <c r="Z541" s="335">
        <f t="shared" si="2208"/>
        <v>4</v>
      </c>
      <c r="AA541" s="275" t="s">
        <v>330</v>
      </c>
      <c r="AB541" s="275"/>
      <c r="AC541" s="368"/>
      <c r="AD541" s="356"/>
      <c r="AE541" s="336">
        <f t="shared" si="2210"/>
        <v>1</v>
      </c>
      <c r="AF541" s="275" t="s">
        <v>307</v>
      </c>
      <c r="AG541" s="275" t="s">
        <v>2500</v>
      </c>
      <c r="AH541" s="368"/>
      <c r="AI541" s="356"/>
      <c r="AJ541" s="336">
        <f t="shared" si="2213"/>
        <v>1</v>
      </c>
      <c r="AK541" s="275" t="s">
        <v>304</v>
      </c>
      <c r="AL541" s="275" t="s">
        <v>319</v>
      </c>
      <c r="AM541" s="368"/>
      <c r="AN541" s="356"/>
      <c r="AO541" s="336">
        <f t="shared" si="2216"/>
        <v>1</v>
      </c>
      <c r="AP541" s="275" t="s">
        <v>592</v>
      </c>
      <c r="AQ541" s="356"/>
      <c r="AR541" s="356"/>
      <c r="AS541" s="358"/>
      <c r="AT541" s="360"/>
      <c r="AU541" s="367"/>
      <c r="AV541" s="367"/>
      <c r="AW541" s="275" t="s">
        <v>90</v>
      </c>
      <c r="AX541" s="275"/>
      <c r="AY541" s="159"/>
      <c r="AZ541" s="159"/>
      <c r="BA541" s="344"/>
      <c r="XAO541" s="314"/>
      <c r="XAP541" s="314"/>
      <c r="XAQ541" s="263"/>
      <c r="XAR541" s="312"/>
      <c r="XAS541" s="263"/>
      <c r="XAT541" s="314"/>
      <c r="XAU541" s="314"/>
      <c r="XAV541" s="314"/>
      <c r="XAW541" s="315"/>
      <c r="XAX541" s="314"/>
      <c r="XAY541" s="314"/>
      <c r="XAZ541" s="314"/>
      <c r="XBA541" s="314"/>
      <c r="XBB541" s="314"/>
      <c r="XBC541" s="314"/>
      <c r="XBD541" s="281"/>
      <c r="XBE541" s="316"/>
      <c r="XBF541" s="317"/>
      <c r="XBG541" s="314"/>
      <c r="XBH541" s="314"/>
      <c r="XBI541" s="314"/>
      <c r="XBJ541" s="314"/>
      <c r="XBK541" s="263"/>
      <c r="XBL541" s="312"/>
      <c r="XBM541" s="263"/>
      <c r="XBN541" s="314"/>
      <c r="XBO541" s="314"/>
      <c r="XBP541" s="314"/>
      <c r="XBQ541" s="315"/>
      <c r="XBR541" s="314"/>
      <c r="XBS541" s="314"/>
      <c r="XBT541" s="314"/>
      <c r="XBU541" s="314"/>
      <c r="XBV541" s="314"/>
      <c r="XBW541" s="281"/>
      <c r="XBX541" s="317"/>
      <c r="XBY541" s="314"/>
      <c r="XBZ541" s="314"/>
      <c r="XCA541" s="318"/>
      <c r="XCB541" s="312"/>
      <c r="XCC541" s="314"/>
      <c r="XCD541" s="314"/>
      <c r="XCE541" s="263"/>
      <c r="XCF541" s="312"/>
      <c r="XCG541" s="263"/>
      <c r="XCH541" s="314"/>
      <c r="XCI541" s="314"/>
      <c r="XCJ541" s="314"/>
      <c r="XCK541" s="315"/>
      <c r="XCL541" s="314"/>
      <c r="XCM541" s="314"/>
      <c r="XCN541" s="314"/>
      <c r="XCO541" s="314"/>
      <c r="XCP541" s="314"/>
      <c r="XCQ541" s="317"/>
      <c r="XCR541" s="314"/>
      <c r="XCS541" s="318"/>
      <c r="XCT541" s="286"/>
      <c r="XCW541" s="314"/>
      <c r="XCX541" s="314"/>
      <c r="XCY541" s="263"/>
      <c r="XCZ541" s="312"/>
      <c r="XDA541" s="263"/>
      <c r="XDB541" s="314"/>
      <c r="XDC541" s="314"/>
      <c r="XDD541" s="314"/>
      <c r="XDE541" s="315"/>
      <c r="XDF541" s="314"/>
      <c r="XDG541" s="314"/>
      <c r="XDH541" s="314"/>
      <c r="XDI541" s="314"/>
      <c r="XDJ541" s="314"/>
      <c r="XDK541" s="314"/>
      <c r="XDL541" s="286"/>
      <c r="XDQ541" s="314"/>
      <c r="XDR541" s="314"/>
      <c r="XDS541" s="263"/>
      <c r="XDT541" s="312"/>
      <c r="XDU541" s="263"/>
      <c r="XDV541" s="314"/>
      <c r="XDW541" s="314"/>
      <c r="XDX541" s="314"/>
      <c r="XDY541" s="315"/>
      <c r="XDZ541" s="314"/>
      <c r="XEA541" s="314"/>
      <c r="XEB541" s="314"/>
      <c r="XEC541" s="314"/>
      <c r="XED541" s="314"/>
      <c r="XEE541" s="286"/>
      <c r="XEK541" s="314"/>
      <c r="XEL541" s="314"/>
      <c r="XEM541" s="263"/>
      <c r="XEN541" s="312"/>
      <c r="XEO541" s="263"/>
      <c r="XEP541" s="314"/>
      <c r="XEQ541" s="314"/>
      <c r="XER541" s="314"/>
      <c r="XES541" s="315"/>
      <c r="XET541" s="314"/>
      <c r="XEU541" s="314"/>
      <c r="XEV541" s="314"/>
      <c r="XEW541" s="314"/>
      <c r="XEX541" s="314"/>
    </row>
    <row r="542" spans="1:53 16265:16378" ht="40.5" hidden="1" customHeight="1" x14ac:dyDescent="0.2">
      <c r="A542" s="378">
        <v>178</v>
      </c>
      <c r="B542" s="364" t="s">
        <v>184</v>
      </c>
      <c r="C542" s="356" t="str">
        <f t="shared" si="2048"/>
        <v>LILIANA ARDILA GOMEZ</v>
      </c>
      <c r="D542" s="374" t="s">
        <v>166</v>
      </c>
      <c r="E542" s="356"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69" t="s">
        <v>276</v>
      </c>
      <c r="G542" s="275" t="s">
        <v>271</v>
      </c>
      <c r="H542" s="275" t="s">
        <v>37</v>
      </c>
      <c r="I542" s="162" t="s">
        <v>2501</v>
      </c>
      <c r="J542" s="369" t="s">
        <v>112</v>
      </c>
      <c r="K542" s="369" t="s">
        <v>2502</v>
      </c>
      <c r="L542" s="369" t="s">
        <v>2503</v>
      </c>
      <c r="M542" s="369" t="s">
        <v>2504</v>
      </c>
      <c r="N542" s="369" t="s">
        <v>105</v>
      </c>
      <c r="O542" s="382">
        <f t="shared" ref="O542" si="2275">IF(N542="ALTA",5,IF(N542="MEDIO ALTA",4,IF(N542="MEDIA",3,IF(N542="MEDIO BAJA",2,IF(N542="BAJA",1,0)))))</f>
        <v>3</v>
      </c>
      <c r="P542" s="369" t="s">
        <v>142</v>
      </c>
      <c r="Q542" s="382">
        <f t="shared" si="2253"/>
        <v>1</v>
      </c>
      <c r="R542" s="382">
        <f>Q542*O542</f>
        <v>3</v>
      </c>
      <c r="S542" s="162" t="s">
        <v>327</v>
      </c>
      <c r="T542" s="334">
        <f t="shared" si="2205"/>
        <v>1</v>
      </c>
      <c r="U542" s="356">
        <f t="shared" si="2168"/>
        <v>1</v>
      </c>
      <c r="V542" s="356">
        <f t="shared" ref="V542" si="2276">U542*0.6</f>
        <v>0.6</v>
      </c>
      <c r="W542" s="275" t="s">
        <v>2505</v>
      </c>
      <c r="X542" s="369">
        <f>IF(S542="No_existen",5*$X$10,Y542*$X$10)</f>
        <v>0.2</v>
      </c>
      <c r="Y542" s="368">
        <f t="shared" ref="Y542" si="2277">ROUND(AVERAGEIF(Z542:Z544,"&gt;0"),0)</f>
        <v>4</v>
      </c>
      <c r="Z542" s="335">
        <f t="shared" si="2208"/>
        <v>4</v>
      </c>
      <c r="AA542" s="275" t="s">
        <v>330</v>
      </c>
      <c r="AB542" s="275"/>
      <c r="AC542" s="368">
        <f t="shared" si="2171"/>
        <v>0.15</v>
      </c>
      <c r="AD542" s="356">
        <f t="shared" ref="AD542" si="2278">ROUND(AVERAGEIF(AE542:AE544,"&gt;0"),0)</f>
        <v>1</v>
      </c>
      <c r="AE542" s="336">
        <f t="shared" si="2210"/>
        <v>1</v>
      </c>
      <c r="AF542" s="275" t="s">
        <v>307</v>
      </c>
      <c r="AG542" s="275" t="s">
        <v>2500</v>
      </c>
      <c r="AH542" s="368">
        <f t="shared" ref="AH542" si="2279">IF(S542="No_existen",5*$AH$10,AI542*$AH$10)</f>
        <v>0.1</v>
      </c>
      <c r="AI542" s="356">
        <f t="shared" ref="AI542" si="2280">ROUND(AVERAGEIF(AJ542:AJ544,"&gt;0"),0)</f>
        <v>1</v>
      </c>
      <c r="AJ542" s="336">
        <f t="shared" si="2213"/>
        <v>1</v>
      </c>
      <c r="AK542" s="275" t="s">
        <v>304</v>
      </c>
      <c r="AL542" s="275" t="s">
        <v>319</v>
      </c>
      <c r="AM542" s="368">
        <f t="shared" ref="AM542" si="2281">IF(S542="No_existen",5*$AM$10,AN542*$AM$10)</f>
        <v>0.1</v>
      </c>
      <c r="AN542" s="356">
        <f t="shared" ref="AN542" si="2282">ROUND(AVERAGEIF(AO542:AO544,"&gt;0"),0)</f>
        <v>1</v>
      </c>
      <c r="AO542" s="336">
        <f t="shared" si="2216"/>
        <v>1</v>
      </c>
      <c r="AP542" s="275" t="s">
        <v>592</v>
      </c>
      <c r="AQ542" s="356">
        <f t="shared" si="2103"/>
        <v>2</v>
      </c>
      <c r="AR542" s="356" t="str">
        <f t="shared" ref="AR542" si="2283">IF(AQ542&lt;1.5,"FUERTE",IF(AND(AQ542&gt;=1.5,AQ542&lt;2.5),"ACEPTABLE",IF(AQ542&gt;=5,"INEXISTENTE","DÉBIL")))</f>
        <v>ACEPTABLE</v>
      </c>
      <c r="AS542" s="358">
        <f t="shared" ref="AS542" si="2284">IF(R542=0,0,ROUND((R542*AQ542),0))</f>
        <v>6</v>
      </c>
      <c r="AT542" s="360" t="str">
        <f t="shared" ref="AT542" si="2285">IF(AS542&gt;=36,"GRAVE", IF(AS542&lt;=10, "LEVE", "MODERADO"))</f>
        <v>LEVE</v>
      </c>
      <c r="AU542" s="367" t="s">
        <v>2506</v>
      </c>
      <c r="AV542" s="367">
        <v>4</v>
      </c>
      <c r="AW542" s="275" t="s">
        <v>90</v>
      </c>
      <c r="AX542" s="275"/>
      <c r="AY542" s="159"/>
      <c r="AZ542" s="159"/>
      <c r="BA542" s="344"/>
      <c r="XAO542" s="314"/>
      <c r="XAP542" s="314"/>
      <c r="XAQ542" s="263"/>
      <c r="XAR542" s="312"/>
      <c r="XAS542" s="263"/>
      <c r="XAT542" s="314"/>
      <c r="XAU542" s="314"/>
      <c r="XAV542" s="314"/>
      <c r="XAW542" s="315"/>
      <c r="XAX542" s="314"/>
      <c r="XAY542" s="314"/>
      <c r="XAZ542" s="314"/>
      <c r="XBA542" s="314"/>
      <c r="XBB542" s="314"/>
      <c r="XBC542" s="314"/>
      <c r="XBD542" s="281"/>
      <c r="XBE542" s="316"/>
      <c r="XBF542" s="317"/>
      <c r="XBG542" s="314"/>
      <c r="XBH542" s="314"/>
      <c r="XBI542" s="314"/>
      <c r="XBJ542" s="314"/>
      <c r="XBK542" s="263"/>
      <c r="XBL542" s="312"/>
      <c r="XBM542" s="263"/>
      <c r="XBN542" s="314"/>
      <c r="XBO542" s="314"/>
      <c r="XBP542" s="314"/>
      <c r="XBQ542" s="315"/>
      <c r="XBR542" s="314"/>
      <c r="XBS542" s="314"/>
      <c r="XBT542" s="314"/>
      <c r="XBU542" s="314"/>
      <c r="XBV542" s="314"/>
      <c r="XBW542" s="281"/>
      <c r="XBX542" s="317"/>
      <c r="XBY542" s="314"/>
      <c r="XBZ542" s="314"/>
      <c r="XCA542" s="318"/>
      <c r="XCB542" s="312"/>
      <c r="XCC542" s="314"/>
      <c r="XCD542" s="314"/>
      <c r="XCE542" s="263"/>
      <c r="XCF542" s="312"/>
      <c r="XCG542" s="263"/>
      <c r="XCH542" s="314"/>
      <c r="XCI542" s="314"/>
      <c r="XCJ542" s="314"/>
      <c r="XCK542" s="315"/>
      <c r="XCL542" s="314"/>
      <c r="XCM542" s="314"/>
      <c r="XCN542" s="314"/>
      <c r="XCO542" s="314"/>
      <c r="XCP542" s="314"/>
      <c r="XCQ542" s="317"/>
      <c r="XCR542" s="314"/>
      <c r="XCS542" s="318"/>
      <c r="XCT542" s="286"/>
      <c r="XCW542" s="314"/>
      <c r="XCX542" s="314"/>
      <c r="XCY542" s="263"/>
      <c r="XCZ542" s="312"/>
      <c r="XDA542" s="263"/>
      <c r="XDB542" s="314"/>
      <c r="XDC542" s="314"/>
      <c r="XDD542" s="314"/>
      <c r="XDE542" s="315"/>
      <c r="XDF542" s="314"/>
      <c r="XDG542" s="314"/>
      <c r="XDH542" s="314"/>
      <c r="XDI542" s="314"/>
      <c r="XDJ542" s="314"/>
      <c r="XDK542" s="314"/>
      <c r="XDL542" s="286"/>
      <c r="XDQ542" s="314"/>
      <c r="XDR542" s="314"/>
      <c r="XDS542" s="263"/>
      <c r="XDT542" s="312"/>
      <c r="XDU542" s="263"/>
      <c r="XDV542" s="314"/>
      <c r="XDW542" s="314"/>
      <c r="XDX542" s="314"/>
      <c r="XDY542" s="315"/>
      <c r="XDZ542" s="314"/>
      <c r="XEA542" s="314"/>
      <c r="XEB542" s="314"/>
      <c r="XEC542" s="314"/>
      <c r="XED542" s="314"/>
      <c r="XEE542" s="286"/>
      <c r="XEK542" s="314"/>
      <c r="XEL542" s="314"/>
      <c r="XEM542" s="263"/>
      <c r="XEN542" s="312"/>
      <c r="XEO542" s="263"/>
      <c r="XEP542" s="314"/>
      <c r="XEQ542" s="314"/>
      <c r="XER542" s="314"/>
      <c r="XES542" s="315"/>
      <c r="XET542" s="314"/>
      <c r="XEU542" s="314"/>
      <c r="XEV542" s="314"/>
      <c r="XEW542" s="314"/>
      <c r="XEX542" s="314"/>
    </row>
    <row r="543" spans="1:53 16265:16378" ht="40.5" hidden="1" customHeight="1" x14ac:dyDescent="0.2">
      <c r="A543" s="378"/>
      <c r="B543" s="364"/>
      <c r="C543" s="356"/>
      <c r="D543" s="374"/>
      <c r="E543" s="356"/>
      <c r="F543" s="369"/>
      <c r="G543" s="275" t="s">
        <v>271</v>
      </c>
      <c r="H543" s="275" t="s">
        <v>37</v>
      </c>
      <c r="I543" s="162" t="s">
        <v>2507</v>
      </c>
      <c r="J543" s="369"/>
      <c r="K543" s="369"/>
      <c r="L543" s="369"/>
      <c r="M543" s="369"/>
      <c r="N543" s="369"/>
      <c r="O543" s="382"/>
      <c r="P543" s="369"/>
      <c r="Q543" s="382"/>
      <c r="R543" s="382"/>
      <c r="S543" s="162" t="s">
        <v>327</v>
      </c>
      <c r="T543" s="334">
        <f t="shared" si="2205"/>
        <v>1</v>
      </c>
      <c r="U543" s="356"/>
      <c r="V543" s="356"/>
      <c r="W543" s="275" t="s">
        <v>2508</v>
      </c>
      <c r="X543" s="369"/>
      <c r="Y543" s="368"/>
      <c r="Z543" s="335">
        <f t="shared" si="2208"/>
        <v>4</v>
      </c>
      <c r="AA543" s="275" t="s">
        <v>330</v>
      </c>
      <c r="AB543" s="275"/>
      <c r="AC543" s="368"/>
      <c r="AD543" s="356"/>
      <c r="AE543" s="336">
        <f t="shared" si="2210"/>
        <v>1</v>
      </c>
      <c r="AF543" s="275" t="s">
        <v>307</v>
      </c>
      <c r="AG543" s="275" t="s">
        <v>2509</v>
      </c>
      <c r="AH543" s="368"/>
      <c r="AI543" s="356"/>
      <c r="AJ543" s="336">
        <f t="shared" si="2213"/>
        <v>1</v>
      </c>
      <c r="AK543" s="275" t="s">
        <v>304</v>
      </c>
      <c r="AL543" s="275" t="s">
        <v>319</v>
      </c>
      <c r="AM543" s="368"/>
      <c r="AN543" s="356"/>
      <c r="AO543" s="336">
        <f t="shared" si="2216"/>
        <v>1</v>
      </c>
      <c r="AP543" s="275" t="s">
        <v>592</v>
      </c>
      <c r="AQ543" s="356"/>
      <c r="AR543" s="356"/>
      <c r="AS543" s="358"/>
      <c r="AT543" s="360"/>
      <c r="AU543" s="367"/>
      <c r="AV543" s="367"/>
      <c r="AW543" s="275" t="s">
        <v>90</v>
      </c>
      <c r="AX543" s="275"/>
      <c r="AY543" s="159"/>
      <c r="AZ543" s="159"/>
      <c r="BA543" s="344"/>
      <c r="XAO543" s="314"/>
      <c r="XAP543" s="314"/>
      <c r="XAQ543" s="263"/>
      <c r="XAR543" s="312"/>
      <c r="XAS543" s="263"/>
      <c r="XAT543" s="314"/>
      <c r="XAU543" s="314"/>
      <c r="XAV543" s="314"/>
      <c r="XAW543" s="315"/>
      <c r="XAX543" s="314"/>
      <c r="XAY543" s="314"/>
      <c r="XAZ543" s="314"/>
      <c r="XBA543" s="314"/>
      <c r="XBB543" s="314"/>
      <c r="XBC543" s="314"/>
      <c r="XBD543" s="281"/>
      <c r="XBE543" s="316"/>
      <c r="XBF543" s="317"/>
      <c r="XBG543" s="314"/>
      <c r="XBH543" s="314"/>
      <c r="XBI543" s="314"/>
      <c r="XBJ543" s="314"/>
      <c r="XBK543" s="263"/>
      <c r="XBL543" s="312"/>
      <c r="XBM543" s="263"/>
      <c r="XBN543" s="314"/>
      <c r="XBO543" s="314"/>
      <c r="XBP543" s="314"/>
      <c r="XBQ543" s="315"/>
      <c r="XBR543" s="314"/>
      <c r="XBS543" s="314"/>
      <c r="XBT543" s="314"/>
      <c r="XBU543" s="314"/>
      <c r="XBV543" s="314"/>
      <c r="XBW543" s="281"/>
      <c r="XBX543" s="317"/>
      <c r="XBY543" s="314"/>
      <c r="XBZ543" s="314"/>
      <c r="XCA543" s="318"/>
      <c r="XCB543" s="312"/>
      <c r="XCC543" s="314"/>
      <c r="XCD543" s="314"/>
      <c r="XCE543" s="263"/>
      <c r="XCF543" s="312"/>
      <c r="XCG543" s="263"/>
      <c r="XCH543" s="314"/>
      <c r="XCI543" s="314"/>
      <c r="XCJ543" s="314"/>
      <c r="XCK543" s="315"/>
      <c r="XCL543" s="314"/>
      <c r="XCM543" s="314"/>
      <c r="XCN543" s="314"/>
      <c r="XCO543" s="314"/>
      <c r="XCP543" s="314"/>
      <c r="XCQ543" s="317"/>
      <c r="XCR543" s="314"/>
      <c r="XCS543" s="318"/>
      <c r="XCT543" s="286"/>
      <c r="XCW543" s="314"/>
      <c r="XCX543" s="314"/>
      <c r="XCY543" s="263"/>
      <c r="XCZ543" s="312"/>
      <c r="XDA543" s="263"/>
      <c r="XDB543" s="314"/>
      <c r="XDC543" s="314"/>
      <c r="XDD543" s="314"/>
      <c r="XDE543" s="315"/>
      <c r="XDF543" s="314"/>
      <c r="XDG543" s="314"/>
      <c r="XDH543" s="314"/>
      <c r="XDI543" s="314"/>
      <c r="XDJ543" s="314"/>
      <c r="XDK543" s="314"/>
      <c r="XDL543" s="286"/>
      <c r="XDQ543" s="314"/>
      <c r="XDR543" s="314"/>
      <c r="XDS543" s="263"/>
      <c r="XDT543" s="312"/>
      <c r="XDU543" s="263"/>
      <c r="XDV543" s="314"/>
      <c r="XDW543" s="314"/>
      <c r="XDX543" s="314"/>
      <c r="XDY543" s="315"/>
      <c r="XDZ543" s="314"/>
      <c r="XEA543" s="314"/>
      <c r="XEB543" s="314"/>
      <c r="XEC543" s="314"/>
      <c r="XED543" s="314"/>
      <c r="XEE543" s="286"/>
      <c r="XEK543" s="314"/>
      <c r="XEL543" s="314"/>
      <c r="XEM543" s="263"/>
      <c r="XEN543" s="312"/>
      <c r="XEO543" s="263"/>
      <c r="XEP543" s="314"/>
      <c r="XEQ543" s="314"/>
      <c r="XER543" s="314"/>
      <c r="XES543" s="315"/>
      <c r="XET543" s="314"/>
      <c r="XEU543" s="314"/>
      <c r="XEV543" s="314"/>
      <c r="XEW543" s="314"/>
      <c r="XEX543" s="314"/>
    </row>
    <row r="544" spans="1:53 16265:16378" ht="40.5" hidden="1" customHeight="1" x14ac:dyDescent="0.2">
      <c r="A544" s="378"/>
      <c r="B544" s="364"/>
      <c r="C544" s="356"/>
      <c r="D544" s="374"/>
      <c r="E544" s="356"/>
      <c r="F544" s="369"/>
      <c r="G544" s="275"/>
      <c r="H544" s="275"/>
      <c r="I544" s="161"/>
      <c r="J544" s="369"/>
      <c r="K544" s="369"/>
      <c r="L544" s="369"/>
      <c r="M544" s="369"/>
      <c r="N544" s="369"/>
      <c r="O544" s="382"/>
      <c r="P544" s="369"/>
      <c r="Q544" s="382"/>
      <c r="R544" s="382"/>
      <c r="S544" s="162" t="s">
        <v>327</v>
      </c>
      <c r="T544" s="334">
        <f t="shared" si="2205"/>
        <v>1</v>
      </c>
      <c r="U544" s="356"/>
      <c r="V544" s="356"/>
      <c r="W544" s="275" t="s">
        <v>2510</v>
      </c>
      <c r="X544" s="369"/>
      <c r="Y544" s="368"/>
      <c r="Z544" s="335">
        <f t="shared" si="2208"/>
        <v>4</v>
      </c>
      <c r="AA544" s="275" t="s">
        <v>330</v>
      </c>
      <c r="AB544" s="275"/>
      <c r="AC544" s="368"/>
      <c r="AD544" s="356"/>
      <c r="AE544" s="336">
        <f t="shared" si="2210"/>
        <v>1</v>
      </c>
      <c r="AF544" s="275" t="s">
        <v>307</v>
      </c>
      <c r="AG544" s="275" t="s">
        <v>2511</v>
      </c>
      <c r="AH544" s="368"/>
      <c r="AI544" s="356"/>
      <c r="AJ544" s="336">
        <f t="shared" si="2213"/>
        <v>1</v>
      </c>
      <c r="AK544" s="275" t="s">
        <v>304</v>
      </c>
      <c r="AL544" s="275" t="s">
        <v>319</v>
      </c>
      <c r="AM544" s="368"/>
      <c r="AN544" s="356"/>
      <c r="AO544" s="336">
        <f t="shared" si="2216"/>
        <v>1</v>
      </c>
      <c r="AP544" s="275" t="s">
        <v>592</v>
      </c>
      <c r="AQ544" s="356"/>
      <c r="AR544" s="356"/>
      <c r="AS544" s="358"/>
      <c r="AT544" s="360"/>
      <c r="AU544" s="367"/>
      <c r="AV544" s="367"/>
      <c r="AW544" s="275" t="s">
        <v>90</v>
      </c>
      <c r="AX544" s="275"/>
      <c r="AY544" s="159"/>
      <c r="AZ544" s="159"/>
      <c r="BA544" s="344"/>
      <c r="XAO544" s="314"/>
      <c r="XAP544" s="314"/>
      <c r="XAQ544" s="263"/>
      <c r="XAR544" s="312"/>
      <c r="XAS544" s="263"/>
      <c r="XAT544" s="314"/>
      <c r="XAU544" s="314"/>
      <c r="XAV544" s="314"/>
      <c r="XAW544" s="315"/>
      <c r="XAX544" s="314"/>
      <c r="XAY544" s="314"/>
      <c r="XAZ544" s="314"/>
      <c r="XBA544" s="314"/>
      <c r="XBB544" s="314"/>
      <c r="XBC544" s="314"/>
      <c r="XBD544" s="281"/>
      <c r="XBE544" s="316"/>
      <c r="XBF544" s="317"/>
      <c r="XBG544" s="314"/>
      <c r="XBH544" s="314"/>
      <c r="XBI544" s="314"/>
      <c r="XBJ544" s="314"/>
      <c r="XBK544" s="263"/>
      <c r="XBL544" s="312"/>
      <c r="XBM544" s="263"/>
      <c r="XBN544" s="314"/>
      <c r="XBO544" s="314"/>
      <c r="XBP544" s="314"/>
      <c r="XBQ544" s="315"/>
      <c r="XBR544" s="314"/>
      <c r="XBS544" s="314"/>
      <c r="XBT544" s="314"/>
      <c r="XBU544" s="314"/>
      <c r="XBV544" s="314"/>
      <c r="XBW544" s="281"/>
      <c r="XBX544" s="317"/>
      <c r="XBY544" s="314"/>
      <c r="XBZ544" s="314"/>
      <c r="XCA544" s="318"/>
      <c r="XCB544" s="312"/>
      <c r="XCC544" s="314"/>
      <c r="XCD544" s="314"/>
      <c r="XCE544" s="263"/>
      <c r="XCF544" s="312"/>
      <c r="XCG544" s="263"/>
      <c r="XCH544" s="314"/>
      <c r="XCI544" s="314"/>
      <c r="XCJ544" s="314"/>
      <c r="XCK544" s="315"/>
      <c r="XCL544" s="314"/>
      <c r="XCM544" s="314"/>
      <c r="XCN544" s="314"/>
      <c r="XCO544" s="314"/>
      <c r="XCP544" s="314"/>
      <c r="XCQ544" s="317"/>
      <c r="XCR544" s="314"/>
      <c r="XCS544" s="318"/>
      <c r="XCT544" s="286"/>
      <c r="XCW544" s="314"/>
      <c r="XCX544" s="314"/>
      <c r="XCY544" s="263"/>
      <c r="XCZ544" s="312"/>
      <c r="XDA544" s="263"/>
      <c r="XDB544" s="314"/>
      <c r="XDC544" s="314"/>
      <c r="XDD544" s="314"/>
      <c r="XDE544" s="315"/>
      <c r="XDF544" s="314"/>
      <c r="XDG544" s="314"/>
      <c r="XDH544" s="314"/>
      <c r="XDI544" s="314"/>
      <c r="XDJ544" s="314"/>
      <c r="XDK544" s="314"/>
      <c r="XDL544" s="286"/>
      <c r="XDQ544" s="314"/>
      <c r="XDR544" s="314"/>
      <c r="XDS544" s="263"/>
      <c r="XDT544" s="312"/>
      <c r="XDU544" s="263"/>
      <c r="XDV544" s="314"/>
      <c r="XDW544" s="314"/>
      <c r="XDX544" s="314"/>
      <c r="XDY544" s="315"/>
      <c r="XDZ544" s="314"/>
      <c r="XEA544" s="314"/>
      <c r="XEB544" s="314"/>
      <c r="XEC544" s="314"/>
      <c r="XED544" s="314"/>
      <c r="XEE544" s="286"/>
      <c r="XEK544" s="314"/>
      <c r="XEL544" s="314"/>
      <c r="XEM544" s="263"/>
      <c r="XEN544" s="312"/>
      <c r="XEO544" s="263"/>
      <c r="XEP544" s="314"/>
      <c r="XEQ544" s="314"/>
      <c r="XER544" s="314"/>
      <c r="XES544" s="315"/>
      <c r="XET544" s="314"/>
      <c r="XEU544" s="314"/>
      <c r="XEV544" s="314"/>
      <c r="XEW544" s="314"/>
      <c r="XEX544" s="314"/>
    </row>
    <row r="545" spans="1:53 16265:16378" ht="40.5" hidden="1" customHeight="1" x14ac:dyDescent="0.2">
      <c r="A545" s="378">
        <v>179</v>
      </c>
      <c r="B545" s="364" t="s">
        <v>187</v>
      </c>
      <c r="C545" s="356" t="str">
        <f t="shared" si="2048"/>
        <v>ORLANDO CAÑAS MORENO</v>
      </c>
      <c r="D545" s="374" t="s">
        <v>166</v>
      </c>
      <c r="E545" s="356"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69" t="s">
        <v>276</v>
      </c>
      <c r="G545" s="275" t="s">
        <v>271</v>
      </c>
      <c r="H545" s="275" t="s">
        <v>38</v>
      </c>
      <c r="I545" s="161" t="s">
        <v>2518</v>
      </c>
      <c r="J545" s="369" t="s">
        <v>106</v>
      </c>
      <c r="K545" s="369" t="s">
        <v>2519</v>
      </c>
      <c r="L545" s="369" t="s">
        <v>2520</v>
      </c>
      <c r="M545" s="369" t="s">
        <v>2521</v>
      </c>
      <c r="N545" s="369" t="s">
        <v>151</v>
      </c>
      <c r="O545" s="382">
        <f>IF(N545="ALTA",5,IF(N545="MEDIO ALTA",4,IF(N545="MEDIA",3,IF(N545="MEDIO BAJA",2,IF(N545="BAJA",1,0)))))</f>
        <v>2</v>
      </c>
      <c r="P545" s="369" t="s">
        <v>144</v>
      </c>
      <c r="Q545" s="382">
        <f>IF(P545="ALTO",5,IF(P545="MEDIO ALTO",4,IF(P545="MEDIO",3,IF(P545="MEDIO BAJO",2,IF(P545="BAJO",1,0)))))</f>
        <v>4</v>
      </c>
      <c r="R545" s="382">
        <f>Q545*O545</f>
        <v>8</v>
      </c>
      <c r="S545" s="162" t="s">
        <v>327</v>
      </c>
      <c r="T545" s="334">
        <f t="shared" si="2205"/>
        <v>1</v>
      </c>
      <c r="U545" s="356">
        <f t="shared" si="2168"/>
        <v>1</v>
      </c>
      <c r="V545" s="356">
        <f t="shared" ref="V545" si="2286">U545*0.6</f>
        <v>0.6</v>
      </c>
      <c r="W545" s="275" t="s">
        <v>2522</v>
      </c>
      <c r="X545" s="369">
        <f>IF(S545="No_existen",5*$X$10,Y545*$X$10)</f>
        <v>0.2</v>
      </c>
      <c r="Y545" s="368">
        <f t="shared" ref="Y545" si="2287">ROUND(AVERAGEIF(Z545:Z547,"&gt;0"),0)</f>
        <v>4</v>
      </c>
      <c r="Z545" s="335">
        <f t="shared" si="2208"/>
        <v>4</v>
      </c>
      <c r="AA545" s="275" t="s">
        <v>330</v>
      </c>
      <c r="AB545" s="275"/>
      <c r="AC545" s="368">
        <f t="shared" ref="AC545:AC593" si="2288">IF(S545="No_existen",5*$AC$10,AD545*$AC$10)</f>
        <v>0.15</v>
      </c>
      <c r="AD545" s="356">
        <f t="shared" ref="AD545" si="2289">ROUND(AVERAGEIF(AE545:AE547,"&gt;0"),0)</f>
        <v>1</v>
      </c>
      <c r="AE545" s="336">
        <f t="shared" si="2210"/>
        <v>1</v>
      </c>
      <c r="AF545" s="275" t="s">
        <v>307</v>
      </c>
      <c r="AG545" s="275" t="s">
        <v>2523</v>
      </c>
      <c r="AH545" s="368">
        <f t="shared" ref="AH545" si="2290">IF(S545="No_existen",5*$AH$10,AI545*$AH$10)</f>
        <v>0.1</v>
      </c>
      <c r="AI545" s="356">
        <f t="shared" ref="AI545" si="2291">ROUND(AVERAGEIF(AJ545:AJ547,"&gt;0"),0)</f>
        <v>1</v>
      </c>
      <c r="AJ545" s="336">
        <f t="shared" si="2213"/>
        <v>1</v>
      </c>
      <c r="AK545" s="275" t="s">
        <v>304</v>
      </c>
      <c r="AL545" s="275" t="s">
        <v>311</v>
      </c>
      <c r="AM545" s="368">
        <f t="shared" ref="AM545" si="2292">IF(S545="No_existen",5*$AM$10,AN545*$AM$10)</f>
        <v>0.2</v>
      </c>
      <c r="AN545" s="356">
        <f t="shared" ref="AN545" si="2293">ROUND(AVERAGEIF(AO545:AO547,"&gt;0"),0)</f>
        <v>2</v>
      </c>
      <c r="AO545" s="336">
        <f t="shared" si="2216"/>
        <v>1</v>
      </c>
      <c r="AP545" s="275" t="s">
        <v>592</v>
      </c>
      <c r="AQ545" s="356">
        <f t="shared" si="2103"/>
        <v>2</v>
      </c>
      <c r="AR545" s="356" t="str">
        <f t="shared" ref="AR545" si="2294">IF(AQ545&lt;1.5,"FUERTE",IF(AND(AQ545&gt;=1.5,AQ545&lt;2.5),"ACEPTABLE",IF(AQ545&gt;=5,"INEXISTENTE","DÉBIL")))</f>
        <v>ACEPTABLE</v>
      </c>
      <c r="AS545" s="358">
        <f t="shared" ref="AS545" si="2295">IF(R545=0,0,ROUND((R545*AQ545),0))</f>
        <v>16</v>
      </c>
      <c r="AT545" s="360" t="str">
        <f t="shared" ref="AT545" si="2296">IF(AS545&gt;=36,"GRAVE", IF(AS545&lt;=10, "LEVE", "MODERADO"))</f>
        <v>MODERADO</v>
      </c>
      <c r="AU545" s="374" t="s">
        <v>2524</v>
      </c>
      <c r="AV545" s="374" t="s">
        <v>2525</v>
      </c>
      <c r="AW545" s="275" t="s">
        <v>91</v>
      </c>
      <c r="AX545" s="275" t="s">
        <v>2526</v>
      </c>
      <c r="AY545" s="159">
        <v>45291</v>
      </c>
      <c r="AZ545" s="159"/>
      <c r="BA545" s="344"/>
      <c r="XAO545" s="314"/>
      <c r="XAP545" s="314"/>
      <c r="XAQ545" s="263"/>
      <c r="XAR545" s="312"/>
      <c r="XAS545" s="263"/>
      <c r="XAT545" s="314"/>
      <c r="XAU545" s="314"/>
      <c r="XAV545" s="314"/>
      <c r="XAW545" s="315"/>
      <c r="XAX545" s="314"/>
      <c r="XAY545" s="314"/>
      <c r="XAZ545" s="314"/>
      <c r="XBA545" s="314"/>
      <c r="XBB545" s="314"/>
      <c r="XBC545" s="314"/>
      <c r="XBD545" s="281"/>
      <c r="XBE545" s="316"/>
      <c r="XBF545" s="317"/>
      <c r="XBG545" s="314"/>
      <c r="XBH545" s="314"/>
      <c r="XBI545" s="314"/>
      <c r="XBJ545" s="314"/>
      <c r="XBK545" s="263"/>
      <c r="XBL545" s="312"/>
      <c r="XBM545" s="263"/>
      <c r="XBN545" s="314"/>
      <c r="XBO545" s="314"/>
      <c r="XBP545" s="314"/>
      <c r="XBQ545" s="315"/>
      <c r="XBR545" s="314"/>
      <c r="XBS545" s="314"/>
      <c r="XBT545" s="314"/>
      <c r="XBU545" s="314"/>
      <c r="XBV545" s="314"/>
      <c r="XBW545" s="281"/>
      <c r="XBX545" s="317"/>
      <c r="XBY545" s="314"/>
      <c r="XBZ545" s="314"/>
      <c r="XCA545" s="318"/>
      <c r="XCB545" s="312"/>
      <c r="XCC545" s="314"/>
      <c r="XCD545" s="314"/>
      <c r="XCE545" s="263"/>
      <c r="XCF545" s="312"/>
      <c r="XCG545" s="263"/>
      <c r="XCH545" s="314"/>
      <c r="XCI545" s="314"/>
      <c r="XCJ545" s="314"/>
      <c r="XCK545" s="315"/>
      <c r="XCL545" s="314"/>
      <c r="XCM545" s="314"/>
      <c r="XCN545" s="314"/>
      <c r="XCO545" s="314"/>
      <c r="XCP545" s="314"/>
      <c r="XCQ545" s="317"/>
      <c r="XCR545" s="314"/>
      <c r="XCS545" s="318"/>
      <c r="XCT545" s="286"/>
      <c r="XCW545" s="314"/>
      <c r="XCX545" s="314"/>
      <c r="XCY545" s="263"/>
      <c r="XCZ545" s="312"/>
      <c r="XDA545" s="263"/>
      <c r="XDB545" s="314"/>
      <c r="XDC545" s="314"/>
      <c r="XDD545" s="314"/>
      <c r="XDE545" s="315"/>
      <c r="XDF545" s="314"/>
      <c r="XDG545" s="314"/>
      <c r="XDH545" s="314"/>
      <c r="XDI545" s="314"/>
      <c r="XDJ545" s="314"/>
      <c r="XDK545" s="314"/>
      <c r="XDL545" s="286"/>
      <c r="XDQ545" s="314"/>
      <c r="XDR545" s="314"/>
      <c r="XDS545" s="263"/>
      <c r="XDT545" s="312"/>
      <c r="XDU545" s="263"/>
      <c r="XDV545" s="314"/>
      <c r="XDW545" s="314"/>
      <c r="XDX545" s="314"/>
      <c r="XDY545" s="315"/>
      <c r="XDZ545" s="314"/>
      <c r="XEA545" s="314"/>
      <c r="XEB545" s="314"/>
      <c r="XEC545" s="314"/>
      <c r="XED545" s="314"/>
      <c r="XEE545" s="286"/>
      <c r="XEK545" s="314"/>
      <c r="XEL545" s="314"/>
      <c r="XEM545" s="263"/>
      <c r="XEN545" s="312"/>
      <c r="XEO545" s="263"/>
      <c r="XEP545" s="314"/>
      <c r="XEQ545" s="314"/>
      <c r="XER545" s="314"/>
      <c r="XES545" s="315"/>
      <c r="XET545" s="314"/>
      <c r="XEU545" s="314"/>
      <c r="XEV545" s="314"/>
      <c r="XEW545" s="314"/>
      <c r="XEX545" s="314"/>
    </row>
    <row r="546" spans="1:53 16265:16378" ht="40.5" hidden="1" customHeight="1" x14ac:dyDescent="0.2">
      <c r="A546" s="378"/>
      <c r="B546" s="364"/>
      <c r="C546" s="356"/>
      <c r="D546" s="374"/>
      <c r="E546" s="356"/>
      <c r="F546" s="369"/>
      <c r="G546" s="275" t="s">
        <v>271</v>
      </c>
      <c r="H546" s="275" t="s">
        <v>34</v>
      </c>
      <c r="I546" s="161" t="s">
        <v>2527</v>
      </c>
      <c r="J546" s="369"/>
      <c r="K546" s="369"/>
      <c r="L546" s="369"/>
      <c r="M546" s="369"/>
      <c r="N546" s="369"/>
      <c r="O546" s="382"/>
      <c r="P546" s="369"/>
      <c r="Q546" s="382"/>
      <c r="R546" s="382"/>
      <c r="S546" s="162" t="s">
        <v>327</v>
      </c>
      <c r="T546" s="334">
        <f t="shared" si="2205"/>
        <v>1</v>
      </c>
      <c r="U546" s="356"/>
      <c r="V546" s="356"/>
      <c r="W546" s="275" t="s">
        <v>2528</v>
      </c>
      <c r="X546" s="369"/>
      <c r="Y546" s="368"/>
      <c r="Z546" s="335">
        <f t="shared" si="2208"/>
        <v>4</v>
      </c>
      <c r="AA546" s="275" t="s">
        <v>330</v>
      </c>
      <c r="AB546" s="275"/>
      <c r="AC546" s="368"/>
      <c r="AD546" s="356"/>
      <c r="AE546" s="336">
        <f t="shared" si="2210"/>
        <v>1</v>
      </c>
      <c r="AF546" s="275" t="s">
        <v>307</v>
      </c>
      <c r="AG546" s="275" t="s">
        <v>2523</v>
      </c>
      <c r="AH546" s="368"/>
      <c r="AI546" s="356"/>
      <c r="AJ546" s="336">
        <f t="shared" si="2213"/>
        <v>1</v>
      </c>
      <c r="AK546" s="275" t="s">
        <v>304</v>
      </c>
      <c r="AL546" s="275" t="s">
        <v>315</v>
      </c>
      <c r="AM546" s="368"/>
      <c r="AN546" s="356"/>
      <c r="AO546" s="336">
        <f t="shared" si="2216"/>
        <v>4</v>
      </c>
      <c r="AP546" s="275" t="s">
        <v>593</v>
      </c>
      <c r="AQ546" s="356"/>
      <c r="AR546" s="356"/>
      <c r="AS546" s="358"/>
      <c r="AT546" s="360"/>
      <c r="AU546" s="374"/>
      <c r="AV546" s="374"/>
      <c r="AW546" s="275" t="s">
        <v>91</v>
      </c>
      <c r="AX546" s="275" t="s">
        <v>2529</v>
      </c>
      <c r="AY546" s="159">
        <v>45291</v>
      </c>
      <c r="AZ546" s="159"/>
      <c r="BA546" s="344"/>
      <c r="XAO546" s="314"/>
      <c r="XAP546" s="314"/>
      <c r="XAQ546" s="263"/>
      <c r="XAR546" s="312"/>
      <c r="XAS546" s="263"/>
      <c r="XAT546" s="314"/>
      <c r="XAU546" s="314"/>
      <c r="XAV546" s="314"/>
      <c r="XAW546" s="315"/>
      <c r="XAX546" s="314"/>
      <c r="XAY546" s="314"/>
      <c r="XAZ546" s="314"/>
      <c r="XBA546" s="314"/>
      <c r="XBB546" s="314"/>
      <c r="XBC546" s="314"/>
      <c r="XBD546" s="281"/>
      <c r="XBE546" s="316"/>
      <c r="XBF546" s="317"/>
      <c r="XBG546" s="314"/>
      <c r="XBH546" s="314"/>
      <c r="XBI546" s="314"/>
      <c r="XBJ546" s="314"/>
      <c r="XBK546" s="263"/>
      <c r="XBL546" s="312"/>
      <c r="XBM546" s="263"/>
      <c r="XBN546" s="314"/>
      <c r="XBO546" s="314"/>
      <c r="XBP546" s="314"/>
      <c r="XBQ546" s="315"/>
      <c r="XBR546" s="314"/>
      <c r="XBS546" s="314"/>
      <c r="XBT546" s="314"/>
      <c r="XBU546" s="314"/>
      <c r="XBV546" s="314"/>
      <c r="XBW546" s="281"/>
      <c r="XBX546" s="317"/>
      <c r="XBY546" s="314"/>
      <c r="XBZ546" s="314"/>
      <c r="XCA546" s="318"/>
      <c r="XCB546" s="312"/>
      <c r="XCC546" s="314"/>
      <c r="XCD546" s="314"/>
      <c r="XCE546" s="263"/>
      <c r="XCF546" s="312"/>
      <c r="XCG546" s="263"/>
      <c r="XCH546" s="314"/>
      <c r="XCI546" s="314"/>
      <c r="XCJ546" s="314"/>
      <c r="XCK546" s="315"/>
      <c r="XCL546" s="314"/>
      <c r="XCM546" s="314"/>
      <c r="XCN546" s="314"/>
      <c r="XCO546" s="314"/>
      <c r="XCP546" s="314"/>
      <c r="XCQ546" s="317"/>
      <c r="XCR546" s="314"/>
      <c r="XCS546" s="318"/>
      <c r="XCT546" s="286"/>
      <c r="XCW546" s="314"/>
      <c r="XCX546" s="314"/>
      <c r="XCY546" s="263"/>
      <c r="XCZ546" s="312"/>
      <c r="XDA546" s="263"/>
      <c r="XDB546" s="314"/>
      <c r="XDC546" s="314"/>
      <c r="XDD546" s="314"/>
      <c r="XDE546" s="315"/>
      <c r="XDF546" s="314"/>
      <c r="XDG546" s="314"/>
      <c r="XDH546" s="314"/>
      <c r="XDI546" s="314"/>
      <c r="XDJ546" s="314"/>
      <c r="XDK546" s="314"/>
      <c r="XDL546" s="286"/>
      <c r="XDQ546" s="314"/>
      <c r="XDR546" s="314"/>
      <c r="XDS546" s="263"/>
      <c r="XDT546" s="312"/>
      <c r="XDU546" s="263"/>
      <c r="XDV546" s="314"/>
      <c r="XDW546" s="314"/>
      <c r="XDX546" s="314"/>
      <c r="XDY546" s="315"/>
      <c r="XDZ546" s="314"/>
      <c r="XEA546" s="314"/>
      <c r="XEB546" s="314"/>
      <c r="XEC546" s="314"/>
      <c r="XED546" s="314"/>
      <c r="XEE546" s="286"/>
      <c r="XEK546" s="314"/>
      <c r="XEL546" s="314"/>
      <c r="XEM546" s="263"/>
      <c r="XEN546" s="312"/>
      <c r="XEO546" s="263"/>
      <c r="XEP546" s="314"/>
      <c r="XEQ546" s="314"/>
      <c r="XER546" s="314"/>
      <c r="XES546" s="315"/>
      <c r="XET546" s="314"/>
      <c r="XEU546" s="314"/>
      <c r="XEV546" s="314"/>
      <c r="XEW546" s="314"/>
      <c r="XEX546" s="314"/>
    </row>
    <row r="547" spans="1:53 16265:16378" ht="40.5" hidden="1" customHeight="1" x14ac:dyDescent="0.2">
      <c r="A547" s="378"/>
      <c r="B547" s="364"/>
      <c r="C547" s="356"/>
      <c r="D547" s="374"/>
      <c r="E547" s="356"/>
      <c r="F547" s="369"/>
      <c r="G547" s="275" t="s">
        <v>271</v>
      </c>
      <c r="H547" s="275" t="s">
        <v>113</v>
      </c>
      <c r="I547" s="162" t="s">
        <v>2530</v>
      </c>
      <c r="J547" s="369"/>
      <c r="K547" s="369"/>
      <c r="L547" s="369"/>
      <c r="M547" s="369"/>
      <c r="N547" s="369"/>
      <c r="O547" s="382"/>
      <c r="P547" s="369"/>
      <c r="Q547" s="382"/>
      <c r="R547" s="382"/>
      <c r="S547" s="162" t="s">
        <v>327</v>
      </c>
      <c r="T547" s="334">
        <f t="shared" si="2205"/>
        <v>1</v>
      </c>
      <c r="U547" s="356"/>
      <c r="V547" s="356"/>
      <c r="W547" s="275" t="s">
        <v>2531</v>
      </c>
      <c r="X547" s="369"/>
      <c r="Y547" s="368"/>
      <c r="Z547" s="335">
        <f t="shared" si="2208"/>
        <v>4</v>
      </c>
      <c r="AA547" s="275" t="s">
        <v>330</v>
      </c>
      <c r="AB547" s="275"/>
      <c r="AC547" s="368"/>
      <c r="AD547" s="356"/>
      <c r="AE547" s="336">
        <f t="shared" si="2210"/>
        <v>1</v>
      </c>
      <c r="AF547" s="275" t="s">
        <v>307</v>
      </c>
      <c r="AG547" s="275" t="s">
        <v>2523</v>
      </c>
      <c r="AH547" s="368"/>
      <c r="AI547" s="356"/>
      <c r="AJ547" s="336">
        <f t="shared" si="2213"/>
        <v>1</v>
      </c>
      <c r="AK547" s="275" t="s">
        <v>304</v>
      </c>
      <c r="AL547" s="275" t="s">
        <v>311</v>
      </c>
      <c r="AM547" s="368"/>
      <c r="AN547" s="356"/>
      <c r="AO547" s="336">
        <f t="shared" si="2216"/>
        <v>1</v>
      </c>
      <c r="AP547" s="275" t="s">
        <v>592</v>
      </c>
      <c r="AQ547" s="356"/>
      <c r="AR547" s="356"/>
      <c r="AS547" s="358"/>
      <c r="AT547" s="360"/>
      <c r="AU547" s="374"/>
      <c r="AV547" s="374"/>
      <c r="AW547" s="275" t="s">
        <v>91</v>
      </c>
      <c r="AX547" s="275" t="s">
        <v>2532</v>
      </c>
      <c r="AY547" s="159">
        <v>45291</v>
      </c>
      <c r="AZ547" s="159"/>
      <c r="BA547" s="344"/>
      <c r="XAO547" s="314"/>
      <c r="XAP547" s="314"/>
      <c r="XAQ547" s="263"/>
      <c r="XAR547" s="312"/>
      <c r="XAS547" s="263"/>
      <c r="XAT547" s="314"/>
      <c r="XAU547" s="314"/>
      <c r="XAV547" s="314"/>
      <c r="XAW547" s="315"/>
      <c r="XAX547" s="314"/>
      <c r="XAY547" s="314"/>
      <c r="XAZ547" s="314"/>
      <c r="XBA547" s="314"/>
      <c r="XBB547" s="314"/>
      <c r="XBC547" s="314"/>
      <c r="XBD547" s="281"/>
      <c r="XBE547" s="316"/>
      <c r="XBF547" s="317"/>
      <c r="XBG547" s="314"/>
      <c r="XBH547" s="314"/>
      <c r="XBI547" s="314"/>
      <c r="XBJ547" s="314"/>
      <c r="XBK547" s="263"/>
      <c r="XBL547" s="312"/>
      <c r="XBM547" s="263"/>
      <c r="XBN547" s="314"/>
      <c r="XBO547" s="314"/>
      <c r="XBP547" s="314"/>
      <c r="XBQ547" s="315"/>
      <c r="XBR547" s="314"/>
      <c r="XBS547" s="314"/>
      <c r="XBT547" s="314"/>
      <c r="XBU547" s="314"/>
      <c r="XBV547" s="314"/>
      <c r="XBW547" s="281"/>
      <c r="XBX547" s="317"/>
      <c r="XBY547" s="314"/>
      <c r="XBZ547" s="314"/>
      <c r="XCA547" s="318"/>
      <c r="XCB547" s="312"/>
      <c r="XCC547" s="314"/>
      <c r="XCD547" s="314"/>
      <c r="XCE547" s="263"/>
      <c r="XCF547" s="312"/>
      <c r="XCG547" s="263"/>
      <c r="XCH547" s="314"/>
      <c r="XCI547" s="314"/>
      <c r="XCJ547" s="314"/>
      <c r="XCK547" s="315"/>
      <c r="XCL547" s="314"/>
      <c r="XCM547" s="314"/>
      <c r="XCN547" s="314"/>
      <c r="XCO547" s="314"/>
      <c r="XCP547" s="314"/>
      <c r="XCQ547" s="317"/>
      <c r="XCR547" s="314"/>
      <c r="XCS547" s="318"/>
      <c r="XCT547" s="286"/>
      <c r="XCW547" s="314"/>
      <c r="XCX547" s="314"/>
      <c r="XCY547" s="263"/>
      <c r="XCZ547" s="312"/>
      <c r="XDA547" s="263"/>
      <c r="XDB547" s="314"/>
      <c r="XDC547" s="314"/>
      <c r="XDD547" s="314"/>
      <c r="XDE547" s="315"/>
      <c r="XDF547" s="314"/>
      <c r="XDG547" s="314"/>
      <c r="XDH547" s="314"/>
      <c r="XDI547" s="314"/>
      <c r="XDJ547" s="314"/>
      <c r="XDK547" s="314"/>
      <c r="XDL547" s="286"/>
      <c r="XDQ547" s="314"/>
      <c r="XDR547" s="314"/>
      <c r="XDS547" s="263"/>
      <c r="XDT547" s="312"/>
      <c r="XDU547" s="263"/>
      <c r="XDV547" s="314"/>
      <c r="XDW547" s="314"/>
      <c r="XDX547" s="314"/>
      <c r="XDY547" s="315"/>
      <c r="XDZ547" s="314"/>
      <c r="XEA547" s="314"/>
      <c r="XEB547" s="314"/>
      <c r="XEC547" s="314"/>
      <c r="XED547" s="314"/>
      <c r="XEE547" s="286"/>
      <c r="XEK547" s="314"/>
      <c r="XEL547" s="314"/>
      <c r="XEM547" s="263"/>
      <c r="XEN547" s="312"/>
      <c r="XEO547" s="263"/>
      <c r="XEP547" s="314"/>
      <c r="XEQ547" s="314"/>
      <c r="XER547" s="314"/>
      <c r="XES547" s="315"/>
      <c r="XET547" s="314"/>
      <c r="XEU547" s="314"/>
      <c r="XEV547" s="314"/>
      <c r="XEW547" s="314"/>
      <c r="XEX547" s="314"/>
    </row>
    <row r="548" spans="1:53 16265:16378" ht="40.5" hidden="1" customHeight="1" x14ac:dyDescent="0.2">
      <c r="A548" s="378">
        <v>180</v>
      </c>
      <c r="B548" s="364" t="s">
        <v>187</v>
      </c>
      <c r="C548" s="356" t="str">
        <f t="shared" si="2048"/>
        <v>ORLANDO CAÑAS MORENO</v>
      </c>
      <c r="D548" s="374" t="s">
        <v>166</v>
      </c>
      <c r="E548" s="356"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69" t="s">
        <v>276</v>
      </c>
      <c r="G548" s="275" t="s">
        <v>271</v>
      </c>
      <c r="H548" s="275" t="s">
        <v>37</v>
      </c>
      <c r="I548" s="162" t="s">
        <v>2533</v>
      </c>
      <c r="J548" s="369" t="s">
        <v>110</v>
      </c>
      <c r="K548" s="369" t="s">
        <v>2534</v>
      </c>
      <c r="L548" s="369" t="s">
        <v>2535</v>
      </c>
      <c r="M548" s="369" t="s">
        <v>2536</v>
      </c>
      <c r="N548" s="369" t="s">
        <v>149</v>
      </c>
      <c r="O548" s="382">
        <f>IF(N548="ALTA",5,IF(N548="MEDIO ALTA",4,IF(N548="MEDIA",3,IF(N548="MEDIO BAJA",2,IF(N548="BAJA",1,0)))))</f>
        <v>5</v>
      </c>
      <c r="P548" s="369" t="s">
        <v>142</v>
      </c>
      <c r="Q548" s="382">
        <f>IF(P548="ALTO",5,IF(P548="MEDIO ALTO",4,IF(P548="MEDIO",3,IF(P548="MEDIO BAJO",2,IF(P548="BAJO",1,0)))))</f>
        <v>1</v>
      </c>
      <c r="R548" s="382">
        <f>Q548*O548</f>
        <v>5</v>
      </c>
      <c r="S548" s="162" t="s">
        <v>288</v>
      </c>
      <c r="T548" s="334">
        <f t="shared" si="2205"/>
        <v>5</v>
      </c>
      <c r="U548" s="356">
        <f t="shared" si="2168"/>
        <v>5</v>
      </c>
      <c r="V548" s="356">
        <f t="shared" ref="V548" si="2297">U548*0.6</f>
        <v>3</v>
      </c>
      <c r="W548" s="275"/>
      <c r="X548" s="369">
        <f>IF(S548="No_existen",5*$X$10,Y548*$X$10)</f>
        <v>0.25</v>
      </c>
      <c r="Y548" s="368">
        <f t="shared" ref="Y548" si="2298">ROUND(AVERAGEIF(Z548:Z550,"&gt;0"),0)</f>
        <v>5</v>
      </c>
      <c r="Z548" s="335">
        <f t="shared" si="2208"/>
        <v>5</v>
      </c>
      <c r="AA548" s="275"/>
      <c r="AB548" s="275"/>
      <c r="AC548" s="368">
        <f t="shared" si="2288"/>
        <v>0.75</v>
      </c>
      <c r="AD548" s="356">
        <f t="shared" ref="AD548" si="2299">ROUND(AVERAGEIF(AE548:AE550,"&gt;0"),0)</f>
        <v>5</v>
      </c>
      <c r="AE548" s="336">
        <f t="shared" si="2210"/>
        <v>5</v>
      </c>
      <c r="AF548" s="275"/>
      <c r="AG548" s="275"/>
      <c r="AH548" s="368">
        <f t="shared" ref="AH548" si="2300">IF(S548="No_existen",5*$AH$10,AI548*$AH$10)</f>
        <v>0.5</v>
      </c>
      <c r="AI548" s="356">
        <f t="shared" ref="AI548" si="2301">ROUND(AVERAGEIF(AJ548:AJ550,"&gt;0"),0)</f>
        <v>5</v>
      </c>
      <c r="AJ548" s="336">
        <f t="shared" si="2213"/>
        <v>5</v>
      </c>
      <c r="AK548" s="275"/>
      <c r="AL548" s="275"/>
      <c r="AM548" s="368">
        <f t="shared" ref="AM548" si="2302">IF(S548="No_existen",5*$AM$10,AN548*$AM$10)</f>
        <v>0.5</v>
      </c>
      <c r="AN548" s="356">
        <f t="shared" ref="AN548" si="2303">ROUND(AVERAGEIF(AO548:AO550,"&gt;0"),0)</f>
        <v>5</v>
      </c>
      <c r="AO548" s="336">
        <f t="shared" si="2216"/>
        <v>5</v>
      </c>
      <c r="AP548" s="275"/>
      <c r="AQ548" s="356">
        <f t="shared" si="2103"/>
        <v>5</v>
      </c>
      <c r="AR548" s="356" t="str">
        <f t="shared" ref="AR548" si="2304">IF(AQ548&lt;1.5,"FUERTE",IF(AND(AQ548&gt;=1.5,AQ548&lt;2.5),"ACEPTABLE",IF(AQ548&gt;=5,"INEXISTENTE","DÉBIL")))</f>
        <v>INEXISTENTE</v>
      </c>
      <c r="AS548" s="358">
        <f t="shared" ref="AS548" si="2305">IF(R548=0,0,ROUND((R548*AQ548),0))</f>
        <v>25</v>
      </c>
      <c r="AT548" s="360" t="str">
        <f t="shared" ref="AT548" si="2306">IF(AS548&gt;=36,"GRAVE", IF(AS548&lt;=10, "LEVE", "MODERADO"))</f>
        <v>MODERADO</v>
      </c>
      <c r="AU548" s="367" t="s">
        <v>2537</v>
      </c>
      <c r="AV548" s="366" t="s">
        <v>2538</v>
      </c>
      <c r="AW548" s="275"/>
      <c r="AX548" s="275"/>
      <c r="AY548" s="159"/>
      <c r="AZ548" s="159"/>
      <c r="BA548" s="344"/>
      <c r="XAO548" s="314"/>
      <c r="XAP548" s="314"/>
      <c r="XAQ548" s="263"/>
      <c r="XAR548" s="312"/>
      <c r="XAS548" s="263"/>
      <c r="XAT548" s="314"/>
      <c r="XAU548" s="314"/>
      <c r="XAV548" s="314"/>
      <c r="XAW548" s="315"/>
      <c r="XAX548" s="314"/>
      <c r="XAY548" s="314"/>
      <c r="XAZ548" s="314"/>
      <c r="XBA548" s="314"/>
      <c r="XBB548" s="314"/>
      <c r="XBC548" s="314"/>
      <c r="XBD548" s="281"/>
      <c r="XBE548" s="316"/>
      <c r="XBF548" s="317"/>
      <c r="XBG548" s="314"/>
      <c r="XBH548" s="314"/>
      <c r="XBI548" s="314"/>
      <c r="XBJ548" s="314"/>
      <c r="XBK548" s="263"/>
      <c r="XBL548" s="312"/>
      <c r="XBM548" s="263"/>
      <c r="XBN548" s="314"/>
      <c r="XBO548" s="314"/>
      <c r="XBP548" s="314"/>
      <c r="XBQ548" s="315"/>
      <c r="XBR548" s="314"/>
      <c r="XBS548" s="314"/>
      <c r="XBT548" s="314"/>
      <c r="XBU548" s="314"/>
      <c r="XBV548" s="314"/>
      <c r="XBW548" s="281"/>
      <c r="XBX548" s="317"/>
      <c r="XBY548" s="314"/>
      <c r="XBZ548" s="314"/>
      <c r="XCA548" s="318"/>
      <c r="XCB548" s="312"/>
      <c r="XCC548" s="314"/>
      <c r="XCD548" s="314"/>
      <c r="XCE548" s="263"/>
      <c r="XCF548" s="312"/>
      <c r="XCG548" s="263"/>
      <c r="XCH548" s="314"/>
      <c r="XCI548" s="314"/>
      <c r="XCJ548" s="314"/>
      <c r="XCK548" s="315"/>
      <c r="XCL548" s="314"/>
      <c r="XCM548" s="314"/>
      <c r="XCN548" s="314"/>
      <c r="XCO548" s="314"/>
      <c r="XCP548" s="314"/>
      <c r="XCQ548" s="317"/>
      <c r="XCR548" s="314"/>
      <c r="XCS548" s="318"/>
      <c r="XCT548" s="286"/>
      <c r="XCW548" s="314"/>
      <c r="XCX548" s="314"/>
      <c r="XCY548" s="263"/>
      <c r="XCZ548" s="312"/>
      <c r="XDA548" s="263"/>
      <c r="XDB548" s="314"/>
      <c r="XDC548" s="314"/>
      <c r="XDD548" s="314"/>
      <c r="XDE548" s="315"/>
      <c r="XDF548" s="314"/>
      <c r="XDG548" s="314"/>
      <c r="XDH548" s="314"/>
      <c r="XDI548" s="314"/>
      <c r="XDJ548" s="314"/>
      <c r="XDK548" s="314"/>
      <c r="XDL548" s="286"/>
      <c r="XDQ548" s="314"/>
      <c r="XDR548" s="314"/>
      <c r="XDS548" s="263"/>
      <c r="XDT548" s="312"/>
      <c r="XDU548" s="263"/>
      <c r="XDV548" s="314"/>
      <c r="XDW548" s="314"/>
      <c r="XDX548" s="314"/>
      <c r="XDY548" s="315"/>
      <c r="XDZ548" s="314"/>
      <c r="XEA548" s="314"/>
      <c r="XEB548" s="314"/>
      <c r="XEC548" s="314"/>
      <c r="XED548" s="314"/>
      <c r="XEE548" s="286"/>
      <c r="XEK548" s="314"/>
      <c r="XEL548" s="314"/>
      <c r="XEM548" s="263"/>
      <c r="XEN548" s="312"/>
      <c r="XEO548" s="263"/>
      <c r="XEP548" s="314"/>
      <c r="XEQ548" s="314"/>
      <c r="XER548" s="314"/>
      <c r="XES548" s="315"/>
      <c r="XET548" s="314"/>
      <c r="XEU548" s="314"/>
      <c r="XEV548" s="314"/>
      <c r="XEW548" s="314"/>
      <c r="XEX548" s="314"/>
    </row>
    <row r="549" spans="1:53 16265:16378" ht="40.5" hidden="1" customHeight="1" x14ac:dyDescent="0.2">
      <c r="A549" s="378"/>
      <c r="B549" s="364"/>
      <c r="C549" s="356"/>
      <c r="D549" s="374"/>
      <c r="E549" s="356"/>
      <c r="F549" s="369"/>
      <c r="G549" s="275" t="s">
        <v>271</v>
      </c>
      <c r="H549" s="275" t="s">
        <v>37</v>
      </c>
      <c r="I549" s="162" t="s">
        <v>2539</v>
      </c>
      <c r="J549" s="369"/>
      <c r="K549" s="369"/>
      <c r="L549" s="369"/>
      <c r="M549" s="369"/>
      <c r="N549" s="369"/>
      <c r="O549" s="382"/>
      <c r="P549" s="369"/>
      <c r="Q549" s="382"/>
      <c r="R549" s="382"/>
      <c r="S549" s="162" t="s">
        <v>288</v>
      </c>
      <c r="T549" s="334">
        <f t="shared" si="2205"/>
        <v>5</v>
      </c>
      <c r="U549" s="356"/>
      <c r="V549" s="356"/>
      <c r="W549" s="275"/>
      <c r="X549" s="369"/>
      <c r="Y549" s="368"/>
      <c r="Z549" s="335">
        <f t="shared" si="2208"/>
        <v>5</v>
      </c>
      <c r="AA549" s="275"/>
      <c r="AB549" s="275"/>
      <c r="AC549" s="368"/>
      <c r="AD549" s="356"/>
      <c r="AE549" s="336">
        <f t="shared" si="2210"/>
        <v>5</v>
      </c>
      <c r="AF549" s="275"/>
      <c r="AG549" s="275"/>
      <c r="AH549" s="368"/>
      <c r="AI549" s="356"/>
      <c r="AJ549" s="336">
        <f t="shared" si="2213"/>
        <v>5</v>
      </c>
      <c r="AK549" s="275"/>
      <c r="AL549" s="275"/>
      <c r="AM549" s="368"/>
      <c r="AN549" s="356"/>
      <c r="AO549" s="336">
        <f t="shared" si="2216"/>
        <v>5</v>
      </c>
      <c r="AP549" s="275"/>
      <c r="AQ549" s="356"/>
      <c r="AR549" s="356"/>
      <c r="AS549" s="358"/>
      <c r="AT549" s="360"/>
      <c r="AU549" s="367"/>
      <c r="AV549" s="367"/>
      <c r="AW549" s="275"/>
      <c r="AX549" s="275"/>
      <c r="AY549" s="159"/>
      <c r="AZ549" s="159"/>
      <c r="BA549" s="344"/>
      <c r="XAO549" s="314"/>
      <c r="XAP549" s="314"/>
      <c r="XAQ549" s="263"/>
      <c r="XAR549" s="312"/>
      <c r="XAS549" s="263"/>
      <c r="XAT549" s="314"/>
      <c r="XAU549" s="314"/>
      <c r="XAV549" s="314"/>
      <c r="XAW549" s="315"/>
      <c r="XAX549" s="314"/>
      <c r="XAY549" s="314"/>
      <c r="XAZ549" s="314"/>
      <c r="XBA549" s="314"/>
      <c r="XBB549" s="314"/>
      <c r="XBC549" s="314"/>
      <c r="XBD549" s="281"/>
      <c r="XBE549" s="316"/>
      <c r="XBF549" s="317"/>
      <c r="XBG549" s="314"/>
      <c r="XBH549" s="314"/>
      <c r="XBI549" s="314"/>
      <c r="XBJ549" s="314"/>
      <c r="XBK549" s="263"/>
      <c r="XBL549" s="312"/>
      <c r="XBM549" s="263"/>
      <c r="XBN549" s="314"/>
      <c r="XBO549" s="314"/>
      <c r="XBP549" s="314"/>
      <c r="XBQ549" s="315"/>
      <c r="XBR549" s="314"/>
      <c r="XBS549" s="314"/>
      <c r="XBT549" s="314"/>
      <c r="XBU549" s="314"/>
      <c r="XBV549" s="314"/>
      <c r="XBW549" s="281"/>
      <c r="XBX549" s="317"/>
      <c r="XBY549" s="314"/>
      <c r="XBZ549" s="314"/>
      <c r="XCA549" s="318"/>
      <c r="XCB549" s="312"/>
      <c r="XCC549" s="314"/>
      <c r="XCD549" s="314"/>
      <c r="XCE549" s="263"/>
      <c r="XCF549" s="312"/>
      <c r="XCG549" s="263"/>
      <c r="XCH549" s="314"/>
      <c r="XCI549" s="314"/>
      <c r="XCJ549" s="314"/>
      <c r="XCK549" s="315"/>
      <c r="XCL549" s="314"/>
      <c r="XCM549" s="314"/>
      <c r="XCN549" s="314"/>
      <c r="XCO549" s="314"/>
      <c r="XCP549" s="314"/>
      <c r="XCQ549" s="317"/>
      <c r="XCR549" s="314"/>
      <c r="XCS549" s="318"/>
      <c r="XCT549" s="286"/>
      <c r="XCW549" s="314"/>
      <c r="XCX549" s="314"/>
      <c r="XCY549" s="263"/>
      <c r="XCZ549" s="312"/>
      <c r="XDA549" s="263"/>
      <c r="XDB549" s="314"/>
      <c r="XDC549" s="314"/>
      <c r="XDD549" s="314"/>
      <c r="XDE549" s="315"/>
      <c r="XDF549" s="314"/>
      <c r="XDG549" s="314"/>
      <c r="XDH549" s="314"/>
      <c r="XDI549" s="314"/>
      <c r="XDJ549" s="314"/>
      <c r="XDK549" s="314"/>
      <c r="XDL549" s="286"/>
      <c r="XDQ549" s="314"/>
      <c r="XDR549" s="314"/>
      <c r="XDS549" s="263"/>
      <c r="XDT549" s="312"/>
      <c r="XDU549" s="263"/>
      <c r="XDV549" s="314"/>
      <c r="XDW549" s="314"/>
      <c r="XDX549" s="314"/>
      <c r="XDY549" s="315"/>
      <c r="XDZ549" s="314"/>
      <c r="XEA549" s="314"/>
      <c r="XEB549" s="314"/>
      <c r="XEC549" s="314"/>
      <c r="XED549" s="314"/>
      <c r="XEE549" s="286"/>
      <c r="XEK549" s="314"/>
      <c r="XEL549" s="314"/>
      <c r="XEM549" s="263"/>
      <c r="XEN549" s="312"/>
      <c r="XEO549" s="263"/>
      <c r="XEP549" s="314"/>
      <c r="XEQ549" s="314"/>
      <c r="XER549" s="314"/>
      <c r="XES549" s="315"/>
      <c r="XET549" s="314"/>
      <c r="XEU549" s="314"/>
      <c r="XEV549" s="314"/>
      <c r="XEW549" s="314"/>
      <c r="XEX549" s="314"/>
    </row>
    <row r="550" spans="1:53 16265:16378" ht="40.5" hidden="1" customHeight="1" x14ac:dyDescent="0.2">
      <c r="A550" s="378"/>
      <c r="B550" s="364"/>
      <c r="C550" s="356"/>
      <c r="D550" s="374"/>
      <c r="E550" s="356"/>
      <c r="F550" s="369"/>
      <c r="G550" s="275" t="s">
        <v>271</v>
      </c>
      <c r="H550" s="275" t="s">
        <v>37</v>
      </c>
      <c r="I550" s="162" t="s">
        <v>2540</v>
      </c>
      <c r="J550" s="369"/>
      <c r="K550" s="369"/>
      <c r="L550" s="369"/>
      <c r="M550" s="369"/>
      <c r="N550" s="369"/>
      <c r="O550" s="382"/>
      <c r="P550" s="369"/>
      <c r="Q550" s="382"/>
      <c r="R550" s="382"/>
      <c r="S550" s="162" t="s">
        <v>288</v>
      </c>
      <c r="T550" s="334">
        <f t="shared" si="2205"/>
        <v>5</v>
      </c>
      <c r="U550" s="356"/>
      <c r="V550" s="356"/>
      <c r="W550" s="275"/>
      <c r="X550" s="369"/>
      <c r="Y550" s="368"/>
      <c r="Z550" s="335">
        <f t="shared" si="2208"/>
        <v>5</v>
      </c>
      <c r="AA550" s="275"/>
      <c r="AB550" s="275"/>
      <c r="AC550" s="368"/>
      <c r="AD550" s="356"/>
      <c r="AE550" s="336">
        <f t="shared" si="2210"/>
        <v>5</v>
      </c>
      <c r="AF550" s="275"/>
      <c r="AG550" s="275"/>
      <c r="AH550" s="368"/>
      <c r="AI550" s="356"/>
      <c r="AJ550" s="336">
        <f t="shared" si="2213"/>
        <v>5</v>
      </c>
      <c r="AK550" s="275"/>
      <c r="AL550" s="275"/>
      <c r="AM550" s="368"/>
      <c r="AN550" s="356"/>
      <c r="AO550" s="336">
        <f t="shared" si="2216"/>
        <v>5</v>
      </c>
      <c r="AP550" s="275"/>
      <c r="AQ550" s="356"/>
      <c r="AR550" s="356"/>
      <c r="AS550" s="358"/>
      <c r="AT550" s="360"/>
      <c r="AU550" s="367"/>
      <c r="AV550" s="367"/>
      <c r="AW550" s="275"/>
      <c r="AX550" s="275"/>
      <c r="AY550" s="159"/>
      <c r="AZ550" s="159"/>
      <c r="BA550" s="344"/>
      <c r="XAO550" s="314"/>
      <c r="XAP550" s="314"/>
      <c r="XAQ550" s="263"/>
      <c r="XAR550" s="312"/>
      <c r="XAS550" s="263"/>
      <c r="XAT550" s="314"/>
      <c r="XAU550" s="314"/>
      <c r="XAV550" s="314"/>
      <c r="XAW550" s="315"/>
      <c r="XAX550" s="314"/>
      <c r="XAY550" s="314"/>
      <c r="XAZ550" s="314"/>
      <c r="XBA550" s="314"/>
      <c r="XBB550" s="314"/>
      <c r="XBC550" s="314"/>
      <c r="XBD550" s="281"/>
      <c r="XBE550" s="316"/>
      <c r="XBF550" s="317"/>
      <c r="XBG550" s="314"/>
      <c r="XBH550" s="314"/>
      <c r="XBI550" s="314"/>
      <c r="XBJ550" s="314"/>
      <c r="XBK550" s="263"/>
      <c r="XBL550" s="312"/>
      <c r="XBM550" s="263"/>
      <c r="XBN550" s="314"/>
      <c r="XBO550" s="314"/>
      <c r="XBP550" s="314"/>
      <c r="XBQ550" s="315"/>
      <c r="XBR550" s="314"/>
      <c r="XBS550" s="314"/>
      <c r="XBT550" s="314"/>
      <c r="XBU550" s="314"/>
      <c r="XBV550" s="314"/>
      <c r="XBW550" s="281"/>
      <c r="XBX550" s="317"/>
      <c r="XBY550" s="314"/>
      <c r="XBZ550" s="314"/>
      <c r="XCA550" s="318"/>
      <c r="XCB550" s="312"/>
      <c r="XCC550" s="314"/>
      <c r="XCD550" s="314"/>
      <c r="XCE550" s="263"/>
      <c r="XCF550" s="312"/>
      <c r="XCG550" s="263"/>
      <c r="XCH550" s="314"/>
      <c r="XCI550" s="314"/>
      <c r="XCJ550" s="314"/>
      <c r="XCK550" s="315"/>
      <c r="XCL550" s="314"/>
      <c r="XCM550" s="314"/>
      <c r="XCN550" s="314"/>
      <c r="XCO550" s="314"/>
      <c r="XCP550" s="314"/>
      <c r="XCQ550" s="317"/>
      <c r="XCR550" s="314"/>
      <c r="XCS550" s="318"/>
      <c r="XCT550" s="286"/>
      <c r="XCW550" s="314"/>
      <c r="XCX550" s="314"/>
      <c r="XCY550" s="263"/>
      <c r="XCZ550" s="312"/>
      <c r="XDA550" s="263"/>
      <c r="XDB550" s="314"/>
      <c r="XDC550" s="314"/>
      <c r="XDD550" s="314"/>
      <c r="XDE550" s="315"/>
      <c r="XDF550" s="314"/>
      <c r="XDG550" s="314"/>
      <c r="XDH550" s="314"/>
      <c r="XDI550" s="314"/>
      <c r="XDJ550" s="314"/>
      <c r="XDK550" s="314"/>
      <c r="XDL550" s="286"/>
      <c r="XDQ550" s="314"/>
      <c r="XDR550" s="314"/>
      <c r="XDS550" s="263"/>
      <c r="XDT550" s="312"/>
      <c r="XDU550" s="263"/>
      <c r="XDV550" s="314"/>
      <c r="XDW550" s="314"/>
      <c r="XDX550" s="314"/>
      <c r="XDY550" s="315"/>
      <c r="XDZ550" s="314"/>
      <c r="XEA550" s="314"/>
      <c r="XEB550" s="314"/>
      <c r="XEC550" s="314"/>
      <c r="XED550" s="314"/>
      <c r="XEE550" s="286"/>
      <c r="XEK550" s="314"/>
      <c r="XEL550" s="314"/>
      <c r="XEM550" s="263"/>
      <c r="XEN550" s="312"/>
      <c r="XEO550" s="263"/>
      <c r="XEP550" s="314"/>
      <c r="XEQ550" s="314"/>
      <c r="XER550" s="314"/>
      <c r="XES550" s="315"/>
      <c r="XET550" s="314"/>
      <c r="XEU550" s="314"/>
      <c r="XEV550" s="314"/>
      <c r="XEW550" s="314"/>
      <c r="XEX550" s="314"/>
    </row>
    <row r="551" spans="1:53 16265:16378" ht="40.5" hidden="1" customHeight="1" x14ac:dyDescent="0.2">
      <c r="A551" s="378">
        <v>181</v>
      </c>
      <c r="B551" s="364" t="s">
        <v>187</v>
      </c>
      <c r="C551" s="356" t="str">
        <f t="shared" ref="C551:C605" si="2307">+VLOOKUP(B551,$A$770:$B$812,2,0)</f>
        <v>ORLANDO CAÑAS MORENO</v>
      </c>
      <c r="D551" s="374" t="s">
        <v>166</v>
      </c>
      <c r="E551" s="356"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69" t="s">
        <v>276</v>
      </c>
      <c r="G551" s="275" t="s">
        <v>271</v>
      </c>
      <c r="H551" s="275" t="s">
        <v>38</v>
      </c>
      <c r="I551" s="162" t="s">
        <v>2541</v>
      </c>
      <c r="J551" s="369" t="s">
        <v>106</v>
      </c>
      <c r="K551" s="369" t="s">
        <v>2542</v>
      </c>
      <c r="L551" s="369" t="s">
        <v>2543</v>
      </c>
      <c r="M551" s="369" t="s">
        <v>2544</v>
      </c>
      <c r="N551" s="369" t="s">
        <v>128</v>
      </c>
      <c r="O551" s="382">
        <f t="shared" ref="O551" si="2308">IF(N551="ALTA",5,IF(N551="MEDIO ALTA",4,IF(N551="MEDIA",3,IF(N551="MEDIO BAJA",2,IF(N551="BAJA",1,0)))))</f>
        <v>1</v>
      </c>
      <c r="P551" s="369" t="s">
        <v>145</v>
      </c>
      <c r="Q551" s="382">
        <f t="shared" ref="Q551" si="2309">IF(P551="ALTO",5,IF(P551="MEDIO ALTO",4,IF(P551="MEDIO",3,IF(P551="MEDIO BAJO",2,IF(P551="BAJO",1,0)))))</f>
        <v>2</v>
      </c>
      <c r="R551" s="382">
        <f>Q551*O551</f>
        <v>2</v>
      </c>
      <c r="S551" s="162" t="s">
        <v>327</v>
      </c>
      <c r="T551" s="334">
        <f t="shared" si="2205"/>
        <v>1</v>
      </c>
      <c r="U551" s="356">
        <f t="shared" si="2168"/>
        <v>1</v>
      </c>
      <c r="V551" s="356">
        <f t="shared" ref="V551" si="2310">U551*0.6</f>
        <v>0.6</v>
      </c>
      <c r="W551" s="275" t="s">
        <v>2545</v>
      </c>
      <c r="X551" s="369">
        <f>IF(S551="No_existen",5*$X$10,Y551*$X$10)</f>
        <v>0.2</v>
      </c>
      <c r="Y551" s="368">
        <f t="shared" ref="Y551" si="2311">ROUND(AVERAGEIF(Z551:Z553,"&gt;0"),0)</f>
        <v>4</v>
      </c>
      <c r="Z551" s="335">
        <f t="shared" si="2208"/>
        <v>4</v>
      </c>
      <c r="AA551" s="275" t="s">
        <v>330</v>
      </c>
      <c r="AB551" s="275"/>
      <c r="AC551" s="368">
        <f t="shared" si="2288"/>
        <v>0.15</v>
      </c>
      <c r="AD551" s="356">
        <f t="shared" ref="AD551" si="2312">ROUND(AVERAGEIF(AE551:AE553,"&gt;0"),0)</f>
        <v>1</v>
      </c>
      <c r="AE551" s="336">
        <f t="shared" si="2210"/>
        <v>1</v>
      </c>
      <c r="AF551" s="275" t="s">
        <v>307</v>
      </c>
      <c r="AG551" s="275" t="s">
        <v>2546</v>
      </c>
      <c r="AH551" s="368">
        <f t="shared" ref="AH551" si="2313">IF(S551="No_existen",5*$AH$10,AI551*$AH$10)</f>
        <v>0.1</v>
      </c>
      <c r="AI551" s="356">
        <f t="shared" ref="AI551" si="2314">ROUND(AVERAGEIF(AJ551:AJ553,"&gt;0"),0)</f>
        <v>1</v>
      </c>
      <c r="AJ551" s="336">
        <f t="shared" si="2213"/>
        <v>1</v>
      </c>
      <c r="AK551" s="275" t="s">
        <v>304</v>
      </c>
      <c r="AL551" s="275" t="s">
        <v>317</v>
      </c>
      <c r="AM551" s="368">
        <f t="shared" ref="AM551" si="2315">IF(S551="No_existen",5*$AM$10,AN551*$AM$10)</f>
        <v>0.30000000000000004</v>
      </c>
      <c r="AN551" s="356">
        <f t="shared" ref="AN551" si="2316">ROUND(AVERAGEIF(AO551:AO553,"&gt;0"),0)</f>
        <v>3</v>
      </c>
      <c r="AO551" s="336">
        <f t="shared" si="2216"/>
        <v>4</v>
      </c>
      <c r="AP551" s="275" t="s">
        <v>593</v>
      </c>
      <c r="AQ551" s="356">
        <f t="shared" si="2103"/>
        <v>2</v>
      </c>
      <c r="AR551" s="356" t="str">
        <f t="shared" ref="AR551" si="2317">IF(AQ551&lt;1.5,"FUERTE",IF(AND(AQ551&gt;=1.5,AQ551&lt;2.5),"ACEPTABLE",IF(AQ551&gt;=5,"INEXISTENTE","DÉBIL")))</f>
        <v>ACEPTABLE</v>
      </c>
      <c r="AS551" s="358">
        <f t="shared" ref="AS551" si="2318">IF(R551=0,0,ROUND((R551*AQ551),0))</f>
        <v>4</v>
      </c>
      <c r="AT551" s="360" t="str">
        <f t="shared" ref="AT551" si="2319">IF(AS551&gt;=36,"GRAVE", IF(AS551&lt;=10, "LEVE", "MODERADO"))</f>
        <v>LEVE</v>
      </c>
      <c r="AU551" s="367" t="s">
        <v>2547</v>
      </c>
      <c r="AV551" s="367" t="s">
        <v>2548</v>
      </c>
      <c r="AW551" s="275" t="s">
        <v>90</v>
      </c>
      <c r="AX551" s="275"/>
      <c r="AY551" s="159"/>
      <c r="AZ551" s="159"/>
      <c r="BA551" s="344"/>
      <c r="XAO551" s="314"/>
      <c r="XAP551" s="314"/>
      <c r="XAQ551" s="263"/>
      <c r="XAR551" s="312"/>
      <c r="XAS551" s="263"/>
      <c r="XAT551" s="314"/>
      <c r="XAU551" s="314"/>
      <c r="XAV551" s="314"/>
      <c r="XAW551" s="315"/>
      <c r="XAX551" s="314"/>
      <c r="XAY551" s="314"/>
      <c r="XAZ551" s="314"/>
      <c r="XBA551" s="314"/>
      <c r="XBB551" s="314"/>
      <c r="XBC551" s="314"/>
      <c r="XBD551" s="281"/>
      <c r="XBE551" s="316"/>
      <c r="XBF551" s="317"/>
      <c r="XBG551" s="314"/>
      <c r="XBH551" s="314"/>
      <c r="XBI551" s="314"/>
      <c r="XBJ551" s="314"/>
      <c r="XBK551" s="263"/>
      <c r="XBL551" s="312"/>
      <c r="XBM551" s="263"/>
      <c r="XBN551" s="314"/>
      <c r="XBO551" s="314"/>
      <c r="XBP551" s="314"/>
      <c r="XBQ551" s="315"/>
      <c r="XBR551" s="314"/>
      <c r="XBS551" s="314"/>
      <c r="XBT551" s="314"/>
      <c r="XBU551" s="314"/>
      <c r="XBV551" s="314"/>
      <c r="XBW551" s="281"/>
      <c r="XBX551" s="317"/>
      <c r="XBY551" s="314"/>
      <c r="XBZ551" s="314"/>
      <c r="XCA551" s="318"/>
      <c r="XCB551" s="312"/>
      <c r="XCC551" s="314"/>
      <c r="XCD551" s="314"/>
      <c r="XCE551" s="263"/>
      <c r="XCF551" s="312"/>
      <c r="XCG551" s="263"/>
      <c r="XCH551" s="314"/>
      <c r="XCI551" s="314"/>
      <c r="XCJ551" s="314"/>
      <c r="XCK551" s="315"/>
      <c r="XCL551" s="314"/>
      <c r="XCM551" s="314"/>
      <c r="XCN551" s="314"/>
      <c r="XCO551" s="314"/>
      <c r="XCP551" s="314"/>
      <c r="XCQ551" s="317"/>
      <c r="XCR551" s="314"/>
      <c r="XCS551" s="318"/>
      <c r="XCT551" s="286"/>
      <c r="XCW551" s="314"/>
      <c r="XCX551" s="314"/>
      <c r="XCY551" s="263"/>
      <c r="XCZ551" s="312"/>
      <c r="XDA551" s="263"/>
      <c r="XDB551" s="314"/>
      <c r="XDC551" s="314"/>
      <c r="XDD551" s="314"/>
      <c r="XDE551" s="315"/>
      <c r="XDF551" s="314"/>
      <c r="XDG551" s="314"/>
      <c r="XDH551" s="314"/>
      <c r="XDI551" s="314"/>
      <c r="XDJ551" s="314"/>
      <c r="XDK551" s="314"/>
      <c r="XDL551" s="286"/>
      <c r="XDQ551" s="314"/>
      <c r="XDR551" s="314"/>
      <c r="XDS551" s="263"/>
      <c r="XDT551" s="312"/>
      <c r="XDU551" s="263"/>
      <c r="XDV551" s="314"/>
      <c r="XDW551" s="314"/>
      <c r="XDX551" s="314"/>
      <c r="XDY551" s="315"/>
      <c r="XDZ551" s="314"/>
      <c r="XEA551" s="314"/>
      <c r="XEB551" s="314"/>
      <c r="XEC551" s="314"/>
      <c r="XED551" s="314"/>
      <c r="XEE551" s="286"/>
      <c r="XEK551" s="314"/>
      <c r="XEL551" s="314"/>
      <c r="XEM551" s="263"/>
      <c r="XEN551" s="312"/>
      <c r="XEO551" s="263"/>
      <c r="XEP551" s="314"/>
      <c r="XEQ551" s="314"/>
      <c r="XER551" s="314"/>
      <c r="XES551" s="315"/>
      <c r="XET551" s="314"/>
      <c r="XEU551" s="314"/>
      <c r="XEV551" s="314"/>
      <c r="XEW551" s="314"/>
      <c r="XEX551" s="314"/>
    </row>
    <row r="552" spans="1:53 16265:16378" ht="40.5" hidden="1" customHeight="1" x14ac:dyDescent="0.2">
      <c r="A552" s="378"/>
      <c r="B552" s="364"/>
      <c r="C552" s="356"/>
      <c r="D552" s="374"/>
      <c r="E552" s="356"/>
      <c r="F552" s="369"/>
      <c r="G552" s="275" t="s">
        <v>271</v>
      </c>
      <c r="H552" s="275" t="s">
        <v>38</v>
      </c>
      <c r="I552" s="162" t="s">
        <v>2549</v>
      </c>
      <c r="J552" s="369"/>
      <c r="K552" s="369"/>
      <c r="L552" s="369"/>
      <c r="M552" s="369"/>
      <c r="N552" s="369"/>
      <c r="O552" s="382"/>
      <c r="P552" s="369"/>
      <c r="Q552" s="382"/>
      <c r="R552" s="382"/>
      <c r="S552" s="162" t="s">
        <v>327</v>
      </c>
      <c r="T552" s="334">
        <f t="shared" si="2205"/>
        <v>1</v>
      </c>
      <c r="U552" s="356"/>
      <c r="V552" s="356"/>
      <c r="W552" s="275" t="s">
        <v>2550</v>
      </c>
      <c r="X552" s="369"/>
      <c r="Y552" s="368"/>
      <c r="Z552" s="335">
        <f t="shared" si="2208"/>
        <v>4</v>
      </c>
      <c r="AA552" s="275" t="s">
        <v>330</v>
      </c>
      <c r="AB552" s="275"/>
      <c r="AC552" s="368"/>
      <c r="AD552" s="356"/>
      <c r="AE552" s="336">
        <f t="shared" si="2210"/>
        <v>1</v>
      </c>
      <c r="AF552" s="275" t="s">
        <v>307</v>
      </c>
      <c r="AG552" s="275" t="s">
        <v>2546</v>
      </c>
      <c r="AH552" s="368"/>
      <c r="AI552" s="356"/>
      <c r="AJ552" s="336">
        <f t="shared" si="2213"/>
        <v>1</v>
      </c>
      <c r="AK552" s="275" t="s">
        <v>304</v>
      </c>
      <c r="AL552" s="275" t="s">
        <v>313</v>
      </c>
      <c r="AM552" s="368"/>
      <c r="AN552" s="356"/>
      <c r="AO552" s="336">
        <f t="shared" si="2216"/>
        <v>1</v>
      </c>
      <c r="AP552" s="275" t="s">
        <v>592</v>
      </c>
      <c r="AQ552" s="356"/>
      <c r="AR552" s="356"/>
      <c r="AS552" s="358"/>
      <c r="AT552" s="360"/>
      <c r="AU552" s="367"/>
      <c r="AV552" s="367"/>
      <c r="AW552" s="275" t="s">
        <v>90</v>
      </c>
      <c r="AX552" s="275"/>
      <c r="AY552" s="159"/>
      <c r="AZ552" s="159"/>
      <c r="BA552" s="344"/>
      <c r="XAO552" s="314"/>
      <c r="XAP552" s="314"/>
      <c r="XAQ552" s="263"/>
      <c r="XAR552" s="312"/>
      <c r="XAS552" s="263"/>
      <c r="XAT552" s="314"/>
      <c r="XAU552" s="314"/>
      <c r="XAV552" s="314"/>
      <c r="XAW552" s="315"/>
      <c r="XAX552" s="314"/>
      <c r="XAY552" s="314"/>
      <c r="XAZ552" s="314"/>
      <c r="XBA552" s="314"/>
      <c r="XBB552" s="314"/>
      <c r="XBC552" s="314"/>
      <c r="XBD552" s="281"/>
      <c r="XBE552" s="316"/>
      <c r="XBF552" s="317"/>
      <c r="XBG552" s="314"/>
      <c r="XBH552" s="314"/>
      <c r="XBI552" s="314"/>
      <c r="XBJ552" s="314"/>
      <c r="XBK552" s="263"/>
      <c r="XBL552" s="312"/>
      <c r="XBM552" s="263"/>
      <c r="XBN552" s="314"/>
      <c r="XBO552" s="314"/>
      <c r="XBP552" s="314"/>
      <c r="XBQ552" s="315"/>
      <c r="XBR552" s="314"/>
      <c r="XBS552" s="314"/>
      <c r="XBT552" s="314"/>
      <c r="XBU552" s="314"/>
      <c r="XBV552" s="314"/>
      <c r="XBW552" s="281"/>
      <c r="XBX552" s="317"/>
      <c r="XBY552" s="314"/>
      <c r="XBZ552" s="314"/>
      <c r="XCA552" s="318"/>
      <c r="XCB552" s="312"/>
      <c r="XCC552" s="314"/>
      <c r="XCD552" s="314"/>
      <c r="XCE552" s="263"/>
      <c r="XCF552" s="312"/>
      <c r="XCG552" s="263"/>
      <c r="XCH552" s="314"/>
      <c r="XCI552" s="314"/>
      <c r="XCJ552" s="314"/>
      <c r="XCK552" s="315"/>
      <c r="XCL552" s="314"/>
      <c r="XCM552" s="314"/>
      <c r="XCN552" s="314"/>
      <c r="XCO552" s="314"/>
      <c r="XCP552" s="314"/>
      <c r="XCQ552" s="317"/>
      <c r="XCR552" s="314"/>
      <c r="XCS552" s="318"/>
      <c r="XCT552" s="286"/>
      <c r="XCW552" s="314"/>
      <c r="XCX552" s="314"/>
      <c r="XCY552" s="263"/>
      <c r="XCZ552" s="312"/>
      <c r="XDA552" s="263"/>
      <c r="XDB552" s="314"/>
      <c r="XDC552" s="314"/>
      <c r="XDD552" s="314"/>
      <c r="XDE552" s="315"/>
      <c r="XDF552" s="314"/>
      <c r="XDG552" s="314"/>
      <c r="XDH552" s="314"/>
      <c r="XDI552" s="314"/>
      <c r="XDJ552" s="314"/>
      <c r="XDK552" s="314"/>
      <c r="XDL552" s="286"/>
      <c r="XDQ552" s="314"/>
      <c r="XDR552" s="314"/>
      <c r="XDS552" s="263"/>
      <c r="XDT552" s="312"/>
      <c r="XDU552" s="263"/>
      <c r="XDV552" s="314"/>
      <c r="XDW552" s="314"/>
      <c r="XDX552" s="314"/>
      <c r="XDY552" s="315"/>
      <c r="XDZ552" s="314"/>
      <c r="XEA552" s="314"/>
      <c r="XEB552" s="314"/>
      <c r="XEC552" s="314"/>
      <c r="XED552" s="314"/>
      <c r="XEE552" s="286"/>
      <c r="XEK552" s="314"/>
      <c r="XEL552" s="314"/>
      <c r="XEM552" s="263"/>
      <c r="XEN552" s="312"/>
      <c r="XEO552" s="263"/>
      <c r="XEP552" s="314"/>
      <c r="XEQ552" s="314"/>
      <c r="XER552" s="314"/>
      <c r="XES552" s="315"/>
      <c r="XET552" s="314"/>
      <c r="XEU552" s="314"/>
      <c r="XEV552" s="314"/>
      <c r="XEW552" s="314"/>
      <c r="XEX552" s="314"/>
    </row>
    <row r="553" spans="1:53 16265:16378" ht="40.5" hidden="1" customHeight="1" x14ac:dyDescent="0.2">
      <c r="A553" s="378"/>
      <c r="B553" s="364"/>
      <c r="C553" s="356"/>
      <c r="D553" s="374"/>
      <c r="E553" s="356"/>
      <c r="F553" s="369"/>
      <c r="G553" s="275" t="s">
        <v>272</v>
      </c>
      <c r="H553" s="275" t="s">
        <v>233</v>
      </c>
      <c r="I553" s="162" t="s">
        <v>2551</v>
      </c>
      <c r="J553" s="369"/>
      <c r="K553" s="369"/>
      <c r="L553" s="369"/>
      <c r="M553" s="369"/>
      <c r="N553" s="369"/>
      <c r="O553" s="382"/>
      <c r="P553" s="369"/>
      <c r="Q553" s="382"/>
      <c r="R553" s="382"/>
      <c r="S553" s="162" t="s">
        <v>327</v>
      </c>
      <c r="T553" s="334">
        <f t="shared" si="2205"/>
        <v>1</v>
      </c>
      <c r="U553" s="356"/>
      <c r="V553" s="356"/>
      <c r="W553" s="275" t="s">
        <v>2552</v>
      </c>
      <c r="X553" s="369"/>
      <c r="Y553" s="368"/>
      <c r="Z553" s="335">
        <f t="shared" si="2208"/>
        <v>4</v>
      </c>
      <c r="AA553" s="275" t="s">
        <v>330</v>
      </c>
      <c r="AB553" s="275"/>
      <c r="AC553" s="368"/>
      <c r="AD553" s="356"/>
      <c r="AE553" s="336">
        <f t="shared" si="2210"/>
        <v>1</v>
      </c>
      <c r="AF553" s="275" t="s">
        <v>307</v>
      </c>
      <c r="AG553" s="275" t="s">
        <v>2523</v>
      </c>
      <c r="AH553" s="368"/>
      <c r="AI553" s="356"/>
      <c r="AJ553" s="336">
        <f t="shared" si="2213"/>
        <v>1</v>
      </c>
      <c r="AK553" s="275" t="s">
        <v>304</v>
      </c>
      <c r="AL553" s="275" t="s">
        <v>315</v>
      </c>
      <c r="AM553" s="368"/>
      <c r="AN553" s="356"/>
      <c r="AO553" s="336">
        <f t="shared" si="2216"/>
        <v>4</v>
      </c>
      <c r="AP553" s="275" t="s">
        <v>593</v>
      </c>
      <c r="AQ553" s="356"/>
      <c r="AR553" s="356"/>
      <c r="AS553" s="358"/>
      <c r="AT553" s="360"/>
      <c r="AU553" s="367"/>
      <c r="AV553" s="367"/>
      <c r="AW553" s="275" t="s">
        <v>90</v>
      </c>
      <c r="AX553" s="275"/>
      <c r="AY553" s="159"/>
      <c r="AZ553" s="159"/>
      <c r="BA553" s="344"/>
      <c r="XAO553" s="314"/>
      <c r="XAP553" s="314"/>
      <c r="XAQ553" s="263"/>
      <c r="XAR553" s="312"/>
      <c r="XAS553" s="263"/>
      <c r="XAT553" s="314"/>
      <c r="XAU553" s="314"/>
      <c r="XAV553" s="314"/>
      <c r="XAW553" s="315"/>
      <c r="XAX553" s="314"/>
      <c r="XAY553" s="314"/>
      <c r="XAZ553" s="314"/>
      <c r="XBA553" s="314"/>
      <c r="XBB553" s="314"/>
      <c r="XBC553" s="314"/>
      <c r="XBD553" s="281"/>
      <c r="XBE553" s="316"/>
      <c r="XBF553" s="317"/>
      <c r="XBG553" s="314"/>
      <c r="XBH553" s="314"/>
      <c r="XBI553" s="314"/>
      <c r="XBJ553" s="314"/>
      <c r="XBK553" s="263"/>
      <c r="XBL553" s="312"/>
      <c r="XBM553" s="263"/>
      <c r="XBN553" s="314"/>
      <c r="XBO553" s="314"/>
      <c r="XBP553" s="314"/>
      <c r="XBQ553" s="315"/>
      <c r="XBR553" s="314"/>
      <c r="XBS553" s="314"/>
      <c r="XBT553" s="314"/>
      <c r="XBU553" s="314"/>
      <c r="XBV553" s="314"/>
      <c r="XBW553" s="281"/>
      <c r="XBX553" s="317"/>
      <c r="XBY553" s="314"/>
      <c r="XBZ553" s="314"/>
      <c r="XCA553" s="318"/>
      <c r="XCB553" s="312"/>
      <c r="XCC553" s="314"/>
      <c r="XCD553" s="314"/>
      <c r="XCE553" s="263"/>
      <c r="XCF553" s="312"/>
      <c r="XCG553" s="263"/>
      <c r="XCH553" s="314"/>
      <c r="XCI553" s="314"/>
      <c r="XCJ553" s="314"/>
      <c r="XCK553" s="315"/>
      <c r="XCL553" s="314"/>
      <c r="XCM553" s="314"/>
      <c r="XCN553" s="314"/>
      <c r="XCO553" s="314"/>
      <c r="XCP553" s="314"/>
      <c r="XCQ553" s="317"/>
      <c r="XCR553" s="314"/>
      <c r="XCS553" s="318"/>
      <c r="XCT553" s="286"/>
      <c r="XCW553" s="314"/>
      <c r="XCX553" s="314"/>
      <c r="XCY553" s="263"/>
      <c r="XCZ553" s="312"/>
      <c r="XDA553" s="263"/>
      <c r="XDB553" s="314"/>
      <c r="XDC553" s="314"/>
      <c r="XDD553" s="314"/>
      <c r="XDE553" s="315"/>
      <c r="XDF553" s="314"/>
      <c r="XDG553" s="314"/>
      <c r="XDH553" s="314"/>
      <c r="XDI553" s="314"/>
      <c r="XDJ553" s="314"/>
      <c r="XDK553" s="314"/>
      <c r="XDL553" s="286"/>
      <c r="XDQ553" s="314"/>
      <c r="XDR553" s="314"/>
      <c r="XDS553" s="263"/>
      <c r="XDT553" s="312"/>
      <c r="XDU553" s="263"/>
      <c r="XDV553" s="314"/>
      <c r="XDW553" s="314"/>
      <c r="XDX553" s="314"/>
      <c r="XDY553" s="315"/>
      <c r="XDZ553" s="314"/>
      <c r="XEA553" s="314"/>
      <c r="XEB553" s="314"/>
      <c r="XEC553" s="314"/>
      <c r="XED553" s="314"/>
      <c r="XEE553" s="286"/>
      <c r="XEK553" s="314"/>
      <c r="XEL553" s="314"/>
      <c r="XEM553" s="263"/>
      <c r="XEN553" s="312"/>
      <c r="XEO553" s="263"/>
      <c r="XEP553" s="314"/>
      <c r="XEQ553" s="314"/>
      <c r="XER553" s="314"/>
      <c r="XES553" s="315"/>
      <c r="XET553" s="314"/>
      <c r="XEU553" s="314"/>
      <c r="XEV553" s="314"/>
      <c r="XEW553" s="314"/>
      <c r="XEX553" s="314"/>
    </row>
    <row r="554" spans="1:53 16265:16378" ht="40.5" hidden="1" customHeight="1" x14ac:dyDescent="0.2">
      <c r="A554" s="378">
        <v>182</v>
      </c>
      <c r="B554" s="364" t="s">
        <v>185</v>
      </c>
      <c r="C554" s="356" t="str">
        <f t="shared" si="2307"/>
        <v>JHONNIERS GUERRERO ERAZO</v>
      </c>
      <c r="D554" s="374" t="s">
        <v>156</v>
      </c>
      <c r="E554" s="356"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69" t="s">
        <v>276</v>
      </c>
      <c r="G554" s="275" t="s">
        <v>272</v>
      </c>
      <c r="H554" s="275" t="s">
        <v>39</v>
      </c>
      <c r="I554" s="275" t="s">
        <v>2559</v>
      </c>
      <c r="J554" s="369" t="s">
        <v>108</v>
      </c>
      <c r="K554" s="369" t="s">
        <v>2560</v>
      </c>
      <c r="L554" s="369" t="s">
        <v>2561</v>
      </c>
      <c r="M554" s="369" t="s">
        <v>2562</v>
      </c>
      <c r="N554" s="369" t="s">
        <v>105</v>
      </c>
      <c r="O554" s="382">
        <f>IF(N554="ALTA",5,IF(N554="MEDIO ALTA",4,IF(N554="MEDIA",3,IF(N554="MEDIO BAJA",2,IF(N554="BAJA",1,0)))))</f>
        <v>3</v>
      </c>
      <c r="P554" s="369" t="s">
        <v>144</v>
      </c>
      <c r="Q554" s="382">
        <f>IF(P554="ALTO",5,IF(P554="MEDIO ALTO",4,IF(P554="MEDIO",3,IF(P554="MEDIO BAJO",2,IF(P554="BAJO",1,0)))))</f>
        <v>4</v>
      </c>
      <c r="R554" s="382">
        <f>Q554*O554</f>
        <v>12</v>
      </c>
      <c r="S554" s="162" t="s">
        <v>327</v>
      </c>
      <c r="T554" s="334">
        <f t="shared" si="2205"/>
        <v>1</v>
      </c>
      <c r="U554" s="356">
        <f t="shared" si="2168"/>
        <v>1</v>
      </c>
      <c r="V554" s="356">
        <f t="shared" ref="V554" si="2320">U554*0.6</f>
        <v>0.6</v>
      </c>
      <c r="W554" s="275" t="s">
        <v>2563</v>
      </c>
      <c r="X554" s="369">
        <f>IF(S554="No_existen",5*$X$10,Y554*$X$10)</f>
        <v>0.15000000000000002</v>
      </c>
      <c r="Y554" s="368">
        <f t="shared" ref="Y554" si="2321">ROUND(AVERAGEIF(Z554:Z556,"&gt;0"),0)</f>
        <v>3</v>
      </c>
      <c r="Z554" s="335">
        <f t="shared" si="2208"/>
        <v>2</v>
      </c>
      <c r="AA554" s="275" t="s">
        <v>331</v>
      </c>
      <c r="AB554" s="275"/>
      <c r="AC554" s="368">
        <f t="shared" si="2288"/>
        <v>0.15</v>
      </c>
      <c r="AD554" s="356">
        <f t="shared" ref="AD554:AD584" si="2322">ROUND(AVERAGEIF(AE554:AE556,"&gt;0"),0)</f>
        <v>1</v>
      </c>
      <c r="AE554" s="336">
        <f t="shared" si="2210"/>
        <v>1</v>
      </c>
      <c r="AF554" s="275" t="s">
        <v>307</v>
      </c>
      <c r="AG554" s="275" t="s">
        <v>2564</v>
      </c>
      <c r="AH554" s="368">
        <f t="shared" ref="AH554" si="2323">IF(S554="No_existen",5*$AH$10,AI554*$AH$10)</f>
        <v>0.1</v>
      </c>
      <c r="AI554" s="356">
        <f t="shared" ref="AI554" si="2324">ROUND(AVERAGEIF(AJ554:AJ556,"&gt;0"),0)</f>
        <v>1</v>
      </c>
      <c r="AJ554" s="336">
        <f t="shared" si="2213"/>
        <v>1</v>
      </c>
      <c r="AK554" s="275" t="s">
        <v>304</v>
      </c>
      <c r="AL554" s="275" t="s">
        <v>312</v>
      </c>
      <c r="AM554" s="368">
        <f t="shared" ref="AM554" si="2325">IF(S554="No_existen",5*$AM$10,AN554*$AM$10)</f>
        <v>0.30000000000000004</v>
      </c>
      <c r="AN554" s="356">
        <f t="shared" ref="AN554" si="2326">ROUND(AVERAGEIF(AO554:AO556,"&gt;0"),0)</f>
        <v>3</v>
      </c>
      <c r="AO554" s="336">
        <f t="shared" si="2216"/>
        <v>4</v>
      </c>
      <c r="AP554" s="275" t="s">
        <v>593</v>
      </c>
      <c r="AQ554" s="356">
        <f t="shared" si="2103"/>
        <v>2</v>
      </c>
      <c r="AR554" s="356" t="str">
        <f t="shared" ref="AR554" si="2327">IF(AQ554&lt;1.5,"FUERTE",IF(AND(AQ554&gt;=1.5,AQ554&lt;2.5),"ACEPTABLE",IF(AQ554&gt;=5,"INEXISTENTE","DÉBIL")))</f>
        <v>ACEPTABLE</v>
      </c>
      <c r="AS554" s="358">
        <f t="shared" ref="AS554" si="2328">IF(R554=0,0,ROUND((R554*AQ554),0))</f>
        <v>24</v>
      </c>
      <c r="AT554" s="360" t="str">
        <f t="shared" ref="AT554" si="2329">IF(AS554&gt;=36,"GRAVE", IF(AS554&lt;=10, "LEVE", "MODERADO"))</f>
        <v>MODERADO</v>
      </c>
      <c r="AU554" s="374" t="s">
        <v>2565</v>
      </c>
      <c r="AV554" s="374" t="s">
        <v>2566</v>
      </c>
      <c r="AW554" s="275" t="s">
        <v>93</v>
      </c>
      <c r="AX554" s="275" t="s">
        <v>3134</v>
      </c>
      <c r="AY554" s="159">
        <v>45291</v>
      </c>
      <c r="AZ554" s="159"/>
      <c r="BA554" s="344" t="s">
        <v>3137</v>
      </c>
      <c r="XAO554" s="314"/>
      <c r="XAP554" s="314"/>
      <c r="XAQ554" s="263"/>
      <c r="XAR554" s="312"/>
      <c r="XAS554" s="263"/>
      <c r="XAT554" s="314"/>
      <c r="XAU554" s="314"/>
      <c r="XAV554" s="314"/>
      <c r="XAW554" s="315"/>
      <c r="XAX554" s="314"/>
      <c r="XAY554" s="314"/>
      <c r="XAZ554" s="314"/>
      <c r="XBA554" s="314"/>
      <c r="XBB554" s="314"/>
      <c r="XBC554" s="314"/>
      <c r="XBD554" s="281"/>
      <c r="XBE554" s="316"/>
      <c r="XBF554" s="317"/>
      <c r="XBG554" s="314"/>
      <c r="XBH554" s="314"/>
      <c r="XBI554" s="314"/>
      <c r="XBJ554" s="314"/>
      <c r="XBK554" s="263"/>
      <c r="XBL554" s="312"/>
      <c r="XBM554" s="263"/>
      <c r="XBN554" s="314"/>
      <c r="XBO554" s="314"/>
      <c r="XBP554" s="314"/>
      <c r="XBQ554" s="315"/>
      <c r="XBR554" s="314"/>
      <c r="XBS554" s="314"/>
      <c r="XBT554" s="314"/>
      <c r="XBU554" s="314"/>
      <c r="XBV554" s="314"/>
      <c r="XBW554" s="281"/>
      <c r="XBX554" s="317"/>
      <c r="XBY554" s="314"/>
      <c r="XBZ554" s="314"/>
      <c r="XCA554" s="318"/>
      <c r="XCB554" s="312"/>
      <c r="XCC554" s="314"/>
      <c r="XCD554" s="314"/>
      <c r="XCE554" s="263"/>
      <c r="XCF554" s="312"/>
      <c r="XCG554" s="263"/>
      <c r="XCH554" s="314"/>
      <c r="XCI554" s="314"/>
      <c r="XCJ554" s="314"/>
      <c r="XCK554" s="315"/>
      <c r="XCL554" s="314"/>
      <c r="XCM554" s="314"/>
      <c r="XCN554" s="314"/>
      <c r="XCO554" s="314"/>
      <c r="XCP554" s="314"/>
      <c r="XCQ554" s="317"/>
      <c r="XCR554" s="314"/>
      <c r="XCS554" s="318"/>
      <c r="XCT554" s="286"/>
      <c r="XCW554" s="314"/>
      <c r="XCX554" s="314"/>
      <c r="XCY554" s="263"/>
      <c r="XCZ554" s="312"/>
      <c r="XDA554" s="263"/>
      <c r="XDB554" s="314"/>
      <c r="XDC554" s="314"/>
      <c r="XDD554" s="314"/>
      <c r="XDE554" s="315"/>
      <c r="XDF554" s="314"/>
      <c r="XDG554" s="314"/>
      <c r="XDH554" s="314"/>
      <c r="XDI554" s="314"/>
      <c r="XDJ554" s="314"/>
      <c r="XDK554" s="314"/>
      <c r="XDL554" s="286"/>
      <c r="XDQ554" s="314"/>
      <c r="XDR554" s="314"/>
      <c r="XDS554" s="263"/>
      <c r="XDT554" s="312"/>
      <c r="XDU554" s="263"/>
      <c r="XDV554" s="314"/>
      <c r="XDW554" s="314"/>
      <c r="XDX554" s="314"/>
      <c r="XDY554" s="315"/>
      <c r="XDZ554" s="314"/>
      <c r="XEA554" s="314"/>
      <c r="XEB554" s="314"/>
      <c r="XEC554" s="314"/>
      <c r="XED554" s="314"/>
      <c r="XEE554" s="286"/>
      <c r="XEK554" s="314"/>
      <c r="XEL554" s="314"/>
      <c r="XEM554" s="263"/>
      <c r="XEN554" s="312"/>
      <c r="XEO554" s="263"/>
      <c r="XEP554" s="314"/>
      <c r="XEQ554" s="314"/>
      <c r="XER554" s="314"/>
      <c r="XES554" s="315"/>
      <c r="XET554" s="314"/>
      <c r="XEU554" s="314"/>
      <c r="XEV554" s="314"/>
      <c r="XEW554" s="314"/>
      <c r="XEX554" s="314"/>
    </row>
    <row r="555" spans="1:53 16265:16378" ht="40.5" hidden="1" customHeight="1" x14ac:dyDescent="0.2">
      <c r="A555" s="378"/>
      <c r="B555" s="364"/>
      <c r="C555" s="356"/>
      <c r="D555" s="374"/>
      <c r="E555" s="356"/>
      <c r="F555" s="369"/>
      <c r="G555" s="275" t="s">
        <v>271</v>
      </c>
      <c r="H555" s="275" t="s">
        <v>234</v>
      </c>
      <c r="I555" s="275" t="s">
        <v>2567</v>
      </c>
      <c r="J555" s="369"/>
      <c r="K555" s="369"/>
      <c r="L555" s="369"/>
      <c r="M555" s="369"/>
      <c r="N555" s="369"/>
      <c r="O555" s="382"/>
      <c r="P555" s="369"/>
      <c r="Q555" s="382"/>
      <c r="R555" s="382"/>
      <c r="S555" s="162" t="s">
        <v>327</v>
      </c>
      <c r="T555" s="334">
        <f t="shared" si="2205"/>
        <v>1</v>
      </c>
      <c r="U555" s="356"/>
      <c r="V555" s="356"/>
      <c r="W555" s="275" t="s">
        <v>2568</v>
      </c>
      <c r="X555" s="369"/>
      <c r="Y555" s="368"/>
      <c r="Z555" s="335">
        <f t="shared" si="2208"/>
        <v>4</v>
      </c>
      <c r="AA555" s="275" t="s">
        <v>330</v>
      </c>
      <c r="AB555" s="275"/>
      <c r="AC555" s="368"/>
      <c r="AD555" s="356"/>
      <c r="AE555" s="336">
        <f t="shared" si="2210"/>
        <v>1</v>
      </c>
      <c r="AF555" s="275" t="s">
        <v>307</v>
      </c>
      <c r="AG555" s="275" t="s">
        <v>2569</v>
      </c>
      <c r="AH555" s="368"/>
      <c r="AI555" s="356"/>
      <c r="AJ555" s="336">
        <f t="shared" si="2213"/>
        <v>1</v>
      </c>
      <c r="AK555" s="275" t="s">
        <v>304</v>
      </c>
      <c r="AL555" s="275" t="s">
        <v>315</v>
      </c>
      <c r="AM555" s="368"/>
      <c r="AN555" s="356"/>
      <c r="AO555" s="336">
        <f t="shared" si="2216"/>
        <v>1</v>
      </c>
      <c r="AP555" s="275" t="s">
        <v>592</v>
      </c>
      <c r="AQ555" s="356"/>
      <c r="AR555" s="356"/>
      <c r="AS555" s="358"/>
      <c r="AT555" s="360"/>
      <c r="AU555" s="374"/>
      <c r="AV555" s="374"/>
      <c r="AW555" s="275" t="s">
        <v>91</v>
      </c>
      <c r="AX555" s="275" t="s">
        <v>3135</v>
      </c>
      <c r="AY555" s="159">
        <v>45291</v>
      </c>
      <c r="AZ555" s="159"/>
      <c r="BA555" s="344"/>
      <c r="XAO555" s="314"/>
      <c r="XAP555" s="314"/>
      <c r="XAQ555" s="263"/>
      <c r="XAR555" s="312"/>
      <c r="XAS555" s="263"/>
      <c r="XAT555" s="314"/>
      <c r="XAU555" s="314"/>
      <c r="XAV555" s="314"/>
      <c r="XAW555" s="315"/>
      <c r="XAX555" s="314"/>
      <c r="XAY555" s="314"/>
      <c r="XAZ555" s="314"/>
      <c r="XBA555" s="314"/>
      <c r="XBB555" s="314"/>
      <c r="XBC555" s="314"/>
      <c r="XBD555" s="281"/>
      <c r="XBE555" s="316"/>
      <c r="XBF555" s="317"/>
      <c r="XBG555" s="314"/>
      <c r="XBH555" s="314"/>
      <c r="XBI555" s="314"/>
      <c r="XBJ555" s="314"/>
      <c r="XBK555" s="263"/>
      <c r="XBL555" s="312"/>
      <c r="XBM555" s="263"/>
      <c r="XBN555" s="314"/>
      <c r="XBO555" s="314"/>
      <c r="XBP555" s="314"/>
      <c r="XBQ555" s="315"/>
      <c r="XBR555" s="314"/>
      <c r="XBS555" s="314"/>
      <c r="XBT555" s="314"/>
      <c r="XBU555" s="314"/>
      <c r="XBV555" s="314"/>
      <c r="XBW555" s="281"/>
      <c r="XBX555" s="317"/>
      <c r="XBY555" s="314"/>
      <c r="XBZ555" s="314"/>
      <c r="XCA555" s="318"/>
      <c r="XCB555" s="312"/>
      <c r="XCC555" s="314"/>
      <c r="XCD555" s="314"/>
      <c r="XCE555" s="263"/>
      <c r="XCF555" s="312"/>
      <c r="XCG555" s="263"/>
      <c r="XCH555" s="314"/>
      <c r="XCI555" s="314"/>
      <c r="XCJ555" s="314"/>
      <c r="XCK555" s="315"/>
      <c r="XCL555" s="314"/>
      <c r="XCM555" s="314"/>
      <c r="XCN555" s="314"/>
      <c r="XCO555" s="314"/>
      <c r="XCP555" s="314"/>
      <c r="XCQ555" s="317"/>
      <c r="XCR555" s="314"/>
      <c r="XCS555" s="318"/>
      <c r="XCT555" s="286"/>
      <c r="XCW555" s="314"/>
      <c r="XCX555" s="314"/>
      <c r="XCY555" s="263"/>
      <c r="XCZ555" s="312"/>
      <c r="XDA555" s="263"/>
      <c r="XDB555" s="314"/>
      <c r="XDC555" s="314"/>
      <c r="XDD555" s="314"/>
      <c r="XDE555" s="315"/>
      <c r="XDF555" s="314"/>
      <c r="XDG555" s="314"/>
      <c r="XDH555" s="314"/>
      <c r="XDI555" s="314"/>
      <c r="XDJ555" s="314"/>
      <c r="XDK555" s="314"/>
      <c r="XDL555" s="286"/>
      <c r="XDQ555" s="314"/>
      <c r="XDR555" s="314"/>
      <c r="XDS555" s="263"/>
      <c r="XDT555" s="312"/>
      <c r="XDU555" s="263"/>
      <c r="XDV555" s="314"/>
      <c r="XDW555" s="314"/>
      <c r="XDX555" s="314"/>
      <c r="XDY555" s="315"/>
      <c r="XDZ555" s="314"/>
      <c r="XEA555" s="314"/>
      <c r="XEB555" s="314"/>
      <c r="XEC555" s="314"/>
      <c r="XED555" s="314"/>
      <c r="XEE555" s="286"/>
      <c r="XEK555" s="314"/>
      <c r="XEL555" s="314"/>
      <c r="XEM555" s="263"/>
      <c r="XEN555" s="312"/>
      <c r="XEO555" s="263"/>
      <c r="XEP555" s="314"/>
      <c r="XEQ555" s="314"/>
      <c r="XER555" s="314"/>
      <c r="XES555" s="315"/>
      <c r="XET555" s="314"/>
      <c r="XEU555" s="314"/>
      <c r="XEV555" s="314"/>
      <c r="XEW555" s="314"/>
      <c r="XEX555" s="314"/>
    </row>
    <row r="556" spans="1:53 16265:16378" ht="40.5" hidden="1" customHeight="1" x14ac:dyDescent="0.2">
      <c r="A556" s="378"/>
      <c r="B556" s="364"/>
      <c r="C556" s="356"/>
      <c r="D556" s="374"/>
      <c r="E556" s="356"/>
      <c r="F556" s="369"/>
      <c r="G556" s="275" t="s">
        <v>271</v>
      </c>
      <c r="H556" s="275" t="s">
        <v>37</v>
      </c>
      <c r="I556" s="275" t="s">
        <v>2570</v>
      </c>
      <c r="J556" s="369"/>
      <c r="K556" s="369"/>
      <c r="L556" s="369"/>
      <c r="M556" s="369"/>
      <c r="N556" s="369"/>
      <c r="O556" s="382"/>
      <c r="P556" s="369"/>
      <c r="Q556" s="382"/>
      <c r="R556" s="382"/>
      <c r="S556" s="162" t="s">
        <v>327</v>
      </c>
      <c r="T556" s="334">
        <f t="shared" si="2205"/>
        <v>1</v>
      </c>
      <c r="U556" s="356"/>
      <c r="V556" s="356"/>
      <c r="W556" s="275" t="s">
        <v>2571</v>
      </c>
      <c r="X556" s="369"/>
      <c r="Y556" s="368"/>
      <c r="Z556" s="335">
        <f t="shared" si="2208"/>
        <v>2</v>
      </c>
      <c r="AA556" s="275" t="s">
        <v>331</v>
      </c>
      <c r="AB556" s="275"/>
      <c r="AC556" s="368"/>
      <c r="AD556" s="356"/>
      <c r="AE556" s="336">
        <f t="shared" si="2210"/>
        <v>1</v>
      </c>
      <c r="AF556" s="275" t="s">
        <v>307</v>
      </c>
      <c r="AG556" s="275" t="s">
        <v>2564</v>
      </c>
      <c r="AH556" s="368"/>
      <c r="AI556" s="356"/>
      <c r="AJ556" s="336">
        <f t="shared" si="2213"/>
        <v>1</v>
      </c>
      <c r="AK556" s="275" t="s">
        <v>304</v>
      </c>
      <c r="AL556" s="275" t="s">
        <v>312</v>
      </c>
      <c r="AM556" s="368"/>
      <c r="AN556" s="356"/>
      <c r="AO556" s="336">
        <f t="shared" si="2216"/>
        <v>4</v>
      </c>
      <c r="AP556" s="275" t="s">
        <v>593</v>
      </c>
      <c r="AQ556" s="356"/>
      <c r="AR556" s="356"/>
      <c r="AS556" s="358"/>
      <c r="AT556" s="360"/>
      <c r="AU556" s="374"/>
      <c r="AV556" s="374"/>
      <c r="AW556" s="275" t="s">
        <v>91</v>
      </c>
      <c r="AX556" s="275" t="s">
        <v>3136</v>
      </c>
      <c r="AY556" s="159">
        <v>45291</v>
      </c>
      <c r="AZ556" s="159"/>
      <c r="BA556" s="344"/>
      <c r="XAO556" s="314"/>
      <c r="XAP556" s="314"/>
      <c r="XAQ556" s="263"/>
      <c r="XAR556" s="312"/>
      <c r="XAS556" s="263"/>
      <c r="XAT556" s="314"/>
      <c r="XAU556" s="314"/>
      <c r="XAV556" s="314"/>
      <c r="XAW556" s="315"/>
      <c r="XAX556" s="314"/>
      <c r="XAY556" s="314"/>
      <c r="XAZ556" s="314"/>
      <c r="XBA556" s="314"/>
      <c r="XBB556" s="314"/>
      <c r="XBC556" s="314"/>
      <c r="XBD556" s="281"/>
      <c r="XBE556" s="316"/>
      <c r="XBF556" s="317"/>
      <c r="XBG556" s="314"/>
      <c r="XBH556" s="314"/>
      <c r="XBI556" s="314"/>
      <c r="XBJ556" s="314"/>
      <c r="XBK556" s="263"/>
      <c r="XBL556" s="312"/>
      <c r="XBM556" s="263"/>
      <c r="XBN556" s="314"/>
      <c r="XBO556" s="314"/>
      <c r="XBP556" s="314"/>
      <c r="XBQ556" s="315"/>
      <c r="XBR556" s="314"/>
      <c r="XBS556" s="314"/>
      <c r="XBT556" s="314"/>
      <c r="XBU556" s="314"/>
      <c r="XBV556" s="314"/>
      <c r="XBW556" s="281"/>
      <c r="XBX556" s="317"/>
      <c r="XBY556" s="314"/>
      <c r="XBZ556" s="314"/>
      <c r="XCA556" s="318"/>
      <c r="XCB556" s="312"/>
      <c r="XCC556" s="314"/>
      <c r="XCD556" s="314"/>
      <c r="XCE556" s="263"/>
      <c r="XCF556" s="312"/>
      <c r="XCG556" s="263"/>
      <c r="XCH556" s="314"/>
      <c r="XCI556" s="314"/>
      <c r="XCJ556" s="314"/>
      <c r="XCK556" s="315"/>
      <c r="XCL556" s="314"/>
      <c r="XCM556" s="314"/>
      <c r="XCN556" s="314"/>
      <c r="XCO556" s="314"/>
      <c r="XCP556" s="314"/>
      <c r="XCQ556" s="317"/>
      <c r="XCR556" s="314"/>
      <c r="XCS556" s="318"/>
      <c r="XCT556" s="286"/>
      <c r="XCW556" s="314"/>
      <c r="XCX556" s="314"/>
      <c r="XCY556" s="263"/>
      <c r="XCZ556" s="312"/>
      <c r="XDA556" s="263"/>
      <c r="XDB556" s="314"/>
      <c r="XDC556" s="314"/>
      <c r="XDD556" s="314"/>
      <c r="XDE556" s="315"/>
      <c r="XDF556" s="314"/>
      <c r="XDG556" s="314"/>
      <c r="XDH556" s="314"/>
      <c r="XDI556" s="314"/>
      <c r="XDJ556" s="314"/>
      <c r="XDK556" s="314"/>
      <c r="XDL556" s="286"/>
      <c r="XDQ556" s="314"/>
      <c r="XDR556" s="314"/>
      <c r="XDS556" s="263"/>
      <c r="XDT556" s="312"/>
      <c r="XDU556" s="263"/>
      <c r="XDV556" s="314"/>
      <c r="XDW556" s="314"/>
      <c r="XDX556" s="314"/>
      <c r="XDY556" s="315"/>
      <c r="XDZ556" s="314"/>
      <c r="XEA556" s="314"/>
      <c r="XEB556" s="314"/>
      <c r="XEC556" s="314"/>
      <c r="XED556" s="314"/>
      <c r="XEE556" s="286"/>
      <c r="XEK556" s="314"/>
      <c r="XEL556" s="314"/>
      <c r="XEM556" s="263"/>
      <c r="XEN556" s="312"/>
      <c r="XEO556" s="263"/>
      <c r="XEP556" s="314"/>
      <c r="XEQ556" s="314"/>
      <c r="XER556" s="314"/>
      <c r="XES556" s="315"/>
      <c r="XET556" s="314"/>
      <c r="XEU556" s="314"/>
      <c r="XEV556" s="314"/>
      <c r="XEW556" s="314"/>
      <c r="XEX556" s="314"/>
    </row>
    <row r="557" spans="1:53 16265:16378" ht="40.5" hidden="1" customHeight="1" x14ac:dyDescent="0.2">
      <c r="A557" s="378">
        <v>183</v>
      </c>
      <c r="B557" s="364" t="s">
        <v>185</v>
      </c>
      <c r="C557" s="356" t="str">
        <f t="shared" si="2307"/>
        <v>JHONNIERS GUERRERO ERAZO</v>
      </c>
      <c r="D557" s="374" t="s">
        <v>156</v>
      </c>
      <c r="E557" s="356"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69" t="s">
        <v>276</v>
      </c>
      <c r="G557" s="275" t="s">
        <v>271</v>
      </c>
      <c r="H557" s="275" t="s">
        <v>37</v>
      </c>
      <c r="I557" s="162" t="s">
        <v>2572</v>
      </c>
      <c r="J557" s="369" t="s">
        <v>109</v>
      </c>
      <c r="K557" s="369" t="s">
        <v>2573</v>
      </c>
      <c r="L557" s="369" t="s">
        <v>2574</v>
      </c>
      <c r="M557" s="369" t="s">
        <v>2575</v>
      </c>
      <c r="N557" s="369" t="s">
        <v>151</v>
      </c>
      <c r="O557" s="382">
        <f>IF(N557="ALTA",5,IF(N557="MEDIO ALTA",4,IF(N557="MEDIA",3,IF(N557="MEDIO BAJA",2,IF(N557="BAJA",1,0)))))</f>
        <v>2</v>
      </c>
      <c r="P557" s="369" t="s">
        <v>144</v>
      </c>
      <c r="Q557" s="382">
        <f>IF(P557="ALTO",5,IF(P557="MEDIO ALTO",4,IF(P557="MEDIO",3,IF(P557="MEDIO BAJO",2,IF(P557="BAJO",1,0)))))</f>
        <v>4</v>
      </c>
      <c r="R557" s="382">
        <f>Q557*O557</f>
        <v>8</v>
      </c>
      <c r="S557" s="162" t="s">
        <v>327</v>
      </c>
      <c r="T557" s="334">
        <f t="shared" si="2205"/>
        <v>1</v>
      </c>
      <c r="U557" s="356">
        <f t="shared" si="2168"/>
        <v>1</v>
      </c>
      <c r="V557" s="356">
        <f t="shared" ref="V557" si="2330">U557*0.6</f>
        <v>0.6</v>
      </c>
      <c r="W557" s="275" t="s">
        <v>2563</v>
      </c>
      <c r="X557" s="369">
        <f>IF(S557="No_existen",5*$X$10,Y557*$X$10)</f>
        <v>0.1</v>
      </c>
      <c r="Y557" s="368">
        <f t="shared" ref="Y557" si="2331">ROUND(AVERAGEIF(Z557:Z559,"&gt;0"),0)</f>
        <v>2</v>
      </c>
      <c r="Z557" s="335">
        <f t="shared" si="2208"/>
        <v>2</v>
      </c>
      <c r="AA557" s="275" t="s">
        <v>331</v>
      </c>
      <c r="AB557" s="275"/>
      <c r="AC557" s="368">
        <f t="shared" si="2288"/>
        <v>0.15</v>
      </c>
      <c r="AD557" s="356">
        <f t="shared" si="2322"/>
        <v>1</v>
      </c>
      <c r="AE557" s="336">
        <f t="shared" si="2210"/>
        <v>1</v>
      </c>
      <c r="AF557" s="275" t="s">
        <v>307</v>
      </c>
      <c r="AG557" s="275" t="s">
        <v>2564</v>
      </c>
      <c r="AH557" s="368">
        <f t="shared" ref="AH557" si="2332">IF(S557="No_existen",5*$AH$10,AI557*$AH$10)</f>
        <v>0.1</v>
      </c>
      <c r="AI557" s="356">
        <f t="shared" ref="AI557" si="2333">ROUND(AVERAGEIF(AJ557:AJ559,"&gt;0"),0)</f>
        <v>1</v>
      </c>
      <c r="AJ557" s="336">
        <f t="shared" si="2213"/>
        <v>1</v>
      </c>
      <c r="AK557" s="275" t="s">
        <v>304</v>
      </c>
      <c r="AL557" s="275" t="s">
        <v>313</v>
      </c>
      <c r="AM557" s="368">
        <f t="shared" ref="AM557" si="2334">IF(S557="No_existen",5*$AM$10,AN557*$AM$10)</f>
        <v>0.4</v>
      </c>
      <c r="AN557" s="356">
        <f t="shared" ref="AN557" si="2335">ROUND(AVERAGEIF(AO557:AO559,"&gt;0"),0)</f>
        <v>4</v>
      </c>
      <c r="AO557" s="336">
        <f t="shared" si="2216"/>
        <v>4</v>
      </c>
      <c r="AP557" s="275" t="s">
        <v>593</v>
      </c>
      <c r="AQ557" s="356">
        <f t="shared" si="2103"/>
        <v>2</v>
      </c>
      <c r="AR557" s="356" t="str">
        <f t="shared" ref="AR557" si="2336">IF(AQ557&lt;1.5,"FUERTE",IF(AND(AQ557&gt;=1.5,AQ557&lt;2.5),"ACEPTABLE",IF(AQ557&gt;=5,"INEXISTENTE","DÉBIL")))</f>
        <v>ACEPTABLE</v>
      </c>
      <c r="AS557" s="358">
        <f t="shared" ref="AS557" si="2337">IF(R557=0,0,ROUND((R557*AQ557),0))</f>
        <v>16</v>
      </c>
      <c r="AT557" s="360" t="str">
        <f t="shared" ref="AT557" si="2338">IF(AS557&gt;=36,"GRAVE", IF(AS557&lt;=10, "LEVE", "MODERADO"))</f>
        <v>MODERADO</v>
      </c>
      <c r="AU557" s="374" t="s">
        <v>2576</v>
      </c>
      <c r="AV557" s="374" t="s">
        <v>2577</v>
      </c>
      <c r="AW557" s="275" t="s">
        <v>91</v>
      </c>
      <c r="AX557" s="275" t="s">
        <v>2578</v>
      </c>
      <c r="AY557" s="159">
        <v>45291</v>
      </c>
      <c r="AZ557" s="159"/>
      <c r="BA557" s="344"/>
      <c r="XAO557" s="314"/>
      <c r="XAP557" s="314"/>
      <c r="XAQ557" s="263"/>
      <c r="XAR557" s="312"/>
      <c r="XAS557" s="263"/>
      <c r="XAT557" s="314"/>
      <c r="XAU557" s="314"/>
      <c r="XAV557" s="314"/>
      <c r="XAW557" s="315"/>
      <c r="XAX557" s="314"/>
      <c r="XAY557" s="314"/>
      <c r="XAZ557" s="314"/>
      <c r="XBA557" s="314"/>
      <c r="XBB557" s="314"/>
      <c r="XBC557" s="314"/>
      <c r="XBD557" s="281"/>
      <c r="XBE557" s="316"/>
      <c r="XBF557" s="317"/>
      <c r="XBG557" s="314"/>
      <c r="XBH557" s="314"/>
      <c r="XBI557" s="314"/>
      <c r="XBJ557" s="314"/>
      <c r="XBK557" s="263"/>
      <c r="XBL557" s="312"/>
      <c r="XBM557" s="263"/>
      <c r="XBN557" s="314"/>
      <c r="XBO557" s="314"/>
      <c r="XBP557" s="314"/>
      <c r="XBQ557" s="315"/>
      <c r="XBR557" s="314"/>
      <c r="XBS557" s="314"/>
      <c r="XBT557" s="314"/>
      <c r="XBU557" s="314"/>
      <c r="XBV557" s="314"/>
      <c r="XBW557" s="281"/>
      <c r="XBX557" s="317"/>
      <c r="XBY557" s="314"/>
      <c r="XBZ557" s="314"/>
      <c r="XCA557" s="318"/>
      <c r="XCB557" s="312"/>
      <c r="XCC557" s="314"/>
      <c r="XCD557" s="314"/>
      <c r="XCE557" s="263"/>
      <c r="XCF557" s="312"/>
      <c r="XCG557" s="263"/>
      <c r="XCH557" s="314"/>
      <c r="XCI557" s="314"/>
      <c r="XCJ557" s="314"/>
      <c r="XCK557" s="315"/>
      <c r="XCL557" s="314"/>
      <c r="XCM557" s="314"/>
      <c r="XCN557" s="314"/>
      <c r="XCO557" s="314"/>
      <c r="XCP557" s="314"/>
      <c r="XCQ557" s="317"/>
      <c r="XCR557" s="314"/>
      <c r="XCS557" s="318"/>
      <c r="XCT557" s="286"/>
      <c r="XCW557" s="314"/>
      <c r="XCX557" s="314"/>
      <c r="XCY557" s="263"/>
      <c r="XCZ557" s="312"/>
      <c r="XDA557" s="263"/>
      <c r="XDB557" s="314"/>
      <c r="XDC557" s="314"/>
      <c r="XDD557" s="314"/>
      <c r="XDE557" s="315"/>
      <c r="XDF557" s="314"/>
      <c r="XDG557" s="314"/>
      <c r="XDH557" s="314"/>
      <c r="XDI557" s="314"/>
      <c r="XDJ557" s="314"/>
      <c r="XDK557" s="314"/>
      <c r="XDL557" s="286"/>
      <c r="XDQ557" s="314"/>
      <c r="XDR557" s="314"/>
      <c r="XDS557" s="263"/>
      <c r="XDT557" s="312"/>
      <c r="XDU557" s="263"/>
      <c r="XDV557" s="314"/>
      <c r="XDW557" s="314"/>
      <c r="XDX557" s="314"/>
      <c r="XDY557" s="315"/>
      <c r="XDZ557" s="314"/>
      <c r="XEA557" s="314"/>
      <c r="XEB557" s="314"/>
      <c r="XEC557" s="314"/>
      <c r="XED557" s="314"/>
      <c r="XEE557" s="286"/>
      <c r="XEK557" s="314"/>
      <c r="XEL557" s="314"/>
      <c r="XEM557" s="263"/>
      <c r="XEN557" s="312"/>
      <c r="XEO557" s="263"/>
      <c r="XEP557" s="314"/>
      <c r="XEQ557" s="314"/>
      <c r="XER557" s="314"/>
      <c r="XES557" s="315"/>
      <c r="XET557" s="314"/>
      <c r="XEU557" s="314"/>
      <c r="XEV557" s="314"/>
      <c r="XEW557" s="314"/>
      <c r="XEX557" s="314"/>
    </row>
    <row r="558" spans="1:53 16265:16378" ht="40.5" hidden="1" customHeight="1" x14ac:dyDescent="0.2">
      <c r="A558" s="378"/>
      <c r="B558" s="364"/>
      <c r="C558" s="356"/>
      <c r="D558" s="374"/>
      <c r="E558" s="356"/>
      <c r="F558" s="369"/>
      <c r="G558" s="275" t="s">
        <v>271</v>
      </c>
      <c r="H558" s="275" t="s">
        <v>234</v>
      </c>
      <c r="I558" s="162" t="s">
        <v>2579</v>
      </c>
      <c r="J558" s="369"/>
      <c r="K558" s="369"/>
      <c r="L558" s="369"/>
      <c r="M558" s="369"/>
      <c r="N558" s="369"/>
      <c r="O558" s="382"/>
      <c r="P558" s="369"/>
      <c r="Q558" s="382"/>
      <c r="R558" s="382"/>
      <c r="S558" s="162" t="s">
        <v>327</v>
      </c>
      <c r="T558" s="334">
        <f t="shared" si="2205"/>
        <v>1</v>
      </c>
      <c r="U558" s="356"/>
      <c r="V558" s="356"/>
      <c r="W558" s="275" t="s">
        <v>2580</v>
      </c>
      <c r="X558" s="369"/>
      <c r="Y558" s="368"/>
      <c r="Z558" s="335">
        <f t="shared" si="2208"/>
        <v>2</v>
      </c>
      <c r="AA558" s="275" t="s">
        <v>331</v>
      </c>
      <c r="AB558" s="275"/>
      <c r="AC558" s="368"/>
      <c r="AD558" s="356"/>
      <c r="AE558" s="336">
        <f t="shared" si="2210"/>
        <v>1</v>
      </c>
      <c r="AF558" s="275" t="s">
        <v>307</v>
      </c>
      <c r="AG558" s="275" t="s">
        <v>2581</v>
      </c>
      <c r="AH558" s="368"/>
      <c r="AI558" s="356"/>
      <c r="AJ558" s="336">
        <f t="shared" si="2213"/>
        <v>1</v>
      </c>
      <c r="AK558" s="275" t="s">
        <v>304</v>
      </c>
      <c r="AL558" s="275" t="s">
        <v>313</v>
      </c>
      <c r="AM558" s="368"/>
      <c r="AN558" s="356"/>
      <c r="AO558" s="336">
        <f t="shared" si="2216"/>
        <v>4</v>
      </c>
      <c r="AP558" s="275" t="s">
        <v>593</v>
      </c>
      <c r="AQ558" s="356"/>
      <c r="AR558" s="356"/>
      <c r="AS558" s="358"/>
      <c r="AT558" s="360"/>
      <c r="AU558" s="374"/>
      <c r="AV558" s="374"/>
      <c r="AW558" s="275" t="s">
        <v>94</v>
      </c>
      <c r="AX558" s="275" t="s">
        <v>2582</v>
      </c>
      <c r="AY558" s="159">
        <v>45291</v>
      </c>
      <c r="AZ558" s="159"/>
      <c r="BA558" s="344"/>
      <c r="XAO558" s="314"/>
      <c r="XAP558" s="314"/>
      <c r="XAQ558" s="263"/>
      <c r="XAR558" s="312"/>
      <c r="XAS558" s="263"/>
      <c r="XAT558" s="314"/>
      <c r="XAU558" s="314"/>
      <c r="XAV558" s="314"/>
      <c r="XAW558" s="315"/>
      <c r="XAX558" s="314"/>
      <c r="XAY558" s="314"/>
      <c r="XAZ558" s="314"/>
      <c r="XBA558" s="314"/>
      <c r="XBB558" s="314"/>
      <c r="XBC558" s="314"/>
      <c r="XBD558" s="281"/>
      <c r="XBE558" s="316"/>
      <c r="XBF558" s="317"/>
      <c r="XBG558" s="314"/>
      <c r="XBH558" s="314"/>
      <c r="XBI558" s="314"/>
      <c r="XBJ558" s="314"/>
      <c r="XBK558" s="263"/>
      <c r="XBL558" s="312"/>
      <c r="XBM558" s="263"/>
      <c r="XBN558" s="314"/>
      <c r="XBO558" s="314"/>
      <c r="XBP558" s="314"/>
      <c r="XBQ558" s="315"/>
      <c r="XBR558" s="314"/>
      <c r="XBS558" s="314"/>
      <c r="XBT558" s="314"/>
      <c r="XBU558" s="314"/>
      <c r="XBV558" s="314"/>
      <c r="XBW558" s="281"/>
      <c r="XBX558" s="317"/>
      <c r="XBY558" s="314"/>
      <c r="XBZ558" s="314"/>
      <c r="XCA558" s="318"/>
      <c r="XCB558" s="312"/>
      <c r="XCC558" s="314"/>
      <c r="XCD558" s="314"/>
      <c r="XCE558" s="263"/>
      <c r="XCF558" s="312"/>
      <c r="XCG558" s="263"/>
      <c r="XCH558" s="314"/>
      <c r="XCI558" s="314"/>
      <c r="XCJ558" s="314"/>
      <c r="XCK558" s="315"/>
      <c r="XCL558" s="314"/>
      <c r="XCM558" s="314"/>
      <c r="XCN558" s="314"/>
      <c r="XCO558" s="314"/>
      <c r="XCP558" s="314"/>
      <c r="XCQ558" s="317"/>
      <c r="XCR558" s="314"/>
      <c r="XCS558" s="318"/>
      <c r="XCT558" s="286"/>
      <c r="XCW558" s="314"/>
      <c r="XCX558" s="314"/>
      <c r="XCY558" s="263"/>
      <c r="XCZ558" s="312"/>
      <c r="XDA558" s="263"/>
      <c r="XDB558" s="314"/>
      <c r="XDC558" s="314"/>
      <c r="XDD558" s="314"/>
      <c r="XDE558" s="315"/>
      <c r="XDF558" s="314"/>
      <c r="XDG558" s="314"/>
      <c r="XDH558" s="314"/>
      <c r="XDI558" s="314"/>
      <c r="XDJ558" s="314"/>
      <c r="XDK558" s="314"/>
      <c r="XDL558" s="286"/>
      <c r="XDQ558" s="314"/>
      <c r="XDR558" s="314"/>
      <c r="XDS558" s="263"/>
      <c r="XDT558" s="312"/>
      <c r="XDU558" s="263"/>
      <c r="XDV558" s="314"/>
      <c r="XDW558" s="314"/>
      <c r="XDX558" s="314"/>
      <c r="XDY558" s="315"/>
      <c r="XDZ558" s="314"/>
      <c r="XEA558" s="314"/>
      <c r="XEB558" s="314"/>
      <c r="XEC558" s="314"/>
      <c r="XED558" s="314"/>
      <c r="XEE558" s="286"/>
      <c r="XEK558" s="314"/>
      <c r="XEL558" s="314"/>
      <c r="XEM558" s="263"/>
      <c r="XEN558" s="312"/>
      <c r="XEO558" s="263"/>
      <c r="XEP558" s="314"/>
      <c r="XEQ558" s="314"/>
      <c r="XER558" s="314"/>
      <c r="XES558" s="315"/>
      <c r="XET558" s="314"/>
      <c r="XEU558" s="314"/>
      <c r="XEV558" s="314"/>
      <c r="XEW558" s="314"/>
      <c r="XEX558" s="314"/>
    </row>
    <row r="559" spans="1:53 16265:16378" ht="40.5" hidden="1" customHeight="1" x14ac:dyDescent="0.2">
      <c r="A559" s="378"/>
      <c r="B559" s="364"/>
      <c r="C559" s="356"/>
      <c r="D559" s="374"/>
      <c r="E559" s="356"/>
      <c r="F559" s="369"/>
      <c r="G559" s="275"/>
      <c r="H559" s="275"/>
      <c r="I559" s="161"/>
      <c r="J559" s="369"/>
      <c r="K559" s="369"/>
      <c r="L559" s="369"/>
      <c r="M559" s="369"/>
      <c r="N559" s="369"/>
      <c r="O559" s="382"/>
      <c r="P559" s="369"/>
      <c r="Q559" s="382"/>
      <c r="R559" s="382"/>
      <c r="S559" s="162"/>
      <c r="T559" s="334">
        <f t="shared" si="2205"/>
        <v>0</v>
      </c>
      <c r="U559" s="356"/>
      <c r="V559" s="356"/>
      <c r="W559" s="275"/>
      <c r="X559" s="369"/>
      <c r="Y559" s="368"/>
      <c r="Z559" s="335">
        <f t="shared" si="2208"/>
        <v>0</v>
      </c>
      <c r="AA559" s="275"/>
      <c r="AB559" s="275"/>
      <c r="AC559" s="368"/>
      <c r="AD559" s="356"/>
      <c r="AE559" s="336">
        <f t="shared" si="2210"/>
        <v>0</v>
      </c>
      <c r="AF559" s="275"/>
      <c r="AG559" s="275"/>
      <c r="AH559" s="368"/>
      <c r="AI559" s="356"/>
      <c r="AJ559" s="336">
        <f t="shared" si="2213"/>
        <v>0</v>
      </c>
      <c r="AK559" s="275"/>
      <c r="AL559" s="275"/>
      <c r="AM559" s="368"/>
      <c r="AN559" s="356"/>
      <c r="AO559" s="336">
        <f t="shared" si="2216"/>
        <v>0</v>
      </c>
      <c r="AP559" s="275"/>
      <c r="AQ559" s="356"/>
      <c r="AR559" s="356"/>
      <c r="AS559" s="358"/>
      <c r="AT559" s="360"/>
      <c r="AU559" s="374"/>
      <c r="AV559" s="374"/>
      <c r="AW559" s="275"/>
      <c r="AX559" s="275"/>
      <c r="AY559" s="159"/>
      <c r="AZ559" s="159"/>
      <c r="BA559" s="344"/>
      <c r="XAO559" s="314"/>
      <c r="XAP559" s="314"/>
      <c r="XAQ559" s="263"/>
      <c r="XAR559" s="312"/>
      <c r="XAS559" s="263"/>
      <c r="XAT559" s="314"/>
      <c r="XAU559" s="314"/>
      <c r="XAV559" s="314"/>
      <c r="XAW559" s="315"/>
      <c r="XAX559" s="314"/>
      <c r="XAY559" s="314"/>
      <c r="XAZ559" s="314"/>
      <c r="XBA559" s="314"/>
      <c r="XBB559" s="314"/>
      <c r="XBC559" s="314"/>
      <c r="XBD559" s="281"/>
      <c r="XBE559" s="316"/>
      <c r="XBF559" s="317"/>
      <c r="XBG559" s="314"/>
      <c r="XBH559" s="314"/>
      <c r="XBI559" s="314"/>
      <c r="XBJ559" s="314"/>
      <c r="XBK559" s="263"/>
      <c r="XBL559" s="312"/>
      <c r="XBM559" s="263"/>
      <c r="XBN559" s="314"/>
      <c r="XBO559" s="314"/>
      <c r="XBP559" s="314"/>
      <c r="XBQ559" s="315"/>
      <c r="XBR559" s="314"/>
      <c r="XBS559" s="314"/>
      <c r="XBT559" s="314"/>
      <c r="XBU559" s="314"/>
      <c r="XBV559" s="314"/>
      <c r="XBW559" s="281"/>
      <c r="XBX559" s="317"/>
      <c r="XBY559" s="314"/>
      <c r="XBZ559" s="314"/>
      <c r="XCA559" s="318"/>
      <c r="XCB559" s="312"/>
      <c r="XCC559" s="314"/>
      <c r="XCD559" s="314"/>
      <c r="XCE559" s="263"/>
      <c r="XCF559" s="312"/>
      <c r="XCG559" s="263"/>
      <c r="XCH559" s="314"/>
      <c r="XCI559" s="314"/>
      <c r="XCJ559" s="314"/>
      <c r="XCK559" s="315"/>
      <c r="XCL559" s="314"/>
      <c r="XCM559" s="314"/>
      <c r="XCN559" s="314"/>
      <c r="XCO559" s="314"/>
      <c r="XCP559" s="314"/>
      <c r="XCQ559" s="317"/>
      <c r="XCR559" s="314"/>
      <c r="XCS559" s="318"/>
      <c r="XCT559" s="286"/>
      <c r="XCW559" s="314"/>
      <c r="XCX559" s="314"/>
      <c r="XCY559" s="263"/>
      <c r="XCZ559" s="312"/>
      <c r="XDA559" s="263"/>
      <c r="XDB559" s="314"/>
      <c r="XDC559" s="314"/>
      <c r="XDD559" s="314"/>
      <c r="XDE559" s="315"/>
      <c r="XDF559" s="314"/>
      <c r="XDG559" s="314"/>
      <c r="XDH559" s="314"/>
      <c r="XDI559" s="314"/>
      <c r="XDJ559" s="314"/>
      <c r="XDK559" s="314"/>
      <c r="XDL559" s="286"/>
      <c r="XDQ559" s="314"/>
      <c r="XDR559" s="314"/>
      <c r="XDS559" s="263"/>
      <c r="XDT559" s="312"/>
      <c r="XDU559" s="263"/>
      <c r="XDV559" s="314"/>
      <c r="XDW559" s="314"/>
      <c r="XDX559" s="314"/>
      <c r="XDY559" s="315"/>
      <c r="XDZ559" s="314"/>
      <c r="XEA559" s="314"/>
      <c r="XEB559" s="314"/>
      <c r="XEC559" s="314"/>
      <c r="XED559" s="314"/>
      <c r="XEE559" s="286"/>
      <c r="XEK559" s="314"/>
      <c r="XEL559" s="314"/>
      <c r="XEM559" s="263"/>
      <c r="XEN559" s="312"/>
      <c r="XEO559" s="263"/>
      <c r="XEP559" s="314"/>
      <c r="XEQ559" s="314"/>
      <c r="XER559" s="314"/>
      <c r="XES559" s="315"/>
      <c r="XET559" s="314"/>
      <c r="XEU559" s="314"/>
      <c r="XEV559" s="314"/>
      <c r="XEW559" s="314"/>
      <c r="XEX559" s="314"/>
    </row>
    <row r="560" spans="1:53 16265:16378" ht="40.5" hidden="1" customHeight="1" x14ac:dyDescent="0.2">
      <c r="A560" s="378">
        <v>184</v>
      </c>
      <c r="B560" s="364" t="s">
        <v>185</v>
      </c>
      <c r="C560" s="356" t="str">
        <f t="shared" si="2307"/>
        <v>JHONNIERS GUERRERO ERAZO</v>
      </c>
      <c r="D560" s="374" t="s">
        <v>154</v>
      </c>
      <c r="E560" s="356"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69" t="s">
        <v>276</v>
      </c>
      <c r="G560" s="275" t="s">
        <v>272</v>
      </c>
      <c r="H560" s="275" t="s">
        <v>41</v>
      </c>
      <c r="I560" s="161" t="s">
        <v>2583</v>
      </c>
      <c r="J560" s="369" t="s">
        <v>106</v>
      </c>
      <c r="K560" s="364" t="s">
        <v>2584</v>
      </c>
      <c r="L560" s="364" t="s">
        <v>2585</v>
      </c>
      <c r="M560" s="364" t="s">
        <v>2586</v>
      </c>
      <c r="N560" s="369" t="s">
        <v>128</v>
      </c>
      <c r="O560" s="382">
        <f t="shared" ref="O560" si="2339">IF(N560="ALTA",5,IF(N560="MEDIO ALTA",4,IF(N560="MEDIA",3,IF(N560="MEDIO BAJA",2,IF(N560="BAJA",1,0)))))</f>
        <v>1</v>
      </c>
      <c r="P560" s="369" t="s">
        <v>141</v>
      </c>
      <c r="Q560" s="382">
        <f t="shared" ref="Q560:Q566" si="2340">IF(P560="ALTO",5,IF(P560="MEDIO ALTO",4,IF(P560="MEDIO",3,IF(P560="MEDIO BAJO",2,IF(P560="BAJO",1,0)))))</f>
        <v>3</v>
      </c>
      <c r="R560" s="382">
        <f>Q560*O560</f>
        <v>3</v>
      </c>
      <c r="S560" s="162" t="s">
        <v>327</v>
      </c>
      <c r="T560" s="334">
        <f t="shared" si="2205"/>
        <v>1</v>
      </c>
      <c r="U560" s="356">
        <f t="shared" si="2168"/>
        <v>1</v>
      </c>
      <c r="V560" s="356">
        <f t="shared" ref="V560" si="2341">U560*0.6</f>
        <v>0.6</v>
      </c>
      <c r="W560" s="275" t="s">
        <v>2587</v>
      </c>
      <c r="X560" s="369">
        <f>IF(S560="No_existen",5*$X$10,Y560*$X$10)</f>
        <v>0.15000000000000002</v>
      </c>
      <c r="Y560" s="368">
        <f t="shared" ref="Y560" si="2342">ROUND(AVERAGEIF(Z560:Z562,"&gt;0"),0)</f>
        <v>3</v>
      </c>
      <c r="Z560" s="335">
        <f t="shared" si="2208"/>
        <v>4</v>
      </c>
      <c r="AA560" s="275" t="s">
        <v>330</v>
      </c>
      <c r="AB560" s="275"/>
      <c r="AC560" s="368">
        <f t="shared" si="2288"/>
        <v>0.15</v>
      </c>
      <c r="AD560" s="356">
        <f t="shared" si="2322"/>
        <v>1</v>
      </c>
      <c r="AE560" s="336">
        <f t="shared" si="2210"/>
        <v>1</v>
      </c>
      <c r="AF560" s="275" t="s">
        <v>307</v>
      </c>
      <c r="AG560" s="275" t="s">
        <v>2588</v>
      </c>
      <c r="AH560" s="368">
        <f t="shared" ref="AH560" si="2343">IF(S560="No_existen",5*$AH$10,AI560*$AH$10)</f>
        <v>0.1</v>
      </c>
      <c r="AI560" s="356">
        <f t="shared" ref="AI560" si="2344">ROUND(AVERAGEIF(AJ560:AJ562,"&gt;0"),0)</f>
        <v>1</v>
      </c>
      <c r="AJ560" s="336">
        <f t="shared" si="2213"/>
        <v>1</v>
      </c>
      <c r="AK560" s="275" t="s">
        <v>304</v>
      </c>
      <c r="AL560" s="275" t="s">
        <v>318</v>
      </c>
      <c r="AM560" s="368">
        <f t="shared" ref="AM560" si="2345">IF(S560="No_existen",5*$AM$10,AN560*$AM$10)</f>
        <v>0.1</v>
      </c>
      <c r="AN560" s="356">
        <f t="shared" ref="AN560" si="2346">ROUND(AVERAGEIF(AO560:AO562,"&gt;0"),0)</f>
        <v>1</v>
      </c>
      <c r="AO560" s="336">
        <f t="shared" si="2216"/>
        <v>1</v>
      </c>
      <c r="AP560" s="275" t="s">
        <v>592</v>
      </c>
      <c r="AQ560" s="356">
        <f t="shared" si="2103"/>
        <v>1</v>
      </c>
      <c r="AR560" s="356" t="str">
        <f t="shared" ref="AR560" si="2347">IF(AQ560&lt;1.5,"FUERTE",IF(AND(AQ560&gt;=1.5,AQ560&lt;2.5),"ACEPTABLE",IF(AQ560&gt;=5,"INEXISTENTE","DÉBIL")))</f>
        <v>FUERTE</v>
      </c>
      <c r="AS560" s="358">
        <f t="shared" ref="AS560" si="2348">IF(R560=0,0,ROUND((R560*AQ560),0))</f>
        <v>3</v>
      </c>
      <c r="AT560" s="360" t="str">
        <f t="shared" ref="AT560" si="2349">IF(AS560&gt;=36,"GRAVE", IF(AS560&lt;=10, "LEVE", "MODERADO"))</f>
        <v>LEVE</v>
      </c>
      <c r="AU560" s="364" t="s">
        <v>2589</v>
      </c>
      <c r="AV560" s="383">
        <v>0</v>
      </c>
      <c r="AW560" s="275" t="s">
        <v>90</v>
      </c>
      <c r="AX560" s="275"/>
      <c r="AY560" s="159"/>
      <c r="AZ560" s="159"/>
      <c r="BA560" s="344"/>
      <c r="XAO560" s="314"/>
      <c r="XAP560" s="314"/>
      <c r="XAQ560" s="263"/>
      <c r="XAR560" s="312"/>
      <c r="XAS560" s="263"/>
      <c r="XAT560" s="314"/>
      <c r="XAU560" s="314"/>
      <c r="XAV560" s="314"/>
      <c r="XAW560" s="315"/>
      <c r="XAX560" s="314"/>
      <c r="XAY560" s="314"/>
      <c r="XAZ560" s="314"/>
      <c r="XBA560" s="314"/>
      <c r="XBB560" s="314"/>
      <c r="XBC560" s="314"/>
      <c r="XBD560" s="281"/>
      <c r="XBE560" s="316"/>
      <c r="XBF560" s="317"/>
      <c r="XBG560" s="314"/>
      <c r="XBH560" s="314"/>
      <c r="XBI560" s="314"/>
      <c r="XBJ560" s="314"/>
      <c r="XBK560" s="263"/>
      <c r="XBL560" s="312"/>
      <c r="XBM560" s="263"/>
      <c r="XBN560" s="314"/>
      <c r="XBO560" s="314"/>
      <c r="XBP560" s="314"/>
      <c r="XBQ560" s="315"/>
      <c r="XBR560" s="314"/>
      <c r="XBS560" s="314"/>
      <c r="XBT560" s="314"/>
      <c r="XBU560" s="314"/>
      <c r="XBV560" s="314"/>
      <c r="XBW560" s="281"/>
      <c r="XBX560" s="317"/>
      <c r="XBY560" s="314"/>
      <c r="XBZ560" s="314"/>
      <c r="XCA560" s="318"/>
      <c r="XCB560" s="312"/>
      <c r="XCC560" s="314"/>
      <c r="XCD560" s="314"/>
      <c r="XCE560" s="263"/>
      <c r="XCF560" s="312"/>
      <c r="XCG560" s="263"/>
      <c r="XCH560" s="314"/>
      <c r="XCI560" s="314"/>
      <c r="XCJ560" s="314"/>
      <c r="XCK560" s="315"/>
      <c r="XCL560" s="314"/>
      <c r="XCM560" s="314"/>
      <c r="XCN560" s="314"/>
      <c r="XCO560" s="314"/>
      <c r="XCP560" s="314"/>
      <c r="XCQ560" s="317"/>
      <c r="XCR560" s="314"/>
      <c r="XCS560" s="318"/>
      <c r="XCT560" s="286"/>
      <c r="XCW560" s="314"/>
      <c r="XCX560" s="314"/>
      <c r="XCY560" s="263"/>
      <c r="XCZ560" s="312"/>
      <c r="XDA560" s="263"/>
      <c r="XDB560" s="314"/>
      <c r="XDC560" s="314"/>
      <c r="XDD560" s="314"/>
      <c r="XDE560" s="315"/>
      <c r="XDF560" s="314"/>
      <c r="XDG560" s="314"/>
      <c r="XDH560" s="314"/>
      <c r="XDI560" s="314"/>
      <c r="XDJ560" s="314"/>
      <c r="XDK560" s="314"/>
      <c r="XDL560" s="286"/>
      <c r="XDQ560" s="314"/>
      <c r="XDR560" s="314"/>
      <c r="XDS560" s="263"/>
      <c r="XDT560" s="312"/>
      <c r="XDU560" s="263"/>
      <c r="XDV560" s="314"/>
      <c r="XDW560" s="314"/>
      <c r="XDX560" s="314"/>
      <c r="XDY560" s="315"/>
      <c r="XDZ560" s="314"/>
      <c r="XEA560" s="314"/>
      <c r="XEB560" s="314"/>
      <c r="XEC560" s="314"/>
      <c r="XED560" s="314"/>
      <c r="XEE560" s="286"/>
      <c r="XEK560" s="314"/>
      <c r="XEL560" s="314"/>
      <c r="XEM560" s="263"/>
      <c r="XEN560" s="312"/>
      <c r="XEO560" s="263"/>
      <c r="XEP560" s="314"/>
      <c r="XEQ560" s="314"/>
      <c r="XER560" s="314"/>
      <c r="XES560" s="315"/>
      <c r="XET560" s="314"/>
      <c r="XEU560" s="314"/>
      <c r="XEV560" s="314"/>
      <c r="XEW560" s="314"/>
      <c r="XEX560" s="314"/>
    </row>
    <row r="561" spans="1:53 16265:16378" ht="40.5" hidden="1" customHeight="1" x14ac:dyDescent="0.2">
      <c r="A561" s="378"/>
      <c r="B561" s="364"/>
      <c r="C561" s="356"/>
      <c r="D561" s="374"/>
      <c r="E561" s="356"/>
      <c r="F561" s="369"/>
      <c r="G561" s="275" t="s">
        <v>271</v>
      </c>
      <c r="H561" s="275" t="s">
        <v>34</v>
      </c>
      <c r="I561" s="161" t="s">
        <v>2590</v>
      </c>
      <c r="J561" s="369"/>
      <c r="K561" s="364"/>
      <c r="L561" s="364"/>
      <c r="M561" s="364"/>
      <c r="N561" s="369"/>
      <c r="O561" s="382"/>
      <c r="P561" s="369"/>
      <c r="Q561" s="382"/>
      <c r="R561" s="382"/>
      <c r="S561" s="162" t="s">
        <v>327</v>
      </c>
      <c r="T561" s="334">
        <f t="shared" si="2205"/>
        <v>1</v>
      </c>
      <c r="U561" s="356"/>
      <c r="V561" s="356"/>
      <c r="W561" s="275" t="s">
        <v>2591</v>
      </c>
      <c r="X561" s="369"/>
      <c r="Y561" s="368"/>
      <c r="Z561" s="335">
        <f t="shared" si="2208"/>
        <v>2</v>
      </c>
      <c r="AA561" s="275" t="s">
        <v>331</v>
      </c>
      <c r="AB561" s="275"/>
      <c r="AC561" s="368"/>
      <c r="AD561" s="356"/>
      <c r="AE561" s="336">
        <f t="shared" si="2210"/>
        <v>1</v>
      </c>
      <c r="AF561" s="275" t="s">
        <v>307</v>
      </c>
      <c r="AG561" s="275" t="s">
        <v>2592</v>
      </c>
      <c r="AH561" s="368"/>
      <c r="AI561" s="356"/>
      <c r="AJ561" s="336">
        <f t="shared" si="2213"/>
        <v>1</v>
      </c>
      <c r="AK561" s="275" t="s">
        <v>304</v>
      </c>
      <c r="AL561" s="275" t="s">
        <v>316</v>
      </c>
      <c r="AM561" s="368"/>
      <c r="AN561" s="356"/>
      <c r="AO561" s="336">
        <f t="shared" si="2216"/>
        <v>1</v>
      </c>
      <c r="AP561" s="275" t="s">
        <v>592</v>
      </c>
      <c r="AQ561" s="356"/>
      <c r="AR561" s="356"/>
      <c r="AS561" s="358"/>
      <c r="AT561" s="360"/>
      <c r="AU561" s="364"/>
      <c r="AV561" s="383"/>
      <c r="AW561" s="275" t="s">
        <v>90</v>
      </c>
      <c r="AX561" s="275"/>
      <c r="AY561" s="159"/>
      <c r="AZ561" s="159"/>
      <c r="BA561" s="344"/>
      <c r="XAO561" s="314"/>
      <c r="XAP561" s="314"/>
      <c r="XAQ561" s="263"/>
      <c r="XAR561" s="312"/>
      <c r="XAS561" s="263"/>
      <c r="XAT561" s="314"/>
      <c r="XAU561" s="314"/>
      <c r="XAV561" s="314"/>
      <c r="XAW561" s="315"/>
      <c r="XAX561" s="314"/>
      <c r="XAY561" s="314"/>
      <c r="XAZ561" s="314"/>
      <c r="XBA561" s="314"/>
      <c r="XBB561" s="314"/>
      <c r="XBC561" s="314"/>
      <c r="XBD561" s="281"/>
      <c r="XBE561" s="316"/>
      <c r="XBF561" s="317"/>
      <c r="XBG561" s="314"/>
      <c r="XBH561" s="314"/>
      <c r="XBI561" s="314"/>
      <c r="XBJ561" s="314"/>
      <c r="XBK561" s="263"/>
      <c r="XBL561" s="312"/>
      <c r="XBM561" s="263"/>
      <c r="XBN561" s="314"/>
      <c r="XBO561" s="314"/>
      <c r="XBP561" s="314"/>
      <c r="XBQ561" s="315"/>
      <c r="XBR561" s="314"/>
      <c r="XBS561" s="314"/>
      <c r="XBT561" s="314"/>
      <c r="XBU561" s="314"/>
      <c r="XBV561" s="314"/>
      <c r="XBW561" s="281"/>
      <c r="XBX561" s="317"/>
      <c r="XBY561" s="314"/>
      <c r="XBZ561" s="314"/>
      <c r="XCA561" s="318"/>
      <c r="XCB561" s="312"/>
      <c r="XCC561" s="314"/>
      <c r="XCD561" s="314"/>
      <c r="XCE561" s="263"/>
      <c r="XCF561" s="312"/>
      <c r="XCG561" s="263"/>
      <c r="XCH561" s="314"/>
      <c r="XCI561" s="314"/>
      <c r="XCJ561" s="314"/>
      <c r="XCK561" s="315"/>
      <c r="XCL561" s="314"/>
      <c r="XCM561" s="314"/>
      <c r="XCN561" s="314"/>
      <c r="XCO561" s="314"/>
      <c r="XCP561" s="314"/>
      <c r="XCQ561" s="317"/>
      <c r="XCR561" s="314"/>
      <c r="XCS561" s="318"/>
      <c r="XCT561" s="286"/>
      <c r="XCW561" s="314"/>
      <c r="XCX561" s="314"/>
      <c r="XCY561" s="263"/>
      <c r="XCZ561" s="312"/>
      <c r="XDA561" s="263"/>
      <c r="XDB561" s="314"/>
      <c r="XDC561" s="314"/>
      <c r="XDD561" s="314"/>
      <c r="XDE561" s="315"/>
      <c r="XDF561" s="314"/>
      <c r="XDG561" s="314"/>
      <c r="XDH561" s="314"/>
      <c r="XDI561" s="314"/>
      <c r="XDJ561" s="314"/>
      <c r="XDK561" s="314"/>
      <c r="XDL561" s="286"/>
      <c r="XDQ561" s="314"/>
      <c r="XDR561" s="314"/>
      <c r="XDS561" s="263"/>
      <c r="XDT561" s="312"/>
      <c r="XDU561" s="263"/>
      <c r="XDV561" s="314"/>
      <c r="XDW561" s="314"/>
      <c r="XDX561" s="314"/>
      <c r="XDY561" s="315"/>
      <c r="XDZ561" s="314"/>
      <c r="XEA561" s="314"/>
      <c r="XEB561" s="314"/>
      <c r="XEC561" s="314"/>
      <c r="XED561" s="314"/>
      <c r="XEE561" s="286"/>
      <c r="XEK561" s="314"/>
      <c r="XEL561" s="314"/>
      <c r="XEM561" s="263"/>
      <c r="XEN561" s="312"/>
      <c r="XEO561" s="263"/>
      <c r="XEP561" s="314"/>
      <c r="XEQ561" s="314"/>
      <c r="XER561" s="314"/>
      <c r="XES561" s="315"/>
      <c r="XET561" s="314"/>
      <c r="XEU561" s="314"/>
      <c r="XEV561" s="314"/>
      <c r="XEW561" s="314"/>
      <c r="XEX561" s="314"/>
    </row>
    <row r="562" spans="1:53 16265:16378" ht="40.5" hidden="1" customHeight="1" x14ac:dyDescent="0.2">
      <c r="A562" s="378"/>
      <c r="B562" s="364"/>
      <c r="C562" s="356"/>
      <c r="D562" s="374"/>
      <c r="E562" s="356"/>
      <c r="F562" s="369"/>
      <c r="G562" s="275" t="s">
        <v>271</v>
      </c>
      <c r="H562" s="275" t="s">
        <v>35</v>
      </c>
      <c r="I562" s="162" t="s">
        <v>2593</v>
      </c>
      <c r="J562" s="369"/>
      <c r="K562" s="364"/>
      <c r="L562" s="364"/>
      <c r="M562" s="364"/>
      <c r="N562" s="369"/>
      <c r="O562" s="382"/>
      <c r="P562" s="369"/>
      <c r="Q562" s="382"/>
      <c r="R562" s="382"/>
      <c r="S562" s="162" t="s">
        <v>327</v>
      </c>
      <c r="T562" s="334">
        <f t="shared" si="2205"/>
        <v>1</v>
      </c>
      <c r="U562" s="356"/>
      <c r="V562" s="356"/>
      <c r="W562" s="275" t="s">
        <v>2594</v>
      </c>
      <c r="X562" s="369"/>
      <c r="Y562" s="368"/>
      <c r="Z562" s="335">
        <f t="shared" si="2208"/>
        <v>4</v>
      </c>
      <c r="AA562" s="275" t="s">
        <v>330</v>
      </c>
      <c r="AB562" s="275"/>
      <c r="AC562" s="368"/>
      <c r="AD562" s="356"/>
      <c r="AE562" s="336">
        <f t="shared" si="2210"/>
        <v>1</v>
      </c>
      <c r="AF562" s="275" t="s">
        <v>307</v>
      </c>
      <c r="AG562" s="275" t="s">
        <v>2595</v>
      </c>
      <c r="AH562" s="368"/>
      <c r="AI562" s="356"/>
      <c r="AJ562" s="336">
        <f t="shared" si="2213"/>
        <v>1</v>
      </c>
      <c r="AK562" s="275" t="s">
        <v>304</v>
      </c>
      <c r="AL562" s="275" t="s">
        <v>315</v>
      </c>
      <c r="AM562" s="368"/>
      <c r="AN562" s="356"/>
      <c r="AO562" s="336">
        <f t="shared" si="2216"/>
        <v>1</v>
      </c>
      <c r="AP562" s="275" t="s">
        <v>592</v>
      </c>
      <c r="AQ562" s="356"/>
      <c r="AR562" s="356"/>
      <c r="AS562" s="358"/>
      <c r="AT562" s="360"/>
      <c r="AU562" s="364"/>
      <c r="AV562" s="383"/>
      <c r="AW562" s="275" t="s">
        <v>90</v>
      </c>
      <c r="AX562" s="275"/>
      <c r="AY562" s="159"/>
      <c r="AZ562" s="159"/>
      <c r="BA562" s="344"/>
      <c r="XAO562" s="314"/>
      <c r="XAP562" s="314"/>
      <c r="XAQ562" s="263"/>
      <c r="XAR562" s="312"/>
      <c r="XAS562" s="263"/>
      <c r="XAT562" s="314"/>
      <c r="XAU562" s="314"/>
      <c r="XAV562" s="314"/>
      <c r="XAW562" s="315"/>
      <c r="XAX562" s="314"/>
      <c r="XAY562" s="314"/>
      <c r="XAZ562" s="314"/>
      <c r="XBA562" s="314"/>
      <c r="XBB562" s="314"/>
      <c r="XBC562" s="314"/>
      <c r="XBD562" s="281"/>
      <c r="XBE562" s="316"/>
      <c r="XBF562" s="317"/>
      <c r="XBG562" s="314"/>
      <c r="XBH562" s="314"/>
      <c r="XBI562" s="314"/>
      <c r="XBJ562" s="314"/>
      <c r="XBK562" s="263"/>
      <c r="XBL562" s="312"/>
      <c r="XBM562" s="263"/>
      <c r="XBN562" s="314"/>
      <c r="XBO562" s="314"/>
      <c r="XBP562" s="314"/>
      <c r="XBQ562" s="315"/>
      <c r="XBR562" s="314"/>
      <c r="XBS562" s="314"/>
      <c r="XBT562" s="314"/>
      <c r="XBU562" s="314"/>
      <c r="XBV562" s="314"/>
      <c r="XBW562" s="281"/>
      <c r="XBX562" s="317"/>
      <c r="XBY562" s="314"/>
      <c r="XBZ562" s="314"/>
      <c r="XCA562" s="318"/>
      <c r="XCB562" s="312"/>
      <c r="XCC562" s="314"/>
      <c r="XCD562" s="314"/>
      <c r="XCE562" s="263"/>
      <c r="XCF562" s="312"/>
      <c r="XCG562" s="263"/>
      <c r="XCH562" s="314"/>
      <c r="XCI562" s="314"/>
      <c r="XCJ562" s="314"/>
      <c r="XCK562" s="315"/>
      <c r="XCL562" s="314"/>
      <c r="XCM562" s="314"/>
      <c r="XCN562" s="314"/>
      <c r="XCO562" s="314"/>
      <c r="XCP562" s="314"/>
      <c r="XCQ562" s="317"/>
      <c r="XCR562" s="314"/>
      <c r="XCS562" s="318"/>
      <c r="XCT562" s="286"/>
      <c r="XCW562" s="314"/>
      <c r="XCX562" s="314"/>
      <c r="XCY562" s="263"/>
      <c r="XCZ562" s="312"/>
      <c r="XDA562" s="263"/>
      <c r="XDB562" s="314"/>
      <c r="XDC562" s="314"/>
      <c r="XDD562" s="314"/>
      <c r="XDE562" s="315"/>
      <c r="XDF562" s="314"/>
      <c r="XDG562" s="314"/>
      <c r="XDH562" s="314"/>
      <c r="XDI562" s="314"/>
      <c r="XDJ562" s="314"/>
      <c r="XDK562" s="314"/>
      <c r="XDL562" s="286"/>
      <c r="XDQ562" s="314"/>
      <c r="XDR562" s="314"/>
      <c r="XDS562" s="263"/>
      <c r="XDT562" s="312"/>
      <c r="XDU562" s="263"/>
      <c r="XDV562" s="314"/>
      <c r="XDW562" s="314"/>
      <c r="XDX562" s="314"/>
      <c r="XDY562" s="315"/>
      <c r="XDZ562" s="314"/>
      <c r="XEA562" s="314"/>
      <c r="XEB562" s="314"/>
      <c r="XEC562" s="314"/>
      <c r="XED562" s="314"/>
      <c r="XEE562" s="286"/>
      <c r="XEK562" s="314"/>
      <c r="XEL562" s="314"/>
      <c r="XEM562" s="263"/>
      <c r="XEN562" s="312"/>
      <c r="XEO562" s="263"/>
      <c r="XEP562" s="314"/>
      <c r="XEQ562" s="314"/>
      <c r="XER562" s="314"/>
      <c r="XES562" s="315"/>
      <c r="XET562" s="314"/>
      <c r="XEU562" s="314"/>
      <c r="XEV562" s="314"/>
      <c r="XEW562" s="314"/>
      <c r="XEX562" s="314"/>
    </row>
    <row r="563" spans="1:53 16265:16378" ht="40.5" hidden="1" customHeight="1" x14ac:dyDescent="0.2">
      <c r="A563" s="378">
        <v>185</v>
      </c>
      <c r="B563" s="364" t="s">
        <v>185</v>
      </c>
      <c r="C563" s="356" t="str">
        <f t="shared" si="2307"/>
        <v>JHONNIERS GUERRERO ERAZO</v>
      </c>
      <c r="D563" s="374" t="s">
        <v>165</v>
      </c>
      <c r="E563" s="356"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69" t="s">
        <v>276</v>
      </c>
      <c r="G563" s="275" t="s">
        <v>271</v>
      </c>
      <c r="H563" s="275" t="s">
        <v>36</v>
      </c>
      <c r="I563" s="162" t="s">
        <v>2596</v>
      </c>
      <c r="J563" s="369" t="s">
        <v>110</v>
      </c>
      <c r="K563" s="369" t="s">
        <v>2597</v>
      </c>
      <c r="L563" s="369" t="s">
        <v>2597</v>
      </c>
      <c r="M563" s="369" t="s">
        <v>2598</v>
      </c>
      <c r="N563" s="369" t="s">
        <v>128</v>
      </c>
      <c r="O563" s="382">
        <f t="shared" ref="O563" si="2350">IF(N563="ALTA",5,IF(N563="MEDIO ALTA",4,IF(N563="MEDIA",3,IF(N563="MEDIO BAJA",2,IF(N563="BAJA",1,0)))))</f>
        <v>1</v>
      </c>
      <c r="P563" s="369" t="s">
        <v>142</v>
      </c>
      <c r="Q563" s="382">
        <f t="shared" si="2340"/>
        <v>1</v>
      </c>
      <c r="R563" s="382">
        <f>Q563*O563</f>
        <v>1</v>
      </c>
      <c r="S563" s="162" t="s">
        <v>327</v>
      </c>
      <c r="T563" s="334">
        <f t="shared" si="2205"/>
        <v>1</v>
      </c>
      <c r="U563" s="356">
        <f t="shared" si="2168"/>
        <v>1</v>
      </c>
      <c r="V563" s="356">
        <f t="shared" ref="V563" si="2351">U563*0.6</f>
        <v>0.6</v>
      </c>
      <c r="W563" s="275" t="s">
        <v>2599</v>
      </c>
      <c r="X563" s="369">
        <f>IF(S563="No_existen",5*$X$10,Y563*$X$10)</f>
        <v>0.2</v>
      </c>
      <c r="Y563" s="368">
        <f t="shared" ref="Y563" si="2352">ROUND(AVERAGEIF(Z563:Z565,"&gt;0"),0)</f>
        <v>4</v>
      </c>
      <c r="Z563" s="335">
        <f t="shared" si="2208"/>
        <v>4</v>
      </c>
      <c r="AA563" s="275" t="s">
        <v>330</v>
      </c>
      <c r="AB563" s="275"/>
      <c r="AC563" s="368">
        <f t="shared" si="2288"/>
        <v>0.15</v>
      </c>
      <c r="AD563" s="356">
        <f t="shared" si="2322"/>
        <v>1</v>
      </c>
      <c r="AE563" s="336">
        <f t="shared" si="2210"/>
        <v>1</v>
      </c>
      <c r="AF563" s="275" t="s">
        <v>307</v>
      </c>
      <c r="AG563" s="275" t="s">
        <v>2600</v>
      </c>
      <c r="AH563" s="368">
        <f t="shared" ref="AH563" si="2353">IF(S563="No_existen",5*$AH$10,AI563*$AH$10)</f>
        <v>0.1</v>
      </c>
      <c r="AI563" s="356">
        <f t="shared" ref="AI563" si="2354">ROUND(AVERAGEIF(AJ563:AJ565,"&gt;0"),0)</f>
        <v>1</v>
      </c>
      <c r="AJ563" s="336">
        <f t="shared" si="2213"/>
        <v>1</v>
      </c>
      <c r="AK563" s="275" t="s">
        <v>304</v>
      </c>
      <c r="AL563" s="275" t="s">
        <v>311</v>
      </c>
      <c r="AM563" s="368">
        <f>IF(S563="No_existen",5*$AM$10,AN563*$AM$10)</f>
        <v>0.1</v>
      </c>
      <c r="AN563" s="356">
        <f>ROUND(AVERAGEIF(AO563:AO565,"&gt;0"),0)</f>
        <v>1</v>
      </c>
      <c r="AO563" s="336">
        <f t="shared" si="2216"/>
        <v>1</v>
      </c>
      <c r="AP563" s="275" t="s">
        <v>592</v>
      </c>
      <c r="AQ563" s="356">
        <f t="shared" ref="AQ563:AQ605" si="2355">ROUND(AVERAGE(U563,Y563,AD563,AI563,AN563),0)</f>
        <v>2</v>
      </c>
      <c r="AR563" s="356" t="str">
        <f t="shared" ref="AR563" si="2356">IF(AQ563&lt;1.5,"FUERTE",IF(AND(AQ563&gt;=1.5,AQ563&lt;2.5),"ACEPTABLE",IF(AQ563&gt;=5,"INEXISTENTE","DÉBIL")))</f>
        <v>ACEPTABLE</v>
      </c>
      <c r="AS563" s="358">
        <f t="shared" ref="AS563" si="2357">IF(R563=0,0,ROUND((R563*AQ563),0))</f>
        <v>2</v>
      </c>
      <c r="AT563" s="360" t="str">
        <f t="shared" ref="AT563" si="2358">IF(AS563&gt;=36,"GRAVE", IF(AS563&lt;=10, "LEVE", "MODERADO"))</f>
        <v>LEVE</v>
      </c>
      <c r="AU563" s="367" t="s">
        <v>2601</v>
      </c>
      <c r="AV563" s="366">
        <v>0</v>
      </c>
      <c r="AW563" s="275" t="s">
        <v>90</v>
      </c>
      <c r="AX563" s="275"/>
      <c r="AY563" s="159"/>
      <c r="AZ563" s="159"/>
      <c r="BA563" s="344"/>
      <c r="XAO563" s="314"/>
      <c r="XAP563" s="314"/>
      <c r="XAQ563" s="263"/>
      <c r="XAR563" s="312"/>
      <c r="XAS563" s="263"/>
      <c r="XAT563" s="314"/>
      <c r="XAU563" s="314"/>
      <c r="XAV563" s="314"/>
      <c r="XAW563" s="315"/>
      <c r="XAX563" s="314"/>
      <c r="XAY563" s="314"/>
      <c r="XAZ563" s="314"/>
      <c r="XBA563" s="314"/>
      <c r="XBB563" s="314"/>
      <c r="XBC563" s="314"/>
      <c r="XBD563" s="281"/>
      <c r="XBE563" s="316"/>
      <c r="XBF563" s="317"/>
      <c r="XBG563" s="314"/>
      <c r="XBH563" s="314"/>
      <c r="XBI563" s="314"/>
      <c r="XBJ563" s="314"/>
      <c r="XBK563" s="263"/>
      <c r="XBL563" s="312"/>
      <c r="XBM563" s="263"/>
      <c r="XBN563" s="314"/>
      <c r="XBO563" s="314"/>
      <c r="XBP563" s="314"/>
      <c r="XBQ563" s="315"/>
      <c r="XBR563" s="314"/>
      <c r="XBS563" s="314"/>
      <c r="XBT563" s="314"/>
      <c r="XBU563" s="314"/>
      <c r="XBV563" s="314"/>
      <c r="XBW563" s="281"/>
      <c r="XBX563" s="317"/>
      <c r="XBY563" s="314"/>
      <c r="XBZ563" s="314"/>
      <c r="XCA563" s="318"/>
      <c r="XCB563" s="312"/>
      <c r="XCC563" s="314"/>
      <c r="XCD563" s="314"/>
      <c r="XCE563" s="263"/>
      <c r="XCF563" s="312"/>
      <c r="XCG563" s="263"/>
      <c r="XCH563" s="314"/>
      <c r="XCI563" s="314"/>
      <c r="XCJ563" s="314"/>
      <c r="XCK563" s="315"/>
      <c r="XCL563" s="314"/>
      <c r="XCM563" s="314"/>
      <c r="XCN563" s="314"/>
      <c r="XCO563" s="314"/>
      <c r="XCP563" s="314"/>
      <c r="XCQ563" s="317"/>
      <c r="XCR563" s="314"/>
      <c r="XCS563" s="318"/>
      <c r="XCT563" s="286"/>
      <c r="XCW563" s="314"/>
      <c r="XCX563" s="314"/>
      <c r="XCY563" s="263"/>
      <c r="XCZ563" s="312"/>
      <c r="XDA563" s="263"/>
      <c r="XDB563" s="314"/>
      <c r="XDC563" s="314"/>
      <c r="XDD563" s="314"/>
      <c r="XDE563" s="315"/>
      <c r="XDF563" s="314"/>
      <c r="XDG563" s="314"/>
      <c r="XDH563" s="314"/>
      <c r="XDI563" s="314"/>
      <c r="XDJ563" s="314"/>
      <c r="XDK563" s="314"/>
      <c r="XDL563" s="286"/>
      <c r="XDQ563" s="314"/>
      <c r="XDR563" s="314"/>
      <c r="XDS563" s="263"/>
      <c r="XDT563" s="312"/>
      <c r="XDU563" s="263"/>
      <c r="XDV563" s="314"/>
      <c r="XDW563" s="314"/>
      <c r="XDX563" s="314"/>
      <c r="XDY563" s="315"/>
      <c r="XDZ563" s="314"/>
      <c r="XEA563" s="314"/>
      <c r="XEB563" s="314"/>
      <c r="XEC563" s="314"/>
      <c r="XED563" s="314"/>
      <c r="XEE563" s="286"/>
      <c r="XEK563" s="314"/>
      <c r="XEL563" s="314"/>
      <c r="XEM563" s="263"/>
      <c r="XEN563" s="312"/>
      <c r="XEO563" s="263"/>
      <c r="XEP563" s="314"/>
      <c r="XEQ563" s="314"/>
      <c r="XER563" s="314"/>
      <c r="XES563" s="315"/>
      <c r="XET563" s="314"/>
      <c r="XEU563" s="314"/>
      <c r="XEV563" s="314"/>
      <c r="XEW563" s="314"/>
      <c r="XEX563" s="314"/>
    </row>
    <row r="564" spans="1:53 16265:16378" ht="40.5" hidden="1" customHeight="1" x14ac:dyDescent="0.2">
      <c r="A564" s="378"/>
      <c r="B564" s="364"/>
      <c r="C564" s="356"/>
      <c r="D564" s="374"/>
      <c r="E564" s="356"/>
      <c r="F564" s="369"/>
      <c r="G564" s="275" t="s">
        <v>271</v>
      </c>
      <c r="H564" s="275" t="s">
        <v>36</v>
      </c>
      <c r="I564" s="162" t="s">
        <v>2602</v>
      </c>
      <c r="J564" s="369"/>
      <c r="K564" s="369"/>
      <c r="L564" s="369"/>
      <c r="M564" s="369"/>
      <c r="N564" s="369"/>
      <c r="O564" s="382"/>
      <c r="P564" s="369"/>
      <c r="Q564" s="382"/>
      <c r="R564" s="382"/>
      <c r="S564" s="162" t="s">
        <v>327</v>
      </c>
      <c r="T564" s="334">
        <f t="shared" si="2205"/>
        <v>1</v>
      </c>
      <c r="U564" s="356"/>
      <c r="V564" s="356"/>
      <c r="W564" s="275" t="s">
        <v>2599</v>
      </c>
      <c r="X564" s="369"/>
      <c r="Y564" s="368"/>
      <c r="Z564" s="335">
        <f t="shared" si="2208"/>
        <v>4</v>
      </c>
      <c r="AA564" s="275" t="s">
        <v>330</v>
      </c>
      <c r="AB564" s="275"/>
      <c r="AC564" s="368"/>
      <c r="AD564" s="356"/>
      <c r="AE564" s="336">
        <f t="shared" si="2210"/>
        <v>1</v>
      </c>
      <c r="AF564" s="275" t="s">
        <v>307</v>
      </c>
      <c r="AG564" s="275" t="s">
        <v>2603</v>
      </c>
      <c r="AH564" s="368"/>
      <c r="AI564" s="356"/>
      <c r="AJ564" s="336">
        <f t="shared" si="2213"/>
        <v>1</v>
      </c>
      <c r="AK564" s="275" t="s">
        <v>304</v>
      </c>
      <c r="AL564" s="275" t="s">
        <v>311</v>
      </c>
      <c r="AM564" s="368"/>
      <c r="AN564" s="356"/>
      <c r="AO564" s="336">
        <f t="shared" si="2216"/>
        <v>1</v>
      </c>
      <c r="AP564" s="275" t="s">
        <v>592</v>
      </c>
      <c r="AQ564" s="356"/>
      <c r="AR564" s="356"/>
      <c r="AS564" s="358"/>
      <c r="AT564" s="360"/>
      <c r="AU564" s="367"/>
      <c r="AV564" s="367"/>
      <c r="AW564" s="275" t="s">
        <v>90</v>
      </c>
      <c r="AX564" s="275"/>
      <c r="AY564" s="159"/>
      <c r="AZ564" s="159"/>
      <c r="BA564" s="344"/>
      <c r="XAO564" s="314"/>
      <c r="XAP564" s="314"/>
      <c r="XAQ564" s="263"/>
      <c r="XAR564" s="312"/>
      <c r="XAS564" s="263"/>
      <c r="XAT564" s="314"/>
      <c r="XAU564" s="314"/>
      <c r="XAV564" s="314"/>
      <c r="XAW564" s="315"/>
      <c r="XAX564" s="314"/>
      <c r="XAY564" s="314"/>
      <c r="XAZ564" s="314"/>
      <c r="XBA564" s="314"/>
      <c r="XBB564" s="314"/>
      <c r="XBC564" s="314"/>
      <c r="XBD564" s="281"/>
      <c r="XBE564" s="316"/>
      <c r="XBF564" s="317"/>
      <c r="XBG564" s="314"/>
      <c r="XBH564" s="314"/>
      <c r="XBI564" s="314"/>
      <c r="XBJ564" s="314"/>
      <c r="XBK564" s="263"/>
      <c r="XBL564" s="312"/>
      <c r="XBM564" s="263"/>
      <c r="XBN564" s="314"/>
      <c r="XBO564" s="314"/>
      <c r="XBP564" s="314"/>
      <c r="XBQ564" s="315"/>
      <c r="XBR564" s="314"/>
      <c r="XBS564" s="314"/>
      <c r="XBT564" s="314"/>
      <c r="XBU564" s="314"/>
      <c r="XBV564" s="314"/>
      <c r="XBW564" s="281"/>
      <c r="XBX564" s="317"/>
      <c r="XBY564" s="314"/>
      <c r="XBZ564" s="314"/>
      <c r="XCA564" s="318"/>
      <c r="XCB564" s="312"/>
      <c r="XCC564" s="314"/>
      <c r="XCD564" s="314"/>
      <c r="XCE564" s="263"/>
      <c r="XCF564" s="312"/>
      <c r="XCG564" s="263"/>
      <c r="XCH564" s="314"/>
      <c r="XCI564" s="314"/>
      <c r="XCJ564" s="314"/>
      <c r="XCK564" s="315"/>
      <c r="XCL564" s="314"/>
      <c r="XCM564" s="314"/>
      <c r="XCN564" s="314"/>
      <c r="XCO564" s="314"/>
      <c r="XCP564" s="314"/>
      <c r="XCQ564" s="317"/>
      <c r="XCR564" s="314"/>
      <c r="XCS564" s="318"/>
      <c r="XCT564" s="286"/>
      <c r="XCW564" s="314"/>
      <c r="XCX564" s="314"/>
      <c r="XCY564" s="263"/>
      <c r="XCZ564" s="312"/>
      <c r="XDA564" s="263"/>
      <c r="XDB564" s="314"/>
      <c r="XDC564" s="314"/>
      <c r="XDD564" s="314"/>
      <c r="XDE564" s="315"/>
      <c r="XDF564" s="314"/>
      <c r="XDG564" s="314"/>
      <c r="XDH564" s="314"/>
      <c r="XDI564" s="314"/>
      <c r="XDJ564" s="314"/>
      <c r="XDK564" s="314"/>
      <c r="XDL564" s="286"/>
      <c r="XDQ564" s="314"/>
      <c r="XDR564" s="314"/>
      <c r="XDS564" s="263"/>
      <c r="XDT564" s="312"/>
      <c r="XDU564" s="263"/>
      <c r="XDV564" s="314"/>
      <c r="XDW564" s="314"/>
      <c r="XDX564" s="314"/>
      <c r="XDY564" s="315"/>
      <c r="XDZ564" s="314"/>
      <c r="XEA564" s="314"/>
      <c r="XEB564" s="314"/>
      <c r="XEC564" s="314"/>
      <c r="XED564" s="314"/>
      <c r="XEE564" s="286"/>
      <c r="XEK564" s="314"/>
      <c r="XEL564" s="314"/>
      <c r="XEM564" s="263"/>
      <c r="XEN564" s="312"/>
      <c r="XEO564" s="263"/>
      <c r="XEP564" s="314"/>
      <c r="XEQ564" s="314"/>
      <c r="XER564" s="314"/>
      <c r="XES564" s="315"/>
      <c r="XET564" s="314"/>
      <c r="XEU564" s="314"/>
      <c r="XEV564" s="314"/>
      <c r="XEW564" s="314"/>
      <c r="XEX564" s="314"/>
    </row>
    <row r="565" spans="1:53 16265:16378" ht="40.5" hidden="1" customHeight="1" x14ac:dyDescent="0.2">
      <c r="A565" s="378"/>
      <c r="B565" s="364"/>
      <c r="C565" s="356"/>
      <c r="D565" s="374"/>
      <c r="E565" s="356"/>
      <c r="F565" s="369"/>
      <c r="G565" s="275"/>
      <c r="H565" s="275"/>
      <c r="I565" s="162"/>
      <c r="J565" s="369"/>
      <c r="K565" s="369"/>
      <c r="L565" s="369"/>
      <c r="M565" s="369"/>
      <c r="N565" s="369"/>
      <c r="O565" s="382"/>
      <c r="P565" s="369"/>
      <c r="Q565" s="382"/>
      <c r="R565" s="382"/>
      <c r="S565" s="162"/>
      <c r="T565" s="334">
        <f t="shared" si="2205"/>
        <v>0</v>
      </c>
      <c r="U565" s="356"/>
      <c r="V565" s="356"/>
      <c r="W565" s="275"/>
      <c r="X565" s="369"/>
      <c r="Y565" s="368"/>
      <c r="Z565" s="335">
        <f t="shared" si="2208"/>
        <v>0</v>
      </c>
      <c r="AA565" s="275"/>
      <c r="AB565" s="275"/>
      <c r="AC565" s="368"/>
      <c r="AD565" s="356"/>
      <c r="AE565" s="336">
        <f t="shared" si="2210"/>
        <v>0</v>
      </c>
      <c r="AF565" s="275"/>
      <c r="AG565" s="275"/>
      <c r="AH565" s="368"/>
      <c r="AI565" s="356"/>
      <c r="AJ565" s="336">
        <f t="shared" si="2213"/>
        <v>0</v>
      </c>
      <c r="AK565" s="275"/>
      <c r="AL565" s="275"/>
      <c r="AM565" s="368"/>
      <c r="AN565" s="356"/>
      <c r="AO565" s="336">
        <f t="shared" si="2216"/>
        <v>0</v>
      </c>
      <c r="AP565" s="275"/>
      <c r="AQ565" s="356"/>
      <c r="AR565" s="356"/>
      <c r="AS565" s="358"/>
      <c r="AT565" s="360"/>
      <c r="AU565" s="367"/>
      <c r="AV565" s="367"/>
      <c r="AW565" s="275" t="s">
        <v>90</v>
      </c>
      <c r="AX565" s="275"/>
      <c r="AY565" s="159"/>
      <c r="AZ565" s="159"/>
      <c r="BA565" s="344"/>
      <c r="XAO565" s="314"/>
      <c r="XAP565" s="314"/>
      <c r="XAQ565" s="263"/>
      <c r="XAR565" s="312"/>
      <c r="XAS565" s="263"/>
      <c r="XAT565" s="314"/>
      <c r="XAU565" s="314"/>
      <c r="XAV565" s="314"/>
      <c r="XAW565" s="315"/>
      <c r="XAX565" s="314"/>
      <c r="XAY565" s="314"/>
      <c r="XAZ565" s="314"/>
      <c r="XBA565" s="314"/>
      <c r="XBB565" s="314"/>
      <c r="XBC565" s="314"/>
      <c r="XBD565" s="281"/>
      <c r="XBE565" s="316"/>
      <c r="XBF565" s="317"/>
      <c r="XBG565" s="314"/>
      <c r="XBH565" s="314"/>
      <c r="XBI565" s="314"/>
      <c r="XBJ565" s="314"/>
      <c r="XBK565" s="263"/>
      <c r="XBL565" s="312"/>
      <c r="XBM565" s="263"/>
      <c r="XBN565" s="314"/>
      <c r="XBO565" s="314"/>
      <c r="XBP565" s="314"/>
      <c r="XBQ565" s="315"/>
      <c r="XBR565" s="314"/>
      <c r="XBS565" s="314"/>
      <c r="XBT565" s="314"/>
      <c r="XBU565" s="314"/>
      <c r="XBV565" s="314"/>
      <c r="XBW565" s="281"/>
      <c r="XBX565" s="317"/>
      <c r="XBY565" s="314"/>
      <c r="XBZ565" s="314"/>
      <c r="XCA565" s="318"/>
      <c r="XCB565" s="312"/>
      <c r="XCC565" s="314"/>
      <c r="XCD565" s="314"/>
      <c r="XCE565" s="263"/>
      <c r="XCF565" s="312"/>
      <c r="XCG565" s="263"/>
      <c r="XCH565" s="314"/>
      <c r="XCI565" s="314"/>
      <c r="XCJ565" s="314"/>
      <c r="XCK565" s="315"/>
      <c r="XCL565" s="314"/>
      <c r="XCM565" s="314"/>
      <c r="XCN565" s="314"/>
      <c r="XCO565" s="314"/>
      <c r="XCP565" s="314"/>
      <c r="XCQ565" s="317"/>
      <c r="XCR565" s="314"/>
      <c r="XCS565" s="318"/>
      <c r="XCT565" s="286"/>
      <c r="XCW565" s="314"/>
      <c r="XCX565" s="314"/>
      <c r="XCY565" s="263"/>
      <c r="XCZ565" s="312"/>
      <c r="XDA565" s="263"/>
      <c r="XDB565" s="314"/>
      <c r="XDC565" s="314"/>
      <c r="XDD565" s="314"/>
      <c r="XDE565" s="315"/>
      <c r="XDF565" s="314"/>
      <c r="XDG565" s="314"/>
      <c r="XDH565" s="314"/>
      <c r="XDI565" s="314"/>
      <c r="XDJ565" s="314"/>
      <c r="XDK565" s="314"/>
      <c r="XDL565" s="286"/>
      <c r="XDQ565" s="314"/>
      <c r="XDR565" s="314"/>
      <c r="XDS565" s="263"/>
      <c r="XDT565" s="312"/>
      <c r="XDU565" s="263"/>
      <c r="XDV565" s="314"/>
      <c r="XDW565" s="314"/>
      <c r="XDX565" s="314"/>
      <c r="XDY565" s="315"/>
      <c r="XDZ565" s="314"/>
      <c r="XEA565" s="314"/>
      <c r="XEB565" s="314"/>
      <c r="XEC565" s="314"/>
      <c r="XED565" s="314"/>
      <c r="XEE565" s="286"/>
      <c r="XEK565" s="314"/>
      <c r="XEL565" s="314"/>
      <c r="XEM565" s="263"/>
      <c r="XEN565" s="312"/>
      <c r="XEO565" s="263"/>
      <c r="XEP565" s="314"/>
      <c r="XEQ565" s="314"/>
      <c r="XER565" s="314"/>
      <c r="XES565" s="315"/>
      <c r="XET565" s="314"/>
      <c r="XEU565" s="314"/>
      <c r="XEV565" s="314"/>
      <c r="XEW565" s="314"/>
      <c r="XEX565" s="314"/>
    </row>
    <row r="566" spans="1:53 16265:16378" ht="62.25" hidden="1" customHeight="1" x14ac:dyDescent="0.2">
      <c r="A566" s="378">
        <v>186</v>
      </c>
      <c r="B566" s="364" t="s">
        <v>185</v>
      </c>
      <c r="C566" s="356" t="str">
        <f t="shared" si="2307"/>
        <v>JHONNIERS GUERRERO ERAZO</v>
      </c>
      <c r="D566" s="374" t="s">
        <v>167</v>
      </c>
      <c r="E566" s="356"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69" t="s">
        <v>275</v>
      </c>
      <c r="G566" s="275" t="s">
        <v>271</v>
      </c>
      <c r="H566" s="275" t="s">
        <v>37</v>
      </c>
      <c r="I566" s="162" t="s">
        <v>2604</v>
      </c>
      <c r="J566" s="369" t="s">
        <v>108</v>
      </c>
      <c r="K566" s="369" t="s">
        <v>2605</v>
      </c>
      <c r="L566" s="369" t="s">
        <v>2606</v>
      </c>
      <c r="M566" s="369" t="s">
        <v>2607</v>
      </c>
      <c r="N566" s="369" t="s">
        <v>151</v>
      </c>
      <c r="O566" s="382">
        <f t="shared" ref="O566" si="2359">IF(N566="ALTA",5,IF(N566="MEDIO ALTA",4,IF(N566="MEDIA",3,IF(N566="MEDIO BAJA",2,IF(N566="BAJA",1,0)))))</f>
        <v>2</v>
      </c>
      <c r="P566" s="369" t="s">
        <v>141</v>
      </c>
      <c r="Q566" s="382">
        <f t="shared" si="2340"/>
        <v>3</v>
      </c>
      <c r="R566" s="382">
        <f>Q566*O566</f>
        <v>6</v>
      </c>
      <c r="S566" s="162" t="s">
        <v>327</v>
      </c>
      <c r="T566" s="334">
        <f t="shared" si="2205"/>
        <v>1</v>
      </c>
      <c r="U566" s="356">
        <f t="shared" si="2168"/>
        <v>1</v>
      </c>
      <c r="V566" s="356">
        <f t="shared" ref="V566" si="2360">U566*0.6</f>
        <v>0.6</v>
      </c>
      <c r="W566" s="275" t="s">
        <v>2608</v>
      </c>
      <c r="X566" s="369">
        <f>IF(S566="No_existen",5*$X$10,Y566*$X$10)</f>
        <v>0.2</v>
      </c>
      <c r="Y566" s="368">
        <f t="shared" ref="Y566" si="2361">ROUND(AVERAGEIF(Z566:Z568,"&gt;0"),0)</f>
        <v>4</v>
      </c>
      <c r="Z566" s="335">
        <f t="shared" si="2208"/>
        <v>4</v>
      </c>
      <c r="AA566" s="275" t="s">
        <v>330</v>
      </c>
      <c r="AB566" s="275"/>
      <c r="AC566" s="368">
        <f t="shared" si="2288"/>
        <v>0.15</v>
      </c>
      <c r="AD566" s="356">
        <f t="shared" si="2322"/>
        <v>1</v>
      </c>
      <c r="AE566" s="336">
        <f t="shared" si="2210"/>
        <v>1</v>
      </c>
      <c r="AF566" s="275" t="s">
        <v>307</v>
      </c>
      <c r="AG566" s="275" t="s">
        <v>2609</v>
      </c>
      <c r="AH566" s="368">
        <f t="shared" ref="AH566" si="2362">IF(S566="No_existen",5*$AH$10,AI566*$AH$10)</f>
        <v>0.1</v>
      </c>
      <c r="AI566" s="356">
        <f t="shared" ref="AI566" si="2363">ROUND(AVERAGEIF(AJ566:AJ568,"&gt;0"),0)</f>
        <v>1</v>
      </c>
      <c r="AJ566" s="336">
        <f t="shared" si="2213"/>
        <v>1</v>
      </c>
      <c r="AK566" s="275" t="s">
        <v>304</v>
      </c>
      <c r="AL566" s="275" t="s">
        <v>311</v>
      </c>
      <c r="AM566" s="368">
        <f t="shared" ref="AM566" si="2364">IF(S566="No_existen",5*$AM$10,AN566*$AM$10)</f>
        <v>0.1</v>
      </c>
      <c r="AN566" s="356">
        <f t="shared" ref="AN566" si="2365">ROUND(AVERAGEIF(AO566:AO568,"&gt;0"),0)</f>
        <v>1</v>
      </c>
      <c r="AO566" s="336">
        <f t="shared" si="2216"/>
        <v>1</v>
      </c>
      <c r="AP566" s="275" t="s">
        <v>592</v>
      </c>
      <c r="AQ566" s="356">
        <f t="shared" si="2355"/>
        <v>2</v>
      </c>
      <c r="AR566" s="356" t="str">
        <f t="shared" ref="AR566" si="2366">IF(AQ566&lt;1.5,"FUERTE",IF(AND(AQ566&gt;=1.5,AQ566&lt;2.5),"ACEPTABLE",IF(AQ566&gt;=5,"INEXISTENTE","DÉBIL")))</f>
        <v>ACEPTABLE</v>
      </c>
      <c r="AS566" s="358">
        <f t="shared" ref="AS566" si="2367">IF(R566=0,0,ROUND((R566*AQ566),0))</f>
        <v>12</v>
      </c>
      <c r="AT566" s="360" t="str">
        <f t="shared" ref="AT566" si="2368">IF(AS566&gt;=36,"GRAVE", IF(AS566&lt;=10, "LEVE", "MODERADO"))</f>
        <v>MODERADO</v>
      </c>
      <c r="AU566" s="367" t="s">
        <v>2610</v>
      </c>
      <c r="AV566" s="366">
        <v>1</v>
      </c>
      <c r="AW566" s="275" t="s">
        <v>93</v>
      </c>
      <c r="AX566" s="275" t="s">
        <v>2611</v>
      </c>
      <c r="AY566" s="159">
        <v>45275</v>
      </c>
      <c r="AZ566" s="159"/>
      <c r="BA566" s="344" t="s">
        <v>2612</v>
      </c>
      <c r="XAO566" s="314"/>
      <c r="XAP566" s="314"/>
      <c r="XAQ566" s="263"/>
      <c r="XAR566" s="312"/>
      <c r="XAS566" s="263"/>
      <c r="XAT566" s="314"/>
      <c r="XAU566" s="314"/>
      <c r="XAV566" s="314"/>
      <c r="XAW566" s="315"/>
      <c r="XAX566" s="314"/>
      <c r="XAY566" s="314"/>
      <c r="XAZ566" s="314"/>
      <c r="XBA566" s="314"/>
      <c r="XBB566" s="314"/>
      <c r="XBC566" s="314"/>
      <c r="XBD566" s="281"/>
      <c r="XBE566" s="316"/>
      <c r="XBF566" s="317"/>
      <c r="XBG566" s="314"/>
      <c r="XBH566" s="314"/>
      <c r="XBI566" s="314"/>
      <c r="XBJ566" s="314"/>
      <c r="XBK566" s="263"/>
      <c r="XBL566" s="312"/>
      <c r="XBM566" s="263"/>
      <c r="XBN566" s="314"/>
      <c r="XBO566" s="314"/>
      <c r="XBP566" s="314"/>
      <c r="XBQ566" s="315"/>
      <c r="XBR566" s="314"/>
      <c r="XBS566" s="314"/>
      <c r="XBT566" s="314"/>
      <c r="XBU566" s="314"/>
      <c r="XBV566" s="314"/>
      <c r="XBW566" s="281"/>
      <c r="XBX566" s="317"/>
      <c r="XBY566" s="314"/>
      <c r="XBZ566" s="314"/>
      <c r="XCA566" s="318"/>
      <c r="XCB566" s="312"/>
      <c r="XCC566" s="314"/>
      <c r="XCD566" s="314"/>
      <c r="XCE566" s="263"/>
      <c r="XCF566" s="312"/>
      <c r="XCG566" s="263"/>
      <c r="XCH566" s="314"/>
      <c r="XCI566" s="314"/>
      <c r="XCJ566" s="314"/>
      <c r="XCK566" s="315"/>
      <c r="XCL566" s="314"/>
      <c r="XCM566" s="314"/>
      <c r="XCN566" s="314"/>
      <c r="XCO566" s="314"/>
      <c r="XCP566" s="314"/>
      <c r="XCQ566" s="317"/>
      <c r="XCR566" s="314"/>
      <c r="XCS566" s="318"/>
      <c r="XCT566" s="286"/>
      <c r="XCW566" s="314"/>
      <c r="XCX566" s="314"/>
      <c r="XCY566" s="263"/>
      <c r="XCZ566" s="312"/>
      <c r="XDA566" s="263"/>
      <c r="XDB566" s="314"/>
      <c r="XDC566" s="314"/>
      <c r="XDD566" s="314"/>
      <c r="XDE566" s="315"/>
      <c r="XDF566" s="314"/>
      <c r="XDG566" s="314"/>
      <c r="XDH566" s="314"/>
      <c r="XDI566" s="314"/>
      <c r="XDJ566" s="314"/>
      <c r="XDK566" s="314"/>
      <c r="XDL566" s="286"/>
      <c r="XDQ566" s="314"/>
      <c r="XDR566" s="314"/>
      <c r="XDS566" s="263"/>
      <c r="XDT566" s="312"/>
      <c r="XDU566" s="263"/>
      <c r="XDV566" s="314"/>
      <c r="XDW566" s="314"/>
      <c r="XDX566" s="314"/>
      <c r="XDY566" s="315"/>
      <c r="XDZ566" s="314"/>
      <c r="XEA566" s="314"/>
      <c r="XEB566" s="314"/>
      <c r="XEC566" s="314"/>
      <c r="XED566" s="314"/>
      <c r="XEE566" s="286"/>
      <c r="XEK566" s="314"/>
      <c r="XEL566" s="314"/>
      <c r="XEM566" s="263"/>
      <c r="XEN566" s="312"/>
      <c r="XEO566" s="263"/>
      <c r="XEP566" s="314"/>
      <c r="XEQ566" s="314"/>
      <c r="XER566" s="314"/>
      <c r="XES566" s="315"/>
      <c r="XET566" s="314"/>
      <c r="XEU566" s="314"/>
      <c r="XEV566" s="314"/>
      <c r="XEW566" s="314"/>
      <c r="XEX566" s="314"/>
    </row>
    <row r="567" spans="1:53 16265:16378" ht="40.5" hidden="1" customHeight="1" x14ac:dyDescent="0.2">
      <c r="A567" s="378"/>
      <c r="B567" s="364"/>
      <c r="C567" s="356"/>
      <c r="D567" s="374"/>
      <c r="E567" s="356"/>
      <c r="F567" s="369"/>
      <c r="G567" s="275" t="s">
        <v>271</v>
      </c>
      <c r="H567" s="275" t="s">
        <v>34</v>
      </c>
      <c r="I567" s="162" t="s">
        <v>2613</v>
      </c>
      <c r="J567" s="369"/>
      <c r="K567" s="369"/>
      <c r="L567" s="369"/>
      <c r="M567" s="369"/>
      <c r="N567" s="369"/>
      <c r="O567" s="382"/>
      <c r="P567" s="369"/>
      <c r="Q567" s="382"/>
      <c r="R567" s="382"/>
      <c r="S567" s="162" t="s">
        <v>327</v>
      </c>
      <c r="T567" s="334">
        <f t="shared" si="2205"/>
        <v>1</v>
      </c>
      <c r="U567" s="356"/>
      <c r="V567" s="356"/>
      <c r="W567" s="275" t="s">
        <v>2614</v>
      </c>
      <c r="X567" s="369"/>
      <c r="Y567" s="368"/>
      <c r="Z567" s="335">
        <f t="shared" si="2208"/>
        <v>4</v>
      </c>
      <c r="AA567" s="275" t="s">
        <v>330</v>
      </c>
      <c r="AB567" s="275"/>
      <c r="AC567" s="368"/>
      <c r="AD567" s="356"/>
      <c r="AE567" s="336">
        <f t="shared" si="2210"/>
        <v>1</v>
      </c>
      <c r="AF567" s="275" t="s">
        <v>307</v>
      </c>
      <c r="AG567" s="275" t="s">
        <v>2609</v>
      </c>
      <c r="AH567" s="368"/>
      <c r="AI567" s="356"/>
      <c r="AJ567" s="336">
        <f t="shared" si="2213"/>
        <v>1</v>
      </c>
      <c r="AK567" s="275" t="s">
        <v>304</v>
      </c>
      <c r="AL567" s="275" t="s">
        <v>311</v>
      </c>
      <c r="AM567" s="368"/>
      <c r="AN567" s="356"/>
      <c r="AO567" s="336">
        <f t="shared" si="2216"/>
        <v>1</v>
      </c>
      <c r="AP567" s="275" t="s">
        <v>592</v>
      </c>
      <c r="AQ567" s="356"/>
      <c r="AR567" s="356"/>
      <c r="AS567" s="358"/>
      <c r="AT567" s="360"/>
      <c r="AU567" s="367"/>
      <c r="AV567" s="367"/>
      <c r="AW567" s="275"/>
      <c r="AX567" s="275"/>
      <c r="AY567" s="159"/>
      <c r="AZ567" s="159"/>
      <c r="BA567" s="344"/>
      <c r="XAO567" s="314"/>
      <c r="XAP567" s="314"/>
      <c r="XAQ567" s="263"/>
      <c r="XAR567" s="312"/>
      <c r="XAS567" s="263"/>
      <c r="XAT567" s="314"/>
      <c r="XAU567" s="314"/>
      <c r="XAV567" s="314"/>
      <c r="XAW567" s="315"/>
      <c r="XAX567" s="314"/>
      <c r="XAY567" s="314"/>
      <c r="XAZ567" s="314"/>
      <c r="XBA567" s="314"/>
      <c r="XBB567" s="314"/>
      <c r="XBC567" s="314"/>
      <c r="XBD567" s="281"/>
      <c r="XBE567" s="316"/>
      <c r="XBF567" s="317"/>
      <c r="XBG567" s="314"/>
      <c r="XBH567" s="314"/>
      <c r="XBI567" s="314"/>
      <c r="XBJ567" s="314"/>
      <c r="XBK567" s="263"/>
      <c r="XBL567" s="312"/>
      <c r="XBM567" s="263"/>
      <c r="XBN567" s="314"/>
      <c r="XBO567" s="314"/>
      <c r="XBP567" s="314"/>
      <c r="XBQ567" s="315"/>
      <c r="XBR567" s="314"/>
      <c r="XBS567" s="314"/>
      <c r="XBT567" s="314"/>
      <c r="XBU567" s="314"/>
      <c r="XBV567" s="314"/>
      <c r="XBW567" s="281"/>
      <c r="XBX567" s="317"/>
      <c r="XBY567" s="314"/>
      <c r="XBZ567" s="314"/>
      <c r="XCA567" s="318"/>
      <c r="XCB567" s="312"/>
      <c r="XCC567" s="314"/>
      <c r="XCD567" s="314"/>
      <c r="XCE567" s="263"/>
      <c r="XCF567" s="312"/>
      <c r="XCG567" s="263"/>
      <c r="XCH567" s="314"/>
      <c r="XCI567" s="314"/>
      <c r="XCJ567" s="314"/>
      <c r="XCK567" s="315"/>
      <c r="XCL567" s="314"/>
      <c r="XCM567" s="314"/>
      <c r="XCN567" s="314"/>
      <c r="XCO567" s="314"/>
      <c r="XCP567" s="314"/>
      <c r="XCQ567" s="317"/>
      <c r="XCR567" s="314"/>
      <c r="XCS567" s="318"/>
      <c r="XCT567" s="286"/>
      <c r="XCW567" s="314"/>
      <c r="XCX567" s="314"/>
      <c r="XCY567" s="263"/>
      <c r="XCZ567" s="312"/>
      <c r="XDA567" s="263"/>
      <c r="XDB567" s="314"/>
      <c r="XDC567" s="314"/>
      <c r="XDD567" s="314"/>
      <c r="XDE567" s="315"/>
      <c r="XDF567" s="314"/>
      <c r="XDG567" s="314"/>
      <c r="XDH567" s="314"/>
      <c r="XDI567" s="314"/>
      <c r="XDJ567" s="314"/>
      <c r="XDK567" s="314"/>
      <c r="XDL567" s="286"/>
      <c r="XDQ567" s="314"/>
      <c r="XDR567" s="314"/>
      <c r="XDS567" s="263"/>
      <c r="XDT567" s="312"/>
      <c r="XDU567" s="263"/>
      <c r="XDV567" s="314"/>
      <c r="XDW567" s="314"/>
      <c r="XDX567" s="314"/>
      <c r="XDY567" s="315"/>
      <c r="XDZ567" s="314"/>
      <c r="XEA567" s="314"/>
      <c r="XEB567" s="314"/>
      <c r="XEC567" s="314"/>
      <c r="XED567" s="314"/>
      <c r="XEE567" s="286"/>
      <c r="XEK567" s="314"/>
      <c r="XEL567" s="314"/>
      <c r="XEM567" s="263"/>
      <c r="XEN567" s="312"/>
      <c r="XEO567" s="263"/>
      <c r="XEP567" s="314"/>
      <c r="XEQ567" s="314"/>
      <c r="XER567" s="314"/>
      <c r="XES567" s="315"/>
      <c r="XET567" s="314"/>
      <c r="XEU567" s="314"/>
      <c r="XEV567" s="314"/>
      <c r="XEW567" s="314"/>
      <c r="XEX567" s="314"/>
    </row>
    <row r="568" spans="1:53 16265:16378" ht="40.5" hidden="1" customHeight="1" x14ac:dyDescent="0.2">
      <c r="A568" s="378"/>
      <c r="B568" s="364"/>
      <c r="C568" s="356"/>
      <c r="D568" s="374"/>
      <c r="E568" s="356"/>
      <c r="F568" s="369"/>
      <c r="G568" s="275" t="s">
        <v>271</v>
      </c>
      <c r="H568" s="275" t="s">
        <v>36</v>
      </c>
      <c r="I568" s="162" t="s">
        <v>2613</v>
      </c>
      <c r="J568" s="369"/>
      <c r="K568" s="369"/>
      <c r="L568" s="369"/>
      <c r="M568" s="369"/>
      <c r="N568" s="369"/>
      <c r="O568" s="382"/>
      <c r="P568" s="369"/>
      <c r="Q568" s="382"/>
      <c r="R568" s="382"/>
      <c r="S568" s="162"/>
      <c r="T568" s="334">
        <f t="shared" si="2205"/>
        <v>0</v>
      </c>
      <c r="U568" s="356"/>
      <c r="V568" s="356"/>
      <c r="W568" s="275"/>
      <c r="X568" s="369"/>
      <c r="Y568" s="368"/>
      <c r="Z568" s="335">
        <f t="shared" si="2208"/>
        <v>0</v>
      </c>
      <c r="AA568" s="275"/>
      <c r="AB568" s="275"/>
      <c r="AC568" s="368"/>
      <c r="AD568" s="356"/>
      <c r="AE568" s="336">
        <f t="shared" si="2210"/>
        <v>0</v>
      </c>
      <c r="AF568" s="275"/>
      <c r="AG568" s="275"/>
      <c r="AH568" s="368"/>
      <c r="AI568" s="356"/>
      <c r="AJ568" s="336">
        <f t="shared" si="2213"/>
        <v>0</v>
      </c>
      <c r="AK568" s="275"/>
      <c r="AL568" s="275"/>
      <c r="AM568" s="368"/>
      <c r="AN568" s="356"/>
      <c r="AO568" s="336">
        <f t="shared" si="2216"/>
        <v>0</v>
      </c>
      <c r="AP568" s="275"/>
      <c r="AQ568" s="356"/>
      <c r="AR568" s="356"/>
      <c r="AS568" s="358"/>
      <c r="AT568" s="360"/>
      <c r="AU568" s="367"/>
      <c r="AV568" s="367"/>
      <c r="AW568" s="275"/>
      <c r="AX568" s="275"/>
      <c r="AY568" s="159"/>
      <c r="AZ568" s="159"/>
      <c r="BA568" s="344"/>
      <c r="XAO568" s="314"/>
      <c r="XAP568" s="314"/>
      <c r="XAQ568" s="263"/>
      <c r="XAR568" s="312"/>
      <c r="XAS568" s="263"/>
      <c r="XAT568" s="314"/>
      <c r="XAU568" s="314"/>
      <c r="XAV568" s="314"/>
      <c r="XAW568" s="315"/>
      <c r="XAX568" s="314"/>
      <c r="XAY568" s="314"/>
      <c r="XAZ568" s="314"/>
      <c r="XBA568" s="314"/>
      <c r="XBB568" s="314"/>
      <c r="XBC568" s="314"/>
      <c r="XBD568" s="281"/>
      <c r="XBE568" s="316"/>
      <c r="XBF568" s="317"/>
      <c r="XBG568" s="314"/>
      <c r="XBH568" s="314"/>
      <c r="XBI568" s="314"/>
      <c r="XBJ568" s="314"/>
      <c r="XBK568" s="263"/>
      <c r="XBL568" s="312"/>
      <c r="XBM568" s="263"/>
      <c r="XBN568" s="314"/>
      <c r="XBO568" s="314"/>
      <c r="XBP568" s="314"/>
      <c r="XBQ568" s="315"/>
      <c r="XBR568" s="314"/>
      <c r="XBS568" s="314"/>
      <c r="XBT568" s="314"/>
      <c r="XBU568" s="314"/>
      <c r="XBV568" s="314"/>
      <c r="XBW568" s="281"/>
      <c r="XBX568" s="317"/>
      <c r="XBY568" s="314"/>
      <c r="XBZ568" s="314"/>
      <c r="XCA568" s="318"/>
      <c r="XCB568" s="312"/>
      <c r="XCC568" s="314"/>
      <c r="XCD568" s="314"/>
      <c r="XCE568" s="263"/>
      <c r="XCF568" s="312"/>
      <c r="XCG568" s="263"/>
      <c r="XCH568" s="314"/>
      <c r="XCI568" s="314"/>
      <c r="XCJ568" s="314"/>
      <c r="XCK568" s="315"/>
      <c r="XCL568" s="314"/>
      <c r="XCM568" s="314"/>
      <c r="XCN568" s="314"/>
      <c r="XCO568" s="314"/>
      <c r="XCP568" s="314"/>
      <c r="XCQ568" s="317"/>
      <c r="XCR568" s="314"/>
      <c r="XCS568" s="318"/>
      <c r="XCT568" s="286"/>
      <c r="XCW568" s="314"/>
      <c r="XCX568" s="314"/>
      <c r="XCY568" s="263"/>
      <c r="XCZ568" s="312"/>
      <c r="XDA568" s="263"/>
      <c r="XDB568" s="314"/>
      <c r="XDC568" s="314"/>
      <c r="XDD568" s="314"/>
      <c r="XDE568" s="315"/>
      <c r="XDF568" s="314"/>
      <c r="XDG568" s="314"/>
      <c r="XDH568" s="314"/>
      <c r="XDI568" s="314"/>
      <c r="XDJ568" s="314"/>
      <c r="XDK568" s="314"/>
      <c r="XDL568" s="286"/>
      <c r="XDQ568" s="314"/>
      <c r="XDR568" s="314"/>
      <c r="XDS568" s="263"/>
      <c r="XDT568" s="312"/>
      <c r="XDU568" s="263"/>
      <c r="XDV568" s="314"/>
      <c r="XDW568" s="314"/>
      <c r="XDX568" s="314"/>
      <c r="XDY568" s="315"/>
      <c r="XDZ568" s="314"/>
      <c r="XEA568" s="314"/>
      <c r="XEB568" s="314"/>
      <c r="XEC568" s="314"/>
      <c r="XED568" s="314"/>
      <c r="XEE568" s="286"/>
      <c r="XEK568" s="314"/>
      <c r="XEL568" s="314"/>
      <c r="XEM568" s="263"/>
      <c r="XEN568" s="312"/>
      <c r="XEO568" s="263"/>
      <c r="XEP568" s="314"/>
      <c r="XEQ568" s="314"/>
      <c r="XER568" s="314"/>
      <c r="XES568" s="315"/>
      <c r="XET568" s="314"/>
      <c r="XEU568" s="314"/>
      <c r="XEV568" s="314"/>
      <c r="XEW568" s="314"/>
      <c r="XEX568" s="314"/>
    </row>
    <row r="569" spans="1:53 16265:16378" ht="40.5" hidden="1" customHeight="1" x14ac:dyDescent="0.2">
      <c r="A569" s="378">
        <v>187</v>
      </c>
      <c r="B569" s="364" t="s">
        <v>185</v>
      </c>
      <c r="C569" s="356" t="str">
        <f t="shared" si="2307"/>
        <v>JHONNIERS GUERRERO ERAZO</v>
      </c>
      <c r="D569" s="374" t="s">
        <v>154</v>
      </c>
      <c r="E569" s="356"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69" t="s">
        <v>276</v>
      </c>
      <c r="G569" s="275" t="s">
        <v>271</v>
      </c>
      <c r="H569" s="275" t="s">
        <v>34</v>
      </c>
      <c r="I569" s="163" t="s">
        <v>2615</v>
      </c>
      <c r="J569" s="369" t="s">
        <v>108</v>
      </c>
      <c r="K569" s="364" t="s">
        <v>2616</v>
      </c>
      <c r="L569" s="364" t="s">
        <v>671</v>
      </c>
      <c r="M569" s="364" t="s">
        <v>2617</v>
      </c>
      <c r="N569" s="369" t="s">
        <v>128</v>
      </c>
      <c r="O569" s="382">
        <f t="shared" ref="O569" si="2369">IF(N569="ALTA",5,IF(N569="MEDIO ALTA",4,IF(N569="MEDIA",3,IF(N569="MEDIO BAJA",2,IF(N569="BAJA",1,0)))))</f>
        <v>1</v>
      </c>
      <c r="P569" s="369" t="s">
        <v>144</v>
      </c>
      <c r="Q569" s="382">
        <f t="shared" ref="Q569" si="2370">IF(P569="ALTO",5,IF(P569="MEDIO ALTO",4,IF(P569="MEDIO",3,IF(P569="MEDIO BAJO",2,IF(P569="BAJO",1,0)))))</f>
        <v>4</v>
      </c>
      <c r="R569" s="382">
        <f t="shared" ref="R569" si="2371">Q569*O569</f>
        <v>4</v>
      </c>
      <c r="S569" s="162" t="s">
        <v>327</v>
      </c>
      <c r="T569" s="334">
        <f t="shared" si="2205"/>
        <v>1</v>
      </c>
      <c r="U569" s="356">
        <f t="shared" si="2168"/>
        <v>1</v>
      </c>
      <c r="V569" s="356">
        <f t="shared" ref="V569" si="2372">U569*0.6</f>
        <v>0.6</v>
      </c>
      <c r="W569" s="275" t="s">
        <v>2618</v>
      </c>
      <c r="X569" s="369">
        <f>IF(S569="No_existen",5*$X$10,Y569*$X$10)</f>
        <v>0.2</v>
      </c>
      <c r="Y569" s="368">
        <f t="shared" ref="Y569" si="2373">ROUND(AVERAGEIF(Z569:Z571,"&gt;0"),0)</f>
        <v>4</v>
      </c>
      <c r="Z569" s="335">
        <f t="shared" si="2208"/>
        <v>4</v>
      </c>
      <c r="AA569" s="275" t="s">
        <v>330</v>
      </c>
      <c r="AB569" s="275"/>
      <c r="AC569" s="368">
        <f t="shared" si="2288"/>
        <v>0.15</v>
      </c>
      <c r="AD569" s="356">
        <f t="shared" si="2322"/>
        <v>1</v>
      </c>
      <c r="AE569" s="336">
        <f t="shared" si="2210"/>
        <v>1</v>
      </c>
      <c r="AF569" s="275" t="s">
        <v>307</v>
      </c>
      <c r="AG569" s="275" t="s">
        <v>2619</v>
      </c>
      <c r="AH569" s="368">
        <f t="shared" ref="AH569" si="2374">IF(S569="No_existen",5*$AH$10,AI569*$AH$10)</f>
        <v>0.1</v>
      </c>
      <c r="AI569" s="356">
        <f t="shared" ref="AI569" si="2375">ROUND(AVERAGEIF(AJ569:AJ571,"&gt;0"),0)</f>
        <v>1</v>
      </c>
      <c r="AJ569" s="336">
        <f t="shared" si="2213"/>
        <v>1</v>
      </c>
      <c r="AK569" s="275" t="s">
        <v>304</v>
      </c>
      <c r="AL569" s="275" t="s">
        <v>315</v>
      </c>
      <c r="AM569" s="368">
        <f t="shared" ref="AM569" si="2376">IF(S569="No_existen",5*$AM$10,AN569*$AM$10)</f>
        <v>0.1</v>
      </c>
      <c r="AN569" s="356">
        <f t="shared" ref="AN569" si="2377">ROUND(AVERAGEIF(AO569:AO571,"&gt;0"),0)</f>
        <v>1</v>
      </c>
      <c r="AO569" s="336">
        <f t="shared" si="2216"/>
        <v>1</v>
      </c>
      <c r="AP569" s="275" t="s">
        <v>592</v>
      </c>
      <c r="AQ569" s="356">
        <f t="shared" si="2355"/>
        <v>2</v>
      </c>
      <c r="AR569" s="356" t="str">
        <f t="shared" ref="AR569" si="2378">IF(AQ569&lt;1.5,"FUERTE",IF(AND(AQ569&gt;=1.5,AQ569&lt;2.5),"ACEPTABLE",IF(AQ569&gt;=5,"INEXISTENTE","DÉBIL")))</f>
        <v>ACEPTABLE</v>
      </c>
      <c r="AS569" s="358">
        <f t="shared" ref="AS569" si="2379">IF(R569=0,0,ROUND((R569*AQ569),0))</f>
        <v>8</v>
      </c>
      <c r="AT569" s="360" t="str">
        <f t="shared" ref="AT569" si="2380">IF(AS569&gt;=36,"GRAVE", IF(AS569&lt;=10, "LEVE", "MODERADO"))</f>
        <v>LEVE</v>
      </c>
      <c r="AU569" s="367" t="s">
        <v>2620</v>
      </c>
      <c r="AV569" s="367">
        <v>0</v>
      </c>
      <c r="AW569" s="275" t="s">
        <v>90</v>
      </c>
      <c r="AX569" s="275"/>
      <c r="AY569" s="159"/>
      <c r="AZ569" s="159"/>
      <c r="BA569" s="344"/>
      <c r="XAO569" s="314"/>
      <c r="XAP569" s="314"/>
      <c r="XAQ569" s="263"/>
      <c r="XAR569" s="312"/>
      <c r="XAS569" s="263"/>
      <c r="XAT569" s="314"/>
      <c r="XAU569" s="314"/>
      <c r="XAV569" s="314"/>
      <c r="XAW569" s="315"/>
      <c r="XAX569" s="314"/>
      <c r="XAY569" s="314"/>
      <c r="XAZ569" s="314"/>
      <c r="XBA569" s="314"/>
      <c r="XBB569" s="314"/>
      <c r="XBC569" s="314"/>
      <c r="XBD569" s="281"/>
      <c r="XBE569" s="316"/>
      <c r="XBF569" s="317"/>
      <c r="XBG569" s="314"/>
      <c r="XBH569" s="314"/>
      <c r="XBI569" s="314"/>
      <c r="XBJ569" s="314"/>
      <c r="XBK569" s="263"/>
      <c r="XBL569" s="312"/>
      <c r="XBM569" s="263"/>
      <c r="XBN569" s="314"/>
      <c r="XBO569" s="314"/>
      <c r="XBP569" s="314"/>
      <c r="XBQ569" s="315"/>
      <c r="XBR569" s="314"/>
      <c r="XBS569" s="314"/>
      <c r="XBT569" s="314"/>
      <c r="XBU569" s="314"/>
      <c r="XBV569" s="314"/>
      <c r="XBW569" s="281"/>
      <c r="XBX569" s="317"/>
      <c r="XBY569" s="314"/>
      <c r="XBZ569" s="314"/>
      <c r="XCA569" s="318"/>
      <c r="XCB569" s="312"/>
      <c r="XCC569" s="314"/>
      <c r="XCD569" s="314"/>
      <c r="XCE569" s="263"/>
      <c r="XCF569" s="312"/>
      <c r="XCG569" s="263"/>
      <c r="XCH569" s="314"/>
      <c r="XCI569" s="314"/>
      <c r="XCJ569" s="314"/>
      <c r="XCK569" s="315"/>
      <c r="XCL569" s="314"/>
      <c r="XCM569" s="314"/>
      <c r="XCN569" s="314"/>
      <c r="XCO569" s="314"/>
      <c r="XCP569" s="314"/>
      <c r="XCQ569" s="317"/>
      <c r="XCR569" s="314"/>
      <c r="XCS569" s="318"/>
      <c r="XCT569" s="286"/>
      <c r="XCW569" s="314"/>
      <c r="XCX569" s="314"/>
      <c r="XCY569" s="263"/>
      <c r="XCZ569" s="312"/>
      <c r="XDA569" s="263"/>
      <c r="XDB569" s="314"/>
      <c r="XDC569" s="314"/>
      <c r="XDD569" s="314"/>
      <c r="XDE569" s="315"/>
      <c r="XDF569" s="314"/>
      <c r="XDG569" s="314"/>
      <c r="XDH569" s="314"/>
      <c r="XDI569" s="314"/>
      <c r="XDJ569" s="314"/>
      <c r="XDK569" s="314"/>
      <c r="XDL569" s="286"/>
      <c r="XDQ569" s="314"/>
      <c r="XDR569" s="314"/>
      <c r="XDS569" s="263"/>
      <c r="XDT569" s="312"/>
      <c r="XDU569" s="263"/>
      <c r="XDV569" s="314"/>
      <c r="XDW569" s="314"/>
      <c r="XDX569" s="314"/>
      <c r="XDY569" s="315"/>
      <c r="XDZ569" s="314"/>
      <c r="XEA569" s="314"/>
      <c r="XEB569" s="314"/>
      <c r="XEC569" s="314"/>
      <c r="XED569" s="314"/>
      <c r="XEE569" s="286"/>
      <c r="XEK569" s="314"/>
      <c r="XEL569" s="314"/>
      <c r="XEM569" s="263"/>
      <c r="XEN569" s="312"/>
      <c r="XEO569" s="263"/>
      <c r="XEP569" s="314"/>
      <c r="XEQ569" s="314"/>
      <c r="XER569" s="314"/>
      <c r="XES569" s="315"/>
      <c r="XET569" s="314"/>
      <c r="XEU569" s="314"/>
      <c r="XEV569" s="314"/>
      <c r="XEW569" s="314"/>
      <c r="XEX569" s="314"/>
    </row>
    <row r="570" spans="1:53 16265:16378" ht="40.5" hidden="1" customHeight="1" x14ac:dyDescent="0.2">
      <c r="A570" s="378"/>
      <c r="B570" s="364"/>
      <c r="C570" s="356"/>
      <c r="D570" s="374"/>
      <c r="E570" s="356"/>
      <c r="F570" s="369"/>
      <c r="G570" s="275" t="s">
        <v>271</v>
      </c>
      <c r="H570" s="275" t="s">
        <v>37</v>
      </c>
      <c r="I570" s="163" t="s">
        <v>2621</v>
      </c>
      <c r="J570" s="369"/>
      <c r="K570" s="364"/>
      <c r="L570" s="364"/>
      <c r="M570" s="364"/>
      <c r="N570" s="369"/>
      <c r="O570" s="382"/>
      <c r="P570" s="369"/>
      <c r="Q570" s="382"/>
      <c r="R570" s="382"/>
      <c r="S570" s="162" t="s">
        <v>327</v>
      </c>
      <c r="T570" s="334">
        <f t="shared" si="2205"/>
        <v>1</v>
      </c>
      <c r="U570" s="356"/>
      <c r="V570" s="356"/>
      <c r="W570" s="275" t="s">
        <v>2622</v>
      </c>
      <c r="X570" s="369"/>
      <c r="Y570" s="368"/>
      <c r="Z570" s="335">
        <f t="shared" si="2208"/>
        <v>4</v>
      </c>
      <c r="AA570" s="275" t="s">
        <v>330</v>
      </c>
      <c r="AB570" s="275"/>
      <c r="AC570" s="368"/>
      <c r="AD570" s="356"/>
      <c r="AE570" s="336">
        <f t="shared" si="2210"/>
        <v>1</v>
      </c>
      <c r="AF570" s="275" t="s">
        <v>307</v>
      </c>
      <c r="AG570" s="275" t="s">
        <v>2619</v>
      </c>
      <c r="AH570" s="368"/>
      <c r="AI570" s="356"/>
      <c r="AJ570" s="336">
        <f t="shared" si="2213"/>
        <v>1</v>
      </c>
      <c r="AK570" s="275" t="s">
        <v>304</v>
      </c>
      <c r="AL570" s="275" t="s">
        <v>319</v>
      </c>
      <c r="AM570" s="368"/>
      <c r="AN570" s="356"/>
      <c r="AO570" s="336">
        <f t="shared" si="2216"/>
        <v>1</v>
      </c>
      <c r="AP570" s="275" t="s">
        <v>592</v>
      </c>
      <c r="AQ570" s="356"/>
      <c r="AR570" s="356"/>
      <c r="AS570" s="358"/>
      <c r="AT570" s="360"/>
      <c r="AU570" s="367"/>
      <c r="AV570" s="367"/>
      <c r="AW570" s="275" t="s">
        <v>90</v>
      </c>
      <c r="AX570" s="275"/>
      <c r="AY570" s="159"/>
      <c r="AZ570" s="159"/>
      <c r="BA570" s="344"/>
      <c r="XAO570" s="314"/>
      <c r="XAP570" s="314"/>
      <c r="XAQ570" s="263"/>
      <c r="XAR570" s="312"/>
      <c r="XAS570" s="263"/>
      <c r="XAT570" s="314"/>
      <c r="XAU570" s="314"/>
      <c r="XAV570" s="314"/>
      <c r="XAW570" s="315"/>
      <c r="XAX570" s="314"/>
      <c r="XAY570" s="314"/>
      <c r="XAZ570" s="314"/>
      <c r="XBA570" s="314"/>
      <c r="XBB570" s="314"/>
      <c r="XBC570" s="314"/>
      <c r="XBD570" s="281"/>
      <c r="XBE570" s="316"/>
      <c r="XBF570" s="317"/>
      <c r="XBG570" s="314"/>
      <c r="XBH570" s="314"/>
      <c r="XBI570" s="314"/>
      <c r="XBJ570" s="314"/>
      <c r="XBK570" s="263"/>
      <c r="XBL570" s="312"/>
      <c r="XBM570" s="263"/>
      <c r="XBN570" s="314"/>
      <c r="XBO570" s="314"/>
      <c r="XBP570" s="314"/>
      <c r="XBQ570" s="315"/>
      <c r="XBR570" s="314"/>
      <c r="XBS570" s="314"/>
      <c r="XBT570" s="314"/>
      <c r="XBU570" s="314"/>
      <c r="XBV570" s="314"/>
      <c r="XBW570" s="281"/>
      <c r="XBX570" s="317"/>
      <c r="XBY570" s="314"/>
      <c r="XBZ570" s="314"/>
      <c r="XCA570" s="318"/>
      <c r="XCB570" s="312"/>
      <c r="XCC570" s="314"/>
      <c r="XCD570" s="314"/>
      <c r="XCE570" s="263"/>
      <c r="XCF570" s="312"/>
      <c r="XCG570" s="263"/>
      <c r="XCH570" s="314"/>
      <c r="XCI570" s="314"/>
      <c r="XCJ570" s="314"/>
      <c r="XCK570" s="315"/>
      <c r="XCL570" s="314"/>
      <c r="XCM570" s="314"/>
      <c r="XCN570" s="314"/>
      <c r="XCO570" s="314"/>
      <c r="XCP570" s="314"/>
      <c r="XCQ570" s="317"/>
      <c r="XCR570" s="314"/>
      <c r="XCS570" s="318"/>
      <c r="XCT570" s="286"/>
      <c r="XCW570" s="314"/>
      <c r="XCX570" s="314"/>
      <c r="XCY570" s="263"/>
      <c r="XCZ570" s="312"/>
      <c r="XDA570" s="263"/>
      <c r="XDB570" s="314"/>
      <c r="XDC570" s="314"/>
      <c r="XDD570" s="314"/>
      <c r="XDE570" s="315"/>
      <c r="XDF570" s="314"/>
      <c r="XDG570" s="314"/>
      <c r="XDH570" s="314"/>
      <c r="XDI570" s="314"/>
      <c r="XDJ570" s="314"/>
      <c r="XDK570" s="314"/>
      <c r="XDL570" s="286"/>
      <c r="XDQ570" s="314"/>
      <c r="XDR570" s="314"/>
      <c r="XDS570" s="263"/>
      <c r="XDT570" s="312"/>
      <c r="XDU570" s="263"/>
      <c r="XDV570" s="314"/>
      <c r="XDW570" s="314"/>
      <c r="XDX570" s="314"/>
      <c r="XDY570" s="315"/>
      <c r="XDZ570" s="314"/>
      <c r="XEA570" s="314"/>
      <c r="XEB570" s="314"/>
      <c r="XEC570" s="314"/>
      <c r="XED570" s="314"/>
      <c r="XEE570" s="286"/>
      <c r="XEK570" s="314"/>
      <c r="XEL570" s="314"/>
      <c r="XEM570" s="263"/>
      <c r="XEN570" s="312"/>
      <c r="XEO570" s="263"/>
      <c r="XEP570" s="314"/>
      <c r="XEQ570" s="314"/>
      <c r="XER570" s="314"/>
      <c r="XES570" s="315"/>
      <c r="XET570" s="314"/>
      <c r="XEU570" s="314"/>
      <c r="XEV570" s="314"/>
      <c r="XEW570" s="314"/>
      <c r="XEX570" s="314"/>
    </row>
    <row r="571" spans="1:53 16265:16378" ht="40.5" hidden="1" customHeight="1" x14ac:dyDescent="0.2">
      <c r="A571" s="378"/>
      <c r="B571" s="364"/>
      <c r="C571" s="356"/>
      <c r="D571" s="374"/>
      <c r="E571" s="356"/>
      <c r="F571" s="369"/>
      <c r="G571" s="275"/>
      <c r="H571" s="275"/>
      <c r="I571" s="275"/>
      <c r="J571" s="369"/>
      <c r="K571" s="364"/>
      <c r="L571" s="364"/>
      <c r="M571" s="364"/>
      <c r="N571" s="369"/>
      <c r="O571" s="382"/>
      <c r="P571" s="369"/>
      <c r="Q571" s="382"/>
      <c r="R571" s="382"/>
      <c r="S571" s="162" t="s">
        <v>327</v>
      </c>
      <c r="T571" s="334">
        <f t="shared" si="2205"/>
        <v>1</v>
      </c>
      <c r="U571" s="356"/>
      <c r="V571" s="356"/>
      <c r="W571" s="275" t="s">
        <v>2623</v>
      </c>
      <c r="X571" s="369"/>
      <c r="Y571" s="368"/>
      <c r="Z571" s="335">
        <f t="shared" si="2208"/>
        <v>4</v>
      </c>
      <c r="AA571" s="275" t="s">
        <v>330</v>
      </c>
      <c r="AB571" s="275"/>
      <c r="AC571" s="368"/>
      <c r="AD571" s="356"/>
      <c r="AE571" s="336">
        <f t="shared" si="2210"/>
        <v>1</v>
      </c>
      <c r="AF571" s="275" t="s">
        <v>307</v>
      </c>
      <c r="AG571" s="275" t="s">
        <v>2619</v>
      </c>
      <c r="AH571" s="368"/>
      <c r="AI571" s="356"/>
      <c r="AJ571" s="336">
        <f t="shared" si="2213"/>
        <v>1</v>
      </c>
      <c r="AK571" s="275" t="s">
        <v>304</v>
      </c>
      <c r="AL571" s="275" t="s">
        <v>319</v>
      </c>
      <c r="AM571" s="368"/>
      <c r="AN571" s="356"/>
      <c r="AO571" s="336">
        <f t="shared" si="2216"/>
        <v>1</v>
      </c>
      <c r="AP571" s="275" t="s">
        <v>592</v>
      </c>
      <c r="AQ571" s="356"/>
      <c r="AR571" s="356"/>
      <c r="AS571" s="358"/>
      <c r="AT571" s="360"/>
      <c r="AU571" s="367"/>
      <c r="AV571" s="367"/>
      <c r="AW571" s="275" t="s">
        <v>90</v>
      </c>
      <c r="AX571" s="275"/>
      <c r="AY571" s="159"/>
      <c r="AZ571" s="159"/>
      <c r="BA571" s="344"/>
      <c r="XAO571" s="314"/>
      <c r="XAP571" s="314"/>
      <c r="XAQ571" s="263"/>
      <c r="XAR571" s="312"/>
      <c r="XAS571" s="263"/>
      <c r="XAT571" s="314"/>
      <c r="XAU571" s="314"/>
      <c r="XAV571" s="314"/>
      <c r="XAW571" s="315"/>
      <c r="XAX571" s="314"/>
      <c r="XAY571" s="314"/>
      <c r="XAZ571" s="314"/>
      <c r="XBA571" s="314"/>
      <c r="XBB571" s="314"/>
      <c r="XBC571" s="314"/>
      <c r="XBD571" s="281"/>
      <c r="XBE571" s="316"/>
      <c r="XBF571" s="317"/>
      <c r="XBG571" s="314"/>
      <c r="XBH571" s="314"/>
      <c r="XBI571" s="314"/>
      <c r="XBJ571" s="314"/>
      <c r="XBK571" s="263"/>
      <c r="XBL571" s="312"/>
      <c r="XBM571" s="263"/>
      <c r="XBN571" s="314"/>
      <c r="XBO571" s="314"/>
      <c r="XBP571" s="314"/>
      <c r="XBQ571" s="315"/>
      <c r="XBR571" s="314"/>
      <c r="XBS571" s="314"/>
      <c r="XBT571" s="314"/>
      <c r="XBU571" s="314"/>
      <c r="XBV571" s="314"/>
      <c r="XBW571" s="281"/>
      <c r="XBX571" s="317"/>
      <c r="XBY571" s="314"/>
      <c r="XBZ571" s="314"/>
      <c r="XCA571" s="318"/>
      <c r="XCB571" s="312"/>
      <c r="XCC571" s="314"/>
      <c r="XCD571" s="314"/>
      <c r="XCE571" s="263"/>
      <c r="XCF571" s="312"/>
      <c r="XCG571" s="263"/>
      <c r="XCH571" s="314"/>
      <c r="XCI571" s="314"/>
      <c r="XCJ571" s="314"/>
      <c r="XCK571" s="315"/>
      <c r="XCL571" s="314"/>
      <c r="XCM571" s="314"/>
      <c r="XCN571" s="314"/>
      <c r="XCO571" s="314"/>
      <c r="XCP571" s="314"/>
      <c r="XCQ571" s="317"/>
      <c r="XCR571" s="314"/>
      <c r="XCS571" s="318"/>
      <c r="XCT571" s="286"/>
      <c r="XCW571" s="314"/>
      <c r="XCX571" s="314"/>
      <c r="XCY571" s="263"/>
      <c r="XCZ571" s="312"/>
      <c r="XDA571" s="263"/>
      <c r="XDB571" s="314"/>
      <c r="XDC571" s="314"/>
      <c r="XDD571" s="314"/>
      <c r="XDE571" s="315"/>
      <c r="XDF571" s="314"/>
      <c r="XDG571" s="314"/>
      <c r="XDH571" s="314"/>
      <c r="XDI571" s="314"/>
      <c r="XDJ571" s="314"/>
      <c r="XDK571" s="314"/>
      <c r="XDL571" s="286"/>
      <c r="XDQ571" s="314"/>
      <c r="XDR571" s="314"/>
      <c r="XDS571" s="263"/>
      <c r="XDT571" s="312"/>
      <c r="XDU571" s="263"/>
      <c r="XDV571" s="314"/>
      <c r="XDW571" s="314"/>
      <c r="XDX571" s="314"/>
      <c r="XDY571" s="315"/>
      <c r="XDZ571" s="314"/>
      <c r="XEA571" s="314"/>
      <c r="XEB571" s="314"/>
      <c r="XEC571" s="314"/>
      <c r="XED571" s="314"/>
      <c r="XEE571" s="286"/>
      <c r="XEK571" s="314"/>
      <c r="XEL571" s="314"/>
      <c r="XEM571" s="263"/>
      <c r="XEN571" s="312"/>
      <c r="XEO571" s="263"/>
      <c r="XEP571" s="314"/>
      <c r="XEQ571" s="314"/>
      <c r="XER571" s="314"/>
      <c r="XES571" s="315"/>
      <c r="XET571" s="314"/>
      <c r="XEU571" s="314"/>
      <c r="XEV571" s="314"/>
      <c r="XEW571" s="314"/>
      <c r="XEX571" s="314"/>
    </row>
    <row r="572" spans="1:53 16265:16378" ht="40.5" hidden="1" customHeight="1" x14ac:dyDescent="0.2">
      <c r="A572" s="378">
        <v>188</v>
      </c>
      <c r="B572" s="364" t="s">
        <v>185</v>
      </c>
      <c r="C572" s="356" t="str">
        <f t="shared" si="2307"/>
        <v>JHONNIERS GUERRERO ERAZO</v>
      </c>
      <c r="D572" s="374" t="s">
        <v>154</v>
      </c>
      <c r="E572" s="356"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69" t="s">
        <v>276</v>
      </c>
      <c r="G572" s="275" t="s">
        <v>271</v>
      </c>
      <c r="H572" s="275" t="s">
        <v>37</v>
      </c>
      <c r="I572" s="275" t="s">
        <v>2624</v>
      </c>
      <c r="J572" s="369" t="s">
        <v>114</v>
      </c>
      <c r="K572" s="369" t="s">
        <v>2625</v>
      </c>
      <c r="L572" s="369" t="s">
        <v>2626</v>
      </c>
      <c r="M572" s="369" t="s">
        <v>2627</v>
      </c>
      <c r="N572" s="369" t="s">
        <v>149</v>
      </c>
      <c r="O572" s="382">
        <f t="shared" ref="O572" si="2381">IF(N572="ALTA",5,IF(N572="MEDIO ALTA",4,IF(N572="MEDIA",3,IF(N572="MEDIO BAJA",2,IF(N572="BAJA",1,0)))))</f>
        <v>5</v>
      </c>
      <c r="P572" s="369" t="s">
        <v>141</v>
      </c>
      <c r="Q572" s="382">
        <f t="shared" ref="Q572" si="2382">IF(P572="ALTO",5,IF(P572="MEDIO ALTO",4,IF(P572="MEDIO",3,IF(P572="MEDIO BAJO",2,IF(P572="BAJO",1,0)))))</f>
        <v>3</v>
      </c>
      <c r="R572" s="382">
        <f>Q572*O572</f>
        <v>15</v>
      </c>
      <c r="S572" s="162" t="s">
        <v>327</v>
      </c>
      <c r="T572" s="334">
        <f t="shared" si="2205"/>
        <v>1</v>
      </c>
      <c r="U572" s="356">
        <f t="shared" si="2168"/>
        <v>1</v>
      </c>
      <c r="V572" s="356">
        <f t="shared" ref="V572" si="2383">U572*0.6</f>
        <v>0.6</v>
      </c>
      <c r="W572" s="275" t="s">
        <v>2628</v>
      </c>
      <c r="X572" s="369">
        <f>IF(S572="No_existen",5*$X$10,Y572*$X$10)</f>
        <v>0.2</v>
      </c>
      <c r="Y572" s="368">
        <f t="shared" ref="Y572" si="2384">ROUND(AVERAGEIF(Z572:Z574,"&gt;0"),0)</f>
        <v>4</v>
      </c>
      <c r="Z572" s="335">
        <f t="shared" si="2208"/>
        <v>4</v>
      </c>
      <c r="AA572" s="275" t="s">
        <v>330</v>
      </c>
      <c r="AB572" s="275"/>
      <c r="AC572" s="368">
        <f t="shared" si="2288"/>
        <v>0.15</v>
      </c>
      <c r="AD572" s="356">
        <f t="shared" si="2322"/>
        <v>1</v>
      </c>
      <c r="AE572" s="336">
        <f t="shared" si="2210"/>
        <v>1</v>
      </c>
      <c r="AF572" s="275" t="s">
        <v>307</v>
      </c>
      <c r="AG572" s="275" t="s">
        <v>2629</v>
      </c>
      <c r="AH572" s="368">
        <f t="shared" ref="AH572" si="2385">IF(S572="No_existen",5*$AH$10,AI572*$AH$10)</f>
        <v>0.1</v>
      </c>
      <c r="AI572" s="356">
        <f t="shared" ref="AI572" si="2386">ROUND(AVERAGEIF(AJ572:AJ574,"&gt;0"),0)</f>
        <v>1</v>
      </c>
      <c r="AJ572" s="336">
        <f t="shared" si="2213"/>
        <v>1</v>
      </c>
      <c r="AK572" s="275" t="s">
        <v>304</v>
      </c>
      <c r="AL572" s="275" t="s">
        <v>317</v>
      </c>
      <c r="AM572" s="368">
        <f t="shared" ref="AM572" si="2387">IF(S572="No_existen",5*$AM$10,AN572*$AM$10)</f>
        <v>0.30000000000000004</v>
      </c>
      <c r="AN572" s="356">
        <f t="shared" ref="AN572" si="2388">ROUND(AVERAGEIF(AO572:AO574,"&gt;0"),0)</f>
        <v>3</v>
      </c>
      <c r="AO572" s="336">
        <f t="shared" si="2216"/>
        <v>1</v>
      </c>
      <c r="AP572" s="275" t="s">
        <v>592</v>
      </c>
      <c r="AQ572" s="356">
        <f t="shared" si="2355"/>
        <v>2</v>
      </c>
      <c r="AR572" s="356" t="str">
        <f t="shared" ref="AR572" si="2389">IF(AQ572&lt;1.5,"FUERTE",IF(AND(AQ572&gt;=1.5,AQ572&lt;2.5),"ACEPTABLE",IF(AQ572&gt;=5,"INEXISTENTE","DÉBIL")))</f>
        <v>ACEPTABLE</v>
      </c>
      <c r="AS572" s="358">
        <f t="shared" ref="AS572" si="2390">IF(R572=0,0,ROUND((R572*AQ572),0))</f>
        <v>30</v>
      </c>
      <c r="AT572" s="360" t="str">
        <f t="shared" ref="AT572" si="2391">IF(AS572&gt;=36,"GRAVE", IF(AS572&lt;=10, "LEVE", "MODERADO"))</f>
        <v>MODERADO</v>
      </c>
      <c r="AU572" s="374" t="s">
        <v>2630</v>
      </c>
      <c r="AV572" s="385">
        <v>0.38</v>
      </c>
      <c r="AW572" s="275" t="s">
        <v>91</v>
      </c>
      <c r="AX572" s="275" t="s">
        <v>2631</v>
      </c>
      <c r="AY572" s="159">
        <v>45275</v>
      </c>
      <c r="AZ572" s="159"/>
      <c r="BA572" s="344"/>
      <c r="XAO572" s="314"/>
      <c r="XAP572" s="314"/>
      <c r="XAQ572" s="263"/>
      <c r="XAR572" s="312"/>
      <c r="XAS572" s="263"/>
      <c r="XAT572" s="314"/>
      <c r="XAU572" s="314"/>
      <c r="XAV572" s="314"/>
      <c r="XAW572" s="315"/>
      <c r="XAX572" s="314"/>
      <c r="XAY572" s="314"/>
      <c r="XAZ572" s="314"/>
      <c r="XBA572" s="314"/>
      <c r="XBB572" s="314"/>
      <c r="XBC572" s="314"/>
      <c r="XBD572" s="281"/>
      <c r="XBE572" s="316"/>
      <c r="XBF572" s="317"/>
      <c r="XBG572" s="314"/>
      <c r="XBH572" s="314"/>
      <c r="XBI572" s="314"/>
      <c r="XBJ572" s="314"/>
      <c r="XBK572" s="263"/>
      <c r="XBL572" s="312"/>
      <c r="XBM572" s="263"/>
      <c r="XBN572" s="314"/>
      <c r="XBO572" s="314"/>
      <c r="XBP572" s="314"/>
      <c r="XBQ572" s="315"/>
      <c r="XBR572" s="314"/>
      <c r="XBS572" s="314"/>
      <c r="XBT572" s="314"/>
      <c r="XBU572" s="314"/>
      <c r="XBV572" s="314"/>
      <c r="XBW572" s="281"/>
      <c r="XBX572" s="317"/>
      <c r="XBY572" s="314"/>
      <c r="XBZ572" s="314"/>
      <c r="XCA572" s="318"/>
      <c r="XCB572" s="312"/>
      <c r="XCC572" s="314"/>
      <c r="XCD572" s="314"/>
      <c r="XCE572" s="263"/>
      <c r="XCF572" s="312"/>
      <c r="XCG572" s="263"/>
      <c r="XCH572" s="314"/>
      <c r="XCI572" s="314"/>
      <c r="XCJ572" s="314"/>
      <c r="XCK572" s="315"/>
      <c r="XCL572" s="314"/>
      <c r="XCM572" s="314"/>
      <c r="XCN572" s="314"/>
      <c r="XCO572" s="314"/>
      <c r="XCP572" s="314"/>
      <c r="XCQ572" s="317"/>
      <c r="XCR572" s="314"/>
      <c r="XCS572" s="318"/>
      <c r="XCT572" s="286"/>
      <c r="XCW572" s="314"/>
      <c r="XCX572" s="314"/>
      <c r="XCY572" s="263"/>
      <c r="XCZ572" s="312"/>
      <c r="XDA572" s="263"/>
      <c r="XDB572" s="314"/>
      <c r="XDC572" s="314"/>
      <c r="XDD572" s="314"/>
      <c r="XDE572" s="315"/>
      <c r="XDF572" s="314"/>
      <c r="XDG572" s="314"/>
      <c r="XDH572" s="314"/>
      <c r="XDI572" s="314"/>
      <c r="XDJ572" s="314"/>
      <c r="XDK572" s="314"/>
      <c r="XDL572" s="286"/>
      <c r="XDQ572" s="314"/>
      <c r="XDR572" s="314"/>
      <c r="XDS572" s="263"/>
      <c r="XDT572" s="312"/>
      <c r="XDU572" s="263"/>
      <c r="XDV572" s="314"/>
      <c r="XDW572" s="314"/>
      <c r="XDX572" s="314"/>
      <c r="XDY572" s="315"/>
      <c r="XDZ572" s="314"/>
      <c r="XEA572" s="314"/>
      <c r="XEB572" s="314"/>
      <c r="XEC572" s="314"/>
      <c r="XED572" s="314"/>
      <c r="XEE572" s="286"/>
      <c r="XEK572" s="314"/>
      <c r="XEL572" s="314"/>
      <c r="XEM572" s="263"/>
      <c r="XEN572" s="312"/>
      <c r="XEO572" s="263"/>
      <c r="XEP572" s="314"/>
      <c r="XEQ572" s="314"/>
      <c r="XER572" s="314"/>
      <c r="XES572" s="315"/>
      <c r="XET572" s="314"/>
      <c r="XEU572" s="314"/>
      <c r="XEV572" s="314"/>
      <c r="XEW572" s="314"/>
      <c r="XEX572" s="314"/>
    </row>
    <row r="573" spans="1:53 16265:16378" ht="40.5" hidden="1" customHeight="1" x14ac:dyDescent="0.2">
      <c r="A573" s="378"/>
      <c r="B573" s="364"/>
      <c r="C573" s="356"/>
      <c r="D573" s="374"/>
      <c r="E573" s="356"/>
      <c r="F573" s="369"/>
      <c r="G573" s="275" t="s">
        <v>271</v>
      </c>
      <c r="H573" s="275" t="s">
        <v>37</v>
      </c>
      <c r="I573" s="275" t="s">
        <v>2632</v>
      </c>
      <c r="J573" s="369"/>
      <c r="K573" s="369"/>
      <c r="L573" s="369"/>
      <c r="M573" s="369"/>
      <c r="N573" s="369"/>
      <c r="O573" s="382"/>
      <c r="P573" s="369"/>
      <c r="Q573" s="382"/>
      <c r="R573" s="382"/>
      <c r="S573" s="162" t="s">
        <v>327</v>
      </c>
      <c r="T573" s="334">
        <f t="shared" si="2205"/>
        <v>1</v>
      </c>
      <c r="U573" s="356"/>
      <c r="V573" s="356"/>
      <c r="W573" s="275" t="s">
        <v>2633</v>
      </c>
      <c r="X573" s="369"/>
      <c r="Y573" s="368"/>
      <c r="Z573" s="335">
        <f t="shared" si="2208"/>
        <v>4</v>
      </c>
      <c r="AA573" s="275" t="s">
        <v>330</v>
      </c>
      <c r="AB573" s="275"/>
      <c r="AC573" s="368"/>
      <c r="AD573" s="356"/>
      <c r="AE573" s="336">
        <f t="shared" si="2210"/>
        <v>1</v>
      </c>
      <c r="AF573" s="275" t="s">
        <v>307</v>
      </c>
      <c r="AG573" s="275" t="s">
        <v>2629</v>
      </c>
      <c r="AH573" s="368"/>
      <c r="AI573" s="356"/>
      <c r="AJ573" s="336">
        <f t="shared" si="2213"/>
        <v>1</v>
      </c>
      <c r="AK573" s="275" t="s">
        <v>304</v>
      </c>
      <c r="AL573" s="275" t="s">
        <v>317</v>
      </c>
      <c r="AM573" s="368"/>
      <c r="AN573" s="356"/>
      <c r="AO573" s="336">
        <f t="shared" si="2216"/>
        <v>4</v>
      </c>
      <c r="AP573" s="275" t="s">
        <v>593</v>
      </c>
      <c r="AQ573" s="356"/>
      <c r="AR573" s="356"/>
      <c r="AS573" s="358"/>
      <c r="AT573" s="360"/>
      <c r="AU573" s="374"/>
      <c r="AV573" s="374"/>
      <c r="AW573" s="275" t="s">
        <v>91</v>
      </c>
      <c r="AX573" s="275" t="s">
        <v>2634</v>
      </c>
      <c r="AY573" s="159">
        <v>45275</v>
      </c>
      <c r="AZ573" s="159"/>
      <c r="BA573" s="344"/>
      <c r="XAO573" s="314"/>
      <c r="XAP573" s="314"/>
      <c r="XAQ573" s="263"/>
      <c r="XAR573" s="312"/>
      <c r="XAS573" s="263"/>
      <c r="XAT573" s="314"/>
      <c r="XAU573" s="314"/>
      <c r="XAV573" s="314"/>
      <c r="XAW573" s="315"/>
      <c r="XAX573" s="314"/>
      <c r="XAY573" s="314"/>
      <c r="XAZ573" s="314"/>
      <c r="XBA573" s="314"/>
      <c r="XBB573" s="314"/>
      <c r="XBC573" s="314"/>
      <c r="XBD573" s="281"/>
      <c r="XBE573" s="316"/>
      <c r="XBF573" s="317"/>
      <c r="XBG573" s="314"/>
      <c r="XBH573" s="314"/>
      <c r="XBI573" s="314"/>
      <c r="XBJ573" s="314"/>
      <c r="XBK573" s="263"/>
      <c r="XBL573" s="312"/>
      <c r="XBM573" s="263"/>
      <c r="XBN573" s="314"/>
      <c r="XBO573" s="314"/>
      <c r="XBP573" s="314"/>
      <c r="XBQ573" s="315"/>
      <c r="XBR573" s="314"/>
      <c r="XBS573" s="314"/>
      <c r="XBT573" s="314"/>
      <c r="XBU573" s="314"/>
      <c r="XBV573" s="314"/>
      <c r="XBW573" s="281"/>
      <c r="XBX573" s="317"/>
      <c r="XBY573" s="314"/>
      <c r="XBZ573" s="314"/>
      <c r="XCA573" s="318"/>
      <c r="XCB573" s="312"/>
      <c r="XCC573" s="314"/>
      <c r="XCD573" s="314"/>
      <c r="XCE573" s="263"/>
      <c r="XCF573" s="312"/>
      <c r="XCG573" s="263"/>
      <c r="XCH573" s="314"/>
      <c r="XCI573" s="314"/>
      <c r="XCJ573" s="314"/>
      <c r="XCK573" s="315"/>
      <c r="XCL573" s="314"/>
      <c r="XCM573" s="314"/>
      <c r="XCN573" s="314"/>
      <c r="XCO573" s="314"/>
      <c r="XCP573" s="314"/>
      <c r="XCQ573" s="317"/>
      <c r="XCR573" s="314"/>
      <c r="XCS573" s="318"/>
      <c r="XCT573" s="286"/>
      <c r="XCW573" s="314"/>
      <c r="XCX573" s="314"/>
      <c r="XCY573" s="263"/>
      <c r="XCZ573" s="312"/>
      <c r="XDA573" s="263"/>
      <c r="XDB573" s="314"/>
      <c r="XDC573" s="314"/>
      <c r="XDD573" s="314"/>
      <c r="XDE573" s="315"/>
      <c r="XDF573" s="314"/>
      <c r="XDG573" s="314"/>
      <c r="XDH573" s="314"/>
      <c r="XDI573" s="314"/>
      <c r="XDJ573" s="314"/>
      <c r="XDK573" s="314"/>
      <c r="XDL573" s="286"/>
      <c r="XDQ573" s="314"/>
      <c r="XDR573" s="314"/>
      <c r="XDS573" s="263"/>
      <c r="XDT573" s="312"/>
      <c r="XDU573" s="263"/>
      <c r="XDV573" s="314"/>
      <c r="XDW573" s="314"/>
      <c r="XDX573" s="314"/>
      <c r="XDY573" s="315"/>
      <c r="XDZ573" s="314"/>
      <c r="XEA573" s="314"/>
      <c r="XEB573" s="314"/>
      <c r="XEC573" s="314"/>
      <c r="XED573" s="314"/>
      <c r="XEE573" s="286"/>
      <c r="XEK573" s="314"/>
      <c r="XEL573" s="314"/>
      <c r="XEM573" s="263"/>
      <c r="XEN573" s="312"/>
      <c r="XEO573" s="263"/>
      <c r="XEP573" s="314"/>
      <c r="XEQ573" s="314"/>
      <c r="XER573" s="314"/>
      <c r="XES573" s="315"/>
      <c r="XET573" s="314"/>
      <c r="XEU573" s="314"/>
      <c r="XEV573" s="314"/>
      <c r="XEW573" s="314"/>
      <c r="XEX573" s="314"/>
    </row>
    <row r="574" spans="1:53 16265:16378" ht="40.5" hidden="1" customHeight="1" x14ac:dyDescent="0.2">
      <c r="A574" s="378"/>
      <c r="B574" s="364"/>
      <c r="C574" s="356"/>
      <c r="D574" s="374"/>
      <c r="E574" s="356"/>
      <c r="F574" s="369"/>
      <c r="G574" s="275" t="s">
        <v>271</v>
      </c>
      <c r="H574" s="275" t="s">
        <v>37</v>
      </c>
      <c r="I574" s="275" t="s">
        <v>2635</v>
      </c>
      <c r="J574" s="369"/>
      <c r="K574" s="369"/>
      <c r="L574" s="369"/>
      <c r="M574" s="369"/>
      <c r="N574" s="369"/>
      <c r="O574" s="382"/>
      <c r="P574" s="369"/>
      <c r="Q574" s="382"/>
      <c r="R574" s="382"/>
      <c r="S574" s="162"/>
      <c r="T574" s="334">
        <f t="shared" si="2205"/>
        <v>0</v>
      </c>
      <c r="U574" s="356"/>
      <c r="V574" s="356"/>
      <c r="W574" s="275"/>
      <c r="X574" s="369"/>
      <c r="Y574" s="368"/>
      <c r="Z574" s="335">
        <f t="shared" si="2208"/>
        <v>0</v>
      </c>
      <c r="AA574" s="275"/>
      <c r="AB574" s="275"/>
      <c r="AC574" s="368"/>
      <c r="AD574" s="356"/>
      <c r="AE574" s="336">
        <f t="shared" si="2210"/>
        <v>0</v>
      </c>
      <c r="AF574" s="275"/>
      <c r="AG574" s="275"/>
      <c r="AH574" s="368"/>
      <c r="AI574" s="356"/>
      <c r="AJ574" s="336">
        <f t="shared" si="2213"/>
        <v>0</v>
      </c>
      <c r="AK574" s="275"/>
      <c r="AL574" s="275"/>
      <c r="AM574" s="368"/>
      <c r="AN574" s="356"/>
      <c r="AO574" s="336">
        <f t="shared" si="2216"/>
        <v>0</v>
      </c>
      <c r="AP574" s="275"/>
      <c r="AQ574" s="356"/>
      <c r="AR574" s="356"/>
      <c r="AS574" s="358"/>
      <c r="AT574" s="360"/>
      <c r="AU574" s="374"/>
      <c r="AV574" s="374"/>
      <c r="AW574" s="275"/>
      <c r="AX574" s="275"/>
      <c r="AY574" s="159"/>
      <c r="AZ574" s="159"/>
      <c r="BA574" s="344"/>
      <c r="XAO574" s="314"/>
      <c r="XAP574" s="314"/>
      <c r="XAQ574" s="263"/>
      <c r="XAR574" s="312"/>
      <c r="XAS574" s="263"/>
      <c r="XAT574" s="314"/>
      <c r="XAU574" s="314"/>
      <c r="XAV574" s="314"/>
      <c r="XAW574" s="315"/>
      <c r="XAX574" s="314"/>
      <c r="XAY574" s="314"/>
      <c r="XAZ574" s="314"/>
      <c r="XBA574" s="314"/>
      <c r="XBB574" s="314"/>
      <c r="XBC574" s="314"/>
      <c r="XBD574" s="281"/>
      <c r="XBE574" s="316"/>
      <c r="XBF574" s="317"/>
      <c r="XBG574" s="314"/>
      <c r="XBH574" s="314"/>
      <c r="XBI574" s="314"/>
      <c r="XBJ574" s="314"/>
      <c r="XBK574" s="263"/>
      <c r="XBL574" s="312"/>
      <c r="XBM574" s="263"/>
      <c r="XBN574" s="314"/>
      <c r="XBO574" s="314"/>
      <c r="XBP574" s="314"/>
      <c r="XBQ574" s="315"/>
      <c r="XBR574" s="314"/>
      <c r="XBS574" s="314"/>
      <c r="XBT574" s="314"/>
      <c r="XBU574" s="314"/>
      <c r="XBV574" s="314"/>
      <c r="XBW574" s="281"/>
      <c r="XBX574" s="317"/>
      <c r="XBY574" s="314"/>
      <c r="XBZ574" s="314"/>
      <c r="XCA574" s="318"/>
      <c r="XCB574" s="312"/>
      <c r="XCC574" s="314"/>
      <c r="XCD574" s="314"/>
      <c r="XCE574" s="263"/>
      <c r="XCF574" s="312"/>
      <c r="XCG574" s="263"/>
      <c r="XCH574" s="314"/>
      <c r="XCI574" s="314"/>
      <c r="XCJ574" s="314"/>
      <c r="XCK574" s="315"/>
      <c r="XCL574" s="314"/>
      <c r="XCM574" s="314"/>
      <c r="XCN574" s="314"/>
      <c r="XCO574" s="314"/>
      <c r="XCP574" s="314"/>
      <c r="XCQ574" s="317"/>
      <c r="XCR574" s="314"/>
      <c r="XCS574" s="318"/>
      <c r="XCT574" s="286"/>
      <c r="XCW574" s="314"/>
      <c r="XCX574" s="314"/>
      <c r="XCY574" s="263"/>
      <c r="XCZ574" s="312"/>
      <c r="XDA574" s="263"/>
      <c r="XDB574" s="314"/>
      <c r="XDC574" s="314"/>
      <c r="XDD574" s="314"/>
      <c r="XDE574" s="315"/>
      <c r="XDF574" s="314"/>
      <c r="XDG574" s="314"/>
      <c r="XDH574" s="314"/>
      <c r="XDI574" s="314"/>
      <c r="XDJ574" s="314"/>
      <c r="XDK574" s="314"/>
      <c r="XDL574" s="286"/>
      <c r="XDQ574" s="314"/>
      <c r="XDR574" s="314"/>
      <c r="XDS574" s="263"/>
      <c r="XDT574" s="312"/>
      <c r="XDU574" s="263"/>
      <c r="XDV574" s="314"/>
      <c r="XDW574" s="314"/>
      <c r="XDX574" s="314"/>
      <c r="XDY574" s="315"/>
      <c r="XDZ574" s="314"/>
      <c r="XEA574" s="314"/>
      <c r="XEB574" s="314"/>
      <c r="XEC574" s="314"/>
      <c r="XED574" s="314"/>
      <c r="XEE574" s="286"/>
      <c r="XEK574" s="314"/>
      <c r="XEL574" s="314"/>
      <c r="XEM574" s="263"/>
      <c r="XEN574" s="312"/>
      <c r="XEO574" s="263"/>
      <c r="XEP574" s="314"/>
      <c r="XEQ574" s="314"/>
      <c r="XER574" s="314"/>
      <c r="XES574" s="315"/>
      <c r="XET574" s="314"/>
      <c r="XEU574" s="314"/>
      <c r="XEV574" s="314"/>
      <c r="XEW574" s="314"/>
      <c r="XEX574" s="314"/>
    </row>
    <row r="575" spans="1:53 16265:16378" ht="40.5" hidden="1" customHeight="1" x14ac:dyDescent="0.2">
      <c r="A575" s="378">
        <v>189</v>
      </c>
      <c r="B575" s="364" t="s">
        <v>550</v>
      </c>
      <c r="C575" s="356" t="str">
        <f t="shared" si="2307"/>
        <v>FERNANDO NOREÑA JARAMILLO</v>
      </c>
      <c r="D575" s="374" t="s">
        <v>169</v>
      </c>
      <c r="E575" s="356"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69" t="s">
        <v>276</v>
      </c>
      <c r="G575" s="275" t="s">
        <v>271</v>
      </c>
      <c r="H575" s="275" t="s">
        <v>35</v>
      </c>
      <c r="I575" s="161" t="s">
        <v>2656</v>
      </c>
      <c r="J575" s="369" t="s">
        <v>112</v>
      </c>
      <c r="K575" s="364" t="s">
        <v>2657</v>
      </c>
      <c r="L575" s="364" t="s">
        <v>2658</v>
      </c>
      <c r="M575" s="364" t="s">
        <v>2659</v>
      </c>
      <c r="N575" s="369" t="s">
        <v>149</v>
      </c>
      <c r="O575" s="382">
        <f>IF(N575="ALTA",5,IF(N575="MEDIO ALTA",4,IF(N575="MEDIA",3,IF(N575="MEDIO BAJA",2,IF(N575="BAJA",1,0)))))</f>
        <v>5</v>
      </c>
      <c r="P575" s="369" t="s">
        <v>145</v>
      </c>
      <c r="Q575" s="382">
        <f>IF(P575="ALTO",5,IF(P575="MEDIO ALTO",4,IF(P575="MEDIO",3,IF(P575="MEDIO BAJO",2,IF(P575="BAJO",1,0)))))</f>
        <v>2</v>
      </c>
      <c r="R575" s="382">
        <f>Q575*O575</f>
        <v>10</v>
      </c>
      <c r="S575" s="162" t="s">
        <v>327</v>
      </c>
      <c r="T575" s="334">
        <f t="shared" si="2205"/>
        <v>1</v>
      </c>
      <c r="U575" s="356">
        <f t="shared" si="2168"/>
        <v>1</v>
      </c>
      <c r="V575" s="356">
        <f t="shared" ref="V575" si="2392">U575*0.6</f>
        <v>0.6</v>
      </c>
      <c r="W575" s="275" t="s">
        <v>2660</v>
      </c>
      <c r="X575" s="369">
        <f>IF(S575="No_existen",5*$X$10,Y575*$X$10)</f>
        <v>0.15000000000000002</v>
      </c>
      <c r="Y575" s="368">
        <f t="shared" ref="Y575" si="2393">ROUND(AVERAGEIF(Z575:Z577,"&gt;0"),0)</f>
        <v>3</v>
      </c>
      <c r="Z575" s="335">
        <f t="shared" si="2208"/>
        <v>1</v>
      </c>
      <c r="AA575" s="275" t="s">
        <v>332</v>
      </c>
      <c r="AB575" s="275" t="s">
        <v>2661</v>
      </c>
      <c r="AC575" s="368">
        <f t="shared" si="2288"/>
        <v>0.15</v>
      </c>
      <c r="AD575" s="356">
        <f t="shared" si="2322"/>
        <v>1</v>
      </c>
      <c r="AE575" s="336">
        <f t="shared" si="2210"/>
        <v>1</v>
      </c>
      <c r="AF575" s="275" t="s">
        <v>307</v>
      </c>
      <c r="AG575" s="275" t="s">
        <v>2662</v>
      </c>
      <c r="AH575" s="368">
        <f t="shared" ref="AH575" si="2394">IF(S575="No_existen",5*$AH$10,AI575*$AH$10)</f>
        <v>0.1</v>
      </c>
      <c r="AI575" s="356">
        <f t="shared" ref="AI575" si="2395">ROUND(AVERAGEIF(AJ575:AJ577,"&gt;0"),0)</f>
        <v>1</v>
      </c>
      <c r="AJ575" s="336">
        <f t="shared" si="2213"/>
        <v>1</v>
      </c>
      <c r="AK575" s="275" t="s">
        <v>304</v>
      </c>
      <c r="AL575" s="275" t="s">
        <v>318</v>
      </c>
      <c r="AM575" s="368">
        <f t="shared" ref="AM575" si="2396">IF(S575="No_existen",5*$AM$10,AN575*$AM$10)</f>
        <v>0.1</v>
      </c>
      <c r="AN575" s="356">
        <f t="shared" ref="AN575" si="2397">ROUND(AVERAGEIF(AO575:AO577,"&gt;0"),0)</f>
        <v>1</v>
      </c>
      <c r="AO575" s="336">
        <f t="shared" si="2216"/>
        <v>1</v>
      </c>
      <c r="AP575" s="275" t="s">
        <v>592</v>
      </c>
      <c r="AQ575" s="356">
        <f t="shared" si="2355"/>
        <v>1</v>
      </c>
      <c r="AR575" s="356" t="str">
        <f t="shared" ref="AR575" si="2398">IF(AQ575&lt;1.5,"FUERTE",IF(AND(AQ575&gt;=1.5,AQ575&lt;2.5),"ACEPTABLE",IF(AQ575&gt;=5,"INEXISTENTE","DÉBIL")))</f>
        <v>FUERTE</v>
      </c>
      <c r="AS575" s="358">
        <f t="shared" ref="AS575" si="2399">IF(R575=0,0,ROUND((R575*AQ575),0))</f>
        <v>10</v>
      </c>
      <c r="AT575" s="360" t="str">
        <f t="shared" ref="AT575" si="2400">IF(AS575&gt;=36,"GRAVE", IF(AS575&lt;=10, "LEVE", "MODERADO"))</f>
        <v>LEVE</v>
      </c>
      <c r="AU575" s="364" t="s">
        <v>2663</v>
      </c>
      <c r="AV575" s="365">
        <v>0.01</v>
      </c>
      <c r="AW575" s="275" t="s">
        <v>90</v>
      </c>
      <c r="AX575" s="275"/>
      <c r="AY575" s="159"/>
      <c r="AZ575" s="159"/>
      <c r="BA575" s="344"/>
      <c r="XAO575" s="314"/>
      <c r="XAP575" s="314"/>
      <c r="XAQ575" s="263"/>
      <c r="XAR575" s="312"/>
      <c r="XAS575" s="263"/>
      <c r="XAT575" s="314"/>
      <c r="XAU575" s="314"/>
      <c r="XAV575" s="314"/>
      <c r="XAW575" s="315"/>
      <c r="XAX575" s="314"/>
      <c r="XAY575" s="314"/>
      <c r="XAZ575" s="314"/>
      <c r="XBA575" s="314"/>
      <c r="XBB575" s="314"/>
      <c r="XBC575" s="314"/>
      <c r="XBD575" s="281"/>
      <c r="XBE575" s="316"/>
      <c r="XBF575" s="317"/>
      <c r="XBG575" s="314"/>
      <c r="XBH575" s="314"/>
      <c r="XBI575" s="314"/>
      <c r="XBJ575" s="314"/>
      <c r="XBK575" s="263"/>
      <c r="XBL575" s="312"/>
      <c r="XBM575" s="263"/>
      <c r="XBN575" s="314"/>
      <c r="XBO575" s="314"/>
      <c r="XBP575" s="314"/>
      <c r="XBQ575" s="315"/>
      <c r="XBR575" s="314"/>
      <c r="XBS575" s="314"/>
      <c r="XBT575" s="314"/>
      <c r="XBU575" s="314"/>
      <c r="XBV575" s="314"/>
      <c r="XBW575" s="281"/>
      <c r="XBX575" s="317"/>
      <c r="XBY575" s="314"/>
      <c r="XBZ575" s="314"/>
      <c r="XCA575" s="318"/>
      <c r="XCB575" s="312"/>
      <c r="XCC575" s="314"/>
      <c r="XCD575" s="314"/>
      <c r="XCE575" s="263"/>
      <c r="XCF575" s="312"/>
      <c r="XCG575" s="263"/>
      <c r="XCH575" s="314"/>
      <c r="XCI575" s="314"/>
      <c r="XCJ575" s="314"/>
      <c r="XCK575" s="315"/>
      <c r="XCL575" s="314"/>
      <c r="XCM575" s="314"/>
      <c r="XCN575" s="314"/>
      <c r="XCO575" s="314"/>
      <c r="XCP575" s="314"/>
      <c r="XCQ575" s="317"/>
      <c r="XCR575" s="314"/>
      <c r="XCS575" s="318"/>
      <c r="XCT575" s="286"/>
      <c r="XCW575" s="314"/>
      <c r="XCX575" s="314"/>
      <c r="XCY575" s="263"/>
      <c r="XCZ575" s="312"/>
      <c r="XDA575" s="263"/>
      <c r="XDB575" s="314"/>
      <c r="XDC575" s="314"/>
      <c r="XDD575" s="314"/>
      <c r="XDE575" s="315"/>
      <c r="XDF575" s="314"/>
      <c r="XDG575" s="314"/>
      <c r="XDH575" s="314"/>
      <c r="XDI575" s="314"/>
      <c r="XDJ575" s="314"/>
      <c r="XDK575" s="314"/>
      <c r="XDL575" s="286"/>
      <c r="XDQ575" s="314"/>
      <c r="XDR575" s="314"/>
      <c r="XDS575" s="263"/>
      <c r="XDT575" s="312"/>
      <c r="XDU575" s="263"/>
      <c r="XDV575" s="314"/>
      <c r="XDW575" s="314"/>
      <c r="XDX575" s="314"/>
      <c r="XDY575" s="315"/>
      <c r="XDZ575" s="314"/>
      <c r="XEA575" s="314"/>
      <c r="XEB575" s="314"/>
      <c r="XEC575" s="314"/>
      <c r="XED575" s="314"/>
      <c r="XEE575" s="286"/>
      <c r="XEK575" s="314"/>
      <c r="XEL575" s="314"/>
      <c r="XEM575" s="263"/>
      <c r="XEN575" s="312"/>
      <c r="XEO575" s="263"/>
      <c r="XEP575" s="314"/>
      <c r="XEQ575" s="314"/>
      <c r="XER575" s="314"/>
      <c r="XES575" s="315"/>
      <c r="XET575" s="314"/>
      <c r="XEU575" s="314"/>
      <c r="XEV575" s="314"/>
      <c r="XEW575" s="314"/>
      <c r="XEX575" s="314"/>
    </row>
    <row r="576" spans="1:53 16265:16378" ht="40.5" hidden="1" customHeight="1" x14ac:dyDescent="0.2">
      <c r="A576" s="378"/>
      <c r="B576" s="364"/>
      <c r="C576" s="356"/>
      <c r="D576" s="374"/>
      <c r="E576" s="356"/>
      <c r="F576" s="369"/>
      <c r="G576" s="275" t="s">
        <v>271</v>
      </c>
      <c r="H576" s="275" t="s">
        <v>37</v>
      </c>
      <c r="I576" s="161" t="s">
        <v>2664</v>
      </c>
      <c r="J576" s="369"/>
      <c r="K576" s="364"/>
      <c r="L576" s="364"/>
      <c r="M576" s="364"/>
      <c r="N576" s="369"/>
      <c r="O576" s="382"/>
      <c r="P576" s="369"/>
      <c r="Q576" s="382"/>
      <c r="R576" s="382"/>
      <c r="S576" s="162" t="s">
        <v>327</v>
      </c>
      <c r="T576" s="334">
        <f t="shared" si="2205"/>
        <v>1</v>
      </c>
      <c r="U576" s="356"/>
      <c r="V576" s="356"/>
      <c r="W576" s="275" t="s">
        <v>2665</v>
      </c>
      <c r="X576" s="369"/>
      <c r="Y576" s="368"/>
      <c r="Z576" s="335">
        <f t="shared" si="2208"/>
        <v>4</v>
      </c>
      <c r="AA576" s="275" t="s">
        <v>330</v>
      </c>
      <c r="AB576" s="275"/>
      <c r="AC576" s="368"/>
      <c r="AD576" s="356"/>
      <c r="AE576" s="336">
        <f t="shared" si="2210"/>
        <v>1</v>
      </c>
      <c r="AF576" s="275" t="s">
        <v>307</v>
      </c>
      <c r="AG576" s="275" t="s">
        <v>2666</v>
      </c>
      <c r="AH576" s="368"/>
      <c r="AI576" s="356"/>
      <c r="AJ576" s="336">
        <f t="shared" si="2213"/>
        <v>1</v>
      </c>
      <c r="AK576" s="275" t="s">
        <v>304</v>
      </c>
      <c r="AL576" s="275" t="s">
        <v>312</v>
      </c>
      <c r="AM576" s="368"/>
      <c r="AN576" s="356"/>
      <c r="AO576" s="336">
        <f t="shared" si="2216"/>
        <v>1</v>
      </c>
      <c r="AP576" s="275" t="s">
        <v>592</v>
      </c>
      <c r="AQ576" s="356"/>
      <c r="AR576" s="356"/>
      <c r="AS576" s="358"/>
      <c r="AT576" s="360"/>
      <c r="AU576" s="364"/>
      <c r="AV576" s="364"/>
      <c r="AW576" s="275" t="s">
        <v>90</v>
      </c>
      <c r="AX576" s="275"/>
      <c r="AY576" s="159"/>
      <c r="AZ576" s="159"/>
      <c r="BA576" s="344"/>
      <c r="XAO576" s="314"/>
      <c r="XAP576" s="314"/>
      <c r="XAQ576" s="263"/>
      <c r="XAR576" s="312"/>
      <c r="XAS576" s="263"/>
      <c r="XAT576" s="314"/>
      <c r="XAU576" s="314"/>
      <c r="XAV576" s="314"/>
      <c r="XAW576" s="315"/>
      <c r="XAX576" s="314"/>
      <c r="XAY576" s="314"/>
      <c r="XAZ576" s="314"/>
      <c r="XBA576" s="314"/>
      <c r="XBB576" s="314"/>
      <c r="XBC576" s="314"/>
      <c r="XBD576" s="281"/>
      <c r="XBE576" s="316"/>
      <c r="XBF576" s="317"/>
      <c r="XBG576" s="314"/>
      <c r="XBH576" s="314"/>
      <c r="XBI576" s="314"/>
      <c r="XBJ576" s="314"/>
      <c r="XBK576" s="263"/>
      <c r="XBL576" s="312"/>
      <c r="XBM576" s="263"/>
      <c r="XBN576" s="314"/>
      <c r="XBO576" s="314"/>
      <c r="XBP576" s="314"/>
      <c r="XBQ576" s="315"/>
      <c r="XBR576" s="314"/>
      <c r="XBS576" s="314"/>
      <c r="XBT576" s="314"/>
      <c r="XBU576" s="314"/>
      <c r="XBV576" s="314"/>
      <c r="XBW576" s="281"/>
      <c r="XBX576" s="317"/>
      <c r="XBY576" s="314"/>
      <c r="XBZ576" s="314"/>
      <c r="XCA576" s="318"/>
      <c r="XCB576" s="312"/>
      <c r="XCC576" s="314"/>
      <c r="XCD576" s="314"/>
      <c r="XCE576" s="263"/>
      <c r="XCF576" s="312"/>
      <c r="XCG576" s="263"/>
      <c r="XCH576" s="314"/>
      <c r="XCI576" s="314"/>
      <c r="XCJ576" s="314"/>
      <c r="XCK576" s="315"/>
      <c r="XCL576" s="314"/>
      <c r="XCM576" s="314"/>
      <c r="XCN576" s="314"/>
      <c r="XCO576" s="314"/>
      <c r="XCP576" s="314"/>
      <c r="XCQ576" s="317"/>
      <c r="XCR576" s="314"/>
      <c r="XCS576" s="318"/>
      <c r="XCT576" s="286"/>
      <c r="XCW576" s="314"/>
      <c r="XCX576" s="314"/>
      <c r="XCY576" s="263"/>
      <c r="XCZ576" s="312"/>
      <c r="XDA576" s="263"/>
      <c r="XDB576" s="314"/>
      <c r="XDC576" s="314"/>
      <c r="XDD576" s="314"/>
      <c r="XDE576" s="315"/>
      <c r="XDF576" s="314"/>
      <c r="XDG576" s="314"/>
      <c r="XDH576" s="314"/>
      <c r="XDI576" s="314"/>
      <c r="XDJ576" s="314"/>
      <c r="XDK576" s="314"/>
      <c r="XDL576" s="286"/>
      <c r="XDQ576" s="314"/>
      <c r="XDR576" s="314"/>
      <c r="XDS576" s="263"/>
      <c r="XDT576" s="312"/>
      <c r="XDU576" s="263"/>
      <c r="XDV576" s="314"/>
      <c r="XDW576" s="314"/>
      <c r="XDX576" s="314"/>
      <c r="XDY576" s="315"/>
      <c r="XDZ576" s="314"/>
      <c r="XEA576" s="314"/>
      <c r="XEB576" s="314"/>
      <c r="XEC576" s="314"/>
      <c r="XED576" s="314"/>
      <c r="XEE576" s="286"/>
      <c r="XEK576" s="314"/>
      <c r="XEL576" s="314"/>
      <c r="XEM576" s="263"/>
      <c r="XEN576" s="312"/>
      <c r="XEO576" s="263"/>
      <c r="XEP576" s="314"/>
      <c r="XEQ576" s="314"/>
      <c r="XER576" s="314"/>
      <c r="XES576" s="315"/>
      <c r="XET576" s="314"/>
      <c r="XEU576" s="314"/>
      <c r="XEV576" s="314"/>
      <c r="XEW576" s="314"/>
      <c r="XEX576" s="314"/>
    </row>
    <row r="577" spans="1:53 16265:16378" ht="40.5" hidden="1" customHeight="1" x14ac:dyDescent="0.2">
      <c r="A577" s="378"/>
      <c r="B577" s="364"/>
      <c r="C577" s="356"/>
      <c r="D577" s="374"/>
      <c r="E577" s="356"/>
      <c r="F577" s="369"/>
      <c r="G577" s="275" t="s">
        <v>272</v>
      </c>
      <c r="H577" s="275" t="s">
        <v>41</v>
      </c>
      <c r="I577" s="162" t="s">
        <v>2667</v>
      </c>
      <c r="J577" s="369"/>
      <c r="K577" s="364"/>
      <c r="L577" s="364"/>
      <c r="M577" s="364"/>
      <c r="N577" s="369"/>
      <c r="O577" s="382"/>
      <c r="P577" s="369"/>
      <c r="Q577" s="382"/>
      <c r="R577" s="382"/>
      <c r="S577" s="162"/>
      <c r="T577" s="334">
        <f t="shared" si="2205"/>
        <v>0</v>
      </c>
      <c r="U577" s="356"/>
      <c r="V577" s="356"/>
      <c r="W577" s="275"/>
      <c r="X577" s="369"/>
      <c r="Y577" s="368"/>
      <c r="Z577" s="335">
        <f t="shared" si="2208"/>
        <v>0</v>
      </c>
      <c r="AA577" s="275"/>
      <c r="AB577" s="275"/>
      <c r="AC577" s="368"/>
      <c r="AD577" s="356"/>
      <c r="AE577" s="336">
        <f t="shared" si="2210"/>
        <v>0</v>
      </c>
      <c r="AF577" s="275"/>
      <c r="AG577" s="275"/>
      <c r="AH577" s="368"/>
      <c r="AI577" s="356"/>
      <c r="AJ577" s="336">
        <f t="shared" si="2213"/>
        <v>0</v>
      </c>
      <c r="AK577" s="275"/>
      <c r="AL577" s="275"/>
      <c r="AM577" s="368"/>
      <c r="AN577" s="356"/>
      <c r="AO577" s="336">
        <f t="shared" si="2216"/>
        <v>0</v>
      </c>
      <c r="AP577" s="275"/>
      <c r="AQ577" s="356"/>
      <c r="AR577" s="356"/>
      <c r="AS577" s="358"/>
      <c r="AT577" s="360"/>
      <c r="AU577" s="364"/>
      <c r="AV577" s="364"/>
      <c r="AW577" s="275" t="s">
        <v>90</v>
      </c>
      <c r="AX577" s="275"/>
      <c r="AY577" s="159"/>
      <c r="AZ577" s="159"/>
      <c r="BA577" s="344"/>
      <c r="XAO577" s="314"/>
      <c r="XAP577" s="314"/>
      <c r="XAQ577" s="263"/>
      <c r="XAR577" s="312"/>
      <c r="XAS577" s="263"/>
      <c r="XAT577" s="314"/>
      <c r="XAU577" s="314"/>
      <c r="XAV577" s="314"/>
      <c r="XAW577" s="315"/>
      <c r="XAX577" s="314"/>
      <c r="XAY577" s="314"/>
      <c r="XAZ577" s="314"/>
      <c r="XBA577" s="314"/>
      <c r="XBB577" s="314"/>
      <c r="XBC577" s="314"/>
      <c r="XBD577" s="281"/>
      <c r="XBE577" s="316"/>
      <c r="XBF577" s="317"/>
      <c r="XBG577" s="314"/>
      <c r="XBH577" s="314"/>
      <c r="XBI577" s="314"/>
      <c r="XBJ577" s="314"/>
      <c r="XBK577" s="263"/>
      <c r="XBL577" s="312"/>
      <c r="XBM577" s="263"/>
      <c r="XBN577" s="314"/>
      <c r="XBO577" s="314"/>
      <c r="XBP577" s="314"/>
      <c r="XBQ577" s="315"/>
      <c r="XBR577" s="314"/>
      <c r="XBS577" s="314"/>
      <c r="XBT577" s="314"/>
      <c r="XBU577" s="314"/>
      <c r="XBV577" s="314"/>
      <c r="XBW577" s="281"/>
      <c r="XBX577" s="317"/>
      <c r="XBY577" s="314"/>
      <c r="XBZ577" s="314"/>
      <c r="XCA577" s="318"/>
      <c r="XCB577" s="312"/>
      <c r="XCC577" s="314"/>
      <c r="XCD577" s="314"/>
      <c r="XCE577" s="263"/>
      <c r="XCF577" s="312"/>
      <c r="XCG577" s="263"/>
      <c r="XCH577" s="314"/>
      <c r="XCI577" s="314"/>
      <c r="XCJ577" s="314"/>
      <c r="XCK577" s="315"/>
      <c r="XCL577" s="314"/>
      <c r="XCM577" s="314"/>
      <c r="XCN577" s="314"/>
      <c r="XCO577" s="314"/>
      <c r="XCP577" s="314"/>
      <c r="XCQ577" s="317"/>
      <c r="XCR577" s="314"/>
      <c r="XCS577" s="318"/>
      <c r="XCT577" s="286"/>
      <c r="XCW577" s="314"/>
      <c r="XCX577" s="314"/>
      <c r="XCY577" s="263"/>
      <c r="XCZ577" s="312"/>
      <c r="XDA577" s="263"/>
      <c r="XDB577" s="314"/>
      <c r="XDC577" s="314"/>
      <c r="XDD577" s="314"/>
      <c r="XDE577" s="315"/>
      <c r="XDF577" s="314"/>
      <c r="XDG577" s="314"/>
      <c r="XDH577" s="314"/>
      <c r="XDI577" s="314"/>
      <c r="XDJ577" s="314"/>
      <c r="XDK577" s="314"/>
      <c r="XDL577" s="286"/>
      <c r="XDQ577" s="314"/>
      <c r="XDR577" s="314"/>
      <c r="XDS577" s="263"/>
      <c r="XDT577" s="312"/>
      <c r="XDU577" s="263"/>
      <c r="XDV577" s="314"/>
      <c r="XDW577" s="314"/>
      <c r="XDX577" s="314"/>
      <c r="XDY577" s="315"/>
      <c r="XDZ577" s="314"/>
      <c r="XEA577" s="314"/>
      <c r="XEB577" s="314"/>
      <c r="XEC577" s="314"/>
      <c r="XED577" s="314"/>
      <c r="XEE577" s="286"/>
      <c r="XEK577" s="314"/>
      <c r="XEL577" s="314"/>
      <c r="XEM577" s="263"/>
      <c r="XEN577" s="312"/>
      <c r="XEO577" s="263"/>
      <c r="XEP577" s="314"/>
      <c r="XEQ577" s="314"/>
      <c r="XER577" s="314"/>
      <c r="XES577" s="315"/>
      <c r="XET577" s="314"/>
      <c r="XEU577" s="314"/>
      <c r="XEV577" s="314"/>
      <c r="XEW577" s="314"/>
      <c r="XEX577" s="314"/>
    </row>
    <row r="578" spans="1:53 16265:16378" ht="62.25" hidden="1" customHeight="1" x14ac:dyDescent="0.2">
      <c r="A578" s="378">
        <v>190</v>
      </c>
      <c r="B578" s="364" t="s">
        <v>550</v>
      </c>
      <c r="C578" s="356" t="str">
        <f t="shared" si="2307"/>
        <v>FERNANDO NOREÑA JARAMILLO</v>
      </c>
      <c r="D578" s="374" t="s">
        <v>167</v>
      </c>
      <c r="E578" s="356"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69" t="s">
        <v>275</v>
      </c>
      <c r="G578" s="275" t="s">
        <v>271</v>
      </c>
      <c r="H578" s="275" t="s">
        <v>35</v>
      </c>
      <c r="I578" s="162" t="s">
        <v>2668</v>
      </c>
      <c r="J578" s="369" t="s">
        <v>110</v>
      </c>
      <c r="K578" s="369" t="s">
        <v>2669</v>
      </c>
      <c r="L578" s="369" t="s">
        <v>2670</v>
      </c>
      <c r="M578" s="369" t="s">
        <v>2671</v>
      </c>
      <c r="N578" s="369" t="s">
        <v>150</v>
      </c>
      <c r="O578" s="382">
        <f>IF(N578="ALTA",5,IF(N578="MEDIO ALTA",4,IF(N578="MEDIA",3,IF(N578="MEDIO BAJA",2,IF(N578="BAJA",1,0)))))</f>
        <v>4</v>
      </c>
      <c r="P578" s="369" t="s">
        <v>141</v>
      </c>
      <c r="Q578" s="382">
        <f>IF(P578="ALTO",5,IF(P578="MEDIO ALTO",4,IF(P578="MEDIO",3,IF(P578="MEDIO BAJO",2,IF(P578="BAJO",1,0)))))</f>
        <v>3</v>
      </c>
      <c r="R578" s="382">
        <f>Q578*O578</f>
        <v>12</v>
      </c>
      <c r="S578" s="162" t="s">
        <v>326</v>
      </c>
      <c r="T578" s="334">
        <f t="shared" si="2205"/>
        <v>2</v>
      </c>
      <c r="U578" s="356">
        <f t="shared" si="2168"/>
        <v>2</v>
      </c>
      <c r="V578" s="356">
        <f t="shared" ref="V578" si="2401">U578*0.6</f>
        <v>1.2</v>
      </c>
      <c r="W578" s="275" t="s">
        <v>2672</v>
      </c>
      <c r="X578" s="369">
        <f>IF(S578="No_existen",5*$X$10,Y578*$X$10)</f>
        <v>0.2</v>
      </c>
      <c r="Y578" s="368">
        <f t="shared" ref="Y578" si="2402">ROUND(AVERAGEIF(Z578:Z580,"&gt;0"),0)</f>
        <v>4</v>
      </c>
      <c r="Z578" s="335">
        <f t="shared" si="2208"/>
        <v>4</v>
      </c>
      <c r="AA578" s="275" t="s">
        <v>330</v>
      </c>
      <c r="AB578" s="275"/>
      <c r="AC578" s="368">
        <f t="shared" si="2288"/>
        <v>0.15</v>
      </c>
      <c r="AD578" s="356">
        <f t="shared" si="2322"/>
        <v>1</v>
      </c>
      <c r="AE578" s="336">
        <f t="shared" si="2210"/>
        <v>1</v>
      </c>
      <c r="AF578" s="275" t="s">
        <v>307</v>
      </c>
      <c r="AG578" s="275" t="s">
        <v>2673</v>
      </c>
      <c r="AH578" s="368">
        <f t="shared" ref="AH578" si="2403">IF(S578="No_existen",5*$AH$10,AI578*$AH$10)</f>
        <v>0.1</v>
      </c>
      <c r="AI578" s="356">
        <f t="shared" ref="AI578" si="2404">ROUND(AVERAGEIF(AJ578:AJ580,"&gt;0"),0)</f>
        <v>1</v>
      </c>
      <c r="AJ578" s="336">
        <f t="shared" si="2213"/>
        <v>1</v>
      </c>
      <c r="AK578" s="275" t="s">
        <v>304</v>
      </c>
      <c r="AL578" s="275" t="s">
        <v>315</v>
      </c>
      <c r="AM578" s="368">
        <f t="shared" ref="AM578" si="2405">IF(S578="No_existen",5*$AM$10,AN578*$AM$10)</f>
        <v>0.1</v>
      </c>
      <c r="AN578" s="356">
        <f t="shared" ref="AN578" si="2406">ROUND(AVERAGEIF(AO578:AO580,"&gt;0"),0)</f>
        <v>1</v>
      </c>
      <c r="AO578" s="336">
        <f t="shared" si="2216"/>
        <v>1</v>
      </c>
      <c r="AP578" s="275" t="s">
        <v>592</v>
      </c>
      <c r="AQ578" s="356">
        <f t="shared" si="2355"/>
        <v>2</v>
      </c>
      <c r="AR578" s="356" t="str">
        <f t="shared" ref="AR578" si="2407">IF(AQ578&lt;1.5,"FUERTE",IF(AND(AQ578&gt;=1.5,AQ578&lt;2.5),"ACEPTABLE",IF(AQ578&gt;=5,"INEXISTENTE","DÉBIL")))</f>
        <v>ACEPTABLE</v>
      </c>
      <c r="AS578" s="358">
        <f t="shared" ref="AS578" si="2408">IF(R578=0,0,ROUND((R578*AQ578),0))</f>
        <v>24</v>
      </c>
      <c r="AT578" s="360" t="str">
        <f t="shared" ref="AT578" si="2409">IF(AS578&gt;=36,"GRAVE", IF(AS578&lt;=10, "LEVE", "MODERADO"))</f>
        <v>MODERADO</v>
      </c>
      <c r="AU578" s="367" t="s">
        <v>2674</v>
      </c>
      <c r="AV578" s="366">
        <v>0.8</v>
      </c>
      <c r="AW578" s="275" t="s">
        <v>91</v>
      </c>
      <c r="AX578" s="275" t="s">
        <v>2675</v>
      </c>
      <c r="AY578" s="159">
        <v>45291</v>
      </c>
      <c r="AZ578" s="159"/>
      <c r="BA578" s="344"/>
      <c r="XAO578" s="314"/>
      <c r="XAP578" s="314"/>
      <c r="XAQ578" s="263"/>
      <c r="XAR578" s="312"/>
      <c r="XAS578" s="263"/>
      <c r="XAT578" s="314"/>
      <c r="XAU578" s="314"/>
      <c r="XAV578" s="314"/>
      <c r="XAW578" s="315"/>
      <c r="XAX578" s="314"/>
      <c r="XAY578" s="314"/>
      <c r="XAZ578" s="314"/>
      <c r="XBA578" s="314"/>
      <c r="XBB578" s="314"/>
      <c r="XBC578" s="314"/>
      <c r="XBD578" s="281"/>
      <c r="XBE578" s="316"/>
      <c r="XBF578" s="317"/>
      <c r="XBG578" s="314"/>
      <c r="XBH578" s="314"/>
      <c r="XBI578" s="314"/>
      <c r="XBJ578" s="314"/>
      <c r="XBK578" s="263"/>
      <c r="XBL578" s="312"/>
      <c r="XBM578" s="263"/>
      <c r="XBN578" s="314"/>
      <c r="XBO578" s="314"/>
      <c r="XBP578" s="314"/>
      <c r="XBQ578" s="315"/>
      <c r="XBR578" s="314"/>
      <c r="XBS578" s="314"/>
      <c r="XBT578" s="314"/>
      <c r="XBU578" s="314"/>
      <c r="XBV578" s="314"/>
      <c r="XBW578" s="281"/>
      <c r="XBX578" s="317"/>
      <c r="XBY578" s="314"/>
      <c r="XBZ578" s="314"/>
      <c r="XCA578" s="318"/>
      <c r="XCB578" s="312"/>
      <c r="XCC578" s="314"/>
      <c r="XCD578" s="314"/>
      <c r="XCE578" s="263"/>
      <c r="XCF578" s="312"/>
      <c r="XCG578" s="263"/>
      <c r="XCH578" s="314"/>
      <c r="XCI578" s="314"/>
      <c r="XCJ578" s="314"/>
      <c r="XCK578" s="315"/>
      <c r="XCL578" s="314"/>
      <c r="XCM578" s="314"/>
      <c r="XCN578" s="314"/>
      <c r="XCO578" s="314"/>
      <c r="XCP578" s="314"/>
      <c r="XCQ578" s="317"/>
      <c r="XCR578" s="314"/>
      <c r="XCS578" s="318"/>
      <c r="XCT578" s="286"/>
      <c r="XCW578" s="314"/>
      <c r="XCX578" s="314"/>
      <c r="XCY578" s="263"/>
      <c r="XCZ578" s="312"/>
      <c r="XDA578" s="263"/>
      <c r="XDB578" s="314"/>
      <c r="XDC578" s="314"/>
      <c r="XDD578" s="314"/>
      <c r="XDE578" s="315"/>
      <c r="XDF578" s="314"/>
      <c r="XDG578" s="314"/>
      <c r="XDH578" s="314"/>
      <c r="XDI578" s="314"/>
      <c r="XDJ578" s="314"/>
      <c r="XDK578" s="314"/>
      <c r="XDL578" s="286"/>
      <c r="XDQ578" s="314"/>
      <c r="XDR578" s="314"/>
      <c r="XDS578" s="263"/>
      <c r="XDT578" s="312"/>
      <c r="XDU578" s="263"/>
      <c r="XDV578" s="314"/>
      <c r="XDW578" s="314"/>
      <c r="XDX578" s="314"/>
      <c r="XDY578" s="315"/>
      <c r="XDZ578" s="314"/>
      <c r="XEA578" s="314"/>
      <c r="XEB578" s="314"/>
      <c r="XEC578" s="314"/>
      <c r="XED578" s="314"/>
      <c r="XEE578" s="286"/>
      <c r="XEK578" s="314"/>
      <c r="XEL578" s="314"/>
      <c r="XEM578" s="263"/>
      <c r="XEN578" s="312"/>
      <c r="XEO578" s="263"/>
      <c r="XEP578" s="314"/>
      <c r="XEQ578" s="314"/>
      <c r="XER578" s="314"/>
      <c r="XES578" s="315"/>
      <c r="XET578" s="314"/>
      <c r="XEU578" s="314"/>
      <c r="XEV578" s="314"/>
      <c r="XEW578" s="314"/>
      <c r="XEX578" s="314"/>
    </row>
    <row r="579" spans="1:53 16265:16378" ht="40.5" hidden="1" customHeight="1" x14ac:dyDescent="0.2">
      <c r="A579" s="378"/>
      <c r="B579" s="364"/>
      <c r="C579" s="356"/>
      <c r="D579" s="374"/>
      <c r="E579" s="356"/>
      <c r="F579" s="369"/>
      <c r="G579" s="275" t="s">
        <v>271</v>
      </c>
      <c r="H579" s="275" t="s">
        <v>34</v>
      </c>
      <c r="I579" s="162" t="s">
        <v>2676</v>
      </c>
      <c r="J579" s="369"/>
      <c r="K579" s="369"/>
      <c r="L579" s="369"/>
      <c r="M579" s="369"/>
      <c r="N579" s="369"/>
      <c r="O579" s="382"/>
      <c r="P579" s="369"/>
      <c r="Q579" s="382"/>
      <c r="R579" s="382"/>
      <c r="S579" s="162" t="s">
        <v>398</v>
      </c>
      <c r="T579" s="334">
        <f t="shared" si="2205"/>
        <v>4</v>
      </c>
      <c r="U579" s="356"/>
      <c r="V579" s="356"/>
      <c r="W579" s="275" t="s">
        <v>2677</v>
      </c>
      <c r="X579" s="369"/>
      <c r="Y579" s="368"/>
      <c r="Z579" s="335">
        <f t="shared" si="2208"/>
        <v>4</v>
      </c>
      <c r="AA579" s="275" t="s">
        <v>330</v>
      </c>
      <c r="AB579" s="275"/>
      <c r="AC579" s="368"/>
      <c r="AD579" s="356"/>
      <c r="AE579" s="336">
        <f t="shared" si="2210"/>
        <v>1</v>
      </c>
      <c r="AF579" s="275" t="s">
        <v>307</v>
      </c>
      <c r="AG579" s="275" t="s">
        <v>2673</v>
      </c>
      <c r="AH579" s="368"/>
      <c r="AI579" s="356"/>
      <c r="AJ579" s="336">
        <f t="shared" si="2213"/>
        <v>1</v>
      </c>
      <c r="AK579" s="275" t="s">
        <v>304</v>
      </c>
      <c r="AL579" s="275" t="s">
        <v>315</v>
      </c>
      <c r="AM579" s="368"/>
      <c r="AN579" s="356"/>
      <c r="AO579" s="336">
        <f t="shared" si="2216"/>
        <v>1</v>
      </c>
      <c r="AP579" s="275" t="s">
        <v>592</v>
      </c>
      <c r="AQ579" s="356"/>
      <c r="AR579" s="356"/>
      <c r="AS579" s="358"/>
      <c r="AT579" s="360"/>
      <c r="AU579" s="367"/>
      <c r="AV579" s="367"/>
      <c r="AW579" s="275" t="s">
        <v>91</v>
      </c>
      <c r="AX579" s="275" t="s">
        <v>2678</v>
      </c>
      <c r="AY579" s="159">
        <v>45291</v>
      </c>
      <c r="AZ579" s="159"/>
      <c r="BA579" s="344"/>
      <c r="XAO579" s="314"/>
      <c r="XAP579" s="314"/>
      <c r="XAQ579" s="263"/>
      <c r="XAR579" s="312"/>
      <c r="XAS579" s="263"/>
      <c r="XAT579" s="314"/>
      <c r="XAU579" s="314"/>
      <c r="XAV579" s="314"/>
      <c r="XAW579" s="315"/>
      <c r="XAX579" s="314"/>
      <c r="XAY579" s="314"/>
      <c r="XAZ579" s="314"/>
      <c r="XBA579" s="314"/>
      <c r="XBB579" s="314"/>
      <c r="XBC579" s="314"/>
      <c r="XBD579" s="281"/>
      <c r="XBE579" s="316"/>
      <c r="XBF579" s="317"/>
      <c r="XBG579" s="314"/>
      <c r="XBH579" s="314"/>
      <c r="XBI579" s="314"/>
      <c r="XBJ579" s="314"/>
      <c r="XBK579" s="263"/>
      <c r="XBL579" s="312"/>
      <c r="XBM579" s="263"/>
      <c r="XBN579" s="314"/>
      <c r="XBO579" s="314"/>
      <c r="XBP579" s="314"/>
      <c r="XBQ579" s="315"/>
      <c r="XBR579" s="314"/>
      <c r="XBS579" s="314"/>
      <c r="XBT579" s="314"/>
      <c r="XBU579" s="314"/>
      <c r="XBV579" s="314"/>
      <c r="XBW579" s="281"/>
      <c r="XBX579" s="317"/>
      <c r="XBY579" s="314"/>
      <c r="XBZ579" s="314"/>
      <c r="XCA579" s="318"/>
      <c r="XCB579" s="312"/>
      <c r="XCC579" s="314"/>
      <c r="XCD579" s="314"/>
      <c r="XCE579" s="263"/>
      <c r="XCF579" s="312"/>
      <c r="XCG579" s="263"/>
      <c r="XCH579" s="314"/>
      <c r="XCI579" s="314"/>
      <c r="XCJ579" s="314"/>
      <c r="XCK579" s="315"/>
      <c r="XCL579" s="314"/>
      <c r="XCM579" s="314"/>
      <c r="XCN579" s="314"/>
      <c r="XCO579" s="314"/>
      <c r="XCP579" s="314"/>
      <c r="XCQ579" s="317"/>
      <c r="XCR579" s="314"/>
      <c r="XCS579" s="318"/>
      <c r="XCT579" s="286"/>
      <c r="XCW579" s="314"/>
      <c r="XCX579" s="314"/>
      <c r="XCY579" s="263"/>
      <c r="XCZ579" s="312"/>
      <c r="XDA579" s="263"/>
      <c r="XDB579" s="314"/>
      <c r="XDC579" s="314"/>
      <c r="XDD579" s="314"/>
      <c r="XDE579" s="315"/>
      <c r="XDF579" s="314"/>
      <c r="XDG579" s="314"/>
      <c r="XDH579" s="314"/>
      <c r="XDI579" s="314"/>
      <c r="XDJ579" s="314"/>
      <c r="XDK579" s="314"/>
      <c r="XDL579" s="286"/>
      <c r="XDQ579" s="314"/>
      <c r="XDR579" s="314"/>
      <c r="XDS579" s="263"/>
      <c r="XDT579" s="312"/>
      <c r="XDU579" s="263"/>
      <c r="XDV579" s="314"/>
      <c r="XDW579" s="314"/>
      <c r="XDX579" s="314"/>
      <c r="XDY579" s="315"/>
      <c r="XDZ579" s="314"/>
      <c r="XEA579" s="314"/>
      <c r="XEB579" s="314"/>
      <c r="XEC579" s="314"/>
      <c r="XED579" s="314"/>
      <c r="XEE579" s="286"/>
      <c r="XEK579" s="314"/>
      <c r="XEL579" s="314"/>
      <c r="XEM579" s="263"/>
      <c r="XEN579" s="312"/>
      <c r="XEO579" s="263"/>
      <c r="XEP579" s="314"/>
      <c r="XEQ579" s="314"/>
      <c r="XER579" s="314"/>
      <c r="XES579" s="315"/>
      <c r="XET579" s="314"/>
      <c r="XEU579" s="314"/>
      <c r="XEV579" s="314"/>
      <c r="XEW579" s="314"/>
      <c r="XEX579" s="314"/>
    </row>
    <row r="580" spans="1:53 16265:16378" ht="40.5" hidden="1" customHeight="1" x14ac:dyDescent="0.2">
      <c r="A580" s="378"/>
      <c r="B580" s="364"/>
      <c r="C580" s="356"/>
      <c r="D580" s="374"/>
      <c r="E580" s="356"/>
      <c r="F580" s="369"/>
      <c r="G580" s="275" t="s">
        <v>271</v>
      </c>
      <c r="H580" s="275" t="s">
        <v>37</v>
      </c>
      <c r="I580" s="162" t="s">
        <v>2679</v>
      </c>
      <c r="J580" s="369"/>
      <c r="K580" s="369"/>
      <c r="L580" s="369"/>
      <c r="M580" s="369"/>
      <c r="N580" s="369"/>
      <c r="O580" s="382"/>
      <c r="P580" s="369"/>
      <c r="Q580" s="382"/>
      <c r="R580" s="382"/>
      <c r="S580" s="162" t="s">
        <v>327</v>
      </c>
      <c r="T580" s="334">
        <f t="shared" si="2205"/>
        <v>1</v>
      </c>
      <c r="U580" s="356"/>
      <c r="V580" s="356"/>
      <c r="W580" s="275" t="s">
        <v>2680</v>
      </c>
      <c r="X580" s="369"/>
      <c r="Y580" s="368"/>
      <c r="Z580" s="335">
        <f t="shared" si="2208"/>
        <v>4</v>
      </c>
      <c r="AA580" s="275" t="s">
        <v>330</v>
      </c>
      <c r="AB580" s="275"/>
      <c r="AC580" s="368"/>
      <c r="AD580" s="356"/>
      <c r="AE580" s="336">
        <f t="shared" si="2210"/>
        <v>1</v>
      </c>
      <c r="AF580" s="275" t="s">
        <v>307</v>
      </c>
      <c r="AG580" s="275" t="s">
        <v>2673</v>
      </c>
      <c r="AH580" s="368"/>
      <c r="AI580" s="356"/>
      <c r="AJ580" s="336">
        <f t="shared" si="2213"/>
        <v>1</v>
      </c>
      <c r="AK580" s="275" t="s">
        <v>304</v>
      </c>
      <c r="AL580" s="275" t="s">
        <v>315</v>
      </c>
      <c r="AM580" s="368"/>
      <c r="AN580" s="356"/>
      <c r="AO580" s="336">
        <f t="shared" si="2216"/>
        <v>1</v>
      </c>
      <c r="AP580" s="275" t="s">
        <v>592</v>
      </c>
      <c r="AQ580" s="356"/>
      <c r="AR580" s="356"/>
      <c r="AS580" s="358"/>
      <c r="AT580" s="360"/>
      <c r="AU580" s="367"/>
      <c r="AV580" s="367"/>
      <c r="AW580" s="275"/>
      <c r="AX580" s="275"/>
      <c r="AY580" s="159"/>
      <c r="AZ580" s="159"/>
      <c r="BA580" s="344"/>
      <c r="XAO580" s="314"/>
      <c r="XAP580" s="314"/>
      <c r="XAQ580" s="263"/>
      <c r="XAR580" s="312"/>
      <c r="XAS580" s="263"/>
      <c r="XAT580" s="314"/>
      <c r="XAU580" s="314"/>
      <c r="XAV580" s="314"/>
      <c r="XAW580" s="315"/>
      <c r="XAX580" s="314"/>
      <c r="XAY580" s="314"/>
      <c r="XAZ580" s="314"/>
      <c r="XBA580" s="314"/>
      <c r="XBB580" s="314"/>
      <c r="XBC580" s="314"/>
      <c r="XBD580" s="281"/>
      <c r="XBE580" s="316"/>
      <c r="XBF580" s="317"/>
      <c r="XBG580" s="314"/>
      <c r="XBH580" s="314"/>
      <c r="XBI580" s="314"/>
      <c r="XBJ580" s="314"/>
      <c r="XBK580" s="263"/>
      <c r="XBL580" s="312"/>
      <c r="XBM580" s="263"/>
      <c r="XBN580" s="314"/>
      <c r="XBO580" s="314"/>
      <c r="XBP580" s="314"/>
      <c r="XBQ580" s="315"/>
      <c r="XBR580" s="314"/>
      <c r="XBS580" s="314"/>
      <c r="XBT580" s="314"/>
      <c r="XBU580" s="314"/>
      <c r="XBV580" s="314"/>
      <c r="XBW580" s="281"/>
      <c r="XBX580" s="317"/>
      <c r="XBY580" s="314"/>
      <c r="XBZ580" s="314"/>
      <c r="XCA580" s="318"/>
      <c r="XCB580" s="312"/>
      <c r="XCC580" s="314"/>
      <c r="XCD580" s="314"/>
      <c r="XCE580" s="263"/>
      <c r="XCF580" s="312"/>
      <c r="XCG580" s="263"/>
      <c r="XCH580" s="314"/>
      <c r="XCI580" s="314"/>
      <c r="XCJ580" s="314"/>
      <c r="XCK580" s="315"/>
      <c r="XCL580" s="314"/>
      <c r="XCM580" s="314"/>
      <c r="XCN580" s="314"/>
      <c r="XCO580" s="314"/>
      <c r="XCP580" s="314"/>
      <c r="XCQ580" s="317"/>
      <c r="XCR580" s="314"/>
      <c r="XCS580" s="318"/>
      <c r="XCT580" s="286"/>
      <c r="XCW580" s="314"/>
      <c r="XCX580" s="314"/>
      <c r="XCY580" s="263"/>
      <c r="XCZ580" s="312"/>
      <c r="XDA580" s="263"/>
      <c r="XDB580" s="314"/>
      <c r="XDC580" s="314"/>
      <c r="XDD580" s="314"/>
      <c r="XDE580" s="315"/>
      <c r="XDF580" s="314"/>
      <c r="XDG580" s="314"/>
      <c r="XDH580" s="314"/>
      <c r="XDI580" s="314"/>
      <c r="XDJ580" s="314"/>
      <c r="XDK580" s="314"/>
      <c r="XDL580" s="286"/>
      <c r="XDQ580" s="314"/>
      <c r="XDR580" s="314"/>
      <c r="XDS580" s="263"/>
      <c r="XDT580" s="312"/>
      <c r="XDU580" s="263"/>
      <c r="XDV580" s="314"/>
      <c r="XDW580" s="314"/>
      <c r="XDX580" s="314"/>
      <c r="XDY580" s="315"/>
      <c r="XDZ580" s="314"/>
      <c r="XEA580" s="314"/>
      <c r="XEB580" s="314"/>
      <c r="XEC580" s="314"/>
      <c r="XED580" s="314"/>
      <c r="XEE580" s="286"/>
      <c r="XEK580" s="314"/>
      <c r="XEL580" s="314"/>
      <c r="XEM580" s="263"/>
      <c r="XEN580" s="312"/>
      <c r="XEO580" s="263"/>
      <c r="XEP580" s="314"/>
      <c r="XEQ580" s="314"/>
      <c r="XER580" s="314"/>
      <c r="XES580" s="315"/>
      <c r="XET580" s="314"/>
      <c r="XEU580" s="314"/>
      <c r="XEV580" s="314"/>
      <c r="XEW580" s="314"/>
      <c r="XEX580" s="314"/>
    </row>
    <row r="581" spans="1:53 16265:16378" ht="40.5" hidden="1" customHeight="1" x14ac:dyDescent="0.2">
      <c r="A581" s="378">
        <v>191</v>
      </c>
      <c r="B581" s="364" t="s">
        <v>550</v>
      </c>
      <c r="C581" s="356" t="str">
        <f t="shared" si="2307"/>
        <v>FERNANDO NOREÑA JARAMILLO</v>
      </c>
      <c r="D581" s="374" t="s">
        <v>171</v>
      </c>
      <c r="E581" s="356"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69" t="s">
        <v>275</v>
      </c>
      <c r="G581" s="275" t="s">
        <v>271</v>
      </c>
      <c r="H581" s="275" t="s">
        <v>37</v>
      </c>
      <c r="I581" s="275" t="s">
        <v>2681</v>
      </c>
      <c r="J581" s="369" t="s">
        <v>106</v>
      </c>
      <c r="K581" s="369" t="s">
        <v>2682</v>
      </c>
      <c r="L581" s="369" t="s">
        <v>2683</v>
      </c>
      <c r="M581" s="369" t="s">
        <v>2684</v>
      </c>
      <c r="N581" s="369" t="s">
        <v>105</v>
      </c>
      <c r="O581" s="382">
        <f t="shared" ref="O581" si="2410">IF(N581="ALTA",5,IF(N581="MEDIO ALTA",4,IF(N581="MEDIA",3,IF(N581="MEDIO BAJA",2,IF(N581="BAJA",1,0)))))</f>
        <v>3</v>
      </c>
      <c r="P581" s="369" t="s">
        <v>142</v>
      </c>
      <c r="Q581" s="382">
        <f t="shared" ref="Q581:Q587" si="2411">IF(P581="ALTO",5,IF(P581="MEDIO ALTO",4,IF(P581="MEDIO",3,IF(P581="MEDIO BAJO",2,IF(P581="BAJO",1,0)))))</f>
        <v>1</v>
      </c>
      <c r="R581" s="382">
        <f>Q581*O581</f>
        <v>3</v>
      </c>
      <c r="S581" s="162" t="s">
        <v>327</v>
      </c>
      <c r="T581" s="334">
        <f t="shared" si="2205"/>
        <v>1</v>
      </c>
      <c r="U581" s="356">
        <f t="shared" ref="U581:U605" si="2412">ROUND(AVERAGEIF(T581:T583,"&gt;0"),0)</f>
        <v>1</v>
      </c>
      <c r="V581" s="356">
        <f t="shared" ref="V581" si="2413">U581*0.6</f>
        <v>0.6</v>
      </c>
      <c r="W581" s="275" t="s">
        <v>2685</v>
      </c>
      <c r="X581" s="369">
        <f>IF(S581="No_existen",5*$X$10,Y581*$X$10)</f>
        <v>0.2</v>
      </c>
      <c r="Y581" s="368">
        <f t="shared" ref="Y581" si="2414">ROUND(AVERAGEIF(Z581:Z583,"&gt;0"),0)</f>
        <v>4</v>
      </c>
      <c r="Z581" s="335">
        <f t="shared" si="2208"/>
        <v>4</v>
      </c>
      <c r="AA581" s="275" t="s">
        <v>330</v>
      </c>
      <c r="AB581" s="275"/>
      <c r="AC581" s="368">
        <f t="shared" si="2288"/>
        <v>0.15</v>
      </c>
      <c r="AD581" s="356">
        <f t="shared" si="2322"/>
        <v>1</v>
      </c>
      <c r="AE581" s="336">
        <f t="shared" si="2210"/>
        <v>1</v>
      </c>
      <c r="AF581" s="275" t="s">
        <v>307</v>
      </c>
      <c r="AG581" s="275" t="s">
        <v>2686</v>
      </c>
      <c r="AH581" s="368">
        <f t="shared" ref="AH581" si="2415">IF(S581="No_existen",5*$AH$10,AI581*$AH$10)</f>
        <v>0.1</v>
      </c>
      <c r="AI581" s="356">
        <f t="shared" ref="AI581" si="2416">ROUND(AVERAGEIF(AJ581:AJ583,"&gt;0"),0)</f>
        <v>1</v>
      </c>
      <c r="AJ581" s="336">
        <f t="shared" si="2213"/>
        <v>1</v>
      </c>
      <c r="AK581" s="275" t="s">
        <v>304</v>
      </c>
      <c r="AL581" s="275" t="s">
        <v>318</v>
      </c>
      <c r="AM581" s="368">
        <f t="shared" ref="AM581" si="2417">IF(S581="No_existen",5*$AM$10,AN581*$AM$10)</f>
        <v>0.1</v>
      </c>
      <c r="AN581" s="356">
        <f t="shared" ref="AN581" si="2418">ROUND(AVERAGEIF(AO581:AO583,"&gt;0"),0)</f>
        <v>1</v>
      </c>
      <c r="AO581" s="336">
        <f t="shared" si="2216"/>
        <v>1</v>
      </c>
      <c r="AP581" s="275" t="s">
        <v>592</v>
      </c>
      <c r="AQ581" s="356">
        <f t="shared" si="2355"/>
        <v>2</v>
      </c>
      <c r="AR581" s="356" t="str">
        <f t="shared" ref="AR581" si="2419">IF(AQ581&lt;1.5,"FUERTE",IF(AND(AQ581&gt;=1.5,AQ581&lt;2.5),"ACEPTABLE",IF(AQ581&gt;=5,"INEXISTENTE","DÉBIL")))</f>
        <v>ACEPTABLE</v>
      </c>
      <c r="AS581" s="358">
        <f t="shared" ref="AS581" si="2420">IF(R581=0,0,ROUND((R581*AQ581),0))</f>
        <v>6</v>
      </c>
      <c r="AT581" s="360" t="str">
        <f t="shared" ref="AT581" si="2421">IF(AS581&gt;=36,"GRAVE", IF(AS581&lt;=10, "LEVE", "MODERADO"))</f>
        <v>LEVE</v>
      </c>
      <c r="AU581" s="367" t="s">
        <v>2687</v>
      </c>
      <c r="AV581" s="366">
        <v>0.8</v>
      </c>
      <c r="AW581" s="275" t="s">
        <v>90</v>
      </c>
      <c r="AX581" s="275"/>
      <c r="AY581" s="159"/>
      <c r="AZ581" s="159"/>
      <c r="BA581" s="344"/>
      <c r="XAO581" s="314"/>
      <c r="XAP581" s="314"/>
      <c r="XAQ581" s="263"/>
      <c r="XAR581" s="312"/>
      <c r="XAS581" s="263"/>
      <c r="XAT581" s="314"/>
      <c r="XAU581" s="314"/>
      <c r="XAV581" s="314"/>
      <c r="XAW581" s="315"/>
      <c r="XAX581" s="314"/>
      <c r="XAY581" s="314"/>
      <c r="XAZ581" s="314"/>
      <c r="XBA581" s="314"/>
      <c r="XBB581" s="314"/>
      <c r="XBC581" s="314"/>
      <c r="XBD581" s="281"/>
      <c r="XBE581" s="316"/>
      <c r="XBF581" s="317"/>
      <c r="XBG581" s="314"/>
      <c r="XBH581" s="314"/>
      <c r="XBI581" s="314"/>
      <c r="XBJ581" s="314"/>
      <c r="XBK581" s="263"/>
      <c r="XBL581" s="312"/>
      <c r="XBM581" s="263"/>
      <c r="XBN581" s="314"/>
      <c r="XBO581" s="314"/>
      <c r="XBP581" s="314"/>
      <c r="XBQ581" s="315"/>
      <c r="XBR581" s="314"/>
      <c r="XBS581" s="314"/>
      <c r="XBT581" s="314"/>
      <c r="XBU581" s="314"/>
      <c r="XBV581" s="314"/>
      <c r="XBW581" s="281"/>
      <c r="XBX581" s="317"/>
      <c r="XBY581" s="314"/>
      <c r="XBZ581" s="314"/>
      <c r="XCA581" s="318"/>
      <c r="XCB581" s="312"/>
      <c r="XCC581" s="314"/>
      <c r="XCD581" s="314"/>
      <c r="XCE581" s="263"/>
      <c r="XCF581" s="312"/>
      <c r="XCG581" s="263"/>
      <c r="XCH581" s="314"/>
      <c r="XCI581" s="314"/>
      <c r="XCJ581" s="314"/>
      <c r="XCK581" s="315"/>
      <c r="XCL581" s="314"/>
      <c r="XCM581" s="314"/>
      <c r="XCN581" s="314"/>
      <c r="XCO581" s="314"/>
      <c r="XCP581" s="314"/>
      <c r="XCQ581" s="317"/>
      <c r="XCR581" s="314"/>
      <c r="XCS581" s="318"/>
      <c r="XCT581" s="286"/>
      <c r="XCW581" s="314"/>
      <c r="XCX581" s="314"/>
      <c r="XCY581" s="263"/>
      <c r="XCZ581" s="312"/>
      <c r="XDA581" s="263"/>
      <c r="XDB581" s="314"/>
      <c r="XDC581" s="314"/>
      <c r="XDD581" s="314"/>
      <c r="XDE581" s="315"/>
      <c r="XDF581" s="314"/>
      <c r="XDG581" s="314"/>
      <c r="XDH581" s="314"/>
      <c r="XDI581" s="314"/>
      <c r="XDJ581" s="314"/>
      <c r="XDK581" s="314"/>
      <c r="XDL581" s="286"/>
      <c r="XDQ581" s="314"/>
      <c r="XDR581" s="314"/>
      <c r="XDS581" s="263"/>
      <c r="XDT581" s="312"/>
      <c r="XDU581" s="263"/>
      <c r="XDV581" s="314"/>
      <c r="XDW581" s="314"/>
      <c r="XDX581" s="314"/>
      <c r="XDY581" s="315"/>
      <c r="XDZ581" s="314"/>
      <c r="XEA581" s="314"/>
      <c r="XEB581" s="314"/>
      <c r="XEC581" s="314"/>
      <c r="XED581" s="314"/>
      <c r="XEE581" s="286"/>
      <c r="XEK581" s="314"/>
      <c r="XEL581" s="314"/>
      <c r="XEM581" s="263"/>
      <c r="XEN581" s="312"/>
      <c r="XEO581" s="263"/>
      <c r="XEP581" s="314"/>
      <c r="XEQ581" s="314"/>
      <c r="XER581" s="314"/>
      <c r="XES581" s="315"/>
      <c r="XET581" s="314"/>
      <c r="XEU581" s="314"/>
      <c r="XEV581" s="314"/>
      <c r="XEW581" s="314"/>
      <c r="XEX581" s="314"/>
    </row>
    <row r="582" spans="1:53 16265:16378" ht="40.5" hidden="1" customHeight="1" x14ac:dyDescent="0.2">
      <c r="A582" s="378"/>
      <c r="B582" s="364"/>
      <c r="C582" s="356"/>
      <c r="D582" s="374"/>
      <c r="E582" s="356"/>
      <c r="F582" s="369"/>
      <c r="G582" s="275" t="s">
        <v>271</v>
      </c>
      <c r="H582" s="275" t="s">
        <v>34</v>
      </c>
      <c r="I582" s="275" t="s">
        <v>2688</v>
      </c>
      <c r="J582" s="369"/>
      <c r="K582" s="369"/>
      <c r="L582" s="369"/>
      <c r="M582" s="369"/>
      <c r="N582" s="369"/>
      <c r="O582" s="382"/>
      <c r="P582" s="369"/>
      <c r="Q582" s="382"/>
      <c r="R582" s="382"/>
      <c r="S582" s="162" t="s">
        <v>327</v>
      </c>
      <c r="T582" s="334">
        <f t="shared" si="2205"/>
        <v>1</v>
      </c>
      <c r="U582" s="356"/>
      <c r="V582" s="356"/>
      <c r="W582" s="275" t="s">
        <v>2689</v>
      </c>
      <c r="X582" s="369"/>
      <c r="Y582" s="368"/>
      <c r="Z582" s="335">
        <f t="shared" si="2208"/>
        <v>4</v>
      </c>
      <c r="AA582" s="275" t="s">
        <v>330</v>
      </c>
      <c r="AB582" s="275"/>
      <c r="AC582" s="368"/>
      <c r="AD582" s="356"/>
      <c r="AE582" s="336">
        <f t="shared" si="2210"/>
        <v>1</v>
      </c>
      <c r="AF582" s="275" t="s">
        <v>307</v>
      </c>
      <c r="AG582" s="275" t="s">
        <v>2690</v>
      </c>
      <c r="AH582" s="368"/>
      <c r="AI582" s="356"/>
      <c r="AJ582" s="336">
        <f t="shared" si="2213"/>
        <v>1</v>
      </c>
      <c r="AK582" s="275" t="s">
        <v>304</v>
      </c>
      <c r="AL582" s="275" t="s">
        <v>317</v>
      </c>
      <c r="AM582" s="368"/>
      <c r="AN582" s="356"/>
      <c r="AO582" s="336">
        <f t="shared" si="2216"/>
        <v>1</v>
      </c>
      <c r="AP582" s="275" t="s">
        <v>592</v>
      </c>
      <c r="AQ582" s="356"/>
      <c r="AR582" s="356"/>
      <c r="AS582" s="358"/>
      <c r="AT582" s="360"/>
      <c r="AU582" s="367"/>
      <c r="AV582" s="367"/>
      <c r="AW582" s="275" t="s">
        <v>90</v>
      </c>
      <c r="AX582" s="275"/>
      <c r="AY582" s="159"/>
      <c r="AZ582" s="159"/>
      <c r="BA582" s="344"/>
      <c r="XAO582" s="314"/>
      <c r="XAP582" s="314"/>
      <c r="XAQ582" s="263"/>
      <c r="XAR582" s="312"/>
      <c r="XAS582" s="263"/>
      <c r="XAT582" s="314"/>
      <c r="XAU582" s="314"/>
      <c r="XAV582" s="314"/>
      <c r="XAW582" s="315"/>
      <c r="XAX582" s="314"/>
      <c r="XAY582" s="314"/>
      <c r="XAZ582" s="314"/>
      <c r="XBA582" s="314"/>
      <c r="XBB582" s="314"/>
      <c r="XBC582" s="314"/>
      <c r="XBD582" s="281"/>
      <c r="XBE582" s="316"/>
      <c r="XBF582" s="317"/>
      <c r="XBG582" s="314"/>
      <c r="XBH582" s="314"/>
      <c r="XBI582" s="314"/>
      <c r="XBJ582" s="314"/>
      <c r="XBK582" s="263"/>
      <c r="XBL582" s="312"/>
      <c r="XBM582" s="263"/>
      <c r="XBN582" s="314"/>
      <c r="XBO582" s="314"/>
      <c r="XBP582" s="314"/>
      <c r="XBQ582" s="315"/>
      <c r="XBR582" s="314"/>
      <c r="XBS582" s="314"/>
      <c r="XBT582" s="314"/>
      <c r="XBU582" s="314"/>
      <c r="XBV582" s="314"/>
      <c r="XBW582" s="281"/>
      <c r="XBX582" s="317"/>
      <c r="XBY582" s="314"/>
      <c r="XBZ582" s="314"/>
      <c r="XCA582" s="318"/>
      <c r="XCB582" s="312"/>
      <c r="XCC582" s="314"/>
      <c r="XCD582" s="314"/>
      <c r="XCE582" s="263"/>
      <c r="XCF582" s="312"/>
      <c r="XCG582" s="263"/>
      <c r="XCH582" s="314"/>
      <c r="XCI582" s="314"/>
      <c r="XCJ582" s="314"/>
      <c r="XCK582" s="315"/>
      <c r="XCL582" s="314"/>
      <c r="XCM582" s="314"/>
      <c r="XCN582" s="314"/>
      <c r="XCO582" s="314"/>
      <c r="XCP582" s="314"/>
      <c r="XCQ582" s="317"/>
      <c r="XCR582" s="314"/>
      <c r="XCS582" s="318"/>
      <c r="XCT582" s="286"/>
      <c r="XCW582" s="314"/>
      <c r="XCX582" s="314"/>
      <c r="XCY582" s="263"/>
      <c r="XCZ582" s="312"/>
      <c r="XDA582" s="263"/>
      <c r="XDB582" s="314"/>
      <c r="XDC582" s="314"/>
      <c r="XDD582" s="314"/>
      <c r="XDE582" s="315"/>
      <c r="XDF582" s="314"/>
      <c r="XDG582" s="314"/>
      <c r="XDH582" s="314"/>
      <c r="XDI582" s="314"/>
      <c r="XDJ582" s="314"/>
      <c r="XDK582" s="314"/>
      <c r="XDL582" s="286"/>
      <c r="XDQ582" s="314"/>
      <c r="XDR582" s="314"/>
      <c r="XDS582" s="263"/>
      <c r="XDT582" s="312"/>
      <c r="XDU582" s="263"/>
      <c r="XDV582" s="314"/>
      <c r="XDW582" s="314"/>
      <c r="XDX582" s="314"/>
      <c r="XDY582" s="315"/>
      <c r="XDZ582" s="314"/>
      <c r="XEA582" s="314"/>
      <c r="XEB582" s="314"/>
      <c r="XEC582" s="314"/>
      <c r="XED582" s="314"/>
      <c r="XEE582" s="286"/>
      <c r="XEK582" s="314"/>
      <c r="XEL582" s="314"/>
      <c r="XEM582" s="263"/>
      <c r="XEN582" s="312"/>
      <c r="XEO582" s="263"/>
      <c r="XEP582" s="314"/>
      <c r="XEQ582" s="314"/>
      <c r="XER582" s="314"/>
      <c r="XES582" s="315"/>
      <c r="XET582" s="314"/>
      <c r="XEU582" s="314"/>
      <c r="XEV582" s="314"/>
      <c r="XEW582" s="314"/>
      <c r="XEX582" s="314"/>
    </row>
    <row r="583" spans="1:53 16265:16378" ht="40.5" hidden="1" customHeight="1" x14ac:dyDescent="0.2">
      <c r="A583" s="378"/>
      <c r="B583" s="364"/>
      <c r="C583" s="356"/>
      <c r="D583" s="374"/>
      <c r="E583" s="356"/>
      <c r="F583" s="369"/>
      <c r="G583" s="275" t="s">
        <v>272</v>
      </c>
      <c r="H583" s="275" t="s">
        <v>41</v>
      </c>
      <c r="I583" s="275" t="s">
        <v>2691</v>
      </c>
      <c r="J583" s="369"/>
      <c r="K583" s="369"/>
      <c r="L583" s="369"/>
      <c r="M583" s="369"/>
      <c r="N583" s="369"/>
      <c r="O583" s="382"/>
      <c r="P583" s="369"/>
      <c r="Q583" s="382"/>
      <c r="R583" s="382"/>
      <c r="S583" s="162"/>
      <c r="T583" s="334">
        <f t="shared" si="2205"/>
        <v>0</v>
      </c>
      <c r="U583" s="356"/>
      <c r="V583" s="356"/>
      <c r="W583" s="275"/>
      <c r="X583" s="369"/>
      <c r="Y583" s="368"/>
      <c r="Z583" s="335">
        <f t="shared" si="2208"/>
        <v>0</v>
      </c>
      <c r="AA583" s="275"/>
      <c r="AB583" s="275"/>
      <c r="AC583" s="368"/>
      <c r="AD583" s="356"/>
      <c r="AE583" s="336">
        <f t="shared" si="2210"/>
        <v>0</v>
      </c>
      <c r="AF583" s="275"/>
      <c r="AG583" s="275"/>
      <c r="AH583" s="368"/>
      <c r="AI583" s="356"/>
      <c r="AJ583" s="336">
        <f t="shared" si="2213"/>
        <v>0</v>
      </c>
      <c r="AK583" s="275"/>
      <c r="AL583" s="275"/>
      <c r="AM583" s="368"/>
      <c r="AN583" s="356"/>
      <c r="AO583" s="336">
        <f t="shared" si="2216"/>
        <v>0</v>
      </c>
      <c r="AP583" s="275"/>
      <c r="AQ583" s="356"/>
      <c r="AR583" s="356"/>
      <c r="AS583" s="358"/>
      <c r="AT583" s="360"/>
      <c r="AU583" s="367"/>
      <c r="AV583" s="367"/>
      <c r="AW583" s="275" t="s">
        <v>90</v>
      </c>
      <c r="AX583" s="275"/>
      <c r="AY583" s="159"/>
      <c r="AZ583" s="159"/>
      <c r="BA583" s="344"/>
      <c r="XAO583" s="314"/>
      <c r="XAP583" s="314"/>
      <c r="XAQ583" s="263"/>
      <c r="XAR583" s="312"/>
      <c r="XAS583" s="263"/>
      <c r="XAT583" s="314"/>
      <c r="XAU583" s="314"/>
      <c r="XAV583" s="314"/>
      <c r="XAW583" s="315"/>
      <c r="XAX583" s="314"/>
      <c r="XAY583" s="314"/>
      <c r="XAZ583" s="314"/>
      <c r="XBA583" s="314"/>
      <c r="XBB583" s="314"/>
      <c r="XBC583" s="314"/>
      <c r="XBD583" s="281"/>
      <c r="XBE583" s="316"/>
      <c r="XBF583" s="317"/>
      <c r="XBG583" s="314"/>
      <c r="XBH583" s="314"/>
      <c r="XBI583" s="314"/>
      <c r="XBJ583" s="314"/>
      <c r="XBK583" s="263"/>
      <c r="XBL583" s="312"/>
      <c r="XBM583" s="263"/>
      <c r="XBN583" s="314"/>
      <c r="XBO583" s="314"/>
      <c r="XBP583" s="314"/>
      <c r="XBQ583" s="315"/>
      <c r="XBR583" s="314"/>
      <c r="XBS583" s="314"/>
      <c r="XBT583" s="314"/>
      <c r="XBU583" s="314"/>
      <c r="XBV583" s="314"/>
      <c r="XBW583" s="281"/>
      <c r="XBX583" s="317"/>
      <c r="XBY583" s="314"/>
      <c r="XBZ583" s="314"/>
      <c r="XCA583" s="318"/>
      <c r="XCB583" s="312"/>
      <c r="XCC583" s="314"/>
      <c r="XCD583" s="314"/>
      <c r="XCE583" s="263"/>
      <c r="XCF583" s="312"/>
      <c r="XCG583" s="263"/>
      <c r="XCH583" s="314"/>
      <c r="XCI583" s="314"/>
      <c r="XCJ583" s="314"/>
      <c r="XCK583" s="315"/>
      <c r="XCL583" s="314"/>
      <c r="XCM583" s="314"/>
      <c r="XCN583" s="314"/>
      <c r="XCO583" s="314"/>
      <c r="XCP583" s="314"/>
      <c r="XCQ583" s="317"/>
      <c r="XCR583" s="314"/>
      <c r="XCS583" s="318"/>
      <c r="XCT583" s="286"/>
      <c r="XCW583" s="314"/>
      <c r="XCX583" s="314"/>
      <c r="XCY583" s="263"/>
      <c r="XCZ583" s="312"/>
      <c r="XDA583" s="263"/>
      <c r="XDB583" s="314"/>
      <c r="XDC583" s="314"/>
      <c r="XDD583" s="314"/>
      <c r="XDE583" s="315"/>
      <c r="XDF583" s="314"/>
      <c r="XDG583" s="314"/>
      <c r="XDH583" s="314"/>
      <c r="XDI583" s="314"/>
      <c r="XDJ583" s="314"/>
      <c r="XDK583" s="314"/>
      <c r="XDL583" s="286"/>
      <c r="XDQ583" s="314"/>
      <c r="XDR583" s="314"/>
      <c r="XDS583" s="263"/>
      <c r="XDT583" s="312"/>
      <c r="XDU583" s="263"/>
      <c r="XDV583" s="314"/>
      <c r="XDW583" s="314"/>
      <c r="XDX583" s="314"/>
      <c r="XDY583" s="315"/>
      <c r="XDZ583" s="314"/>
      <c r="XEA583" s="314"/>
      <c r="XEB583" s="314"/>
      <c r="XEC583" s="314"/>
      <c r="XED583" s="314"/>
      <c r="XEE583" s="286"/>
      <c r="XEK583" s="314"/>
      <c r="XEL583" s="314"/>
      <c r="XEM583" s="263"/>
      <c r="XEN583" s="312"/>
      <c r="XEO583" s="263"/>
      <c r="XEP583" s="314"/>
      <c r="XEQ583" s="314"/>
      <c r="XER583" s="314"/>
      <c r="XES583" s="315"/>
      <c r="XET583" s="314"/>
      <c r="XEU583" s="314"/>
      <c r="XEV583" s="314"/>
      <c r="XEW583" s="314"/>
      <c r="XEX583" s="314"/>
    </row>
    <row r="584" spans="1:53 16265:16378" ht="40.5" hidden="1" customHeight="1" x14ac:dyDescent="0.2">
      <c r="A584" s="378">
        <v>192</v>
      </c>
      <c r="B584" s="364" t="s">
        <v>550</v>
      </c>
      <c r="C584" s="356" t="str">
        <f t="shared" si="2307"/>
        <v>FERNANDO NOREÑA JARAMILLO</v>
      </c>
      <c r="D584" s="374" t="s">
        <v>170</v>
      </c>
      <c r="E584" s="356"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69" t="s">
        <v>275</v>
      </c>
      <c r="G584" s="275" t="s">
        <v>271</v>
      </c>
      <c r="H584" s="275" t="s">
        <v>34</v>
      </c>
      <c r="I584" s="166" t="s">
        <v>2692</v>
      </c>
      <c r="J584" s="369" t="s">
        <v>143</v>
      </c>
      <c r="K584" s="369" t="s">
        <v>2693</v>
      </c>
      <c r="L584" s="369" t="s">
        <v>2694</v>
      </c>
      <c r="M584" s="369" t="s">
        <v>2695</v>
      </c>
      <c r="N584" s="369" t="s">
        <v>128</v>
      </c>
      <c r="O584" s="382">
        <f t="shared" ref="O584" si="2422">IF(N584="ALTA",5,IF(N584="MEDIO ALTA",4,IF(N584="MEDIA",3,IF(N584="MEDIO BAJA",2,IF(N584="BAJA",1,0)))))</f>
        <v>1</v>
      </c>
      <c r="P584" s="369" t="s">
        <v>144</v>
      </c>
      <c r="Q584" s="382">
        <f t="shared" si="2411"/>
        <v>4</v>
      </c>
      <c r="R584" s="382">
        <f>Q584*O584</f>
        <v>4</v>
      </c>
      <c r="S584" s="162" t="s">
        <v>327</v>
      </c>
      <c r="T584" s="334">
        <f t="shared" si="2205"/>
        <v>1</v>
      </c>
      <c r="U584" s="356">
        <f t="shared" si="2412"/>
        <v>1</v>
      </c>
      <c r="V584" s="356">
        <f t="shared" ref="V584" si="2423">U584*0.6</f>
        <v>0.6</v>
      </c>
      <c r="W584" s="275" t="s">
        <v>2696</v>
      </c>
      <c r="X584" s="369">
        <f>IF(S584="No_existen",5*$X$10,Y584*$X$10)</f>
        <v>0.2</v>
      </c>
      <c r="Y584" s="368">
        <f t="shared" ref="Y584" si="2424">ROUND(AVERAGEIF(Z584:Z586,"&gt;0"),0)</f>
        <v>4</v>
      </c>
      <c r="Z584" s="335">
        <f t="shared" si="2208"/>
        <v>4</v>
      </c>
      <c r="AA584" s="275" t="s">
        <v>330</v>
      </c>
      <c r="AB584" s="275"/>
      <c r="AC584" s="368">
        <f t="shared" si="2288"/>
        <v>0.15</v>
      </c>
      <c r="AD584" s="356">
        <f t="shared" si="2322"/>
        <v>1</v>
      </c>
      <c r="AE584" s="336">
        <f t="shared" si="2210"/>
        <v>1</v>
      </c>
      <c r="AF584" s="275" t="s">
        <v>307</v>
      </c>
      <c r="AG584" s="275" t="s">
        <v>2697</v>
      </c>
      <c r="AH584" s="368">
        <f t="shared" ref="AH584" si="2425">IF(S584="No_existen",5*$AH$10,AI584*$AH$10)</f>
        <v>0.1</v>
      </c>
      <c r="AI584" s="356">
        <f t="shared" ref="AI584" si="2426">ROUND(AVERAGEIF(AJ584:AJ586,"&gt;0"),0)</f>
        <v>1</v>
      </c>
      <c r="AJ584" s="336">
        <f t="shared" si="2213"/>
        <v>1</v>
      </c>
      <c r="AK584" s="275" t="s">
        <v>304</v>
      </c>
      <c r="AL584" s="275" t="s">
        <v>311</v>
      </c>
      <c r="AM584" s="368">
        <f t="shared" ref="AM584" si="2427">IF(S584="No_existen",5*$AM$10,AN584*$AM$10)</f>
        <v>0.1</v>
      </c>
      <c r="AN584" s="356">
        <f t="shared" ref="AN584" si="2428">ROUND(AVERAGEIF(AO584:AO586,"&gt;0"),0)</f>
        <v>1</v>
      </c>
      <c r="AO584" s="336">
        <f t="shared" si="2216"/>
        <v>1</v>
      </c>
      <c r="AP584" s="275" t="s">
        <v>592</v>
      </c>
      <c r="AQ584" s="356">
        <f t="shared" si="2355"/>
        <v>2</v>
      </c>
      <c r="AR584" s="356" t="str">
        <f t="shared" ref="AR584" si="2429">IF(AQ584&lt;1.5,"FUERTE",IF(AND(AQ584&gt;=1.5,AQ584&lt;2.5),"ACEPTABLE",IF(AQ584&gt;=5,"INEXISTENTE","DÉBIL")))</f>
        <v>ACEPTABLE</v>
      </c>
      <c r="AS584" s="358">
        <f t="shared" ref="AS584" si="2430">IF(R584=0,0,ROUND((R584*AQ584),0))</f>
        <v>8</v>
      </c>
      <c r="AT584" s="360" t="str">
        <f t="shared" ref="AT584" si="2431">IF(AS584&gt;=36,"GRAVE", IF(AS584&lt;=10, "LEVE", "MODERADO"))</f>
        <v>LEVE</v>
      </c>
      <c r="AU584" s="367" t="s">
        <v>2698</v>
      </c>
      <c r="AV584" s="384">
        <v>0</v>
      </c>
      <c r="AW584" s="275" t="s">
        <v>90</v>
      </c>
      <c r="AX584" s="275"/>
      <c r="AY584" s="159"/>
      <c r="AZ584" s="159"/>
      <c r="BA584" s="344"/>
      <c r="XAO584" s="314"/>
      <c r="XAP584" s="314"/>
      <c r="XAQ584" s="263"/>
      <c r="XAR584" s="312"/>
      <c r="XAS584" s="263"/>
      <c r="XAT584" s="314"/>
      <c r="XAU584" s="314"/>
      <c r="XAV584" s="314"/>
      <c r="XAW584" s="315"/>
      <c r="XAX584" s="314"/>
      <c r="XAY584" s="314"/>
      <c r="XAZ584" s="314"/>
      <c r="XBA584" s="314"/>
      <c r="XBB584" s="314"/>
      <c r="XBC584" s="314"/>
      <c r="XBD584" s="281"/>
      <c r="XBE584" s="316"/>
      <c r="XBF584" s="317"/>
      <c r="XBG584" s="314"/>
      <c r="XBH584" s="314"/>
      <c r="XBI584" s="314"/>
      <c r="XBJ584" s="314"/>
      <c r="XBK584" s="263"/>
      <c r="XBL584" s="312"/>
      <c r="XBM584" s="263"/>
      <c r="XBN584" s="314"/>
      <c r="XBO584" s="314"/>
      <c r="XBP584" s="314"/>
      <c r="XBQ584" s="315"/>
      <c r="XBR584" s="314"/>
      <c r="XBS584" s="314"/>
      <c r="XBT584" s="314"/>
      <c r="XBU584" s="314"/>
      <c r="XBV584" s="314"/>
      <c r="XBW584" s="281"/>
      <c r="XBX584" s="317"/>
      <c r="XBY584" s="314"/>
      <c r="XBZ584" s="314"/>
      <c r="XCA584" s="318"/>
      <c r="XCB584" s="312"/>
      <c r="XCC584" s="314"/>
      <c r="XCD584" s="314"/>
      <c r="XCE584" s="263"/>
      <c r="XCF584" s="312"/>
      <c r="XCG584" s="263"/>
      <c r="XCH584" s="314"/>
      <c r="XCI584" s="314"/>
      <c r="XCJ584" s="314"/>
      <c r="XCK584" s="315"/>
      <c r="XCL584" s="314"/>
      <c r="XCM584" s="314"/>
      <c r="XCN584" s="314"/>
      <c r="XCO584" s="314"/>
      <c r="XCP584" s="314"/>
      <c r="XCQ584" s="317"/>
      <c r="XCR584" s="314"/>
      <c r="XCS584" s="318"/>
      <c r="XCT584" s="286"/>
      <c r="XCW584" s="314"/>
      <c r="XCX584" s="314"/>
      <c r="XCY584" s="263"/>
      <c r="XCZ584" s="312"/>
      <c r="XDA584" s="263"/>
      <c r="XDB584" s="314"/>
      <c r="XDC584" s="314"/>
      <c r="XDD584" s="314"/>
      <c r="XDE584" s="315"/>
      <c r="XDF584" s="314"/>
      <c r="XDG584" s="314"/>
      <c r="XDH584" s="314"/>
      <c r="XDI584" s="314"/>
      <c r="XDJ584" s="314"/>
      <c r="XDK584" s="314"/>
      <c r="XDL584" s="286"/>
      <c r="XDQ584" s="314"/>
      <c r="XDR584" s="314"/>
      <c r="XDS584" s="263"/>
      <c r="XDT584" s="312"/>
      <c r="XDU584" s="263"/>
      <c r="XDV584" s="314"/>
      <c r="XDW584" s="314"/>
      <c r="XDX584" s="314"/>
      <c r="XDY584" s="315"/>
      <c r="XDZ584" s="314"/>
      <c r="XEA584" s="314"/>
      <c r="XEB584" s="314"/>
      <c r="XEC584" s="314"/>
      <c r="XED584" s="314"/>
      <c r="XEE584" s="286"/>
      <c r="XEK584" s="314"/>
      <c r="XEL584" s="314"/>
      <c r="XEM584" s="263"/>
      <c r="XEN584" s="312"/>
      <c r="XEO584" s="263"/>
      <c r="XEP584" s="314"/>
      <c r="XEQ584" s="314"/>
      <c r="XER584" s="314"/>
      <c r="XES584" s="315"/>
      <c r="XET584" s="314"/>
      <c r="XEU584" s="314"/>
      <c r="XEV584" s="314"/>
      <c r="XEW584" s="314"/>
      <c r="XEX584" s="314"/>
    </row>
    <row r="585" spans="1:53 16265:16378" ht="40.5" hidden="1" customHeight="1" x14ac:dyDescent="0.2">
      <c r="A585" s="378"/>
      <c r="B585" s="364"/>
      <c r="C585" s="356"/>
      <c r="D585" s="374"/>
      <c r="E585" s="356"/>
      <c r="F585" s="369"/>
      <c r="G585" s="275"/>
      <c r="H585" s="275"/>
      <c r="I585" s="275"/>
      <c r="J585" s="369"/>
      <c r="K585" s="369"/>
      <c r="L585" s="369"/>
      <c r="M585" s="369"/>
      <c r="N585" s="369"/>
      <c r="O585" s="382"/>
      <c r="P585" s="369"/>
      <c r="Q585" s="382"/>
      <c r="R585" s="382"/>
      <c r="S585" s="162"/>
      <c r="T585" s="334">
        <f t="shared" si="2205"/>
        <v>0</v>
      </c>
      <c r="U585" s="356"/>
      <c r="V585" s="356"/>
      <c r="W585" s="275"/>
      <c r="X585" s="369"/>
      <c r="Y585" s="368"/>
      <c r="Z585" s="335">
        <f t="shared" si="2208"/>
        <v>0</v>
      </c>
      <c r="AA585" s="275"/>
      <c r="AB585" s="275"/>
      <c r="AC585" s="368"/>
      <c r="AD585" s="356"/>
      <c r="AE585" s="336">
        <f t="shared" si="2210"/>
        <v>0</v>
      </c>
      <c r="AF585" s="275"/>
      <c r="AG585" s="275"/>
      <c r="AH585" s="368"/>
      <c r="AI585" s="356"/>
      <c r="AJ585" s="336">
        <f t="shared" si="2213"/>
        <v>0</v>
      </c>
      <c r="AK585" s="275"/>
      <c r="AL585" s="275"/>
      <c r="AM585" s="368"/>
      <c r="AN585" s="356"/>
      <c r="AO585" s="336">
        <f t="shared" si="2216"/>
        <v>0</v>
      </c>
      <c r="AP585" s="275"/>
      <c r="AQ585" s="356"/>
      <c r="AR585" s="356"/>
      <c r="AS585" s="358"/>
      <c r="AT585" s="360"/>
      <c r="AU585" s="367"/>
      <c r="AV585" s="384"/>
      <c r="AW585" s="275" t="s">
        <v>90</v>
      </c>
      <c r="AX585" s="275"/>
      <c r="AY585" s="159"/>
      <c r="AZ585" s="159"/>
      <c r="BA585" s="344"/>
      <c r="XAO585" s="314"/>
      <c r="XAP585" s="314"/>
      <c r="XAQ585" s="263"/>
      <c r="XAR585" s="312"/>
      <c r="XAS585" s="263"/>
      <c r="XAT585" s="314"/>
      <c r="XAU585" s="314"/>
      <c r="XAV585" s="314"/>
      <c r="XAW585" s="315"/>
      <c r="XAX585" s="314"/>
      <c r="XAY585" s="314"/>
      <c r="XAZ585" s="314"/>
      <c r="XBA585" s="314"/>
      <c r="XBB585" s="314"/>
      <c r="XBC585" s="314"/>
      <c r="XBD585" s="281"/>
      <c r="XBE585" s="316"/>
      <c r="XBF585" s="317"/>
      <c r="XBG585" s="314"/>
      <c r="XBH585" s="314"/>
      <c r="XBI585" s="314"/>
      <c r="XBJ585" s="314"/>
      <c r="XBK585" s="263"/>
      <c r="XBL585" s="312"/>
      <c r="XBM585" s="263"/>
      <c r="XBN585" s="314"/>
      <c r="XBO585" s="314"/>
      <c r="XBP585" s="314"/>
      <c r="XBQ585" s="315"/>
      <c r="XBR585" s="314"/>
      <c r="XBS585" s="314"/>
      <c r="XBT585" s="314"/>
      <c r="XBU585" s="314"/>
      <c r="XBV585" s="314"/>
      <c r="XBW585" s="281"/>
      <c r="XBX585" s="317"/>
      <c r="XBY585" s="314"/>
      <c r="XBZ585" s="314"/>
      <c r="XCA585" s="318"/>
      <c r="XCB585" s="312"/>
      <c r="XCC585" s="314"/>
      <c r="XCD585" s="314"/>
      <c r="XCE585" s="263"/>
      <c r="XCF585" s="312"/>
      <c r="XCG585" s="263"/>
      <c r="XCH585" s="314"/>
      <c r="XCI585" s="314"/>
      <c r="XCJ585" s="314"/>
      <c r="XCK585" s="315"/>
      <c r="XCL585" s="314"/>
      <c r="XCM585" s="314"/>
      <c r="XCN585" s="314"/>
      <c r="XCO585" s="314"/>
      <c r="XCP585" s="314"/>
      <c r="XCQ585" s="317"/>
      <c r="XCR585" s="314"/>
      <c r="XCS585" s="318"/>
      <c r="XCT585" s="286"/>
      <c r="XCW585" s="314"/>
      <c r="XCX585" s="314"/>
      <c r="XCY585" s="263"/>
      <c r="XCZ585" s="312"/>
      <c r="XDA585" s="263"/>
      <c r="XDB585" s="314"/>
      <c r="XDC585" s="314"/>
      <c r="XDD585" s="314"/>
      <c r="XDE585" s="315"/>
      <c r="XDF585" s="314"/>
      <c r="XDG585" s="314"/>
      <c r="XDH585" s="314"/>
      <c r="XDI585" s="314"/>
      <c r="XDJ585" s="314"/>
      <c r="XDK585" s="314"/>
      <c r="XDL585" s="286"/>
      <c r="XDQ585" s="314"/>
      <c r="XDR585" s="314"/>
      <c r="XDS585" s="263"/>
      <c r="XDT585" s="312"/>
      <c r="XDU585" s="263"/>
      <c r="XDV585" s="314"/>
      <c r="XDW585" s="314"/>
      <c r="XDX585" s="314"/>
      <c r="XDY585" s="315"/>
      <c r="XDZ585" s="314"/>
      <c r="XEA585" s="314"/>
      <c r="XEB585" s="314"/>
      <c r="XEC585" s="314"/>
      <c r="XED585" s="314"/>
      <c r="XEE585" s="286"/>
      <c r="XEK585" s="314"/>
      <c r="XEL585" s="314"/>
      <c r="XEM585" s="263"/>
      <c r="XEN585" s="312"/>
      <c r="XEO585" s="263"/>
      <c r="XEP585" s="314"/>
      <c r="XEQ585" s="314"/>
      <c r="XER585" s="314"/>
      <c r="XES585" s="315"/>
      <c r="XET585" s="314"/>
      <c r="XEU585" s="314"/>
      <c r="XEV585" s="314"/>
      <c r="XEW585" s="314"/>
      <c r="XEX585" s="314"/>
    </row>
    <row r="586" spans="1:53 16265:16378" ht="40.5" hidden="1" customHeight="1" x14ac:dyDescent="0.2">
      <c r="A586" s="378"/>
      <c r="B586" s="364"/>
      <c r="C586" s="356"/>
      <c r="D586" s="374"/>
      <c r="E586" s="356"/>
      <c r="F586" s="369"/>
      <c r="G586" s="275"/>
      <c r="H586" s="275"/>
      <c r="I586" s="275"/>
      <c r="J586" s="369"/>
      <c r="K586" s="369"/>
      <c r="L586" s="369"/>
      <c r="M586" s="369"/>
      <c r="N586" s="369"/>
      <c r="O586" s="382"/>
      <c r="P586" s="369"/>
      <c r="Q586" s="382"/>
      <c r="R586" s="382"/>
      <c r="S586" s="162"/>
      <c r="T586" s="334">
        <f t="shared" si="2205"/>
        <v>0</v>
      </c>
      <c r="U586" s="356"/>
      <c r="V586" s="356"/>
      <c r="W586" s="275"/>
      <c r="X586" s="369"/>
      <c r="Y586" s="368"/>
      <c r="Z586" s="335">
        <f t="shared" si="2208"/>
        <v>0</v>
      </c>
      <c r="AA586" s="275"/>
      <c r="AB586" s="275"/>
      <c r="AC586" s="368"/>
      <c r="AD586" s="356"/>
      <c r="AE586" s="336">
        <f t="shared" si="2210"/>
        <v>0</v>
      </c>
      <c r="AF586" s="275"/>
      <c r="AG586" s="275"/>
      <c r="AH586" s="368"/>
      <c r="AI586" s="356"/>
      <c r="AJ586" s="336">
        <f t="shared" si="2213"/>
        <v>0</v>
      </c>
      <c r="AK586" s="275"/>
      <c r="AL586" s="275"/>
      <c r="AM586" s="368"/>
      <c r="AN586" s="356"/>
      <c r="AO586" s="336">
        <f t="shared" si="2216"/>
        <v>0</v>
      </c>
      <c r="AP586" s="275"/>
      <c r="AQ586" s="356"/>
      <c r="AR586" s="356"/>
      <c r="AS586" s="358"/>
      <c r="AT586" s="360"/>
      <c r="AU586" s="367"/>
      <c r="AV586" s="384"/>
      <c r="AW586" s="275" t="s">
        <v>90</v>
      </c>
      <c r="AX586" s="275"/>
      <c r="AY586" s="159"/>
      <c r="AZ586" s="159"/>
      <c r="BA586" s="344"/>
      <c r="XAO586" s="314"/>
      <c r="XAP586" s="314"/>
      <c r="XAQ586" s="263"/>
      <c r="XAR586" s="312"/>
      <c r="XAS586" s="263"/>
      <c r="XAT586" s="314"/>
      <c r="XAU586" s="314"/>
      <c r="XAV586" s="314"/>
      <c r="XAW586" s="315"/>
      <c r="XAX586" s="314"/>
      <c r="XAY586" s="314"/>
      <c r="XAZ586" s="314"/>
      <c r="XBA586" s="314"/>
      <c r="XBB586" s="314"/>
      <c r="XBC586" s="314"/>
      <c r="XBD586" s="281"/>
      <c r="XBE586" s="316"/>
      <c r="XBF586" s="317"/>
      <c r="XBG586" s="314"/>
      <c r="XBH586" s="314"/>
      <c r="XBI586" s="314"/>
      <c r="XBJ586" s="314"/>
      <c r="XBK586" s="263"/>
      <c r="XBL586" s="312"/>
      <c r="XBM586" s="263"/>
      <c r="XBN586" s="314"/>
      <c r="XBO586" s="314"/>
      <c r="XBP586" s="314"/>
      <c r="XBQ586" s="315"/>
      <c r="XBR586" s="314"/>
      <c r="XBS586" s="314"/>
      <c r="XBT586" s="314"/>
      <c r="XBU586" s="314"/>
      <c r="XBV586" s="314"/>
      <c r="XBW586" s="281"/>
      <c r="XBX586" s="317"/>
      <c r="XBY586" s="314"/>
      <c r="XBZ586" s="314"/>
      <c r="XCA586" s="318"/>
      <c r="XCB586" s="312"/>
      <c r="XCC586" s="314"/>
      <c r="XCD586" s="314"/>
      <c r="XCE586" s="263"/>
      <c r="XCF586" s="312"/>
      <c r="XCG586" s="263"/>
      <c r="XCH586" s="314"/>
      <c r="XCI586" s="314"/>
      <c r="XCJ586" s="314"/>
      <c r="XCK586" s="315"/>
      <c r="XCL586" s="314"/>
      <c r="XCM586" s="314"/>
      <c r="XCN586" s="314"/>
      <c r="XCO586" s="314"/>
      <c r="XCP586" s="314"/>
      <c r="XCQ586" s="317"/>
      <c r="XCR586" s="314"/>
      <c r="XCS586" s="318"/>
      <c r="XCT586" s="286"/>
      <c r="XCW586" s="314"/>
      <c r="XCX586" s="314"/>
      <c r="XCY586" s="263"/>
      <c r="XCZ586" s="312"/>
      <c r="XDA586" s="263"/>
      <c r="XDB586" s="314"/>
      <c r="XDC586" s="314"/>
      <c r="XDD586" s="314"/>
      <c r="XDE586" s="315"/>
      <c r="XDF586" s="314"/>
      <c r="XDG586" s="314"/>
      <c r="XDH586" s="314"/>
      <c r="XDI586" s="314"/>
      <c r="XDJ586" s="314"/>
      <c r="XDK586" s="314"/>
      <c r="XDL586" s="286"/>
      <c r="XDQ586" s="314"/>
      <c r="XDR586" s="314"/>
      <c r="XDS586" s="263"/>
      <c r="XDT586" s="312"/>
      <c r="XDU586" s="263"/>
      <c r="XDV586" s="314"/>
      <c r="XDW586" s="314"/>
      <c r="XDX586" s="314"/>
      <c r="XDY586" s="315"/>
      <c r="XDZ586" s="314"/>
      <c r="XEA586" s="314"/>
      <c r="XEB586" s="314"/>
      <c r="XEC586" s="314"/>
      <c r="XED586" s="314"/>
      <c r="XEE586" s="286"/>
      <c r="XEK586" s="314"/>
      <c r="XEL586" s="314"/>
      <c r="XEM586" s="263"/>
      <c r="XEN586" s="312"/>
      <c r="XEO586" s="263"/>
      <c r="XEP586" s="314"/>
      <c r="XEQ586" s="314"/>
      <c r="XER586" s="314"/>
      <c r="XES586" s="315"/>
      <c r="XET586" s="314"/>
      <c r="XEU586" s="314"/>
      <c r="XEV586" s="314"/>
      <c r="XEW586" s="314"/>
      <c r="XEX586" s="314"/>
    </row>
    <row r="587" spans="1:53 16265:16378" ht="40.5" hidden="1" customHeight="1" x14ac:dyDescent="0.2">
      <c r="A587" s="378">
        <v>193</v>
      </c>
      <c r="B587" s="364" t="s">
        <v>550</v>
      </c>
      <c r="C587" s="356" t="str">
        <f t="shared" si="2307"/>
        <v>FERNANDO NOREÑA JARAMILLO</v>
      </c>
      <c r="D587" s="374" t="s">
        <v>170</v>
      </c>
      <c r="E587" s="356"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69" t="s">
        <v>276</v>
      </c>
      <c r="G587" s="275" t="s">
        <v>271</v>
      </c>
      <c r="H587" s="275" t="s">
        <v>35</v>
      </c>
      <c r="I587" s="166" t="s">
        <v>2699</v>
      </c>
      <c r="J587" s="369" t="s">
        <v>114</v>
      </c>
      <c r="K587" s="369" t="s">
        <v>2700</v>
      </c>
      <c r="L587" s="369" t="s">
        <v>2701</v>
      </c>
      <c r="M587" s="369" t="s">
        <v>2702</v>
      </c>
      <c r="N587" s="369" t="s">
        <v>128</v>
      </c>
      <c r="O587" s="382">
        <f t="shared" ref="O587" si="2432">IF(N587="ALTA",5,IF(N587="MEDIO ALTA",4,IF(N587="MEDIA",3,IF(N587="MEDIO BAJA",2,IF(N587="BAJA",1,0)))))</f>
        <v>1</v>
      </c>
      <c r="P587" s="369" t="s">
        <v>141</v>
      </c>
      <c r="Q587" s="382">
        <f t="shared" si="2411"/>
        <v>3</v>
      </c>
      <c r="R587" s="382">
        <f>Q587*O587</f>
        <v>3</v>
      </c>
      <c r="S587" s="162" t="s">
        <v>327</v>
      </c>
      <c r="T587" s="334">
        <f t="shared" si="2205"/>
        <v>1</v>
      </c>
      <c r="U587" s="356">
        <f t="shared" si="2412"/>
        <v>1</v>
      </c>
      <c r="V587" s="356">
        <f t="shared" ref="V587" si="2433">U587*0.6</f>
        <v>0.6</v>
      </c>
      <c r="W587" s="275" t="s">
        <v>2703</v>
      </c>
      <c r="X587" s="369">
        <f>IF(S587="No_existen",5*$X$10,Y587*$X$10)</f>
        <v>0.15000000000000002</v>
      </c>
      <c r="Y587" s="368">
        <f t="shared" ref="Y587" si="2434">ROUND(AVERAGEIF(Z587:Z589,"&gt;0"),0)</f>
        <v>3</v>
      </c>
      <c r="Z587" s="335">
        <f t="shared" si="2208"/>
        <v>4</v>
      </c>
      <c r="AA587" s="275" t="s">
        <v>330</v>
      </c>
      <c r="AB587" s="275"/>
      <c r="AC587" s="368">
        <f t="shared" si="2288"/>
        <v>0.15</v>
      </c>
      <c r="AD587" s="356">
        <f t="shared" ref="AD587:AD605" si="2435">ROUND(AVERAGEIF(AE587:AE589,"&gt;0"),0)</f>
        <v>1</v>
      </c>
      <c r="AE587" s="336">
        <f t="shared" si="2210"/>
        <v>1</v>
      </c>
      <c r="AF587" s="275" t="s">
        <v>307</v>
      </c>
      <c r="AG587" s="275" t="s">
        <v>2697</v>
      </c>
      <c r="AH587" s="368">
        <f t="shared" ref="AH587" si="2436">IF(S587="No_existen",5*$AH$10,AI587*$AH$10)</f>
        <v>0.1</v>
      </c>
      <c r="AI587" s="356">
        <f t="shared" ref="AI587" si="2437">ROUND(AVERAGEIF(AJ587:AJ589,"&gt;0"),0)</f>
        <v>1</v>
      </c>
      <c r="AJ587" s="336">
        <f t="shared" si="2213"/>
        <v>1</v>
      </c>
      <c r="AK587" s="275" t="s">
        <v>304</v>
      </c>
      <c r="AL587" s="275" t="s">
        <v>313</v>
      </c>
      <c r="AM587" s="368">
        <f t="shared" ref="AM587" si="2438">IF(S587="No_existen",5*$AM$10,AN587*$AM$10)</f>
        <v>0.1</v>
      </c>
      <c r="AN587" s="356">
        <f t="shared" ref="AN587" si="2439">ROUND(AVERAGEIF(AO587:AO589,"&gt;0"),0)</f>
        <v>1</v>
      </c>
      <c r="AO587" s="336">
        <f t="shared" si="2216"/>
        <v>1</v>
      </c>
      <c r="AP587" s="275" t="s">
        <v>592</v>
      </c>
      <c r="AQ587" s="356">
        <f t="shared" si="2355"/>
        <v>1</v>
      </c>
      <c r="AR587" s="356" t="str">
        <f t="shared" ref="AR587" si="2440">IF(AQ587&lt;1.5,"FUERTE",IF(AND(AQ587&gt;=1.5,AQ587&lt;2.5),"ACEPTABLE",IF(AQ587&gt;=5,"INEXISTENTE","DÉBIL")))</f>
        <v>FUERTE</v>
      </c>
      <c r="AS587" s="358">
        <f t="shared" ref="AS587" si="2441">IF(R587=0,0,ROUND((R587*AQ587),0))</f>
        <v>3</v>
      </c>
      <c r="AT587" s="360" t="str">
        <f t="shared" ref="AT587" si="2442">IF(AS587&gt;=36,"GRAVE", IF(AS587&lt;=10, "LEVE", "MODERADO"))</f>
        <v>LEVE</v>
      </c>
      <c r="AU587" s="367" t="s">
        <v>2704</v>
      </c>
      <c r="AV587" s="384">
        <v>0</v>
      </c>
      <c r="AW587" s="275" t="s">
        <v>90</v>
      </c>
      <c r="AX587" s="275"/>
      <c r="AY587" s="159"/>
      <c r="AZ587" s="159"/>
      <c r="BA587" s="344"/>
      <c r="XAO587" s="314"/>
      <c r="XAP587" s="314"/>
      <c r="XAQ587" s="263"/>
      <c r="XAR587" s="312"/>
      <c r="XAS587" s="263"/>
      <c r="XAT587" s="314"/>
      <c r="XAU587" s="314"/>
      <c r="XAV587" s="314"/>
      <c r="XAW587" s="315"/>
      <c r="XAX587" s="314"/>
      <c r="XAY587" s="314"/>
      <c r="XAZ587" s="314"/>
      <c r="XBA587" s="314"/>
      <c r="XBB587" s="314"/>
      <c r="XBC587" s="314"/>
      <c r="XBD587" s="281"/>
      <c r="XBE587" s="316"/>
      <c r="XBF587" s="317"/>
      <c r="XBG587" s="314"/>
      <c r="XBH587" s="314"/>
      <c r="XBI587" s="314"/>
      <c r="XBJ587" s="314"/>
      <c r="XBK587" s="263"/>
      <c r="XBL587" s="312"/>
      <c r="XBM587" s="263"/>
      <c r="XBN587" s="314"/>
      <c r="XBO587" s="314"/>
      <c r="XBP587" s="314"/>
      <c r="XBQ587" s="315"/>
      <c r="XBR587" s="314"/>
      <c r="XBS587" s="314"/>
      <c r="XBT587" s="314"/>
      <c r="XBU587" s="314"/>
      <c r="XBV587" s="314"/>
      <c r="XBW587" s="281"/>
      <c r="XBX587" s="317"/>
      <c r="XBY587" s="314"/>
      <c r="XBZ587" s="314"/>
      <c r="XCA587" s="318"/>
      <c r="XCB587" s="312"/>
      <c r="XCC587" s="314"/>
      <c r="XCD587" s="314"/>
      <c r="XCE587" s="263"/>
      <c r="XCF587" s="312"/>
      <c r="XCG587" s="263"/>
      <c r="XCH587" s="314"/>
      <c r="XCI587" s="314"/>
      <c r="XCJ587" s="314"/>
      <c r="XCK587" s="315"/>
      <c r="XCL587" s="314"/>
      <c r="XCM587" s="314"/>
      <c r="XCN587" s="314"/>
      <c r="XCO587" s="314"/>
      <c r="XCP587" s="314"/>
      <c r="XCQ587" s="317"/>
      <c r="XCR587" s="314"/>
      <c r="XCS587" s="318"/>
      <c r="XCT587" s="286"/>
      <c r="XCW587" s="314"/>
      <c r="XCX587" s="314"/>
      <c r="XCY587" s="263"/>
      <c r="XCZ587" s="312"/>
      <c r="XDA587" s="263"/>
      <c r="XDB587" s="314"/>
      <c r="XDC587" s="314"/>
      <c r="XDD587" s="314"/>
      <c r="XDE587" s="315"/>
      <c r="XDF587" s="314"/>
      <c r="XDG587" s="314"/>
      <c r="XDH587" s="314"/>
      <c r="XDI587" s="314"/>
      <c r="XDJ587" s="314"/>
      <c r="XDK587" s="314"/>
      <c r="XDL587" s="286"/>
      <c r="XDQ587" s="314"/>
      <c r="XDR587" s="314"/>
      <c r="XDS587" s="263"/>
      <c r="XDT587" s="312"/>
      <c r="XDU587" s="263"/>
      <c r="XDV587" s="314"/>
      <c r="XDW587" s="314"/>
      <c r="XDX587" s="314"/>
      <c r="XDY587" s="315"/>
      <c r="XDZ587" s="314"/>
      <c r="XEA587" s="314"/>
      <c r="XEB587" s="314"/>
      <c r="XEC587" s="314"/>
      <c r="XED587" s="314"/>
      <c r="XEE587" s="286"/>
      <c r="XEK587" s="314"/>
      <c r="XEL587" s="314"/>
      <c r="XEM587" s="263"/>
      <c r="XEN587" s="312"/>
      <c r="XEO587" s="263"/>
      <c r="XEP587" s="314"/>
      <c r="XEQ587" s="314"/>
      <c r="XER587" s="314"/>
      <c r="XES587" s="315"/>
      <c r="XET587" s="314"/>
      <c r="XEU587" s="314"/>
      <c r="XEV587" s="314"/>
      <c r="XEW587" s="314"/>
      <c r="XEX587" s="314"/>
    </row>
    <row r="588" spans="1:53 16265:16378" ht="40.5" hidden="1" customHeight="1" x14ac:dyDescent="0.2">
      <c r="A588" s="378"/>
      <c r="B588" s="364"/>
      <c r="C588" s="356"/>
      <c r="D588" s="374"/>
      <c r="E588" s="356"/>
      <c r="F588" s="369"/>
      <c r="G588" s="275" t="s">
        <v>272</v>
      </c>
      <c r="H588" s="275" t="s">
        <v>233</v>
      </c>
      <c r="I588" s="166" t="s">
        <v>2705</v>
      </c>
      <c r="J588" s="369"/>
      <c r="K588" s="369"/>
      <c r="L588" s="369"/>
      <c r="M588" s="369"/>
      <c r="N588" s="369"/>
      <c r="O588" s="382"/>
      <c r="P588" s="369"/>
      <c r="Q588" s="382"/>
      <c r="R588" s="382"/>
      <c r="S588" s="162" t="s">
        <v>327</v>
      </c>
      <c r="T588" s="334">
        <f t="shared" ref="T588:T607" si="2443">IF(S588=$S$826,1,IF(S588=$S$822,5,IF(S588=$S$823,4,IF(S588=$S$824,3,IF(S588=$S$825,2,0)))))</f>
        <v>1</v>
      </c>
      <c r="U588" s="356"/>
      <c r="V588" s="356"/>
      <c r="W588" s="275" t="s">
        <v>2706</v>
      </c>
      <c r="X588" s="369"/>
      <c r="Y588" s="368"/>
      <c r="Z588" s="335">
        <f t="shared" ref="Z588:Z607" si="2444">IF(AA588=$AA$824,1,IF(AA588=$AA$823,2,IF(AA588=$AA$822,4,IF(S588="No_existen",5,0))))</f>
        <v>1</v>
      </c>
      <c r="AA588" s="275" t="s">
        <v>332</v>
      </c>
      <c r="AB588" s="275" t="s">
        <v>2707</v>
      </c>
      <c r="AC588" s="368"/>
      <c r="AD588" s="356"/>
      <c r="AE588" s="336">
        <f t="shared" ref="AE588:AE607" si="2445">IF(AF588=$AG$823,1,IF(AF588=$AG$822,4,IF(S588="No_existen",5,0)))</f>
        <v>1</v>
      </c>
      <c r="AF588" s="275" t="s">
        <v>307</v>
      </c>
      <c r="AG588" s="275" t="s">
        <v>2708</v>
      </c>
      <c r="AH588" s="368"/>
      <c r="AI588" s="356"/>
      <c r="AJ588" s="336">
        <f t="shared" ref="AJ588:AJ607" si="2446">IF(AK588=$AK$822,1,IF(AK588=$AK$823,4,IF(S588="No_existen",5,0)))</f>
        <v>1</v>
      </c>
      <c r="AK588" s="275" t="s">
        <v>304</v>
      </c>
      <c r="AL588" s="275" t="s">
        <v>318</v>
      </c>
      <c r="AM588" s="368"/>
      <c r="AN588" s="356"/>
      <c r="AO588" s="336">
        <f t="shared" ref="AO588:AO607" si="2447">IF(AP588="Preventivo",1,IF(AP588="Detectivo",4, IF(S588="No_existen",5,0)))</f>
        <v>1</v>
      </c>
      <c r="AP588" s="275" t="s">
        <v>592</v>
      </c>
      <c r="AQ588" s="356"/>
      <c r="AR588" s="356"/>
      <c r="AS588" s="358"/>
      <c r="AT588" s="360"/>
      <c r="AU588" s="367"/>
      <c r="AV588" s="384"/>
      <c r="AW588" s="275" t="s">
        <v>90</v>
      </c>
      <c r="AX588" s="275"/>
      <c r="AY588" s="159"/>
      <c r="AZ588" s="159"/>
      <c r="BA588" s="344"/>
      <c r="XAO588" s="314"/>
      <c r="XAP588" s="314"/>
      <c r="XAQ588" s="263"/>
      <c r="XAR588" s="312"/>
      <c r="XAS588" s="263"/>
      <c r="XAT588" s="314"/>
      <c r="XAU588" s="314"/>
      <c r="XAV588" s="314"/>
      <c r="XAW588" s="315"/>
      <c r="XAX588" s="314"/>
      <c r="XAY588" s="314"/>
      <c r="XAZ588" s="314"/>
      <c r="XBA588" s="314"/>
      <c r="XBB588" s="314"/>
      <c r="XBC588" s="314"/>
      <c r="XBD588" s="281"/>
      <c r="XBE588" s="316"/>
      <c r="XBF588" s="317"/>
      <c r="XBG588" s="314"/>
      <c r="XBH588" s="314"/>
      <c r="XBI588" s="314"/>
      <c r="XBJ588" s="314"/>
      <c r="XBK588" s="263"/>
      <c r="XBL588" s="312"/>
      <c r="XBM588" s="263"/>
      <c r="XBN588" s="314"/>
      <c r="XBO588" s="314"/>
      <c r="XBP588" s="314"/>
      <c r="XBQ588" s="315"/>
      <c r="XBR588" s="314"/>
      <c r="XBS588" s="314"/>
      <c r="XBT588" s="314"/>
      <c r="XBU588" s="314"/>
      <c r="XBV588" s="314"/>
      <c r="XBW588" s="281"/>
      <c r="XBX588" s="317"/>
      <c r="XBY588" s="314"/>
      <c r="XBZ588" s="314"/>
      <c r="XCA588" s="318"/>
      <c r="XCB588" s="312"/>
      <c r="XCC588" s="314"/>
      <c r="XCD588" s="314"/>
      <c r="XCE588" s="263"/>
      <c r="XCF588" s="312"/>
      <c r="XCG588" s="263"/>
      <c r="XCH588" s="314"/>
      <c r="XCI588" s="314"/>
      <c r="XCJ588" s="314"/>
      <c r="XCK588" s="315"/>
      <c r="XCL588" s="314"/>
      <c r="XCM588" s="314"/>
      <c r="XCN588" s="314"/>
      <c r="XCO588" s="314"/>
      <c r="XCP588" s="314"/>
      <c r="XCQ588" s="317"/>
      <c r="XCR588" s="314"/>
      <c r="XCS588" s="318"/>
      <c r="XCT588" s="286"/>
      <c r="XCW588" s="314"/>
      <c r="XCX588" s="314"/>
      <c r="XCY588" s="263"/>
      <c r="XCZ588" s="312"/>
      <c r="XDA588" s="263"/>
      <c r="XDB588" s="314"/>
      <c r="XDC588" s="314"/>
      <c r="XDD588" s="314"/>
      <c r="XDE588" s="315"/>
      <c r="XDF588" s="314"/>
      <c r="XDG588" s="314"/>
      <c r="XDH588" s="314"/>
      <c r="XDI588" s="314"/>
      <c r="XDJ588" s="314"/>
      <c r="XDK588" s="314"/>
      <c r="XDL588" s="286"/>
      <c r="XDQ588" s="314"/>
      <c r="XDR588" s="314"/>
      <c r="XDS588" s="263"/>
      <c r="XDT588" s="312"/>
      <c r="XDU588" s="263"/>
      <c r="XDV588" s="314"/>
      <c r="XDW588" s="314"/>
      <c r="XDX588" s="314"/>
      <c r="XDY588" s="315"/>
      <c r="XDZ588" s="314"/>
      <c r="XEA588" s="314"/>
      <c r="XEB588" s="314"/>
      <c r="XEC588" s="314"/>
      <c r="XED588" s="314"/>
      <c r="XEE588" s="286"/>
      <c r="XEK588" s="314"/>
      <c r="XEL588" s="314"/>
      <c r="XEM588" s="263"/>
      <c r="XEN588" s="312"/>
      <c r="XEO588" s="263"/>
      <c r="XEP588" s="314"/>
      <c r="XEQ588" s="314"/>
      <c r="XER588" s="314"/>
      <c r="XES588" s="315"/>
      <c r="XET588" s="314"/>
      <c r="XEU588" s="314"/>
      <c r="XEV588" s="314"/>
      <c r="XEW588" s="314"/>
      <c r="XEX588" s="314"/>
    </row>
    <row r="589" spans="1:53 16265:16378" ht="40.5" hidden="1" customHeight="1" x14ac:dyDescent="0.2">
      <c r="A589" s="378"/>
      <c r="B589" s="364"/>
      <c r="C589" s="356"/>
      <c r="D589" s="374"/>
      <c r="E589" s="356"/>
      <c r="F589" s="369"/>
      <c r="G589" s="275" t="s">
        <v>272</v>
      </c>
      <c r="H589" s="275" t="s">
        <v>536</v>
      </c>
      <c r="I589" s="166" t="s">
        <v>2709</v>
      </c>
      <c r="J589" s="369"/>
      <c r="K589" s="369"/>
      <c r="L589" s="369"/>
      <c r="M589" s="369"/>
      <c r="N589" s="369"/>
      <c r="O589" s="382"/>
      <c r="P589" s="369"/>
      <c r="Q589" s="382"/>
      <c r="R589" s="382"/>
      <c r="S589" s="162" t="s">
        <v>327</v>
      </c>
      <c r="T589" s="334">
        <f t="shared" si="2443"/>
        <v>1</v>
      </c>
      <c r="U589" s="356"/>
      <c r="V589" s="356"/>
      <c r="W589" s="275" t="s">
        <v>2710</v>
      </c>
      <c r="X589" s="369"/>
      <c r="Y589" s="368"/>
      <c r="Z589" s="335">
        <f t="shared" si="2444"/>
        <v>4</v>
      </c>
      <c r="AA589" s="275" t="s">
        <v>330</v>
      </c>
      <c r="AB589" s="275"/>
      <c r="AC589" s="368"/>
      <c r="AD589" s="356"/>
      <c r="AE589" s="336">
        <f t="shared" si="2445"/>
        <v>1</v>
      </c>
      <c r="AF589" s="275" t="s">
        <v>307</v>
      </c>
      <c r="AG589" s="275" t="s">
        <v>2711</v>
      </c>
      <c r="AH589" s="368"/>
      <c r="AI589" s="356"/>
      <c r="AJ589" s="336">
        <f t="shared" si="2446"/>
        <v>1</v>
      </c>
      <c r="AK589" s="275" t="s">
        <v>304</v>
      </c>
      <c r="AL589" s="275" t="s">
        <v>318</v>
      </c>
      <c r="AM589" s="368"/>
      <c r="AN589" s="356"/>
      <c r="AO589" s="336">
        <f t="shared" si="2447"/>
        <v>1</v>
      </c>
      <c r="AP589" s="275" t="s">
        <v>592</v>
      </c>
      <c r="AQ589" s="356"/>
      <c r="AR589" s="356"/>
      <c r="AS589" s="358"/>
      <c r="AT589" s="360"/>
      <c r="AU589" s="367"/>
      <c r="AV589" s="384"/>
      <c r="AW589" s="275" t="s">
        <v>90</v>
      </c>
      <c r="AX589" s="275"/>
      <c r="AY589" s="159"/>
      <c r="AZ589" s="159"/>
      <c r="BA589" s="344"/>
      <c r="XAO589" s="314"/>
      <c r="XAP589" s="314"/>
      <c r="XAQ589" s="263"/>
      <c r="XAR589" s="312"/>
      <c r="XAS589" s="263"/>
      <c r="XAT589" s="314"/>
      <c r="XAU589" s="314"/>
      <c r="XAV589" s="314"/>
      <c r="XAW589" s="315"/>
      <c r="XAX589" s="314"/>
      <c r="XAY589" s="314"/>
      <c r="XAZ589" s="314"/>
      <c r="XBA589" s="314"/>
      <c r="XBB589" s="314"/>
      <c r="XBC589" s="314"/>
      <c r="XBD589" s="281"/>
      <c r="XBE589" s="316"/>
      <c r="XBF589" s="317"/>
      <c r="XBG589" s="314"/>
      <c r="XBH589" s="314"/>
      <c r="XBI589" s="314"/>
      <c r="XBJ589" s="314"/>
      <c r="XBK589" s="263"/>
      <c r="XBL589" s="312"/>
      <c r="XBM589" s="263"/>
      <c r="XBN589" s="314"/>
      <c r="XBO589" s="314"/>
      <c r="XBP589" s="314"/>
      <c r="XBQ589" s="315"/>
      <c r="XBR589" s="314"/>
      <c r="XBS589" s="314"/>
      <c r="XBT589" s="314"/>
      <c r="XBU589" s="314"/>
      <c r="XBV589" s="314"/>
      <c r="XBW589" s="281"/>
      <c r="XBX589" s="317"/>
      <c r="XBY589" s="314"/>
      <c r="XBZ589" s="314"/>
      <c r="XCA589" s="318"/>
      <c r="XCB589" s="312"/>
      <c r="XCC589" s="314"/>
      <c r="XCD589" s="314"/>
      <c r="XCE589" s="263"/>
      <c r="XCF589" s="312"/>
      <c r="XCG589" s="263"/>
      <c r="XCH589" s="314"/>
      <c r="XCI589" s="314"/>
      <c r="XCJ589" s="314"/>
      <c r="XCK589" s="315"/>
      <c r="XCL589" s="314"/>
      <c r="XCM589" s="314"/>
      <c r="XCN589" s="314"/>
      <c r="XCO589" s="314"/>
      <c r="XCP589" s="314"/>
      <c r="XCQ589" s="317"/>
      <c r="XCR589" s="314"/>
      <c r="XCS589" s="318"/>
      <c r="XCT589" s="286"/>
      <c r="XCW589" s="314"/>
      <c r="XCX589" s="314"/>
      <c r="XCY589" s="263"/>
      <c r="XCZ589" s="312"/>
      <c r="XDA589" s="263"/>
      <c r="XDB589" s="314"/>
      <c r="XDC589" s="314"/>
      <c r="XDD589" s="314"/>
      <c r="XDE589" s="315"/>
      <c r="XDF589" s="314"/>
      <c r="XDG589" s="314"/>
      <c r="XDH589" s="314"/>
      <c r="XDI589" s="314"/>
      <c r="XDJ589" s="314"/>
      <c r="XDK589" s="314"/>
      <c r="XDL589" s="286"/>
      <c r="XDQ589" s="314"/>
      <c r="XDR589" s="314"/>
      <c r="XDS589" s="263"/>
      <c r="XDT589" s="312"/>
      <c r="XDU589" s="263"/>
      <c r="XDV589" s="314"/>
      <c r="XDW589" s="314"/>
      <c r="XDX589" s="314"/>
      <c r="XDY589" s="315"/>
      <c r="XDZ589" s="314"/>
      <c r="XEA589" s="314"/>
      <c r="XEB589" s="314"/>
      <c r="XEC589" s="314"/>
      <c r="XED589" s="314"/>
      <c r="XEE589" s="286"/>
      <c r="XEK589" s="314"/>
      <c r="XEL589" s="314"/>
      <c r="XEM589" s="263"/>
      <c r="XEN589" s="312"/>
      <c r="XEO589" s="263"/>
      <c r="XEP589" s="314"/>
      <c r="XEQ589" s="314"/>
      <c r="XER589" s="314"/>
      <c r="XES589" s="315"/>
      <c r="XET589" s="314"/>
      <c r="XEU589" s="314"/>
      <c r="XEV589" s="314"/>
      <c r="XEW589" s="314"/>
      <c r="XEX589" s="314"/>
    </row>
    <row r="590" spans="1:53 16265:16378" ht="40.5" hidden="1" customHeight="1" x14ac:dyDescent="0.2">
      <c r="A590" s="378">
        <v>194</v>
      </c>
      <c r="B590" s="364" t="s">
        <v>556</v>
      </c>
      <c r="C590" s="356" t="str">
        <f t="shared" si="2307"/>
        <v>MARTHA LEONOR MARULANDA ANGEL</v>
      </c>
      <c r="D590" s="374" t="s">
        <v>171</v>
      </c>
      <c r="E590" s="356"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69" t="s">
        <v>276</v>
      </c>
      <c r="G590" s="275" t="s">
        <v>271</v>
      </c>
      <c r="H590" s="275" t="s">
        <v>36</v>
      </c>
      <c r="I590" s="161" t="s">
        <v>2720</v>
      </c>
      <c r="J590" s="369" t="s">
        <v>110</v>
      </c>
      <c r="K590" s="364" t="s">
        <v>2721</v>
      </c>
      <c r="L590" s="364" t="s">
        <v>2721</v>
      </c>
      <c r="M590" s="364" t="s">
        <v>2722</v>
      </c>
      <c r="N590" s="369" t="s">
        <v>128</v>
      </c>
      <c r="O590" s="382">
        <f>IF(N590="ALTA",5,IF(N590="MEDIO ALTA",4,IF(N590="MEDIA",3,IF(N590="MEDIO BAJA",2,IF(N590="BAJA",1,0)))))</f>
        <v>1</v>
      </c>
      <c r="P590" s="369" t="s">
        <v>142</v>
      </c>
      <c r="Q590" s="382">
        <f>IF(P590="ALTO",5,IF(P590="MEDIO ALTO",4,IF(P590="MEDIO",3,IF(P590="MEDIO BAJO",2,IF(P590="BAJO",1,0)))))</f>
        <v>1</v>
      </c>
      <c r="R590" s="382">
        <f>Q590*O590</f>
        <v>1</v>
      </c>
      <c r="S590" s="162" t="s">
        <v>326</v>
      </c>
      <c r="T590" s="334">
        <f t="shared" si="2443"/>
        <v>2</v>
      </c>
      <c r="U590" s="356">
        <f t="shared" si="2412"/>
        <v>2</v>
      </c>
      <c r="V590" s="356">
        <f t="shared" ref="V590" si="2448">U590*0.6</f>
        <v>1.2</v>
      </c>
      <c r="W590" s="275" t="s">
        <v>2723</v>
      </c>
      <c r="X590" s="369">
        <f>IF(S590="No_existen",5*$X$10,Y590*$X$10)</f>
        <v>0.2</v>
      </c>
      <c r="Y590" s="368">
        <f t="shared" ref="Y590" si="2449">ROUND(AVERAGEIF(Z590:Z592,"&gt;0"),0)</f>
        <v>4</v>
      </c>
      <c r="Z590" s="335">
        <f t="shared" si="2444"/>
        <v>4</v>
      </c>
      <c r="AA590" s="275" t="s">
        <v>330</v>
      </c>
      <c r="AB590" s="275"/>
      <c r="AC590" s="368">
        <f t="shared" si="2288"/>
        <v>0.15</v>
      </c>
      <c r="AD590" s="356">
        <f t="shared" si="2435"/>
        <v>1</v>
      </c>
      <c r="AE590" s="336">
        <f t="shared" si="2445"/>
        <v>1</v>
      </c>
      <c r="AF590" s="275" t="s">
        <v>307</v>
      </c>
      <c r="AG590" s="275" t="s">
        <v>2724</v>
      </c>
      <c r="AH590" s="368">
        <f t="shared" ref="AH590" si="2450">IF(S590="No_existen",5*$AH$10,AI590*$AH$10)</f>
        <v>0.1</v>
      </c>
      <c r="AI590" s="356">
        <f t="shared" ref="AI590" si="2451">ROUND(AVERAGEIF(AJ590:AJ592,"&gt;0"),0)</f>
        <v>1</v>
      </c>
      <c r="AJ590" s="336">
        <f t="shared" si="2446"/>
        <v>1</v>
      </c>
      <c r="AK590" s="275" t="s">
        <v>304</v>
      </c>
      <c r="AL590" s="275" t="s">
        <v>311</v>
      </c>
      <c r="AM590" s="368">
        <f t="shared" ref="AM590" si="2452">IF(S590="No_existen",5*$AM$10,AN590*$AM$10)</f>
        <v>0.1</v>
      </c>
      <c r="AN590" s="356">
        <f t="shared" ref="AN590" si="2453">ROUND(AVERAGEIF(AO590:AO592,"&gt;0"),0)</f>
        <v>1</v>
      </c>
      <c r="AO590" s="336">
        <f t="shared" si="2447"/>
        <v>1</v>
      </c>
      <c r="AP590" s="275" t="s">
        <v>592</v>
      </c>
      <c r="AQ590" s="356">
        <f t="shared" si="2355"/>
        <v>2</v>
      </c>
      <c r="AR590" s="356" t="str">
        <f t="shared" ref="AR590" si="2454">IF(AQ590&lt;1.5,"FUERTE",IF(AND(AQ590&gt;=1.5,AQ590&lt;2.5),"ACEPTABLE",IF(AQ590&gt;=5,"INEXISTENTE","DÉBIL")))</f>
        <v>ACEPTABLE</v>
      </c>
      <c r="AS590" s="358">
        <f t="shared" ref="AS590" si="2455">IF(R590=0,0,ROUND((R590*AQ590),0))</f>
        <v>2</v>
      </c>
      <c r="AT590" s="360" t="str">
        <f t="shared" ref="AT590" si="2456">IF(AS590&gt;=36,"GRAVE", IF(AS590&lt;=10, "LEVE", "MODERADO"))</f>
        <v>LEVE</v>
      </c>
      <c r="AU590" s="364" t="s">
        <v>2725</v>
      </c>
      <c r="AV590" s="383">
        <v>1</v>
      </c>
      <c r="AW590" s="275" t="s">
        <v>90</v>
      </c>
      <c r="AX590" s="275"/>
      <c r="AY590" s="159"/>
      <c r="AZ590" s="159"/>
      <c r="BA590" s="344"/>
      <c r="XAO590" s="314"/>
      <c r="XAP590" s="314"/>
      <c r="XAQ590" s="263"/>
      <c r="XAR590" s="312"/>
      <c r="XAS590" s="263"/>
      <c r="XAT590" s="314"/>
      <c r="XAU590" s="314"/>
      <c r="XAV590" s="314"/>
      <c r="XAW590" s="315"/>
      <c r="XAX590" s="314"/>
      <c r="XAY590" s="314"/>
      <c r="XAZ590" s="314"/>
      <c r="XBA590" s="314"/>
      <c r="XBB590" s="314"/>
      <c r="XBC590" s="314"/>
      <c r="XBD590" s="281"/>
      <c r="XBE590" s="316"/>
      <c r="XBF590" s="317"/>
      <c r="XBG590" s="314"/>
      <c r="XBH590" s="314"/>
      <c r="XBI590" s="314"/>
      <c r="XBJ590" s="314"/>
      <c r="XBK590" s="263"/>
      <c r="XBL590" s="312"/>
      <c r="XBM590" s="263"/>
      <c r="XBN590" s="314"/>
      <c r="XBO590" s="314"/>
      <c r="XBP590" s="314"/>
      <c r="XBQ590" s="315"/>
      <c r="XBR590" s="314"/>
      <c r="XBS590" s="314"/>
      <c r="XBT590" s="314"/>
      <c r="XBU590" s="314"/>
      <c r="XBV590" s="314"/>
      <c r="XBW590" s="281"/>
      <c r="XBX590" s="317"/>
      <c r="XBY590" s="314"/>
      <c r="XBZ590" s="314"/>
      <c r="XCA590" s="318"/>
      <c r="XCB590" s="312"/>
      <c r="XCC590" s="314"/>
      <c r="XCD590" s="314"/>
      <c r="XCE590" s="263"/>
      <c r="XCF590" s="312"/>
      <c r="XCG590" s="263"/>
      <c r="XCH590" s="314"/>
      <c r="XCI590" s="314"/>
      <c r="XCJ590" s="314"/>
      <c r="XCK590" s="315"/>
      <c r="XCL590" s="314"/>
      <c r="XCM590" s="314"/>
      <c r="XCN590" s="314"/>
      <c r="XCO590" s="314"/>
      <c r="XCP590" s="314"/>
      <c r="XCQ590" s="317"/>
      <c r="XCR590" s="314"/>
      <c r="XCS590" s="318"/>
      <c r="XCT590" s="286"/>
      <c r="XCW590" s="314"/>
      <c r="XCX590" s="314"/>
      <c r="XCY590" s="263"/>
      <c r="XCZ590" s="312"/>
      <c r="XDA590" s="263"/>
      <c r="XDB590" s="314"/>
      <c r="XDC590" s="314"/>
      <c r="XDD590" s="314"/>
      <c r="XDE590" s="315"/>
      <c r="XDF590" s="314"/>
      <c r="XDG590" s="314"/>
      <c r="XDH590" s="314"/>
      <c r="XDI590" s="314"/>
      <c r="XDJ590" s="314"/>
      <c r="XDK590" s="314"/>
      <c r="XDL590" s="286"/>
      <c r="XDQ590" s="314"/>
      <c r="XDR590" s="314"/>
      <c r="XDS590" s="263"/>
      <c r="XDT590" s="312"/>
      <c r="XDU590" s="263"/>
      <c r="XDV590" s="314"/>
      <c r="XDW590" s="314"/>
      <c r="XDX590" s="314"/>
      <c r="XDY590" s="315"/>
      <c r="XDZ590" s="314"/>
      <c r="XEA590" s="314"/>
      <c r="XEB590" s="314"/>
      <c r="XEC590" s="314"/>
      <c r="XED590" s="314"/>
      <c r="XEE590" s="286"/>
      <c r="XEK590" s="314"/>
      <c r="XEL590" s="314"/>
      <c r="XEM590" s="263"/>
      <c r="XEN590" s="312"/>
      <c r="XEO590" s="263"/>
      <c r="XEP590" s="314"/>
      <c r="XEQ590" s="314"/>
      <c r="XER590" s="314"/>
      <c r="XES590" s="315"/>
      <c r="XET590" s="314"/>
      <c r="XEU590" s="314"/>
      <c r="XEV590" s="314"/>
      <c r="XEW590" s="314"/>
      <c r="XEX590" s="314"/>
    </row>
    <row r="591" spans="1:53 16265:16378" ht="40.5" hidden="1" customHeight="1" x14ac:dyDescent="0.2">
      <c r="A591" s="378"/>
      <c r="B591" s="364"/>
      <c r="C591" s="356"/>
      <c r="D591" s="374"/>
      <c r="E591" s="356"/>
      <c r="F591" s="369"/>
      <c r="G591" s="275"/>
      <c r="H591" s="275"/>
      <c r="I591" s="161"/>
      <c r="J591" s="369"/>
      <c r="K591" s="364"/>
      <c r="L591" s="364"/>
      <c r="M591" s="364"/>
      <c r="N591" s="369"/>
      <c r="O591" s="382"/>
      <c r="P591" s="369"/>
      <c r="Q591" s="382"/>
      <c r="R591" s="382"/>
      <c r="S591" s="162"/>
      <c r="T591" s="334">
        <f t="shared" si="2443"/>
        <v>0</v>
      </c>
      <c r="U591" s="356"/>
      <c r="V591" s="356"/>
      <c r="W591" s="275"/>
      <c r="X591" s="369"/>
      <c r="Y591" s="368"/>
      <c r="Z591" s="335">
        <f t="shared" si="2444"/>
        <v>0</v>
      </c>
      <c r="AA591" s="275"/>
      <c r="AB591" s="275"/>
      <c r="AC591" s="368"/>
      <c r="AD591" s="356"/>
      <c r="AE591" s="336">
        <f t="shared" si="2445"/>
        <v>0</v>
      </c>
      <c r="AF591" s="275"/>
      <c r="AG591" s="275"/>
      <c r="AH591" s="368"/>
      <c r="AI591" s="356"/>
      <c r="AJ591" s="336">
        <f t="shared" si="2446"/>
        <v>0</v>
      </c>
      <c r="AK591" s="275"/>
      <c r="AL591" s="275"/>
      <c r="AM591" s="368"/>
      <c r="AN591" s="356"/>
      <c r="AO591" s="336">
        <f t="shared" si="2447"/>
        <v>0</v>
      </c>
      <c r="AP591" s="275"/>
      <c r="AQ591" s="356"/>
      <c r="AR591" s="356"/>
      <c r="AS591" s="358"/>
      <c r="AT591" s="360"/>
      <c r="AU591" s="364"/>
      <c r="AV591" s="383"/>
      <c r="AW591" s="275" t="s">
        <v>90</v>
      </c>
      <c r="AX591" s="275"/>
      <c r="AY591" s="159"/>
      <c r="AZ591" s="159"/>
      <c r="BA591" s="344"/>
      <c r="XAO591" s="314"/>
      <c r="XAP591" s="314"/>
      <c r="XAQ591" s="263"/>
      <c r="XAR591" s="312"/>
      <c r="XAS591" s="263"/>
      <c r="XAT591" s="314"/>
      <c r="XAU591" s="314"/>
      <c r="XAV591" s="314"/>
      <c r="XAW591" s="315"/>
      <c r="XAX591" s="314"/>
      <c r="XAY591" s="314"/>
      <c r="XAZ591" s="314"/>
      <c r="XBA591" s="314"/>
      <c r="XBB591" s="314"/>
      <c r="XBC591" s="314"/>
      <c r="XBD591" s="281"/>
      <c r="XBE591" s="316"/>
      <c r="XBF591" s="317"/>
      <c r="XBG591" s="314"/>
      <c r="XBH591" s="314"/>
      <c r="XBI591" s="314"/>
      <c r="XBJ591" s="314"/>
      <c r="XBK591" s="263"/>
      <c r="XBL591" s="312"/>
      <c r="XBM591" s="263"/>
      <c r="XBN591" s="314"/>
      <c r="XBO591" s="314"/>
      <c r="XBP591" s="314"/>
      <c r="XBQ591" s="315"/>
      <c r="XBR591" s="314"/>
      <c r="XBS591" s="314"/>
      <c r="XBT591" s="314"/>
      <c r="XBU591" s="314"/>
      <c r="XBV591" s="314"/>
      <c r="XBW591" s="281"/>
      <c r="XBX591" s="317"/>
      <c r="XBY591" s="314"/>
      <c r="XBZ591" s="314"/>
      <c r="XCA591" s="318"/>
      <c r="XCB591" s="312"/>
      <c r="XCC591" s="314"/>
      <c r="XCD591" s="314"/>
      <c r="XCE591" s="263"/>
      <c r="XCF591" s="312"/>
      <c r="XCG591" s="263"/>
      <c r="XCH591" s="314"/>
      <c r="XCI591" s="314"/>
      <c r="XCJ591" s="314"/>
      <c r="XCK591" s="315"/>
      <c r="XCL591" s="314"/>
      <c r="XCM591" s="314"/>
      <c r="XCN591" s="314"/>
      <c r="XCO591" s="314"/>
      <c r="XCP591" s="314"/>
      <c r="XCQ591" s="317"/>
      <c r="XCR591" s="314"/>
      <c r="XCS591" s="318"/>
      <c r="XCT591" s="286"/>
      <c r="XCW591" s="314"/>
      <c r="XCX591" s="314"/>
      <c r="XCY591" s="263"/>
      <c r="XCZ591" s="312"/>
      <c r="XDA591" s="263"/>
      <c r="XDB591" s="314"/>
      <c r="XDC591" s="314"/>
      <c r="XDD591" s="314"/>
      <c r="XDE591" s="315"/>
      <c r="XDF591" s="314"/>
      <c r="XDG591" s="314"/>
      <c r="XDH591" s="314"/>
      <c r="XDI591" s="314"/>
      <c r="XDJ591" s="314"/>
      <c r="XDK591" s="314"/>
      <c r="XDL591" s="286"/>
      <c r="XDQ591" s="314"/>
      <c r="XDR591" s="314"/>
      <c r="XDS591" s="263"/>
      <c r="XDT591" s="312"/>
      <c r="XDU591" s="263"/>
      <c r="XDV591" s="314"/>
      <c r="XDW591" s="314"/>
      <c r="XDX591" s="314"/>
      <c r="XDY591" s="315"/>
      <c r="XDZ591" s="314"/>
      <c r="XEA591" s="314"/>
      <c r="XEB591" s="314"/>
      <c r="XEC591" s="314"/>
      <c r="XED591" s="314"/>
      <c r="XEE591" s="286"/>
      <c r="XEK591" s="314"/>
      <c r="XEL591" s="314"/>
      <c r="XEM591" s="263"/>
      <c r="XEN591" s="312"/>
      <c r="XEO591" s="263"/>
      <c r="XEP591" s="314"/>
      <c r="XEQ591" s="314"/>
      <c r="XER591" s="314"/>
      <c r="XES591" s="315"/>
      <c r="XET591" s="314"/>
      <c r="XEU591" s="314"/>
      <c r="XEV591" s="314"/>
      <c r="XEW591" s="314"/>
      <c r="XEX591" s="314"/>
    </row>
    <row r="592" spans="1:53 16265:16378" ht="40.5" hidden="1" customHeight="1" x14ac:dyDescent="0.2">
      <c r="A592" s="378"/>
      <c r="B592" s="364"/>
      <c r="C592" s="356"/>
      <c r="D592" s="374"/>
      <c r="E592" s="356"/>
      <c r="F592" s="369"/>
      <c r="G592" s="275"/>
      <c r="H592" s="275"/>
      <c r="I592" s="162"/>
      <c r="J592" s="369"/>
      <c r="K592" s="364"/>
      <c r="L592" s="364"/>
      <c r="M592" s="364"/>
      <c r="N592" s="369"/>
      <c r="O592" s="382"/>
      <c r="P592" s="369"/>
      <c r="Q592" s="382"/>
      <c r="R592" s="382"/>
      <c r="S592" s="162"/>
      <c r="T592" s="334">
        <f t="shared" si="2443"/>
        <v>0</v>
      </c>
      <c r="U592" s="356"/>
      <c r="V592" s="356"/>
      <c r="W592" s="275"/>
      <c r="X592" s="369"/>
      <c r="Y592" s="368"/>
      <c r="Z592" s="335">
        <f t="shared" si="2444"/>
        <v>0</v>
      </c>
      <c r="AA592" s="275"/>
      <c r="AB592" s="275"/>
      <c r="AC592" s="368"/>
      <c r="AD592" s="356"/>
      <c r="AE592" s="336">
        <f t="shared" si="2445"/>
        <v>0</v>
      </c>
      <c r="AF592" s="275"/>
      <c r="AG592" s="275"/>
      <c r="AH592" s="368"/>
      <c r="AI592" s="356"/>
      <c r="AJ592" s="336">
        <f t="shared" si="2446"/>
        <v>0</v>
      </c>
      <c r="AK592" s="275"/>
      <c r="AL592" s="275"/>
      <c r="AM592" s="368"/>
      <c r="AN592" s="356"/>
      <c r="AO592" s="336">
        <f t="shared" si="2447"/>
        <v>0</v>
      </c>
      <c r="AP592" s="275"/>
      <c r="AQ592" s="356"/>
      <c r="AR592" s="356"/>
      <c r="AS592" s="358"/>
      <c r="AT592" s="360"/>
      <c r="AU592" s="364"/>
      <c r="AV592" s="383"/>
      <c r="AW592" s="275" t="s">
        <v>90</v>
      </c>
      <c r="AX592" s="275"/>
      <c r="AY592" s="159"/>
      <c r="AZ592" s="159"/>
      <c r="BA592" s="344"/>
      <c r="XAO592" s="314"/>
      <c r="XAP592" s="314"/>
      <c r="XAQ592" s="263"/>
      <c r="XAR592" s="312"/>
      <c r="XAS592" s="263"/>
      <c r="XAT592" s="314"/>
      <c r="XAU592" s="314"/>
      <c r="XAV592" s="314"/>
      <c r="XAW592" s="315"/>
      <c r="XAX592" s="314"/>
      <c r="XAY592" s="314"/>
      <c r="XAZ592" s="314"/>
      <c r="XBA592" s="314"/>
      <c r="XBB592" s="314"/>
      <c r="XBC592" s="314"/>
      <c r="XBD592" s="281"/>
      <c r="XBE592" s="316"/>
      <c r="XBF592" s="317"/>
      <c r="XBG592" s="314"/>
      <c r="XBH592" s="314"/>
      <c r="XBI592" s="314"/>
      <c r="XBJ592" s="314"/>
      <c r="XBK592" s="263"/>
      <c r="XBL592" s="312"/>
      <c r="XBM592" s="263"/>
      <c r="XBN592" s="314"/>
      <c r="XBO592" s="314"/>
      <c r="XBP592" s="314"/>
      <c r="XBQ592" s="315"/>
      <c r="XBR592" s="314"/>
      <c r="XBS592" s="314"/>
      <c r="XBT592" s="314"/>
      <c r="XBU592" s="314"/>
      <c r="XBV592" s="314"/>
      <c r="XBW592" s="281"/>
      <c r="XBX592" s="317"/>
      <c r="XBY592" s="314"/>
      <c r="XBZ592" s="314"/>
      <c r="XCA592" s="318"/>
      <c r="XCB592" s="312"/>
      <c r="XCC592" s="314"/>
      <c r="XCD592" s="314"/>
      <c r="XCE592" s="263"/>
      <c r="XCF592" s="312"/>
      <c r="XCG592" s="263"/>
      <c r="XCH592" s="314"/>
      <c r="XCI592" s="314"/>
      <c r="XCJ592" s="314"/>
      <c r="XCK592" s="315"/>
      <c r="XCL592" s="314"/>
      <c r="XCM592" s="314"/>
      <c r="XCN592" s="314"/>
      <c r="XCO592" s="314"/>
      <c r="XCP592" s="314"/>
      <c r="XCQ592" s="317"/>
      <c r="XCR592" s="314"/>
      <c r="XCS592" s="318"/>
      <c r="XCT592" s="286"/>
      <c r="XCW592" s="314"/>
      <c r="XCX592" s="314"/>
      <c r="XCY592" s="263"/>
      <c r="XCZ592" s="312"/>
      <c r="XDA592" s="263"/>
      <c r="XDB592" s="314"/>
      <c r="XDC592" s="314"/>
      <c r="XDD592" s="314"/>
      <c r="XDE592" s="315"/>
      <c r="XDF592" s="314"/>
      <c r="XDG592" s="314"/>
      <c r="XDH592" s="314"/>
      <c r="XDI592" s="314"/>
      <c r="XDJ592" s="314"/>
      <c r="XDK592" s="314"/>
      <c r="XDL592" s="286"/>
      <c r="XDQ592" s="314"/>
      <c r="XDR592" s="314"/>
      <c r="XDS592" s="263"/>
      <c r="XDT592" s="312"/>
      <c r="XDU592" s="263"/>
      <c r="XDV592" s="314"/>
      <c r="XDW592" s="314"/>
      <c r="XDX592" s="314"/>
      <c r="XDY592" s="315"/>
      <c r="XDZ592" s="314"/>
      <c r="XEA592" s="314"/>
      <c r="XEB592" s="314"/>
      <c r="XEC592" s="314"/>
      <c r="XED592" s="314"/>
      <c r="XEE592" s="286"/>
      <c r="XEK592" s="314"/>
      <c r="XEL592" s="314"/>
      <c r="XEM592" s="263"/>
      <c r="XEN592" s="312"/>
      <c r="XEO592" s="263"/>
      <c r="XEP592" s="314"/>
      <c r="XEQ592" s="314"/>
      <c r="XER592" s="314"/>
      <c r="XES592" s="315"/>
      <c r="XET592" s="314"/>
      <c r="XEU592" s="314"/>
      <c r="XEV592" s="314"/>
      <c r="XEW592" s="314"/>
      <c r="XEX592" s="314"/>
    </row>
    <row r="593" spans="1:53 16265:16378" ht="40.5" hidden="1" customHeight="1" x14ac:dyDescent="0.2">
      <c r="A593" s="378">
        <v>195</v>
      </c>
      <c r="B593" s="364" t="s">
        <v>556</v>
      </c>
      <c r="C593" s="356" t="str">
        <f t="shared" si="2307"/>
        <v>MARTHA LEONOR MARULANDA ANGEL</v>
      </c>
      <c r="D593" s="374" t="s">
        <v>168</v>
      </c>
      <c r="E593" s="356"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69" t="s">
        <v>276</v>
      </c>
      <c r="G593" s="275" t="s">
        <v>271</v>
      </c>
      <c r="H593" s="275" t="s">
        <v>37</v>
      </c>
      <c r="I593" s="275" t="s">
        <v>2726</v>
      </c>
      <c r="J593" s="369" t="s">
        <v>108</v>
      </c>
      <c r="K593" s="369" t="s">
        <v>2727</v>
      </c>
      <c r="L593" s="369" t="s">
        <v>2728</v>
      </c>
      <c r="M593" s="369" t="s">
        <v>2729</v>
      </c>
      <c r="N593" s="369" t="s">
        <v>128</v>
      </c>
      <c r="O593" s="382">
        <f>IF(N593="ALTA",5,IF(N593="MEDIO ALTA",4,IF(N593="MEDIA",3,IF(N593="MEDIO BAJA",2,IF(N593="BAJA",1,0)))))</f>
        <v>1</v>
      </c>
      <c r="P593" s="369" t="s">
        <v>141</v>
      </c>
      <c r="Q593" s="382">
        <f>IF(P593="ALTO",5,IF(P593="MEDIO ALTO",4,IF(P593="MEDIO",3,IF(P593="MEDIO BAJO",2,IF(P593="BAJO",1,0)))))</f>
        <v>3</v>
      </c>
      <c r="R593" s="382">
        <f>Q593*O593</f>
        <v>3</v>
      </c>
      <c r="S593" s="162" t="s">
        <v>327</v>
      </c>
      <c r="T593" s="334">
        <f t="shared" si="2443"/>
        <v>1</v>
      </c>
      <c r="U593" s="356">
        <f t="shared" si="2412"/>
        <v>1</v>
      </c>
      <c r="V593" s="356">
        <f t="shared" ref="V593" si="2457">U593*0.6</f>
        <v>0.6</v>
      </c>
      <c r="W593" s="275" t="s">
        <v>2730</v>
      </c>
      <c r="X593" s="369">
        <f>IF(S593="No_existen",5*$X$10,Y593*$X$10)</f>
        <v>0.2</v>
      </c>
      <c r="Y593" s="368">
        <f t="shared" ref="Y593:Y605" si="2458">ROUND(AVERAGEIF(Z593:Z595,"&gt;0"),0)</f>
        <v>4</v>
      </c>
      <c r="Z593" s="335">
        <f t="shared" si="2444"/>
        <v>4</v>
      </c>
      <c r="AA593" s="275" t="s">
        <v>330</v>
      </c>
      <c r="AB593" s="275"/>
      <c r="AC593" s="368">
        <f t="shared" si="2288"/>
        <v>0.15</v>
      </c>
      <c r="AD593" s="356">
        <f t="shared" si="2435"/>
        <v>1</v>
      </c>
      <c r="AE593" s="336">
        <f t="shared" si="2445"/>
        <v>1</v>
      </c>
      <c r="AF593" s="275" t="s">
        <v>307</v>
      </c>
      <c r="AG593" s="275" t="s">
        <v>591</v>
      </c>
      <c r="AH593" s="368">
        <f t="shared" ref="AH593" si="2459">IF(S593="No_existen",5*$AH$10,AI593*$AH$10)</f>
        <v>0.1</v>
      </c>
      <c r="AI593" s="356">
        <f t="shared" ref="AI593" si="2460">ROUND(AVERAGEIF(AJ593:AJ595,"&gt;0"),0)</f>
        <v>1</v>
      </c>
      <c r="AJ593" s="336">
        <f t="shared" si="2446"/>
        <v>1</v>
      </c>
      <c r="AK593" s="275" t="s">
        <v>304</v>
      </c>
      <c r="AL593" s="275" t="s">
        <v>314</v>
      </c>
      <c r="AM593" s="368">
        <f t="shared" ref="AM593" si="2461">IF(S593="No_existen",5*$AM$10,AN593*$AM$10)</f>
        <v>0.1</v>
      </c>
      <c r="AN593" s="356">
        <f t="shared" ref="AN593" si="2462">ROUND(AVERAGEIF(AO593:AO595,"&gt;0"),0)</f>
        <v>1</v>
      </c>
      <c r="AO593" s="336">
        <f t="shared" si="2447"/>
        <v>1</v>
      </c>
      <c r="AP593" s="275" t="s">
        <v>592</v>
      </c>
      <c r="AQ593" s="356">
        <f t="shared" si="2355"/>
        <v>2</v>
      </c>
      <c r="AR593" s="356" t="str">
        <f t="shared" ref="AR593" si="2463">IF(AQ593&lt;1.5,"FUERTE",IF(AND(AQ593&gt;=1.5,AQ593&lt;2.5),"ACEPTABLE",IF(AQ593&gt;=5,"INEXISTENTE","DÉBIL")))</f>
        <v>ACEPTABLE</v>
      </c>
      <c r="AS593" s="358">
        <f t="shared" ref="AS593" si="2464">IF(R593=0,0,ROUND((R593*AQ593),0))</f>
        <v>6</v>
      </c>
      <c r="AT593" s="360" t="str">
        <f t="shared" ref="AT593" si="2465">IF(AS593&gt;=36,"GRAVE", IF(AS593&lt;=10, "LEVE", "MODERADO"))</f>
        <v>LEVE</v>
      </c>
      <c r="AU593" s="367" t="s">
        <v>2731</v>
      </c>
      <c r="AV593" s="367">
        <v>10</v>
      </c>
      <c r="AW593" s="275" t="s">
        <v>90</v>
      </c>
      <c r="AX593" s="275"/>
      <c r="AY593" s="159"/>
      <c r="AZ593" s="159"/>
      <c r="BA593" s="344"/>
      <c r="XAO593" s="314"/>
      <c r="XAP593" s="314"/>
      <c r="XAQ593" s="263"/>
      <c r="XAR593" s="312"/>
      <c r="XAS593" s="263"/>
      <c r="XAT593" s="314"/>
      <c r="XAU593" s="314"/>
      <c r="XAV593" s="314"/>
      <c r="XAW593" s="315"/>
      <c r="XAX593" s="314"/>
      <c r="XAY593" s="314"/>
      <c r="XAZ593" s="314"/>
      <c r="XBA593" s="314"/>
      <c r="XBB593" s="314"/>
      <c r="XBC593" s="314"/>
      <c r="XBD593" s="281"/>
      <c r="XBE593" s="316"/>
      <c r="XBF593" s="317"/>
      <c r="XBG593" s="314"/>
      <c r="XBH593" s="314"/>
      <c r="XBI593" s="314"/>
      <c r="XBJ593" s="314"/>
      <c r="XBK593" s="263"/>
      <c r="XBL593" s="312"/>
      <c r="XBM593" s="263"/>
      <c r="XBN593" s="314"/>
      <c r="XBO593" s="314"/>
      <c r="XBP593" s="314"/>
      <c r="XBQ593" s="315"/>
      <c r="XBR593" s="314"/>
      <c r="XBS593" s="314"/>
      <c r="XBT593" s="314"/>
      <c r="XBU593" s="314"/>
      <c r="XBV593" s="314"/>
      <c r="XBW593" s="281"/>
      <c r="XBX593" s="317"/>
      <c r="XBY593" s="314"/>
      <c r="XBZ593" s="314"/>
      <c r="XCA593" s="318"/>
      <c r="XCB593" s="312"/>
      <c r="XCC593" s="314"/>
      <c r="XCD593" s="314"/>
      <c r="XCE593" s="263"/>
      <c r="XCF593" s="312"/>
      <c r="XCG593" s="263"/>
      <c r="XCH593" s="314"/>
      <c r="XCI593" s="314"/>
      <c r="XCJ593" s="314"/>
      <c r="XCK593" s="315"/>
      <c r="XCL593" s="314"/>
      <c r="XCM593" s="314"/>
      <c r="XCN593" s="314"/>
      <c r="XCO593" s="314"/>
      <c r="XCP593" s="314"/>
      <c r="XCQ593" s="317"/>
      <c r="XCR593" s="314"/>
      <c r="XCS593" s="318"/>
      <c r="XCT593" s="286"/>
      <c r="XCW593" s="314"/>
      <c r="XCX593" s="314"/>
      <c r="XCY593" s="263"/>
      <c r="XCZ593" s="312"/>
      <c r="XDA593" s="263"/>
      <c r="XDB593" s="314"/>
      <c r="XDC593" s="314"/>
      <c r="XDD593" s="314"/>
      <c r="XDE593" s="315"/>
      <c r="XDF593" s="314"/>
      <c r="XDG593" s="314"/>
      <c r="XDH593" s="314"/>
      <c r="XDI593" s="314"/>
      <c r="XDJ593" s="314"/>
      <c r="XDK593" s="314"/>
      <c r="XDL593" s="286"/>
      <c r="XDQ593" s="314"/>
      <c r="XDR593" s="314"/>
      <c r="XDS593" s="263"/>
      <c r="XDT593" s="312"/>
      <c r="XDU593" s="263"/>
      <c r="XDV593" s="314"/>
      <c r="XDW593" s="314"/>
      <c r="XDX593" s="314"/>
      <c r="XDY593" s="315"/>
      <c r="XDZ593" s="314"/>
      <c r="XEA593" s="314"/>
      <c r="XEB593" s="314"/>
      <c r="XEC593" s="314"/>
      <c r="XED593" s="314"/>
      <c r="XEE593" s="286"/>
      <c r="XEK593" s="314"/>
      <c r="XEL593" s="314"/>
      <c r="XEM593" s="263"/>
      <c r="XEN593" s="312"/>
      <c r="XEO593" s="263"/>
      <c r="XEP593" s="314"/>
      <c r="XEQ593" s="314"/>
      <c r="XER593" s="314"/>
      <c r="XES593" s="315"/>
      <c r="XET593" s="314"/>
      <c r="XEU593" s="314"/>
      <c r="XEV593" s="314"/>
      <c r="XEW593" s="314"/>
      <c r="XEX593" s="314"/>
    </row>
    <row r="594" spans="1:53 16265:16378" ht="40.5" hidden="1" customHeight="1" x14ac:dyDescent="0.2">
      <c r="A594" s="378"/>
      <c r="B594" s="364"/>
      <c r="C594" s="356"/>
      <c r="D594" s="374"/>
      <c r="E594" s="356"/>
      <c r="F594" s="369"/>
      <c r="G594" s="275" t="s">
        <v>271</v>
      </c>
      <c r="H594" s="275" t="s">
        <v>36</v>
      </c>
      <c r="I594" s="275" t="s">
        <v>2732</v>
      </c>
      <c r="J594" s="369"/>
      <c r="K594" s="369"/>
      <c r="L594" s="369"/>
      <c r="M594" s="369"/>
      <c r="N594" s="369"/>
      <c r="O594" s="382"/>
      <c r="P594" s="369"/>
      <c r="Q594" s="382"/>
      <c r="R594" s="382"/>
      <c r="S594" s="162" t="s">
        <v>327</v>
      </c>
      <c r="T594" s="334">
        <f t="shared" si="2443"/>
        <v>1</v>
      </c>
      <c r="U594" s="356"/>
      <c r="V594" s="356"/>
      <c r="W594" s="275" t="s">
        <v>2733</v>
      </c>
      <c r="X594" s="369"/>
      <c r="Y594" s="368"/>
      <c r="Z594" s="335">
        <f t="shared" si="2444"/>
        <v>4</v>
      </c>
      <c r="AA594" s="275" t="s">
        <v>330</v>
      </c>
      <c r="AB594" s="275"/>
      <c r="AC594" s="368"/>
      <c r="AD594" s="356"/>
      <c r="AE594" s="336">
        <f t="shared" si="2445"/>
        <v>1</v>
      </c>
      <c r="AF594" s="275" t="s">
        <v>307</v>
      </c>
      <c r="AG594" s="275" t="s">
        <v>591</v>
      </c>
      <c r="AH594" s="368"/>
      <c r="AI594" s="356"/>
      <c r="AJ594" s="336">
        <f t="shared" si="2446"/>
        <v>1</v>
      </c>
      <c r="AK594" s="275" t="s">
        <v>304</v>
      </c>
      <c r="AL594" s="275" t="s">
        <v>315</v>
      </c>
      <c r="AM594" s="368"/>
      <c r="AN594" s="356"/>
      <c r="AO594" s="336">
        <f t="shared" si="2447"/>
        <v>1</v>
      </c>
      <c r="AP594" s="275" t="s">
        <v>592</v>
      </c>
      <c r="AQ594" s="356"/>
      <c r="AR594" s="356"/>
      <c r="AS594" s="358"/>
      <c r="AT594" s="360"/>
      <c r="AU594" s="367"/>
      <c r="AV594" s="367"/>
      <c r="AW594" s="275" t="s">
        <v>90</v>
      </c>
      <c r="AX594" s="275"/>
      <c r="AY594" s="159"/>
      <c r="AZ594" s="159"/>
      <c r="BA594" s="344"/>
      <c r="XAO594" s="314"/>
      <c r="XAP594" s="314"/>
      <c r="XAQ594" s="263"/>
      <c r="XAR594" s="312"/>
      <c r="XAS594" s="263"/>
      <c r="XAT594" s="314"/>
      <c r="XAU594" s="314"/>
      <c r="XAV594" s="314"/>
      <c r="XAW594" s="315"/>
      <c r="XAX594" s="314"/>
      <c r="XAY594" s="314"/>
      <c r="XAZ594" s="314"/>
      <c r="XBA594" s="314"/>
      <c r="XBB594" s="314"/>
      <c r="XBC594" s="314"/>
      <c r="XBD594" s="281"/>
      <c r="XBE594" s="316"/>
      <c r="XBF594" s="317"/>
      <c r="XBG594" s="314"/>
      <c r="XBH594" s="314"/>
      <c r="XBI594" s="314"/>
      <c r="XBJ594" s="314"/>
      <c r="XBK594" s="263"/>
      <c r="XBL594" s="312"/>
      <c r="XBM594" s="263"/>
      <c r="XBN594" s="314"/>
      <c r="XBO594" s="314"/>
      <c r="XBP594" s="314"/>
      <c r="XBQ594" s="315"/>
      <c r="XBR594" s="314"/>
      <c r="XBS594" s="314"/>
      <c r="XBT594" s="314"/>
      <c r="XBU594" s="314"/>
      <c r="XBV594" s="314"/>
      <c r="XBW594" s="281"/>
      <c r="XBX594" s="317"/>
      <c r="XBY594" s="314"/>
      <c r="XBZ594" s="314"/>
      <c r="XCA594" s="318"/>
      <c r="XCB594" s="312"/>
      <c r="XCC594" s="314"/>
      <c r="XCD594" s="314"/>
      <c r="XCE594" s="263"/>
      <c r="XCF594" s="312"/>
      <c r="XCG594" s="263"/>
      <c r="XCH594" s="314"/>
      <c r="XCI594" s="314"/>
      <c r="XCJ594" s="314"/>
      <c r="XCK594" s="315"/>
      <c r="XCL594" s="314"/>
      <c r="XCM594" s="314"/>
      <c r="XCN594" s="314"/>
      <c r="XCO594" s="314"/>
      <c r="XCP594" s="314"/>
      <c r="XCQ594" s="317"/>
      <c r="XCR594" s="314"/>
      <c r="XCS594" s="318"/>
      <c r="XCT594" s="286"/>
      <c r="XCW594" s="314"/>
      <c r="XCX594" s="314"/>
      <c r="XCY594" s="263"/>
      <c r="XCZ594" s="312"/>
      <c r="XDA594" s="263"/>
      <c r="XDB594" s="314"/>
      <c r="XDC594" s="314"/>
      <c r="XDD594" s="314"/>
      <c r="XDE594" s="315"/>
      <c r="XDF594" s="314"/>
      <c r="XDG594" s="314"/>
      <c r="XDH594" s="314"/>
      <c r="XDI594" s="314"/>
      <c r="XDJ594" s="314"/>
      <c r="XDK594" s="314"/>
      <c r="XDL594" s="286"/>
      <c r="XDQ594" s="314"/>
      <c r="XDR594" s="314"/>
      <c r="XDS594" s="263"/>
      <c r="XDT594" s="312"/>
      <c r="XDU594" s="263"/>
      <c r="XDV594" s="314"/>
      <c r="XDW594" s="314"/>
      <c r="XDX594" s="314"/>
      <c r="XDY594" s="315"/>
      <c r="XDZ594" s="314"/>
      <c r="XEA594" s="314"/>
      <c r="XEB594" s="314"/>
      <c r="XEC594" s="314"/>
      <c r="XED594" s="314"/>
      <c r="XEE594" s="286"/>
      <c r="XEK594" s="314"/>
      <c r="XEL594" s="314"/>
      <c r="XEM594" s="263"/>
      <c r="XEN594" s="312"/>
      <c r="XEO594" s="263"/>
      <c r="XEP594" s="314"/>
      <c r="XEQ594" s="314"/>
      <c r="XER594" s="314"/>
      <c r="XES594" s="315"/>
      <c r="XET594" s="314"/>
      <c r="XEU594" s="314"/>
      <c r="XEV594" s="314"/>
      <c r="XEW594" s="314"/>
      <c r="XEX594" s="314"/>
    </row>
    <row r="595" spans="1:53 16265:16378" ht="40.5" hidden="1" customHeight="1" x14ac:dyDescent="0.2">
      <c r="A595" s="378"/>
      <c r="B595" s="364"/>
      <c r="C595" s="356"/>
      <c r="D595" s="374"/>
      <c r="E595" s="356"/>
      <c r="F595" s="369"/>
      <c r="G595" s="275" t="s">
        <v>271</v>
      </c>
      <c r="H595" s="275" t="s">
        <v>35</v>
      </c>
      <c r="I595" s="275" t="s">
        <v>2734</v>
      </c>
      <c r="J595" s="369"/>
      <c r="K595" s="369"/>
      <c r="L595" s="369"/>
      <c r="M595" s="369"/>
      <c r="N595" s="369"/>
      <c r="O595" s="382"/>
      <c r="P595" s="369"/>
      <c r="Q595" s="382"/>
      <c r="R595" s="382"/>
      <c r="S595" s="162" t="s">
        <v>327</v>
      </c>
      <c r="T595" s="334">
        <f t="shared" si="2443"/>
        <v>1</v>
      </c>
      <c r="U595" s="356"/>
      <c r="V595" s="356"/>
      <c r="W595" s="275" t="s">
        <v>2735</v>
      </c>
      <c r="X595" s="369"/>
      <c r="Y595" s="368"/>
      <c r="Z595" s="335">
        <f t="shared" si="2444"/>
        <v>4</v>
      </c>
      <c r="AA595" s="275" t="s">
        <v>330</v>
      </c>
      <c r="AB595" s="275"/>
      <c r="AC595" s="368"/>
      <c r="AD595" s="356"/>
      <c r="AE595" s="336">
        <f t="shared" si="2445"/>
        <v>1</v>
      </c>
      <c r="AF595" s="275" t="s">
        <v>307</v>
      </c>
      <c r="AG595" s="275" t="s">
        <v>591</v>
      </c>
      <c r="AH595" s="368"/>
      <c r="AI595" s="356"/>
      <c r="AJ595" s="336">
        <f t="shared" si="2446"/>
        <v>1</v>
      </c>
      <c r="AK595" s="275" t="s">
        <v>304</v>
      </c>
      <c r="AL595" s="275" t="s">
        <v>313</v>
      </c>
      <c r="AM595" s="368"/>
      <c r="AN595" s="356"/>
      <c r="AO595" s="336">
        <f t="shared" si="2447"/>
        <v>1</v>
      </c>
      <c r="AP595" s="275" t="s">
        <v>592</v>
      </c>
      <c r="AQ595" s="356"/>
      <c r="AR595" s="356"/>
      <c r="AS595" s="358"/>
      <c r="AT595" s="360"/>
      <c r="AU595" s="367"/>
      <c r="AV595" s="367"/>
      <c r="AW595" s="275" t="s">
        <v>90</v>
      </c>
      <c r="AX595" s="275"/>
      <c r="AY595" s="159"/>
      <c r="AZ595" s="159"/>
      <c r="BA595" s="344"/>
      <c r="XAO595" s="314"/>
      <c r="XAP595" s="314"/>
      <c r="XAQ595" s="263"/>
      <c r="XAR595" s="312"/>
      <c r="XAS595" s="263"/>
      <c r="XAT595" s="314"/>
      <c r="XAU595" s="314"/>
      <c r="XAV595" s="314"/>
      <c r="XAW595" s="315"/>
      <c r="XAX595" s="314"/>
      <c r="XAY595" s="314"/>
      <c r="XAZ595" s="314"/>
      <c r="XBA595" s="314"/>
      <c r="XBB595" s="314"/>
      <c r="XBC595" s="314"/>
      <c r="XBD595" s="281"/>
      <c r="XBE595" s="316"/>
      <c r="XBF595" s="317"/>
      <c r="XBG595" s="314"/>
      <c r="XBH595" s="314"/>
      <c r="XBI595" s="314"/>
      <c r="XBJ595" s="314"/>
      <c r="XBK595" s="263"/>
      <c r="XBL595" s="312"/>
      <c r="XBM595" s="263"/>
      <c r="XBN595" s="314"/>
      <c r="XBO595" s="314"/>
      <c r="XBP595" s="314"/>
      <c r="XBQ595" s="315"/>
      <c r="XBR595" s="314"/>
      <c r="XBS595" s="314"/>
      <c r="XBT595" s="314"/>
      <c r="XBU595" s="314"/>
      <c r="XBV595" s="314"/>
      <c r="XBW595" s="281"/>
      <c r="XBX595" s="317"/>
      <c r="XBY595" s="314"/>
      <c r="XBZ595" s="314"/>
      <c r="XCA595" s="318"/>
      <c r="XCB595" s="312"/>
      <c r="XCC595" s="314"/>
      <c r="XCD595" s="314"/>
      <c r="XCE595" s="263"/>
      <c r="XCF595" s="312"/>
      <c r="XCG595" s="263"/>
      <c r="XCH595" s="314"/>
      <c r="XCI595" s="314"/>
      <c r="XCJ595" s="314"/>
      <c r="XCK595" s="315"/>
      <c r="XCL595" s="314"/>
      <c r="XCM595" s="314"/>
      <c r="XCN595" s="314"/>
      <c r="XCO595" s="314"/>
      <c r="XCP595" s="314"/>
      <c r="XCQ595" s="317"/>
      <c r="XCR595" s="314"/>
      <c r="XCS595" s="318"/>
      <c r="XCT595" s="286"/>
      <c r="XCW595" s="314"/>
      <c r="XCX595" s="314"/>
      <c r="XCY595" s="263"/>
      <c r="XCZ595" s="312"/>
      <c r="XDA595" s="263"/>
      <c r="XDB595" s="314"/>
      <c r="XDC595" s="314"/>
      <c r="XDD595" s="314"/>
      <c r="XDE595" s="315"/>
      <c r="XDF595" s="314"/>
      <c r="XDG595" s="314"/>
      <c r="XDH595" s="314"/>
      <c r="XDI595" s="314"/>
      <c r="XDJ595" s="314"/>
      <c r="XDK595" s="314"/>
      <c r="XDL595" s="286"/>
      <c r="XDQ595" s="314"/>
      <c r="XDR595" s="314"/>
      <c r="XDS595" s="263"/>
      <c r="XDT595" s="312"/>
      <c r="XDU595" s="263"/>
      <c r="XDV595" s="314"/>
      <c r="XDW595" s="314"/>
      <c r="XDX595" s="314"/>
      <c r="XDY595" s="315"/>
      <c r="XDZ595" s="314"/>
      <c r="XEA595" s="314"/>
      <c r="XEB595" s="314"/>
      <c r="XEC595" s="314"/>
      <c r="XED595" s="314"/>
      <c r="XEE595" s="286"/>
      <c r="XEK595" s="314"/>
      <c r="XEL595" s="314"/>
      <c r="XEM595" s="263"/>
      <c r="XEN595" s="312"/>
      <c r="XEO595" s="263"/>
      <c r="XEP595" s="314"/>
      <c r="XEQ595" s="314"/>
      <c r="XER595" s="314"/>
      <c r="XES595" s="315"/>
      <c r="XET595" s="314"/>
      <c r="XEU595" s="314"/>
      <c r="XEV595" s="314"/>
      <c r="XEW595" s="314"/>
      <c r="XEX595" s="314"/>
    </row>
    <row r="596" spans="1:53 16265:16378" ht="40.5" hidden="1" customHeight="1" x14ac:dyDescent="0.2">
      <c r="A596" s="378">
        <v>196</v>
      </c>
      <c r="B596" s="364" t="s">
        <v>556</v>
      </c>
      <c r="C596" s="356" t="str">
        <f t="shared" si="2307"/>
        <v>MARTHA LEONOR MARULANDA ANGEL</v>
      </c>
      <c r="D596" s="374" t="s">
        <v>168</v>
      </c>
      <c r="E596" s="356"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69" t="s">
        <v>276</v>
      </c>
      <c r="G596" s="275" t="s">
        <v>271</v>
      </c>
      <c r="H596" s="275" t="s">
        <v>36</v>
      </c>
      <c r="I596" s="163" t="s">
        <v>2736</v>
      </c>
      <c r="J596" s="369" t="s">
        <v>108</v>
      </c>
      <c r="K596" s="364" t="s">
        <v>2737</v>
      </c>
      <c r="L596" s="364" t="s">
        <v>2738</v>
      </c>
      <c r="M596" s="364" t="s">
        <v>2739</v>
      </c>
      <c r="N596" s="369" t="s">
        <v>105</v>
      </c>
      <c r="O596" s="382">
        <f t="shared" ref="O596" si="2466">IF(N596="ALTA",5,IF(N596="MEDIO ALTA",4,IF(N596="MEDIA",3,IF(N596="MEDIO BAJA",2,IF(N596="BAJA",1,0)))))</f>
        <v>3</v>
      </c>
      <c r="P596" s="369" t="s">
        <v>140</v>
      </c>
      <c r="Q596" s="382">
        <f t="shared" ref="Q596" si="2467">IF(P596="ALTO",5,IF(P596="MEDIO ALTO",4,IF(P596="MEDIO",3,IF(P596="MEDIO BAJO",2,IF(P596="BAJO",1,0)))))</f>
        <v>5</v>
      </c>
      <c r="R596" s="382">
        <f>Q596*O596</f>
        <v>15</v>
      </c>
      <c r="S596" s="162" t="s">
        <v>327</v>
      </c>
      <c r="T596" s="334">
        <f t="shared" si="2443"/>
        <v>1</v>
      </c>
      <c r="U596" s="356">
        <f t="shared" si="2412"/>
        <v>1</v>
      </c>
      <c r="V596" s="356">
        <f t="shared" ref="V596" si="2468">U596*0.6</f>
        <v>0.6</v>
      </c>
      <c r="W596" s="275" t="s">
        <v>2740</v>
      </c>
      <c r="X596" s="369">
        <f>IF(S596="No_existen",5*$X$10,Y596*$X$10)</f>
        <v>0.2</v>
      </c>
      <c r="Y596" s="368">
        <f t="shared" si="2458"/>
        <v>4</v>
      </c>
      <c r="Z596" s="335">
        <f t="shared" si="2444"/>
        <v>4</v>
      </c>
      <c r="AA596" s="275" t="s">
        <v>330</v>
      </c>
      <c r="AB596" s="275"/>
      <c r="AC596" s="368">
        <f t="shared" ref="AC596:AC605" si="2469">IF(S596="No_existen",5*$AC$10,AD596*$AC$10)</f>
        <v>0.15</v>
      </c>
      <c r="AD596" s="356">
        <f t="shared" si="2435"/>
        <v>1</v>
      </c>
      <c r="AE596" s="336">
        <f t="shared" si="2445"/>
        <v>1</v>
      </c>
      <c r="AF596" s="275" t="s">
        <v>307</v>
      </c>
      <c r="AG596" s="275" t="s">
        <v>591</v>
      </c>
      <c r="AH596" s="368">
        <f t="shared" ref="AH596" si="2470">IF(S596="No_existen",5*$AH$10,AI596*$AH$10)</f>
        <v>0.1</v>
      </c>
      <c r="AI596" s="356">
        <f t="shared" ref="AI596" si="2471">ROUND(AVERAGEIF(AJ596:AJ598,"&gt;0"),0)</f>
        <v>1</v>
      </c>
      <c r="AJ596" s="336">
        <f t="shared" si="2446"/>
        <v>1</v>
      </c>
      <c r="AK596" s="275" t="s">
        <v>304</v>
      </c>
      <c r="AL596" s="275" t="s">
        <v>315</v>
      </c>
      <c r="AM596" s="368">
        <f t="shared" ref="AM596" si="2472">IF(S596="No_existen",5*$AM$10,AN596*$AM$10)</f>
        <v>0.1</v>
      </c>
      <c r="AN596" s="356">
        <f t="shared" ref="AN596" si="2473">ROUND(AVERAGEIF(AO596:AO598,"&gt;0"),0)</f>
        <v>1</v>
      </c>
      <c r="AO596" s="336">
        <f t="shared" si="2447"/>
        <v>1</v>
      </c>
      <c r="AP596" s="275" t="s">
        <v>592</v>
      </c>
      <c r="AQ596" s="356">
        <f t="shared" si="2355"/>
        <v>2</v>
      </c>
      <c r="AR596" s="356" t="str">
        <f t="shared" ref="AR596" si="2474">IF(AQ596&lt;1.5,"FUERTE",IF(AND(AQ596&gt;=1.5,AQ596&lt;2.5),"ACEPTABLE",IF(AQ596&gt;=5,"INEXISTENTE","DÉBIL")))</f>
        <v>ACEPTABLE</v>
      </c>
      <c r="AS596" s="358">
        <f t="shared" ref="AS596" si="2475">IF(R596=0,0,ROUND((R596*AQ596),0))</f>
        <v>30</v>
      </c>
      <c r="AT596" s="360" t="str">
        <f t="shared" ref="AT596" si="2476">IF(AS596&gt;=36,"GRAVE", IF(AS596&lt;=10, "LEVE", "MODERADO"))</f>
        <v>MODERADO</v>
      </c>
      <c r="AU596" s="367" t="s">
        <v>2741</v>
      </c>
      <c r="AV596" s="367" t="s">
        <v>2742</v>
      </c>
      <c r="AW596" s="275" t="s">
        <v>91</v>
      </c>
      <c r="AX596" s="275" t="s">
        <v>2743</v>
      </c>
      <c r="AY596" s="159">
        <v>45230</v>
      </c>
      <c r="AZ596" s="159"/>
      <c r="BA596" s="344"/>
      <c r="XAO596" s="314"/>
      <c r="XAP596" s="314"/>
      <c r="XAQ596" s="263"/>
      <c r="XAR596" s="312"/>
      <c r="XAS596" s="263"/>
      <c r="XAT596" s="314"/>
      <c r="XAU596" s="314"/>
      <c r="XAV596" s="314"/>
      <c r="XAW596" s="315"/>
      <c r="XAX596" s="314"/>
      <c r="XAY596" s="314"/>
      <c r="XAZ596" s="314"/>
      <c r="XBA596" s="314"/>
      <c r="XBB596" s="314"/>
      <c r="XBC596" s="314"/>
      <c r="XBD596" s="281"/>
      <c r="XBE596" s="316"/>
      <c r="XBF596" s="317"/>
      <c r="XBG596" s="314"/>
      <c r="XBH596" s="314"/>
      <c r="XBI596" s="314"/>
      <c r="XBJ596" s="314"/>
      <c r="XBK596" s="263"/>
      <c r="XBL596" s="312"/>
      <c r="XBM596" s="263"/>
      <c r="XBN596" s="314"/>
      <c r="XBO596" s="314"/>
      <c r="XBP596" s="314"/>
      <c r="XBQ596" s="315"/>
      <c r="XBR596" s="314"/>
      <c r="XBS596" s="314"/>
      <c r="XBT596" s="314"/>
      <c r="XBU596" s="314"/>
      <c r="XBV596" s="314"/>
      <c r="XBW596" s="281"/>
      <c r="XBX596" s="317"/>
      <c r="XBY596" s="314"/>
      <c r="XBZ596" s="314"/>
      <c r="XCA596" s="318"/>
      <c r="XCB596" s="312"/>
      <c r="XCC596" s="314"/>
      <c r="XCD596" s="314"/>
      <c r="XCE596" s="263"/>
      <c r="XCF596" s="312"/>
      <c r="XCG596" s="263"/>
      <c r="XCH596" s="314"/>
      <c r="XCI596" s="314"/>
      <c r="XCJ596" s="314"/>
      <c r="XCK596" s="315"/>
      <c r="XCL596" s="314"/>
      <c r="XCM596" s="314"/>
      <c r="XCN596" s="314"/>
      <c r="XCO596" s="314"/>
      <c r="XCP596" s="314"/>
      <c r="XCQ596" s="317"/>
      <c r="XCR596" s="314"/>
      <c r="XCS596" s="318"/>
      <c r="XCT596" s="286"/>
      <c r="XCW596" s="314"/>
      <c r="XCX596" s="314"/>
      <c r="XCY596" s="263"/>
      <c r="XCZ596" s="312"/>
      <c r="XDA596" s="263"/>
      <c r="XDB596" s="314"/>
      <c r="XDC596" s="314"/>
      <c r="XDD596" s="314"/>
      <c r="XDE596" s="315"/>
      <c r="XDF596" s="314"/>
      <c r="XDG596" s="314"/>
      <c r="XDH596" s="314"/>
      <c r="XDI596" s="314"/>
      <c r="XDJ596" s="314"/>
      <c r="XDK596" s="314"/>
      <c r="XDL596" s="286"/>
      <c r="XDQ596" s="314"/>
      <c r="XDR596" s="314"/>
      <c r="XDS596" s="263"/>
      <c r="XDT596" s="312"/>
      <c r="XDU596" s="263"/>
      <c r="XDV596" s="314"/>
      <c r="XDW596" s="314"/>
      <c r="XDX596" s="314"/>
      <c r="XDY596" s="315"/>
      <c r="XDZ596" s="314"/>
      <c r="XEA596" s="314"/>
      <c r="XEB596" s="314"/>
      <c r="XEC596" s="314"/>
      <c r="XED596" s="314"/>
      <c r="XEE596" s="286"/>
      <c r="XEK596" s="314"/>
      <c r="XEL596" s="314"/>
      <c r="XEM596" s="263"/>
      <c r="XEN596" s="312"/>
      <c r="XEO596" s="263"/>
      <c r="XEP596" s="314"/>
      <c r="XEQ596" s="314"/>
      <c r="XER596" s="314"/>
      <c r="XES596" s="315"/>
      <c r="XET596" s="314"/>
      <c r="XEU596" s="314"/>
      <c r="XEV596" s="314"/>
      <c r="XEW596" s="314"/>
      <c r="XEX596" s="314"/>
    </row>
    <row r="597" spans="1:53 16265:16378" ht="40.5" hidden="1" customHeight="1" x14ac:dyDescent="0.2">
      <c r="A597" s="378"/>
      <c r="B597" s="364"/>
      <c r="C597" s="356"/>
      <c r="D597" s="374"/>
      <c r="E597" s="356"/>
      <c r="F597" s="369"/>
      <c r="G597" s="275" t="s">
        <v>272</v>
      </c>
      <c r="H597" s="275" t="s">
        <v>273</v>
      </c>
      <c r="I597" s="163" t="s">
        <v>2744</v>
      </c>
      <c r="J597" s="369"/>
      <c r="K597" s="364"/>
      <c r="L597" s="364"/>
      <c r="M597" s="364"/>
      <c r="N597" s="369"/>
      <c r="O597" s="382"/>
      <c r="P597" s="369"/>
      <c r="Q597" s="382"/>
      <c r="R597" s="382"/>
      <c r="S597" s="162"/>
      <c r="T597" s="334">
        <f t="shared" si="2443"/>
        <v>0</v>
      </c>
      <c r="U597" s="356"/>
      <c r="V597" s="356"/>
      <c r="W597" s="275"/>
      <c r="X597" s="369"/>
      <c r="Y597" s="368"/>
      <c r="Z597" s="335">
        <f t="shared" si="2444"/>
        <v>0</v>
      </c>
      <c r="AA597" s="275"/>
      <c r="AB597" s="275"/>
      <c r="AC597" s="368"/>
      <c r="AD597" s="356"/>
      <c r="AE597" s="336">
        <f t="shared" si="2445"/>
        <v>0</v>
      </c>
      <c r="AF597" s="275"/>
      <c r="AG597" s="275"/>
      <c r="AH597" s="368"/>
      <c r="AI597" s="356"/>
      <c r="AJ597" s="336">
        <f t="shared" si="2446"/>
        <v>0</v>
      </c>
      <c r="AK597" s="275"/>
      <c r="AL597" s="275"/>
      <c r="AM597" s="368"/>
      <c r="AN597" s="356"/>
      <c r="AO597" s="336">
        <f t="shared" si="2447"/>
        <v>0</v>
      </c>
      <c r="AP597" s="275"/>
      <c r="AQ597" s="356"/>
      <c r="AR597" s="356"/>
      <c r="AS597" s="358"/>
      <c r="AT597" s="360"/>
      <c r="AU597" s="367"/>
      <c r="AV597" s="367"/>
      <c r="AW597" s="275" t="s">
        <v>91</v>
      </c>
      <c r="AX597" s="275" t="s">
        <v>2745</v>
      </c>
      <c r="AY597" s="159">
        <v>45291</v>
      </c>
      <c r="AZ597" s="159"/>
      <c r="BA597" s="344"/>
      <c r="XAO597" s="314"/>
      <c r="XAP597" s="314"/>
      <c r="XAQ597" s="263"/>
      <c r="XAR597" s="312"/>
      <c r="XAS597" s="263"/>
      <c r="XAT597" s="314"/>
      <c r="XAU597" s="314"/>
      <c r="XAV597" s="314"/>
      <c r="XAW597" s="315"/>
      <c r="XAX597" s="314"/>
      <c r="XAY597" s="314"/>
      <c r="XAZ597" s="314"/>
      <c r="XBA597" s="314"/>
      <c r="XBB597" s="314"/>
      <c r="XBC597" s="314"/>
      <c r="XBD597" s="281"/>
      <c r="XBE597" s="316"/>
      <c r="XBF597" s="317"/>
      <c r="XBG597" s="314"/>
      <c r="XBH597" s="314"/>
      <c r="XBI597" s="314"/>
      <c r="XBJ597" s="314"/>
      <c r="XBK597" s="263"/>
      <c r="XBL597" s="312"/>
      <c r="XBM597" s="263"/>
      <c r="XBN597" s="314"/>
      <c r="XBO597" s="314"/>
      <c r="XBP597" s="314"/>
      <c r="XBQ597" s="315"/>
      <c r="XBR597" s="314"/>
      <c r="XBS597" s="314"/>
      <c r="XBT597" s="314"/>
      <c r="XBU597" s="314"/>
      <c r="XBV597" s="314"/>
      <c r="XBW597" s="281"/>
      <c r="XBX597" s="317"/>
      <c r="XBY597" s="314"/>
      <c r="XBZ597" s="314"/>
      <c r="XCA597" s="318"/>
      <c r="XCB597" s="312"/>
      <c r="XCC597" s="314"/>
      <c r="XCD597" s="314"/>
      <c r="XCE597" s="263"/>
      <c r="XCF597" s="312"/>
      <c r="XCG597" s="263"/>
      <c r="XCH597" s="314"/>
      <c r="XCI597" s="314"/>
      <c r="XCJ597" s="314"/>
      <c r="XCK597" s="315"/>
      <c r="XCL597" s="314"/>
      <c r="XCM597" s="314"/>
      <c r="XCN597" s="314"/>
      <c r="XCO597" s="314"/>
      <c r="XCP597" s="314"/>
      <c r="XCQ597" s="317"/>
      <c r="XCR597" s="314"/>
      <c r="XCS597" s="318"/>
      <c r="XCT597" s="286"/>
      <c r="XCW597" s="314"/>
      <c r="XCX597" s="314"/>
      <c r="XCY597" s="263"/>
      <c r="XCZ597" s="312"/>
      <c r="XDA597" s="263"/>
      <c r="XDB597" s="314"/>
      <c r="XDC597" s="314"/>
      <c r="XDD597" s="314"/>
      <c r="XDE597" s="315"/>
      <c r="XDF597" s="314"/>
      <c r="XDG597" s="314"/>
      <c r="XDH597" s="314"/>
      <c r="XDI597" s="314"/>
      <c r="XDJ597" s="314"/>
      <c r="XDK597" s="314"/>
      <c r="XDL597" s="286"/>
      <c r="XDQ597" s="314"/>
      <c r="XDR597" s="314"/>
      <c r="XDS597" s="263"/>
      <c r="XDT597" s="312"/>
      <c r="XDU597" s="263"/>
      <c r="XDV597" s="314"/>
      <c r="XDW597" s="314"/>
      <c r="XDX597" s="314"/>
      <c r="XDY597" s="315"/>
      <c r="XDZ597" s="314"/>
      <c r="XEA597" s="314"/>
      <c r="XEB597" s="314"/>
      <c r="XEC597" s="314"/>
      <c r="XED597" s="314"/>
      <c r="XEE597" s="286"/>
      <c r="XEK597" s="314"/>
      <c r="XEL597" s="314"/>
      <c r="XEM597" s="263"/>
      <c r="XEN597" s="312"/>
      <c r="XEO597" s="263"/>
      <c r="XEP597" s="314"/>
      <c r="XEQ597" s="314"/>
      <c r="XER597" s="314"/>
      <c r="XES597" s="315"/>
      <c r="XET597" s="314"/>
      <c r="XEU597" s="314"/>
      <c r="XEV597" s="314"/>
      <c r="XEW597" s="314"/>
      <c r="XEX597" s="314"/>
    </row>
    <row r="598" spans="1:53 16265:16378" ht="40.5" hidden="1" customHeight="1" x14ac:dyDescent="0.2">
      <c r="A598" s="378"/>
      <c r="B598" s="364"/>
      <c r="C598" s="356"/>
      <c r="D598" s="374"/>
      <c r="E598" s="356"/>
      <c r="F598" s="369"/>
      <c r="G598" s="275"/>
      <c r="H598" s="275"/>
      <c r="I598" s="161"/>
      <c r="J598" s="369"/>
      <c r="K598" s="364"/>
      <c r="L598" s="364"/>
      <c r="M598" s="364"/>
      <c r="N598" s="369"/>
      <c r="O598" s="382"/>
      <c r="P598" s="369"/>
      <c r="Q598" s="382"/>
      <c r="R598" s="382"/>
      <c r="S598" s="162"/>
      <c r="T598" s="334">
        <f t="shared" si="2443"/>
        <v>0</v>
      </c>
      <c r="U598" s="356"/>
      <c r="V598" s="356"/>
      <c r="W598" s="275"/>
      <c r="X598" s="369"/>
      <c r="Y598" s="368"/>
      <c r="Z598" s="335">
        <f t="shared" si="2444"/>
        <v>0</v>
      </c>
      <c r="AA598" s="275"/>
      <c r="AB598" s="275"/>
      <c r="AC598" s="368"/>
      <c r="AD598" s="356"/>
      <c r="AE598" s="336">
        <f t="shared" si="2445"/>
        <v>0</v>
      </c>
      <c r="AF598" s="275"/>
      <c r="AG598" s="275"/>
      <c r="AH598" s="368"/>
      <c r="AI598" s="356"/>
      <c r="AJ598" s="336">
        <f t="shared" si="2446"/>
        <v>0</v>
      </c>
      <c r="AK598" s="275"/>
      <c r="AL598" s="275"/>
      <c r="AM598" s="368"/>
      <c r="AN598" s="356"/>
      <c r="AO598" s="336">
        <f t="shared" si="2447"/>
        <v>0</v>
      </c>
      <c r="AP598" s="275"/>
      <c r="AQ598" s="356"/>
      <c r="AR598" s="356"/>
      <c r="AS598" s="358"/>
      <c r="AT598" s="360"/>
      <c r="AU598" s="367"/>
      <c r="AV598" s="367"/>
      <c r="AW598" s="275"/>
      <c r="AX598" s="275"/>
      <c r="AY598" s="159"/>
      <c r="AZ598" s="159"/>
      <c r="BA598" s="344"/>
      <c r="XAO598" s="314"/>
      <c r="XAP598" s="314"/>
      <c r="XAQ598" s="263"/>
      <c r="XAR598" s="312"/>
      <c r="XAS598" s="263"/>
      <c r="XAT598" s="314"/>
      <c r="XAU598" s="314"/>
      <c r="XAV598" s="314"/>
      <c r="XAW598" s="315"/>
      <c r="XAX598" s="314"/>
      <c r="XAY598" s="314"/>
      <c r="XAZ598" s="314"/>
      <c r="XBA598" s="314"/>
      <c r="XBB598" s="314"/>
      <c r="XBC598" s="314"/>
      <c r="XBD598" s="281"/>
      <c r="XBE598" s="316"/>
      <c r="XBF598" s="317"/>
      <c r="XBG598" s="314"/>
      <c r="XBH598" s="314"/>
      <c r="XBI598" s="314"/>
      <c r="XBJ598" s="314"/>
      <c r="XBK598" s="263"/>
      <c r="XBL598" s="312"/>
      <c r="XBM598" s="263"/>
      <c r="XBN598" s="314"/>
      <c r="XBO598" s="314"/>
      <c r="XBP598" s="314"/>
      <c r="XBQ598" s="315"/>
      <c r="XBR598" s="314"/>
      <c r="XBS598" s="314"/>
      <c r="XBT598" s="314"/>
      <c r="XBU598" s="314"/>
      <c r="XBV598" s="314"/>
      <c r="XBW598" s="281"/>
      <c r="XBX598" s="317"/>
      <c r="XBY598" s="314"/>
      <c r="XBZ598" s="314"/>
      <c r="XCA598" s="318"/>
      <c r="XCB598" s="312"/>
      <c r="XCC598" s="314"/>
      <c r="XCD598" s="314"/>
      <c r="XCE598" s="263"/>
      <c r="XCF598" s="312"/>
      <c r="XCG598" s="263"/>
      <c r="XCH598" s="314"/>
      <c r="XCI598" s="314"/>
      <c r="XCJ598" s="314"/>
      <c r="XCK598" s="315"/>
      <c r="XCL598" s="314"/>
      <c r="XCM598" s="314"/>
      <c r="XCN598" s="314"/>
      <c r="XCO598" s="314"/>
      <c r="XCP598" s="314"/>
      <c r="XCQ598" s="317"/>
      <c r="XCR598" s="314"/>
      <c r="XCS598" s="318"/>
      <c r="XCT598" s="286"/>
      <c r="XCW598" s="314"/>
      <c r="XCX598" s="314"/>
      <c r="XCY598" s="263"/>
      <c r="XCZ598" s="312"/>
      <c r="XDA598" s="263"/>
      <c r="XDB598" s="314"/>
      <c r="XDC598" s="314"/>
      <c r="XDD598" s="314"/>
      <c r="XDE598" s="315"/>
      <c r="XDF598" s="314"/>
      <c r="XDG598" s="314"/>
      <c r="XDH598" s="314"/>
      <c r="XDI598" s="314"/>
      <c r="XDJ598" s="314"/>
      <c r="XDK598" s="314"/>
      <c r="XDL598" s="286"/>
      <c r="XDQ598" s="314"/>
      <c r="XDR598" s="314"/>
      <c r="XDS598" s="263"/>
      <c r="XDT598" s="312"/>
      <c r="XDU598" s="263"/>
      <c r="XDV598" s="314"/>
      <c r="XDW598" s="314"/>
      <c r="XDX598" s="314"/>
      <c r="XDY598" s="315"/>
      <c r="XDZ598" s="314"/>
      <c r="XEA598" s="314"/>
      <c r="XEB598" s="314"/>
      <c r="XEC598" s="314"/>
      <c r="XED598" s="314"/>
      <c r="XEE598" s="286"/>
      <c r="XEK598" s="314"/>
      <c r="XEL598" s="314"/>
      <c r="XEM598" s="263"/>
      <c r="XEN598" s="312"/>
      <c r="XEO598" s="263"/>
      <c r="XEP598" s="314"/>
      <c r="XEQ598" s="314"/>
      <c r="XER598" s="314"/>
      <c r="XES598" s="315"/>
      <c r="XET598" s="314"/>
      <c r="XEU598" s="314"/>
      <c r="XEV598" s="314"/>
      <c r="XEW598" s="314"/>
      <c r="XEX598" s="314"/>
    </row>
    <row r="599" spans="1:53 16265:16378" ht="40.5" hidden="1" customHeight="1" x14ac:dyDescent="0.2">
      <c r="A599" s="378">
        <v>197</v>
      </c>
      <c r="B599" s="369" t="s">
        <v>463</v>
      </c>
      <c r="C599" s="356" t="str">
        <f t="shared" si="2307"/>
        <v>YETSIKA NATALIA VILLA MONTES</v>
      </c>
      <c r="D599" s="374" t="s">
        <v>154</v>
      </c>
      <c r="E599" s="356"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69" t="s">
        <v>276</v>
      </c>
      <c r="G599" s="275" t="s">
        <v>271</v>
      </c>
      <c r="H599" s="275" t="s">
        <v>37</v>
      </c>
      <c r="I599" s="161" t="s">
        <v>2754</v>
      </c>
      <c r="J599" s="369" t="s">
        <v>114</v>
      </c>
      <c r="K599" s="364" t="s">
        <v>2755</v>
      </c>
      <c r="L599" s="364" t="s">
        <v>2756</v>
      </c>
      <c r="M599" s="364" t="s">
        <v>2757</v>
      </c>
      <c r="N599" s="369" t="s">
        <v>128</v>
      </c>
      <c r="O599" s="372">
        <f>IF(N599="ALTA",5,IF(N599="MEDIO ALTA",4,IF(N599="MEDIA",3,IF(N599="MEDIO BAJA",2,IF(N599="BAJA",1,0)))))</f>
        <v>1</v>
      </c>
      <c r="P599" s="369" t="s">
        <v>140</v>
      </c>
      <c r="Q599" s="372">
        <f>IF(P599="ALTO",5,IF(P599="MEDIO ALTO",4,IF(P599="MEDIO",3,IF(P599="MEDIO BAJO",2,IF(P599="BAJO",1,0)))))</f>
        <v>5</v>
      </c>
      <c r="R599" s="372">
        <f>Q599*O599</f>
        <v>5</v>
      </c>
      <c r="S599" s="162" t="s">
        <v>327</v>
      </c>
      <c r="T599" s="334">
        <f t="shared" si="2443"/>
        <v>1</v>
      </c>
      <c r="U599" s="356">
        <f t="shared" si="2412"/>
        <v>1</v>
      </c>
      <c r="V599" s="356">
        <f t="shared" ref="V599" si="2477">U599*0.6</f>
        <v>0.6</v>
      </c>
      <c r="W599" s="172" t="s">
        <v>2758</v>
      </c>
      <c r="X599" s="369">
        <f>IF(S599="No_existen",5*$X$10,Y599*$X$10)</f>
        <v>0.2</v>
      </c>
      <c r="Y599" s="368">
        <f t="shared" si="2458"/>
        <v>4</v>
      </c>
      <c r="Z599" s="335">
        <f t="shared" si="2444"/>
        <v>4</v>
      </c>
      <c r="AA599" s="275" t="s">
        <v>330</v>
      </c>
      <c r="AB599" s="275"/>
      <c r="AC599" s="368">
        <f t="shared" si="2469"/>
        <v>0.15</v>
      </c>
      <c r="AD599" s="356">
        <f t="shared" si="2435"/>
        <v>1</v>
      </c>
      <c r="AE599" s="336">
        <f t="shared" si="2445"/>
        <v>1</v>
      </c>
      <c r="AF599" s="275" t="s">
        <v>307</v>
      </c>
      <c r="AG599" s="172" t="s">
        <v>2759</v>
      </c>
      <c r="AH599" s="368">
        <f t="shared" ref="AH599" si="2478">IF(S599="No_existen",5*$AH$10,AI599*$AH$10)</f>
        <v>0.1</v>
      </c>
      <c r="AI599" s="356">
        <f t="shared" ref="AI599" si="2479">ROUND(AVERAGEIF(AJ599:AJ601,"&gt;0"),0)</f>
        <v>1</v>
      </c>
      <c r="AJ599" s="336">
        <f t="shared" si="2446"/>
        <v>1</v>
      </c>
      <c r="AK599" s="275" t="s">
        <v>304</v>
      </c>
      <c r="AL599" s="275" t="s">
        <v>311</v>
      </c>
      <c r="AM599" s="368">
        <f t="shared" ref="AM599" si="2480">IF(S599="No_existen",5*$AM$10,AN599*$AM$10)</f>
        <v>0.1</v>
      </c>
      <c r="AN599" s="356">
        <f t="shared" ref="AN599" si="2481">ROUND(AVERAGEIF(AO599:AO601,"&gt;0"),0)</f>
        <v>1</v>
      </c>
      <c r="AO599" s="336">
        <f t="shared" si="2447"/>
        <v>1</v>
      </c>
      <c r="AP599" s="275" t="s">
        <v>592</v>
      </c>
      <c r="AQ599" s="356">
        <f t="shared" si="2355"/>
        <v>2</v>
      </c>
      <c r="AR599" s="356" t="str">
        <f t="shared" ref="AR599:AR605" si="2482">IF(AQ599&lt;1.5,"FUERTE",IF(AND(AQ599&gt;=1.5,AQ599&lt;2.5),"ACEPTABLE",IF(AQ599&gt;=5,"INEXISTENTE","DÉBIL")))</f>
        <v>ACEPTABLE</v>
      </c>
      <c r="AS599" s="358">
        <f t="shared" ref="AS599" si="2483">IF(R599=0,0,ROUND((R599*AQ599),0))</f>
        <v>10</v>
      </c>
      <c r="AT599" s="360" t="str">
        <f t="shared" ref="AT599:AT605" si="2484">IF(AS599&gt;=36,"GRAVE", IF(AS599&lt;=10, "LEVE", "MODERADO"))</f>
        <v>LEVE</v>
      </c>
      <c r="AU599" s="172" t="s">
        <v>2760</v>
      </c>
      <c r="AV599" s="172">
        <v>2000</v>
      </c>
      <c r="AW599" s="275" t="s">
        <v>90</v>
      </c>
      <c r="AX599" s="275"/>
      <c r="AY599" s="159"/>
      <c r="AZ599" s="159"/>
      <c r="BA599" s="344"/>
      <c r="XAO599" s="314"/>
      <c r="XAP599" s="314"/>
      <c r="XAQ599" s="263"/>
      <c r="XAR599" s="312"/>
      <c r="XAS599" s="263"/>
      <c r="XAT599" s="314"/>
      <c r="XAU599" s="314"/>
      <c r="XAV599" s="314"/>
      <c r="XAW599" s="315"/>
      <c r="XAX599" s="314"/>
      <c r="XAY599" s="314"/>
      <c r="XAZ599" s="314"/>
      <c r="XBA599" s="314"/>
      <c r="XBB599" s="314"/>
      <c r="XBC599" s="314"/>
      <c r="XBD599" s="281"/>
      <c r="XBE599" s="316"/>
      <c r="XBF599" s="317"/>
      <c r="XBG599" s="314"/>
      <c r="XBH599" s="314"/>
      <c r="XBI599" s="314"/>
      <c r="XBJ599" s="314"/>
      <c r="XBK599" s="263"/>
      <c r="XBL599" s="312"/>
      <c r="XBM599" s="263"/>
      <c r="XBN599" s="314"/>
      <c r="XBO599" s="314"/>
      <c r="XBP599" s="314"/>
      <c r="XBQ599" s="315"/>
      <c r="XBR599" s="314"/>
      <c r="XBS599" s="314"/>
      <c r="XBT599" s="314"/>
      <c r="XBU599" s="314"/>
      <c r="XBV599" s="314"/>
      <c r="XBW599" s="281"/>
      <c r="XBX599" s="317"/>
      <c r="XBY599" s="314"/>
      <c r="XBZ599" s="314"/>
      <c r="XCA599" s="318"/>
      <c r="XCB599" s="312"/>
      <c r="XCC599" s="314"/>
      <c r="XCD599" s="314"/>
      <c r="XCE599" s="263"/>
      <c r="XCF599" s="312"/>
      <c r="XCG599" s="263"/>
      <c r="XCH599" s="314"/>
      <c r="XCI599" s="314"/>
      <c r="XCJ599" s="314"/>
      <c r="XCK599" s="315"/>
      <c r="XCL599" s="314"/>
      <c r="XCM599" s="314"/>
      <c r="XCN599" s="314"/>
      <c r="XCO599" s="314"/>
      <c r="XCP599" s="314"/>
      <c r="XCQ599" s="317"/>
      <c r="XCR599" s="314"/>
      <c r="XCS599" s="318"/>
      <c r="XCT599" s="286"/>
      <c r="XCW599" s="314"/>
      <c r="XCX599" s="314"/>
      <c r="XCY599" s="263"/>
      <c r="XCZ599" s="312"/>
      <c r="XDA599" s="263"/>
      <c r="XDB599" s="314"/>
      <c r="XDC599" s="314"/>
      <c r="XDD599" s="314"/>
      <c r="XDE599" s="315"/>
      <c r="XDF599" s="314"/>
      <c r="XDG599" s="314"/>
      <c r="XDH599" s="314"/>
      <c r="XDI599" s="314"/>
      <c r="XDJ599" s="314"/>
      <c r="XDK599" s="314"/>
      <c r="XDL599" s="286"/>
      <c r="XDQ599" s="314"/>
      <c r="XDR599" s="314"/>
      <c r="XDS599" s="263"/>
      <c r="XDT599" s="312"/>
      <c r="XDU599" s="263"/>
      <c r="XDV599" s="314"/>
      <c r="XDW599" s="314"/>
      <c r="XDX599" s="314"/>
      <c r="XDY599" s="315"/>
      <c r="XDZ599" s="314"/>
      <c r="XEA599" s="314"/>
      <c r="XEB599" s="314"/>
      <c r="XEC599" s="314"/>
      <c r="XED599" s="314"/>
      <c r="XEE599" s="286"/>
      <c r="XEK599" s="314"/>
      <c r="XEL599" s="314"/>
      <c r="XEM599" s="263"/>
      <c r="XEN599" s="312"/>
      <c r="XEO599" s="263"/>
      <c r="XEP599" s="314"/>
      <c r="XEQ599" s="314"/>
      <c r="XER599" s="314"/>
      <c r="XES599" s="315"/>
      <c r="XET599" s="314"/>
      <c r="XEU599" s="314"/>
      <c r="XEV599" s="314"/>
      <c r="XEW599" s="314"/>
      <c r="XEX599" s="314"/>
    </row>
    <row r="600" spans="1:53 16265:16378" ht="40.5" hidden="1" customHeight="1" x14ac:dyDescent="0.2">
      <c r="A600" s="378"/>
      <c r="B600" s="369"/>
      <c r="C600" s="356"/>
      <c r="D600" s="374"/>
      <c r="E600" s="356"/>
      <c r="F600" s="369"/>
      <c r="G600" s="275" t="s">
        <v>271</v>
      </c>
      <c r="H600" s="275" t="s">
        <v>35</v>
      </c>
      <c r="I600" s="161" t="s">
        <v>2761</v>
      </c>
      <c r="J600" s="369"/>
      <c r="K600" s="364"/>
      <c r="L600" s="364"/>
      <c r="M600" s="364"/>
      <c r="N600" s="369"/>
      <c r="O600" s="372"/>
      <c r="P600" s="369"/>
      <c r="Q600" s="372"/>
      <c r="R600" s="372"/>
      <c r="S600" s="162" t="s">
        <v>327</v>
      </c>
      <c r="T600" s="334">
        <f t="shared" si="2443"/>
        <v>1</v>
      </c>
      <c r="U600" s="356"/>
      <c r="V600" s="356"/>
      <c r="W600" s="172" t="s">
        <v>2762</v>
      </c>
      <c r="X600" s="369"/>
      <c r="Y600" s="368"/>
      <c r="Z600" s="335">
        <f t="shared" si="2444"/>
        <v>4</v>
      </c>
      <c r="AA600" s="275" t="s">
        <v>330</v>
      </c>
      <c r="AB600" s="275"/>
      <c r="AC600" s="368"/>
      <c r="AD600" s="356"/>
      <c r="AE600" s="336">
        <f t="shared" si="2445"/>
        <v>1</v>
      </c>
      <c r="AF600" s="275" t="s">
        <v>307</v>
      </c>
      <c r="AG600" s="172" t="s">
        <v>2763</v>
      </c>
      <c r="AH600" s="368"/>
      <c r="AI600" s="356"/>
      <c r="AJ600" s="336">
        <f t="shared" si="2446"/>
        <v>1</v>
      </c>
      <c r="AK600" s="275" t="s">
        <v>304</v>
      </c>
      <c r="AL600" s="275" t="s">
        <v>312</v>
      </c>
      <c r="AM600" s="368"/>
      <c r="AN600" s="356"/>
      <c r="AO600" s="336">
        <f t="shared" si="2447"/>
        <v>1</v>
      </c>
      <c r="AP600" s="275" t="s">
        <v>592</v>
      </c>
      <c r="AQ600" s="356"/>
      <c r="AR600" s="356"/>
      <c r="AS600" s="358"/>
      <c r="AT600" s="360"/>
      <c r="AU600" s="172" t="s">
        <v>2764</v>
      </c>
      <c r="AV600" s="172">
        <v>4000</v>
      </c>
      <c r="AW600" s="275" t="s">
        <v>90</v>
      </c>
      <c r="AX600" s="275"/>
      <c r="AY600" s="159"/>
      <c r="AZ600" s="159"/>
      <c r="BA600" s="344"/>
      <c r="XAO600" s="314"/>
      <c r="XAP600" s="314"/>
      <c r="XAQ600" s="263"/>
      <c r="XAR600" s="312"/>
      <c r="XAS600" s="263"/>
      <c r="XAT600" s="314"/>
      <c r="XAU600" s="314"/>
      <c r="XAV600" s="314"/>
      <c r="XAW600" s="315"/>
      <c r="XAX600" s="314"/>
      <c r="XAY600" s="314"/>
      <c r="XAZ600" s="314"/>
      <c r="XBA600" s="314"/>
      <c r="XBB600" s="314"/>
      <c r="XBC600" s="314"/>
      <c r="XBD600" s="281"/>
      <c r="XBE600" s="316"/>
      <c r="XBF600" s="317"/>
      <c r="XBG600" s="314"/>
      <c r="XBH600" s="314"/>
      <c r="XBI600" s="314"/>
      <c r="XBJ600" s="314"/>
      <c r="XBK600" s="263"/>
      <c r="XBL600" s="312"/>
      <c r="XBM600" s="263"/>
      <c r="XBN600" s="314"/>
      <c r="XBO600" s="314"/>
      <c r="XBP600" s="314"/>
      <c r="XBQ600" s="315"/>
      <c r="XBR600" s="314"/>
      <c r="XBS600" s="314"/>
      <c r="XBT600" s="314"/>
      <c r="XBU600" s="314"/>
      <c r="XBV600" s="314"/>
      <c r="XBW600" s="281"/>
      <c r="XBX600" s="317"/>
      <c r="XBY600" s="314"/>
      <c r="XBZ600" s="314"/>
      <c r="XCA600" s="318"/>
      <c r="XCB600" s="312"/>
      <c r="XCC600" s="314"/>
      <c r="XCD600" s="314"/>
      <c r="XCE600" s="263"/>
      <c r="XCF600" s="312"/>
      <c r="XCG600" s="263"/>
      <c r="XCH600" s="314"/>
      <c r="XCI600" s="314"/>
      <c r="XCJ600" s="314"/>
      <c r="XCK600" s="315"/>
      <c r="XCL600" s="314"/>
      <c r="XCM600" s="314"/>
      <c r="XCN600" s="314"/>
      <c r="XCO600" s="314"/>
      <c r="XCP600" s="314"/>
      <c r="XCQ600" s="317"/>
      <c r="XCR600" s="314"/>
      <c r="XCS600" s="318"/>
      <c r="XCT600" s="286"/>
      <c r="XCW600" s="314"/>
      <c r="XCX600" s="314"/>
      <c r="XCY600" s="263"/>
      <c r="XCZ600" s="312"/>
      <c r="XDA600" s="263"/>
      <c r="XDB600" s="314"/>
      <c r="XDC600" s="314"/>
      <c r="XDD600" s="314"/>
      <c r="XDE600" s="315"/>
      <c r="XDF600" s="314"/>
      <c r="XDG600" s="314"/>
      <c r="XDH600" s="314"/>
      <c r="XDI600" s="314"/>
      <c r="XDJ600" s="314"/>
      <c r="XDK600" s="314"/>
      <c r="XDL600" s="286"/>
      <c r="XDQ600" s="314"/>
      <c r="XDR600" s="314"/>
      <c r="XDS600" s="263"/>
      <c r="XDT600" s="312"/>
      <c r="XDU600" s="263"/>
      <c r="XDV600" s="314"/>
      <c r="XDW600" s="314"/>
      <c r="XDX600" s="314"/>
      <c r="XDY600" s="315"/>
      <c r="XDZ600" s="314"/>
      <c r="XEA600" s="314"/>
      <c r="XEB600" s="314"/>
      <c r="XEC600" s="314"/>
      <c r="XED600" s="314"/>
      <c r="XEE600" s="286"/>
      <c r="XEK600" s="314"/>
      <c r="XEL600" s="314"/>
      <c r="XEM600" s="263"/>
      <c r="XEN600" s="312"/>
      <c r="XEO600" s="263"/>
      <c r="XEP600" s="314"/>
      <c r="XEQ600" s="314"/>
      <c r="XER600" s="314"/>
      <c r="XES600" s="315"/>
      <c r="XET600" s="314"/>
      <c r="XEU600" s="314"/>
      <c r="XEV600" s="314"/>
      <c r="XEW600" s="314"/>
      <c r="XEX600" s="314"/>
    </row>
    <row r="601" spans="1:53 16265:16378" ht="40.5" hidden="1" customHeight="1" x14ac:dyDescent="0.2">
      <c r="A601" s="378"/>
      <c r="B601" s="369"/>
      <c r="C601" s="356"/>
      <c r="D601" s="374"/>
      <c r="E601" s="356"/>
      <c r="F601" s="369"/>
      <c r="G601" s="275" t="s">
        <v>272</v>
      </c>
      <c r="H601" s="275" t="s">
        <v>233</v>
      </c>
      <c r="I601" s="161" t="s">
        <v>2765</v>
      </c>
      <c r="J601" s="369"/>
      <c r="K601" s="364"/>
      <c r="L601" s="364"/>
      <c r="M601" s="364"/>
      <c r="N601" s="369"/>
      <c r="O601" s="372"/>
      <c r="P601" s="369"/>
      <c r="Q601" s="372"/>
      <c r="R601" s="372"/>
      <c r="S601" s="162" t="s">
        <v>327</v>
      </c>
      <c r="T601" s="334">
        <f t="shared" si="2443"/>
        <v>1</v>
      </c>
      <c r="U601" s="356"/>
      <c r="V601" s="356"/>
      <c r="W601" s="172" t="s">
        <v>2766</v>
      </c>
      <c r="X601" s="369"/>
      <c r="Y601" s="368"/>
      <c r="Z601" s="335">
        <f t="shared" si="2444"/>
        <v>4</v>
      </c>
      <c r="AA601" s="275" t="s">
        <v>330</v>
      </c>
      <c r="AB601" s="275"/>
      <c r="AC601" s="368"/>
      <c r="AD601" s="356"/>
      <c r="AE601" s="336">
        <f t="shared" si="2445"/>
        <v>1</v>
      </c>
      <c r="AF601" s="275" t="s">
        <v>307</v>
      </c>
      <c r="AG601" s="172" t="s">
        <v>2767</v>
      </c>
      <c r="AH601" s="368"/>
      <c r="AI601" s="356"/>
      <c r="AJ601" s="336">
        <f t="shared" si="2446"/>
        <v>1</v>
      </c>
      <c r="AK601" s="275" t="s">
        <v>304</v>
      </c>
      <c r="AL601" s="275" t="s">
        <v>312</v>
      </c>
      <c r="AM601" s="368"/>
      <c r="AN601" s="356"/>
      <c r="AO601" s="336">
        <f t="shared" si="2447"/>
        <v>1</v>
      </c>
      <c r="AP601" s="275" t="s">
        <v>592</v>
      </c>
      <c r="AQ601" s="356"/>
      <c r="AR601" s="356"/>
      <c r="AS601" s="358"/>
      <c r="AT601" s="360"/>
      <c r="AU601" s="172" t="s">
        <v>2768</v>
      </c>
      <c r="AV601" s="172">
        <v>4000</v>
      </c>
      <c r="AW601" s="275" t="s">
        <v>90</v>
      </c>
      <c r="AX601" s="275"/>
      <c r="AY601" s="159"/>
      <c r="AZ601" s="159"/>
      <c r="BA601" s="344"/>
      <c r="XAO601" s="314"/>
      <c r="XAP601" s="314"/>
      <c r="XAQ601" s="263"/>
      <c r="XAR601" s="312"/>
      <c r="XAS601" s="263"/>
      <c r="XAT601" s="314"/>
      <c r="XAU601" s="314"/>
      <c r="XAV601" s="314"/>
      <c r="XAW601" s="315"/>
      <c r="XAX601" s="314"/>
      <c r="XAY601" s="314"/>
      <c r="XAZ601" s="314"/>
      <c r="XBA601" s="314"/>
      <c r="XBB601" s="314"/>
      <c r="XBC601" s="314"/>
      <c r="XBD601" s="281"/>
      <c r="XBE601" s="316"/>
      <c r="XBF601" s="317"/>
      <c r="XBG601" s="314"/>
      <c r="XBH601" s="314"/>
      <c r="XBI601" s="314"/>
      <c r="XBJ601" s="314"/>
      <c r="XBK601" s="263"/>
      <c r="XBL601" s="312"/>
      <c r="XBM601" s="263"/>
      <c r="XBN601" s="314"/>
      <c r="XBO601" s="314"/>
      <c r="XBP601" s="314"/>
      <c r="XBQ601" s="315"/>
      <c r="XBR601" s="314"/>
      <c r="XBS601" s="314"/>
      <c r="XBT601" s="314"/>
      <c r="XBU601" s="314"/>
      <c r="XBV601" s="314"/>
      <c r="XBW601" s="281"/>
      <c r="XBX601" s="317"/>
      <c r="XBY601" s="314"/>
      <c r="XBZ601" s="314"/>
      <c r="XCA601" s="318"/>
      <c r="XCB601" s="312"/>
      <c r="XCC601" s="314"/>
      <c r="XCD601" s="314"/>
      <c r="XCE601" s="263"/>
      <c r="XCF601" s="312"/>
      <c r="XCG601" s="263"/>
      <c r="XCH601" s="314"/>
      <c r="XCI601" s="314"/>
      <c r="XCJ601" s="314"/>
      <c r="XCK601" s="315"/>
      <c r="XCL601" s="314"/>
      <c r="XCM601" s="314"/>
      <c r="XCN601" s="314"/>
      <c r="XCO601" s="314"/>
      <c r="XCP601" s="314"/>
      <c r="XCQ601" s="317"/>
      <c r="XCR601" s="314"/>
      <c r="XCS601" s="318"/>
      <c r="XCT601" s="286"/>
      <c r="XCW601" s="314"/>
      <c r="XCX601" s="314"/>
      <c r="XCY601" s="263"/>
      <c r="XCZ601" s="312"/>
      <c r="XDA601" s="263"/>
      <c r="XDB601" s="314"/>
      <c r="XDC601" s="314"/>
      <c r="XDD601" s="314"/>
      <c r="XDE601" s="315"/>
      <c r="XDF601" s="314"/>
      <c r="XDG601" s="314"/>
      <c r="XDH601" s="314"/>
      <c r="XDI601" s="314"/>
      <c r="XDJ601" s="314"/>
      <c r="XDK601" s="314"/>
      <c r="XDL601" s="286"/>
      <c r="XDQ601" s="314"/>
      <c r="XDR601" s="314"/>
      <c r="XDS601" s="263"/>
      <c r="XDT601" s="312"/>
      <c r="XDU601" s="263"/>
      <c r="XDV601" s="314"/>
      <c r="XDW601" s="314"/>
      <c r="XDX601" s="314"/>
      <c r="XDY601" s="315"/>
      <c r="XDZ601" s="314"/>
      <c r="XEA601" s="314"/>
      <c r="XEB601" s="314"/>
      <c r="XEC601" s="314"/>
      <c r="XED601" s="314"/>
      <c r="XEE601" s="286"/>
      <c r="XEK601" s="314"/>
      <c r="XEL601" s="314"/>
      <c r="XEM601" s="263"/>
      <c r="XEN601" s="312"/>
      <c r="XEO601" s="263"/>
      <c r="XEP601" s="314"/>
      <c r="XEQ601" s="314"/>
      <c r="XER601" s="314"/>
      <c r="XES601" s="315"/>
      <c r="XET601" s="314"/>
      <c r="XEU601" s="314"/>
      <c r="XEV601" s="314"/>
      <c r="XEW601" s="314"/>
      <c r="XEX601" s="314"/>
    </row>
    <row r="602" spans="1:53 16265:16378" ht="40.5" hidden="1" customHeight="1" x14ac:dyDescent="0.2">
      <c r="A602" s="378">
        <v>198</v>
      </c>
      <c r="B602" s="369" t="s">
        <v>463</v>
      </c>
      <c r="C602" s="356" t="str">
        <f t="shared" si="2307"/>
        <v>YETSIKA NATALIA VILLA MONTES</v>
      </c>
      <c r="D602" s="374" t="s">
        <v>154</v>
      </c>
      <c r="E602" s="356"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69" t="s">
        <v>276</v>
      </c>
      <c r="G602" s="275" t="s">
        <v>271</v>
      </c>
      <c r="H602" s="275" t="s">
        <v>37</v>
      </c>
      <c r="I602" s="161" t="s">
        <v>2769</v>
      </c>
      <c r="J602" s="369" t="s">
        <v>112</v>
      </c>
      <c r="K602" s="364" t="s">
        <v>2770</v>
      </c>
      <c r="L602" s="364" t="s">
        <v>2771</v>
      </c>
      <c r="M602" s="364" t="s">
        <v>2772</v>
      </c>
      <c r="N602" s="369" t="s">
        <v>149</v>
      </c>
      <c r="O602" s="372">
        <f>IF(N602="ALTA",5,IF(N602="MEDIO ALTA",4,IF(N602="MEDIA",3,IF(N602="MEDIO BAJA",2,IF(N602="BAJA",1,0)))))</f>
        <v>5</v>
      </c>
      <c r="P602" s="369" t="s">
        <v>140</v>
      </c>
      <c r="Q602" s="372">
        <f>IF(P602="ALTO",5,IF(P602="MEDIO ALTO",4,IF(P602="MEDIO",3,IF(P602="MEDIO BAJO",2,IF(P602="BAJO",1,0)))))</f>
        <v>5</v>
      </c>
      <c r="R602" s="372">
        <f>Q602*O602</f>
        <v>25</v>
      </c>
      <c r="S602" s="162" t="s">
        <v>327</v>
      </c>
      <c r="T602" s="334">
        <f t="shared" si="2443"/>
        <v>1</v>
      </c>
      <c r="U602" s="356">
        <f t="shared" si="2412"/>
        <v>1</v>
      </c>
      <c r="V602" s="356">
        <f t="shared" ref="V602" si="2485">U602*0.6</f>
        <v>0.6</v>
      </c>
      <c r="W602" s="172" t="s">
        <v>2773</v>
      </c>
      <c r="X602" s="369">
        <f>IF(S602="No_existen",5*$X$10,Y602*$X$10)</f>
        <v>0.15000000000000002</v>
      </c>
      <c r="Y602" s="368">
        <f t="shared" si="2458"/>
        <v>3</v>
      </c>
      <c r="Z602" s="335">
        <f t="shared" si="2444"/>
        <v>2</v>
      </c>
      <c r="AA602" s="275" t="s">
        <v>331</v>
      </c>
      <c r="AB602" s="275"/>
      <c r="AC602" s="368">
        <f t="shared" si="2469"/>
        <v>0.15</v>
      </c>
      <c r="AD602" s="356">
        <f t="shared" si="2435"/>
        <v>1</v>
      </c>
      <c r="AE602" s="336">
        <f t="shared" si="2445"/>
        <v>1</v>
      </c>
      <c r="AF602" s="275" t="s">
        <v>307</v>
      </c>
      <c r="AG602" s="172" t="s">
        <v>2774</v>
      </c>
      <c r="AH602" s="368">
        <f t="shared" ref="AH602" si="2486">IF(S602="No_existen",5*$AH$10,AI602*$AH$10)</f>
        <v>0.1</v>
      </c>
      <c r="AI602" s="356">
        <f t="shared" ref="AI602" si="2487">ROUND(AVERAGEIF(AJ602:AJ604,"&gt;0"),0)</f>
        <v>1</v>
      </c>
      <c r="AJ602" s="336">
        <f t="shared" si="2446"/>
        <v>1</v>
      </c>
      <c r="AK602" s="275" t="s">
        <v>304</v>
      </c>
      <c r="AL602" s="275" t="s">
        <v>311</v>
      </c>
      <c r="AM602" s="368">
        <f t="shared" ref="AM602" si="2488">IF(S602="No_existen",5*$AM$10,AN602*$AM$10)</f>
        <v>0.1</v>
      </c>
      <c r="AN602" s="356">
        <f t="shared" ref="AN602" si="2489">ROUND(AVERAGEIF(AO602:AO604,"&gt;0"),0)</f>
        <v>1</v>
      </c>
      <c r="AO602" s="336">
        <f t="shared" si="2447"/>
        <v>1</v>
      </c>
      <c r="AP602" s="275" t="s">
        <v>592</v>
      </c>
      <c r="AQ602" s="356">
        <f t="shared" si="2355"/>
        <v>1</v>
      </c>
      <c r="AR602" s="356" t="str">
        <f t="shared" si="2482"/>
        <v>FUERTE</v>
      </c>
      <c r="AS602" s="358">
        <f t="shared" ref="AS602" si="2490">IF(R602=0,0,ROUND((R602*AQ602),0))</f>
        <v>25</v>
      </c>
      <c r="AT602" s="360" t="str">
        <f t="shared" si="2484"/>
        <v>MODERADO</v>
      </c>
      <c r="AU602" s="362" t="s">
        <v>2775</v>
      </c>
      <c r="AV602" s="362">
        <v>0.8</v>
      </c>
      <c r="AW602" s="275" t="s">
        <v>93</v>
      </c>
      <c r="AX602" s="172" t="s">
        <v>2776</v>
      </c>
      <c r="AY602" s="338">
        <v>45260</v>
      </c>
      <c r="AZ602" s="172"/>
      <c r="BA602" s="171" t="s">
        <v>2777</v>
      </c>
      <c r="XAO602" s="314"/>
      <c r="XAP602" s="314"/>
      <c r="XAQ602" s="263"/>
      <c r="XAR602" s="312"/>
      <c r="XAS602" s="263"/>
      <c r="XAT602" s="314"/>
      <c r="XAU602" s="314"/>
      <c r="XAV602" s="314"/>
      <c r="XAW602" s="315"/>
      <c r="XAX602" s="314"/>
      <c r="XAY602" s="314"/>
      <c r="XAZ602" s="314"/>
      <c r="XBA602" s="314"/>
      <c r="XBB602" s="314"/>
      <c r="XBC602" s="314"/>
      <c r="XBD602" s="281"/>
      <c r="XBE602" s="316"/>
      <c r="XBF602" s="317"/>
      <c r="XBG602" s="314"/>
      <c r="XBH602" s="314"/>
      <c r="XBI602" s="314"/>
      <c r="XBJ602" s="314"/>
      <c r="XBK602" s="263"/>
      <c r="XBL602" s="312"/>
      <c r="XBM602" s="263"/>
      <c r="XBN602" s="314"/>
      <c r="XBO602" s="314"/>
      <c r="XBP602" s="314"/>
      <c r="XBQ602" s="315"/>
      <c r="XBR602" s="314"/>
      <c r="XBS602" s="314"/>
      <c r="XBT602" s="314"/>
      <c r="XBU602" s="314"/>
      <c r="XBV602" s="314"/>
      <c r="XBW602" s="281"/>
      <c r="XBX602" s="317"/>
      <c r="XBY602" s="314"/>
      <c r="XBZ602" s="314"/>
      <c r="XCA602" s="318"/>
      <c r="XCB602" s="312"/>
      <c r="XCC602" s="314"/>
      <c r="XCD602" s="314"/>
      <c r="XCE602" s="263"/>
      <c r="XCF602" s="312"/>
      <c r="XCG602" s="263"/>
      <c r="XCH602" s="314"/>
      <c r="XCI602" s="314"/>
      <c r="XCJ602" s="314"/>
      <c r="XCK602" s="315"/>
      <c r="XCL602" s="314"/>
      <c r="XCM602" s="314"/>
      <c r="XCN602" s="314"/>
      <c r="XCO602" s="314"/>
      <c r="XCP602" s="314"/>
      <c r="XCQ602" s="317"/>
      <c r="XCR602" s="314"/>
      <c r="XCS602" s="318"/>
      <c r="XCT602" s="286"/>
      <c r="XCW602" s="314"/>
      <c r="XCX602" s="314"/>
      <c r="XCY602" s="263"/>
      <c r="XCZ602" s="312"/>
      <c r="XDA602" s="263"/>
      <c r="XDB602" s="314"/>
      <c r="XDC602" s="314"/>
      <c r="XDD602" s="314"/>
      <c r="XDE602" s="315"/>
      <c r="XDF602" s="314"/>
      <c r="XDG602" s="314"/>
      <c r="XDH602" s="314"/>
      <c r="XDI602" s="314"/>
      <c r="XDJ602" s="314"/>
      <c r="XDK602" s="314"/>
      <c r="XDL602" s="286"/>
      <c r="XDQ602" s="314"/>
      <c r="XDR602" s="314"/>
      <c r="XDS602" s="263"/>
      <c r="XDT602" s="312"/>
      <c r="XDU602" s="263"/>
      <c r="XDV602" s="314"/>
      <c r="XDW602" s="314"/>
      <c r="XDX602" s="314"/>
      <c r="XDY602" s="315"/>
      <c r="XDZ602" s="314"/>
      <c r="XEA602" s="314"/>
      <c r="XEB602" s="314"/>
      <c r="XEC602" s="314"/>
      <c r="XED602" s="314"/>
      <c r="XEE602" s="286"/>
      <c r="XEK602" s="314"/>
      <c r="XEL602" s="314"/>
      <c r="XEM602" s="263"/>
      <c r="XEN602" s="312"/>
      <c r="XEO602" s="263"/>
      <c r="XEP602" s="314"/>
      <c r="XEQ602" s="314"/>
      <c r="XER602" s="314"/>
      <c r="XES602" s="315"/>
      <c r="XET602" s="314"/>
      <c r="XEU602" s="314"/>
      <c r="XEV602" s="314"/>
      <c r="XEW602" s="314"/>
      <c r="XEX602" s="314"/>
    </row>
    <row r="603" spans="1:53 16265:16378" ht="40.5" hidden="1" customHeight="1" x14ac:dyDescent="0.2">
      <c r="A603" s="378"/>
      <c r="B603" s="369"/>
      <c r="C603" s="356"/>
      <c r="D603" s="374"/>
      <c r="E603" s="356"/>
      <c r="F603" s="369"/>
      <c r="G603" s="275" t="s">
        <v>272</v>
      </c>
      <c r="H603" s="275" t="s">
        <v>40</v>
      </c>
      <c r="I603" s="161" t="s">
        <v>2778</v>
      </c>
      <c r="J603" s="369"/>
      <c r="K603" s="364"/>
      <c r="L603" s="364"/>
      <c r="M603" s="364"/>
      <c r="N603" s="369"/>
      <c r="O603" s="372"/>
      <c r="P603" s="369"/>
      <c r="Q603" s="372"/>
      <c r="R603" s="372"/>
      <c r="S603" s="162" t="s">
        <v>327</v>
      </c>
      <c r="T603" s="334">
        <f t="shared" si="2443"/>
        <v>1</v>
      </c>
      <c r="U603" s="356"/>
      <c r="V603" s="356"/>
      <c r="W603" s="172" t="s">
        <v>2779</v>
      </c>
      <c r="X603" s="369"/>
      <c r="Y603" s="368"/>
      <c r="Z603" s="335">
        <f t="shared" si="2444"/>
        <v>4</v>
      </c>
      <c r="AA603" s="275" t="s">
        <v>330</v>
      </c>
      <c r="AB603" s="275"/>
      <c r="AC603" s="368"/>
      <c r="AD603" s="356"/>
      <c r="AE603" s="336">
        <f t="shared" si="2445"/>
        <v>1</v>
      </c>
      <c r="AF603" s="275" t="s">
        <v>307</v>
      </c>
      <c r="AG603" s="172" t="s">
        <v>2780</v>
      </c>
      <c r="AH603" s="368"/>
      <c r="AI603" s="356"/>
      <c r="AJ603" s="336">
        <f t="shared" si="2446"/>
        <v>1</v>
      </c>
      <c r="AK603" s="275" t="s">
        <v>304</v>
      </c>
      <c r="AL603" s="275" t="s">
        <v>312</v>
      </c>
      <c r="AM603" s="368"/>
      <c r="AN603" s="356"/>
      <c r="AO603" s="336">
        <f t="shared" si="2447"/>
        <v>1</v>
      </c>
      <c r="AP603" s="275" t="s">
        <v>592</v>
      </c>
      <c r="AQ603" s="356"/>
      <c r="AR603" s="356"/>
      <c r="AS603" s="358"/>
      <c r="AT603" s="360"/>
      <c r="AU603" s="362"/>
      <c r="AV603" s="362"/>
      <c r="AW603" s="275" t="s">
        <v>93</v>
      </c>
      <c r="AX603" s="172" t="s">
        <v>2776</v>
      </c>
      <c r="AY603" s="338">
        <v>45260</v>
      </c>
      <c r="AZ603" s="172"/>
      <c r="BA603" s="171" t="s">
        <v>2777</v>
      </c>
      <c r="XAO603" s="314"/>
      <c r="XAP603" s="314"/>
      <c r="XAQ603" s="263"/>
      <c r="XAR603" s="312"/>
      <c r="XAS603" s="263"/>
      <c r="XAT603" s="314"/>
      <c r="XAU603" s="314"/>
      <c r="XAV603" s="314"/>
      <c r="XAW603" s="315"/>
      <c r="XAX603" s="314"/>
      <c r="XAY603" s="314"/>
      <c r="XAZ603" s="314"/>
      <c r="XBA603" s="314"/>
      <c r="XBB603" s="314"/>
      <c r="XBC603" s="314"/>
      <c r="XBD603" s="281"/>
      <c r="XBE603" s="316"/>
      <c r="XBF603" s="317"/>
      <c r="XBG603" s="314"/>
      <c r="XBH603" s="314"/>
      <c r="XBI603" s="314"/>
      <c r="XBJ603" s="314"/>
      <c r="XBK603" s="263"/>
      <c r="XBL603" s="312"/>
      <c r="XBM603" s="263"/>
      <c r="XBN603" s="314"/>
      <c r="XBO603" s="314"/>
      <c r="XBP603" s="314"/>
      <c r="XBQ603" s="315"/>
      <c r="XBR603" s="314"/>
      <c r="XBS603" s="314"/>
      <c r="XBT603" s="314"/>
      <c r="XBU603" s="314"/>
      <c r="XBV603" s="314"/>
      <c r="XBW603" s="281"/>
      <c r="XBX603" s="317"/>
      <c r="XBY603" s="314"/>
      <c r="XBZ603" s="314"/>
      <c r="XCA603" s="318"/>
      <c r="XCB603" s="312"/>
      <c r="XCC603" s="314"/>
      <c r="XCD603" s="314"/>
      <c r="XCE603" s="263"/>
      <c r="XCF603" s="312"/>
      <c r="XCG603" s="263"/>
      <c r="XCH603" s="314"/>
      <c r="XCI603" s="314"/>
      <c r="XCJ603" s="314"/>
      <c r="XCK603" s="315"/>
      <c r="XCL603" s="314"/>
      <c r="XCM603" s="314"/>
      <c r="XCN603" s="314"/>
      <c r="XCO603" s="314"/>
      <c r="XCP603" s="314"/>
      <c r="XCQ603" s="317"/>
      <c r="XCR603" s="314"/>
      <c r="XCS603" s="318"/>
      <c r="XCT603" s="286"/>
      <c r="XCW603" s="314"/>
      <c r="XCX603" s="314"/>
      <c r="XCY603" s="263"/>
      <c r="XCZ603" s="312"/>
      <c r="XDA603" s="263"/>
      <c r="XDB603" s="314"/>
      <c r="XDC603" s="314"/>
      <c r="XDD603" s="314"/>
      <c r="XDE603" s="315"/>
      <c r="XDF603" s="314"/>
      <c r="XDG603" s="314"/>
      <c r="XDH603" s="314"/>
      <c r="XDI603" s="314"/>
      <c r="XDJ603" s="314"/>
      <c r="XDK603" s="314"/>
      <c r="XDL603" s="286"/>
      <c r="XDQ603" s="314"/>
      <c r="XDR603" s="314"/>
      <c r="XDS603" s="263"/>
      <c r="XDT603" s="312"/>
      <c r="XDU603" s="263"/>
      <c r="XDV603" s="314"/>
      <c r="XDW603" s="314"/>
      <c r="XDX603" s="314"/>
      <c r="XDY603" s="315"/>
      <c r="XDZ603" s="314"/>
      <c r="XEA603" s="314"/>
      <c r="XEB603" s="314"/>
      <c r="XEC603" s="314"/>
      <c r="XED603" s="314"/>
      <c r="XEE603" s="286"/>
      <c r="XEK603" s="314"/>
      <c r="XEL603" s="314"/>
      <c r="XEM603" s="263"/>
      <c r="XEN603" s="312"/>
      <c r="XEO603" s="263"/>
      <c r="XEP603" s="314"/>
      <c r="XEQ603" s="314"/>
      <c r="XER603" s="314"/>
      <c r="XES603" s="315"/>
      <c r="XET603" s="314"/>
      <c r="XEU603" s="314"/>
      <c r="XEV603" s="314"/>
      <c r="XEW603" s="314"/>
      <c r="XEX603" s="314"/>
    </row>
    <row r="604" spans="1:53 16265:16378" ht="40.5" hidden="1" customHeight="1" x14ac:dyDescent="0.2">
      <c r="A604" s="378"/>
      <c r="B604" s="369"/>
      <c r="C604" s="356"/>
      <c r="D604" s="374"/>
      <c r="E604" s="356"/>
      <c r="F604" s="369"/>
      <c r="G604" s="275"/>
      <c r="H604" s="275"/>
      <c r="I604" s="161"/>
      <c r="J604" s="369"/>
      <c r="K604" s="364"/>
      <c r="L604" s="364"/>
      <c r="M604" s="364"/>
      <c r="N604" s="369"/>
      <c r="O604" s="372"/>
      <c r="P604" s="369"/>
      <c r="Q604" s="372"/>
      <c r="R604" s="372"/>
      <c r="S604" s="162"/>
      <c r="T604" s="334">
        <f t="shared" si="2443"/>
        <v>0</v>
      </c>
      <c r="U604" s="356"/>
      <c r="V604" s="356"/>
      <c r="W604" s="172"/>
      <c r="X604" s="369"/>
      <c r="Y604" s="368"/>
      <c r="Z604" s="335">
        <f t="shared" si="2444"/>
        <v>0</v>
      </c>
      <c r="AA604" s="275"/>
      <c r="AB604" s="275"/>
      <c r="AC604" s="368"/>
      <c r="AD604" s="356"/>
      <c r="AE604" s="336">
        <f t="shared" si="2445"/>
        <v>0</v>
      </c>
      <c r="AF604" s="275"/>
      <c r="AG604" s="172"/>
      <c r="AH604" s="368"/>
      <c r="AI604" s="356"/>
      <c r="AJ604" s="336">
        <f t="shared" si="2446"/>
        <v>0</v>
      </c>
      <c r="AK604" s="275"/>
      <c r="AL604" s="275"/>
      <c r="AM604" s="368"/>
      <c r="AN604" s="356"/>
      <c r="AO604" s="336">
        <f t="shared" si="2447"/>
        <v>0</v>
      </c>
      <c r="AP604" s="275"/>
      <c r="AQ604" s="356"/>
      <c r="AR604" s="356"/>
      <c r="AS604" s="358"/>
      <c r="AT604" s="360"/>
      <c r="AU604" s="362"/>
      <c r="AV604" s="362"/>
      <c r="AW604" s="275"/>
      <c r="AX604" s="275"/>
      <c r="AY604" s="159"/>
      <c r="AZ604" s="159"/>
      <c r="BA604" s="344"/>
      <c r="XAO604" s="314"/>
      <c r="XAP604" s="314"/>
      <c r="XAQ604" s="263"/>
      <c r="XAR604" s="312"/>
      <c r="XAS604" s="263"/>
      <c r="XAT604" s="314"/>
      <c r="XAU604" s="314"/>
      <c r="XAV604" s="314"/>
      <c r="XAW604" s="315"/>
      <c r="XAX604" s="314"/>
      <c r="XAY604" s="314"/>
      <c r="XAZ604" s="314"/>
      <c r="XBA604" s="314"/>
      <c r="XBB604" s="314"/>
      <c r="XBC604" s="314"/>
      <c r="XBD604" s="281"/>
      <c r="XBE604" s="316"/>
      <c r="XBF604" s="317"/>
      <c r="XBG604" s="314"/>
      <c r="XBH604" s="314"/>
      <c r="XBI604" s="314"/>
      <c r="XBJ604" s="314"/>
      <c r="XBK604" s="263"/>
      <c r="XBL604" s="312"/>
      <c r="XBM604" s="263"/>
      <c r="XBN604" s="314"/>
      <c r="XBO604" s="314"/>
      <c r="XBP604" s="314"/>
      <c r="XBQ604" s="315"/>
      <c r="XBR604" s="314"/>
      <c r="XBS604" s="314"/>
      <c r="XBT604" s="314"/>
      <c r="XBU604" s="314"/>
      <c r="XBV604" s="314"/>
      <c r="XBW604" s="281"/>
      <c r="XBX604" s="317"/>
      <c r="XBY604" s="314"/>
      <c r="XBZ604" s="314"/>
      <c r="XCA604" s="318"/>
      <c r="XCB604" s="312"/>
      <c r="XCC604" s="314"/>
      <c r="XCD604" s="314"/>
      <c r="XCE604" s="263"/>
      <c r="XCF604" s="312"/>
      <c r="XCG604" s="263"/>
      <c r="XCH604" s="314"/>
      <c r="XCI604" s="314"/>
      <c r="XCJ604" s="314"/>
      <c r="XCK604" s="315"/>
      <c r="XCL604" s="314"/>
      <c r="XCM604" s="314"/>
      <c r="XCN604" s="314"/>
      <c r="XCO604" s="314"/>
      <c r="XCP604" s="314"/>
      <c r="XCQ604" s="317"/>
      <c r="XCR604" s="314"/>
      <c r="XCS604" s="318"/>
      <c r="XCT604" s="286"/>
      <c r="XCW604" s="314"/>
      <c r="XCX604" s="314"/>
      <c r="XCY604" s="263"/>
      <c r="XCZ604" s="312"/>
      <c r="XDA604" s="263"/>
      <c r="XDB604" s="314"/>
      <c r="XDC604" s="314"/>
      <c r="XDD604" s="314"/>
      <c r="XDE604" s="315"/>
      <c r="XDF604" s="314"/>
      <c r="XDG604" s="314"/>
      <c r="XDH604" s="314"/>
      <c r="XDI604" s="314"/>
      <c r="XDJ604" s="314"/>
      <c r="XDK604" s="314"/>
      <c r="XDL604" s="286"/>
      <c r="XDQ604" s="314"/>
      <c r="XDR604" s="314"/>
      <c r="XDS604" s="263"/>
      <c r="XDT604" s="312"/>
      <c r="XDU604" s="263"/>
      <c r="XDV604" s="314"/>
      <c r="XDW604" s="314"/>
      <c r="XDX604" s="314"/>
      <c r="XDY604" s="315"/>
      <c r="XDZ604" s="314"/>
      <c r="XEA604" s="314"/>
      <c r="XEB604" s="314"/>
      <c r="XEC604" s="314"/>
      <c r="XED604" s="314"/>
      <c r="XEE604" s="286"/>
      <c r="XEK604" s="314"/>
      <c r="XEL604" s="314"/>
      <c r="XEM604" s="263"/>
      <c r="XEN604" s="312"/>
      <c r="XEO604" s="263"/>
      <c r="XEP604" s="314"/>
      <c r="XEQ604" s="314"/>
      <c r="XER604" s="314"/>
      <c r="XES604" s="315"/>
      <c r="XET604" s="314"/>
      <c r="XEU604" s="314"/>
      <c r="XEV604" s="314"/>
      <c r="XEW604" s="314"/>
      <c r="XEX604" s="314"/>
    </row>
    <row r="605" spans="1:53 16265:16378" ht="40.5" hidden="1" customHeight="1" x14ac:dyDescent="0.2">
      <c r="A605" s="378">
        <v>199</v>
      </c>
      <c r="B605" s="369" t="s">
        <v>463</v>
      </c>
      <c r="C605" s="356" t="str">
        <f t="shared" si="2307"/>
        <v>YETSIKA NATALIA VILLA MONTES</v>
      </c>
      <c r="D605" s="374" t="s">
        <v>154</v>
      </c>
      <c r="E605" s="356"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69" t="s">
        <v>275</v>
      </c>
      <c r="G605" s="275" t="s">
        <v>271</v>
      </c>
      <c r="H605" s="275" t="s">
        <v>35</v>
      </c>
      <c r="I605" s="161" t="s">
        <v>2781</v>
      </c>
      <c r="J605" s="369" t="s">
        <v>143</v>
      </c>
      <c r="K605" s="364" t="s">
        <v>2782</v>
      </c>
      <c r="L605" s="364" t="s">
        <v>2783</v>
      </c>
      <c r="M605" s="364" t="s">
        <v>2784</v>
      </c>
      <c r="N605" s="369" t="s">
        <v>128</v>
      </c>
      <c r="O605" s="372">
        <f t="shared" ref="O605" si="2491">IF(N605="ALTA",5,IF(N605="MEDIO ALTA",4,IF(N605="MEDIA",3,IF(N605="MEDIO BAJA",2,IF(N605="BAJA",1,0)))))</f>
        <v>1</v>
      </c>
      <c r="P605" s="369" t="s">
        <v>140</v>
      </c>
      <c r="Q605" s="372">
        <f t="shared" ref="Q605" si="2492">IF(P605="ALTO",5,IF(P605="MEDIO ALTO",4,IF(P605="MEDIO",3,IF(P605="MEDIO BAJO",2,IF(P605="BAJO",1,0)))))</f>
        <v>5</v>
      </c>
      <c r="R605" s="372">
        <f>Q605*O605</f>
        <v>5</v>
      </c>
      <c r="S605" s="162" t="s">
        <v>327</v>
      </c>
      <c r="T605" s="334">
        <f t="shared" si="2443"/>
        <v>1</v>
      </c>
      <c r="U605" s="356">
        <f t="shared" si="2412"/>
        <v>1</v>
      </c>
      <c r="V605" s="356">
        <f>U605*0.6</f>
        <v>0.6</v>
      </c>
      <c r="W605" s="172" t="s">
        <v>2785</v>
      </c>
      <c r="X605" s="369">
        <f>IF(S605="No_existen",5*$X$10,Y605*$X$10)</f>
        <v>0.15000000000000002</v>
      </c>
      <c r="Y605" s="368">
        <f t="shared" si="2458"/>
        <v>3</v>
      </c>
      <c r="Z605" s="335">
        <f t="shared" si="2444"/>
        <v>2</v>
      </c>
      <c r="AA605" s="275" t="s">
        <v>331</v>
      </c>
      <c r="AB605" s="275"/>
      <c r="AC605" s="368">
        <f t="shared" si="2469"/>
        <v>0.15</v>
      </c>
      <c r="AD605" s="356">
        <f t="shared" si="2435"/>
        <v>1</v>
      </c>
      <c r="AE605" s="336">
        <f t="shared" si="2445"/>
        <v>1</v>
      </c>
      <c r="AF605" s="275" t="s">
        <v>307</v>
      </c>
      <c r="AG605" s="172" t="s">
        <v>2786</v>
      </c>
      <c r="AH605" s="368">
        <f t="shared" ref="AH605" si="2493">IF(S605="No_existen",5*$AH$10,AI605*$AH$10)</f>
        <v>0.1</v>
      </c>
      <c r="AI605" s="356">
        <f t="shared" ref="AI605" si="2494">ROUND(AVERAGEIF(AJ605:AJ607,"&gt;0"),0)</f>
        <v>1</v>
      </c>
      <c r="AJ605" s="336">
        <f t="shared" si="2446"/>
        <v>1</v>
      </c>
      <c r="AK605" s="275" t="s">
        <v>304</v>
      </c>
      <c r="AL605" s="275" t="s">
        <v>313</v>
      </c>
      <c r="AM605" s="368">
        <f t="shared" ref="AM605" si="2495">IF(S605="No_existen",5*$AM$10,AN605*$AM$10)</f>
        <v>0.1</v>
      </c>
      <c r="AN605" s="356">
        <f t="shared" ref="AN605" si="2496">ROUND(AVERAGEIF(AO605:AO607,"&gt;0"),0)</f>
        <v>1</v>
      </c>
      <c r="AO605" s="336">
        <f t="shared" si="2447"/>
        <v>1</v>
      </c>
      <c r="AP605" s="275" t="s">
        <v>592</v>
      </c>
      <c r="AQ605" s="356">
        <f t="shared" si="2355"/>
        <v>1</v>
      </c>
      <c r="AR605" s="356" t="str">
        <f t="shared" si="2482"/>
        <v>FUERTE</v>
      </c>
      <c r="AS605" s="358">
        <f t="shared" ref="AS605" si="2497">IF(R605=0,0,ROUND((R605*AQ605),0))</f>
        <v>5</v>
      </c>
      <c r="AT605" s="360" t="str">
        <f t="shared" si="2484"/>
        <v>LEVE</v>
      </c>
      <c r="AU605" s="362" t="s">
        <v>2787</v>
      </c>
      <c r="AV605" s="362">
        <v>0</v>
      </c>
      <c r="AW605" s="275" t="s">
        <v>90</v>
      </c>
      <c r="AX605" s="275"/>
      <c r="AY605" s="159"/>
      <c r="AZ605" s="159"/>
      <c r="BA605" s="344"/>
      <c r="XAO605" s="314"/>
      <c r="XAP605" s="314"/>
      <c r="XAQ605" s="263"/>
      <c r="XAR605" s="312"/>
      <c r="XAS605" s="263"/>
      <c r="XAT605" s="314"/>
      <c r="XAU605" s="314"/>
      <c r="XAV605" s="314"/>
      <c r="XAW605" s="315"/>
      <c r="XAX605" s="314"/>
      <c r="XAY605" s="314"/>
      <c r="XAZ605" s="314"/>
      <c r="XBA605" s="314"/>
      <c r="XBB605" s="314"/>
      <c r="XBC605" s="314"/>
      <c r="XBD605" s="281"/>
      <c r="XBE605" s="316"/>
      <c r="XBF605" s="317"/>
      <c r="XBG605" s="314"/>
      <c r="XBH605" s="314"/>
      <c r="XBI605" s="314"/>
      <c r="XBJ605" s="314"/>
      <c r="XBK605" s="263"/>
      <c r="XBL605" s="312"/>
      <c r="XBM605" s="263"/>
      <c r="XBN605" s="314"/>
      <c r="XBO605" s="314"/>
      <c r="XBP605" s="314"/>
      <c r="XBQ605" s="315"/>
      <c r="XBR605" s="314"/>
      <c r="XBS605" s="314"/>
      <c r="XBT605" s="314"/>
      <c r="XBU605" s="314"/>
      <c r="XBV605" s="314"/>
      <c r="XBW605" s="281"/>
      <c r="XBX605" s="317"/>
      <c r="XBY605" s="314"/>
      <c r="XBZ605" s="314"/>
      <c r="XCA605" s="318"/>
      <c r="XCB605" s="312"/>
      <c r="XCC605" s="314"/>
      <c r="XCD605" s="314"/>
      <c r="XCE605" s="263"/>
      <c r="XCF605" s="312"/>
      <c r="XCG605" s="263"/>
      <c r="XCH605" s="314"/>
      <c r="XCI605" s="314"/>
      <c r="XCJ605" s="314"/>
      <c r="XCK605" s="315"/>
      <c r="XCL605" s="314"/>
      <c r="XCM605" s="314"/>
      <c r="XCN605" s="314"/>
      <c r="XCO605" s="314"/>
      <c r="XCP605" s="314"/>
      <c r="XCQ605" s="317"/>
      <c r="XCR605" s="314"/>
      <c r="XCS605" s="318"/>
      <c r="XCT605" s="286"/>
      <c r="XCW605" s="314"/>
      <c r="XCX605" s="314"/>
      <c r="XCY605" s="263"/>
      <c r="XCZ605" s="312"/>
      <c r="XDA605" s="263"/>
      <c r="XDB605" s="314"/>
      <c r="XDC605" s="314"/>
      <c r="XDD605" s="314"/>
      <c r="XDE605" s="315"/>
      <c r="XDF605" s="314"/>
      <c r="XDG605" s="314"/>
      <c r="XDH605" s="314"/>
      <c r="XDI605" s="314"/>
      <c r="XDJ605" s="314"/>
      <c r="XDK605" s="314"/>
      <c r="XDL605" s="286"/>
      <c r="XDQ605" s="314"/>
      <c r="XDR605" s="314"/>
      <c r="XDS605" s="263"/>
      <c r="XDT605" s="312"/>
      <c r="XDU605" s="263"/>
      <c r="XDV605" s="314"/>
      <c r="XDW605" s="314"/>
      <c r="XDX605" s="314"/>
      <c r="XDY605" s="315"/>
      <c r="XDZ605" s="314"/>
      <c r="XEA605" s="314"/>
      <c r="XEB605" s="314"/>
      <c r="XEC605" s="314"/>
      <c r="XED605" s="314"/>
      <c r="XEE605" s="286"/>
      <c r="XEK605" s="314"/>
      <c r="XEL605" s="314"/>
      <c r="XEM605" s="263"/>
      <c r="XEN605" s="312"/>
      <c r="XEO605" s="263"/>
      <c r="XEP605" s="314"/>
      <c r="XEQ605" s="314"/>
      <c r="XER605" s="314"/>
      <c r="XES605" s="315"/>
      <c r="XET605" s="314"/>
      <c r="XEU605" s="314"/>
      <c r="XEV605" s="314"/>
      <c r="XEW605" s="314"/>
      <c r="XEX605" s="314"/>
    </row>
    <row r="606" spans="1:53 16265:16378" ht="40.5" hidden="1" customHeight="1" x14ac:dyDescent="0.2">
      <c r="A606" s="378"/>
      <c r="B606" s="369"/>
      <c r="C606" s="356"/>
      <c r="D606" s="374"/>
      <c r="E606" s="356"/>
      <c r="F606" s="369"/>
      <c r="G606" s="275" t="s">
        <v>271</v>
      </c>
      <c r="H606" s="275" t="s">
        <v>37</v>
      </c>
      <c r="I606" s="161" t="s">
        <v>2788</v>
      </c>
      <c r="J606" s="369"/>
      <c r="K606" s="364"/>
      <c r="L606" s="364"/>
      <c r="M606" s="364"/>
      <c r="N606" s="369"/>
      <c r="O606" s="372"/>
      <c r="P606" s="369"/>
      <c r="Q606" s="372"/>
      <c r="R606" s="372"/>
      <c r="S606" s="162" t="s">
        <v>327</v>
      </c>
      <c r="T606" s="334">
        <f t="shared" si="2443"/>
        <v>1</v>
      </c>
      <c r="U606" s="356"/>
      <c r="V606" s="356"/>
      <c r="W606" s="172" t="s">
        <v>2789</v>
      </c>
      <c r="X606" s="369"/>
      <c r="Y606" s="368"/>
      <c r="Z606" s="335">
        <f t="shared" si="2444"/>
        <v>4</v>
      </c>
      <c r="AA606" s="275" t="s">
        <v>330</v>
      </c>
      <c r="AB606" s="275"/>
      <c r="AC606" s="368"/>
      <c r="AD606" s="356"/>
      <c r="AE606" s="336">
        <f t="shared" si="2445"/>
        <v>1</v>
      </c>
      <c r="AF606" s="275" t="s">
        <v>307</v>
      </c>
      <c r="AG606" s="172" t="s">
        <v>2786</v>
      </c>
      <c r="AH606" s="368"/>
      <c r="AI606" s="356"/>
      <c r="AJ606" s="336">
        <f t="shared" si="2446"/>
        <v>1</v>
      </c>
      <c r="AK606" s="275" t="s">
        <v>304</v>
      </c>
      <c r="AL606" s="275" t="s">
        <v>313</v>
      </c>
      <c r="AM606" s="368"/>
      <c r="AN606" s="356"/>
      <c r="AO606" s="336">
        <f t="shared" si="2447"/>
        <v>1</v>
      </c>
      <c r="AP606" s="275" t="s">
        <v>592</v>
      </c>
      <c r="AQ606" s="356"/>
      <c r="AR606" s="356"/>
      <c r="AS606" s="358"/>
      <c r="AT606" s="360"/>
      <c r="AU606" s="362"/>
      <c r="AV606" s="362"/>
      <c r="AW606" s="275" t="s">
        <v>90</v>
      </c>
      <c r="AX606" s="275"/>
      <c r="AY606" s="159"/>
      <c r="AZ606" s="159"/>
      <c r="BA606" s="344"/>
      <c r="XAO606" s="314"/>
      <c r="XAP606" s="314"/>
      <c r="XAQ606" s="263"/>
      <c r="XAR606" s="312"/>
      <c r="XAS606" s="263"/>
      <c r="XAT606" s="314"/>
      <c r="XAU606" s="314"/>
      <c r="XAV606" s="314"/>
      <c r="XAW606" s="315"/>
      <c r="XAX606" s="314"/>
      <c r="XAY606" s="314"/>
      <c r="XAZ606" s="314"/>
      <c r="XBA606" s="314"/>
      <c r="XBB606" s="314"/>
      <c r="XBC606" s="314"/>
      <c r="XBD606" s="281"/>
      <c r="XBE606" s="316"/>
      <c r="XBF606" s="317"/>
      <c r="XBG606" s="314"/>
      <c r="XBH606" s="314"/>
      <c r="XBI606" s="314"/>
      <c r="XBJ606" s="314"/>
      <c r="XBK606" s="263"/>
      <c r="XBL606" s="312"/>
      <c r="XBM606" s="263"/>
      <c r="XBN606" s="314"/>
      <c r="XBO606" s="314"/>
      <c r="XBP606" s="314"/>
      <c r="XBQ606" s="315"/>
      <c r="XBR606" s="314"/>
      <c r="XBS606" s="314"/>
      <c r="XBT606" s="314"/>
      <c r="XBU606" s="314"/>
      <c r="XBV606" s="314"/>
      <c r="XBW606" s="281"/>
      <c r="XBX606" s="317"/>
      <c r="XBY606" s="314"/>
      <c r="XBZ606" s="314"/>
      <c r="XCA606" s="318"/>
      <c r="XCB606" s="312"/>
      <c r="XCC606" s="314"/>
      <c r="XCD606" s="314"/>
      <c r="XCE606" s="263"/>
      <c r="XCF606" s="312"/>
      <c r="XCG606" s="263"/>
      <c r="XCH606" s="314"/>
      <c r="XCI606" s="314"/>
      <c r="XCJ606" s="314"/>
      <c r="XCK606" s="315"/>
      <c r="XCL606" s="314"/>
      <c r="XCM606" s="314"/>
      <c r="XCN606" s="314"/>
      <c r="XCO606" s="314"/>
      <c r="XCP606" s="314"/>
      <c r="XCQ606" s="317"/>
      <c r="XCR606" s="314"/>
      <c r="XCS606" s="318"/>
      <c r="XCT606" s="286"/>
      <c r="XCW606" s="314"/>
      <c r="XCX606" s="314"/>
      <c r="XCY606" s="263"/>
      <c r="XCZ606" s="312"/>
      <c r="XDA606" s="263"/>
      <c r="XDB606" s="314"/>
      <c r="XDC606" s="314"/>
      <c r="XDD606" s="314"/>
      <c r="XDE606" s="315"/>
      <c r="XDF606" s="314"/>
      <c r="XDG606" s="314"/>
      <c r="XDH606" s="314"/>
      <c r="XDI606" s="314"/>
      <c r="XDJ606" s="314"/>
      <c r="XDK606" s="314"/>
      <c r="XDL606" s="286"/>
      <c r="XDQ606" s="314"/>
      <c r="XDR606" s="314"/>
      <c r="XDS606" s="263"/>
      <c r="XDT606" s="312"/>
      <c r="XDU606" s="263"/>
      <c r="XDV606" s="314"/>
      <c r="XDW606" s="314"/>
      <c r="XDX606" s="314"/>
      <c r="XDY606" s="315"/>
      <c r="XDZ606" s="314"/>
      <c r="XEA606" s="314"/>
      <c r="XEB606" s="314"/>
      <c r="XEC606" s="314"/>
      <c r="XED606" s="314"/>
      <c r="XEE606" s="286"/>
      <c r="XEK606" s="314"/>
      <c r="XEL606" s="314"/>
      <c r="XEM606" s="263"/>
      <c r="XEN606" s="312"/>
      <c r="XEO606" s="263"/>
      <c r="XEP606" s="314"/>
      <c r="XEQ606" s="314"/>
      <c r="XER606" s="314"/>
      <c r="XES606" s="315"/>
      <c r="XET606" s="314"/>
      <c r="XEU606" s="314"/>
      <c r="XEV606" s="314"/>
      <c r="XEW606" s="314"/>
      <c r="XEX606" s="314"/>
    </row>
    <row r="607" spans="1:53 16265:16378" ht="22.5" hidden="1" x14ac:dyDescent="0.2">
      <c r="A607" s="378"/>
      <c r="B607" s="369"/>
      <c r="C607" s="356"/>
      <c r="D607" s="374"/>
      <c r="E607" s="356"/>
      <c r="F607" s="369"/>
      <c r="G607" s="275"/>
      <c r="H607" s="275"/>
      <c r="I607" s="161"/>
      <c r="J607" s="369"/>
      <c r="K607" s="364"/>
      <c r="L607" s="364"/>
      <c r="M607" s="364"/>
      <c r="N607" s="369"/>
      <c r="O607" s="372"/>
      <c r="P607" s="369"/>
      <c r="Q607" s="372"/>
      <c r="R607" s="372"/>
      <c r="S607" s="162" t="s">
        <v>327</v>
      </c>
      <c r="T607" s="334">
        <f t="shared" si="2443"/>
        <v>1</v>
      </c>
      <c r="U607" s="356"/>
      <c r="V607" s="356"/>
      <c r="W607" s="172" t="s">
        <v>2790</v>
      </c>
      <c r="X607" s="369"/>
      <c r="Y607" s="368"/>
      <c r="Z607" s="335">
        <f t="shared" si="2444"/>
        <v>2</v>
      </c>
      <c r="AA607" s="275" t="s">
        <v>331</v>
      </c>
      <c r="AB607" s="275"/>
      <c r="AC607" s="368"/>
      <c r="AD607" s="356"/>
      <c r="AE607" s="336">
        <f t="shared" si="2445"/>
        <v>1</v>
      </c>
      <c r="AF607" s="275" t="s">
        <v>307</v>
      </c>
      <c r="AG607" s="172" t="s">
        <v>2791</v>
      </c>
      <c r="AH607" s="368"/>
      <c r="AI607" s="356"/>
      <c r="AJ607" s="336">
        <f t="shared" si="2446"/>
        <v>1</v>
      </c>
      <c r="AK607" s="275" t="s">
        <v>304</v>
      </c>
      <c r="AL607" s="275" t="s">
        <v>313</v>
      </c>
      <c r="AM607" s="368"/>
      <c r="AN607" s="356"/>
      <c r="AO607" s="336">
        <f t="shared" si="2447"/>
        <v>1</v>
      </c>
      <c r="AP607" s="275" t="s">
        <v>592</v>
      </c>
      <c r="AQ607" s="356"/>
      <c r="AR607" s="356"/>
      <c r="AS607" s="358"/>
      <c r="AT607" s="360"/>
      <c r="AU607" s="362"/>
      <c r="AV607" s="362"/>
      <c r="AW607" s="275" t="s">
        <v>90</v>
      </c>
      <c r="AX607" s="275"/>
      <c r="AY607" s="159"/>
      <c r="AZ607" s="159"/>
      <c r="BA607" s="344"/>
      <c r="XAO607" s="314"/>
      <c r="XAP607" s="314"/>
      <c r="XAQ607" s="263"/>
      <c r="XAR607" s="312"/>
      <c r="XAS607" s="263"/>
      <c r="XAT607" s="314"/>
      <c r="XAU607" s="314"/>
      <c r="XAV607" s="314"/>
      <c r="XAW607" s="315"/>
      <c r="XAX607" s="314"/>
      <c r="XAY607" s="314"/>
      <c r="XAZ607" s="314"/>
      <c r="XBA607" s="314"/>
      <c r="XBB607" s="314"/>
      <c r="XBC607" s="314"/>
      <c r="XBD607" s="281"/>
      <c r="XBE607" s="316"/>
      <c r="XBF607" s="317"/>
      <c r="XBG607" s="314"/>
      <c r="XBH607" s="314"/>
      <c r="XBI607" s="314"/>
      <c r="XBJ607" s="314"/>
      <c r="XBK607" s="263"/>
      <c r="XBL607" s="312"/>
      <c r="XBM607" s="263"/>
      <c r="XBN607" s="314"/>
      <c r="XBO607" s="314"/>
      <c r="XBP607" s="314"/>
      <c r="XBQ607" s="315"/>
      <c r="XBR607" s="314"/>
      <c r="XBS607" s="314"/>
      <c r="XBT607" s="314"/>
      <c r="XBU607" s="314"/>
      <c r="XBV607" s="314"/>
      <c r="XBW607" s="281"/>
      <c r="XBX607" s="317"/>
      <c r="XBY607" s="314"/>
      <c r="XBZ607" s="314"/>
      <c r="XCA607" s="318"/>
      <c r="XCB607" s="312"/>
      <c r="XCC607" s="314"/>
      <c r="XCD607" s="314"/>
      <c r="XCE607" s="263"/>
      <c r="XCF607" s="312"/>
      <c r="XCG607" s="263"/>
      <c r="XCH607" s="314"/>
      <c r="XCI607" s="314"/>
      <c r="XCJ607" s="314"/>
      <c r="XCK607" s="315"/>
      <c r="XCL607" s="314"/>
      <c r="XCM607" s="314"/>
      <c r="XCN607" s="314"/>
      <c r="XCO607" s="314"/>
      <c r="XCP607" s="314"/>
      <c r="XCQ607" s="317"/>
      <c r="XCR607" s="314"/>
      <c r="XCS607" s="318"/>
      <c r="XCT607" s="286"/>
      <c r="XCW607" s="314"/>
      <c r="XCX607" s="314"/>
      <c r="XCY607" s="263"/>
      <c r="XCZ607" s="312"/>
      <c r="XDA607" s="263"/>
      <c r="XDB607" s="314"/>
      <c r="XDC607" s="314"/>
      <c r="XDD607" s="314"/>
      <c r="XDE607" s="315"/>
      <c r="XDF607" s="314"/>
      <c r="XDG607" s="314"/>
      <c r="XDH607" s="314"/>
      <c r="XDI607" s="314"/>
      <c r="XDJ607" s="314"/>
      <c r="XDK607" s="314"/>
      <c r="XDL607" s="286"/>
      <c r="XDQ607" s="314"/>
      <c r="XDR607" s="314"/>
      <c r="XDS607" s="263"/>
      <c r="XDT607" s="312"/>
      <c r="XDU607" s="263"/>
      <c r="XDV607" s="314"/>
      <c r="XDW607" s="314"/>
      <c r="XDX607" s="314"/>
      <c r="XDY607" s="315"/>
      <c r="XDZ607" s="314"/>
      <c r="XEA607" s="314"/>
      <c r="XEB607" s="314"/>
      <c r="XEC607" s="314"/>
      <c r="XED607" s="314"/>
      <c r="XEE607" s="286"/>
      <c r="XEK607" s="314"/>
      <c r="XEL607" s="314"/>
      <c r="XEM607" s="263"/>
      <c r="XEN607" s="312"/>
      <c r="XEO607" s="263"/>
      <c r="XEP607" s="314"/>
      <c r="XEQ607" s="314"/>
      <c r="XER607" s="314"/>
      <c r="XES607" s="315"/>
      <c r="XET607" s="314"/>
      <c r="XEU607" s="314"/>
      <c r="XEV607" s="314"/>
      <c r="XEW607" s="314"/>
      <c r="XEX607" s="314"/>
    </row>
    <row r="608" spans="1:53 16265:16378" ht="40.5" hidden="1" customHeight="1" x14ac:dyDescent="0.2">
      <c r="A608" s="378">
        <v>200</v>
      </c>
      <c r="B608" s="369" t="s">
        <v>183</v>
      </c>
      <c r="C608" s="356" t="str">
        <f t="shared" ref="C608:C623" si="2498">+VLOOKUP(B608,$A$770:$B$812,2,0)</f>
        <v>CAROLINA CUARTAS</v>
      </c>
      <c r="D608" s="374" t="s">
        <v>155</v>
      </c>
      <c r="E608" s="356"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69" t="s">
        <v>276</v>
      </c>
      <c r="G608" s="275" t="s">
        <v>271</v>
      </c>
      <c r="H608" s="275" t="s">
        <v>37</v>
      </c>
      <c r="I608" s="162" t="s">
        <v>3163</v>
      </c>
      <c r="J608" s="369" t="s">
        <v>112</v>
      </c>
      <c r="K608" s="364" t="s">
        <v>3165</v>
      </c>
      <c r="L608" s="369" t="s">
        <v>3166</v>
      </c>
      <c r="M608" s="369" t="s">
        <v>3167</v>
      </c>
      <c r="N608" s="369" t="s">
        <v>128</v>
      </c>
      <c r="O608" s="372">
        <f t="shared" ref="O608" si="2499">IF(N608="ALTA",5,IF(N608="MEDIO ALTA",4,IF(N608="MEDIA",3,IF(N608="MEDIO BAJA",2,IF(N608="BAJA",1,0)))))</f>
        <v>1</v>
      </c>
      <c r="P608" s="369" t="s">
        <v>141</v>
      </c>
      <c r="Q608" s="372">
        <f t="shared" ref="Q608" si="2500">IF(P608="ALTO",5,IF(P608="MEDIO ALTO",4,IF(P608="MEDIO",3,IF(P608="MEDIO BAJO",2,IF(P608="BAJO",1,0)))))</f>
        <v>3</v>
      </c>
      <c r="R608" s="372">
        <f t="shared" ref="R608" si="2501">Q608*O608</f>
        <v>3</v>
      </c>
      <c r="S608" s="162" t="s">
        <v>327</v>
      </c>
      <c r="T608" s="334">
        <f t="shared" ref="T608:T622" si="2502">IF(S608=$S$826,1,IF(S608=$S$822,5,IF(S608=$S$823,4,IF(S608=$S$824,3,IF(S608=$S$825,2,0)))))</f>
        <v>1</v>
      </c>
      <c r="U608" s="356">
        <f t="shared" ref="U608" si="2503">ROUND(AVERAGEIF(T608:T610,"&gt;0"),0)</f>
        <v>1</v>
      </c>
      <c r="V608" s="356">
        <f t="shared" ref="V608" si="2504">U608*0.6</f>
        <v>0.6</v>
      </c>
      <c r="W608" s="275" t="s">
        <v>3168</v>
      </c>
      <c r="X608" s="369">
        <f t="shared" ref="X608" si="2505">IF(S608="No_existen",5*$X$10,Y608*$X$10)</f>
        <v>0.2</v>
      </c>
      <c r="Y608" s="368">
        <f t="shared" ref="Y608" si="2506">ROUND(AVERAGEIF(Z608:Z610,"&gt;0"),0)</f>
        <v>4</v>
      </c>
      <c r="Z608" s="335">
        <f t="shared" ref="Z608:Z622" si="2507">IF(AA608=$AA$824,1,IF(AA608=$AA$823,2,IF(AA608=$AA$822,4,IF(S608="No_existen",5,0))))</f>
        <v>4</v>
      </c>
      <c r="AA608" s="275" t="s">
        <v>330</v>
      </c>
      <c r="AB608" s="275"/>
      <c r="AC608" s="368">
        <f t="shared" ref="AC608" si="2508">IF(S608="No_existen",5*$AC$10,AD608*$AC$10)</f>
        <v>0.15</v>
      </c>
      <c r="AD608" s="356">
        <f t="shared" ref="AD608" si="2509">ROUND(AVERAGEIF(AE608:AE610,"&gt;0"),0)</f>
        <v>1</v>
      </c>
      <c r="AE608" s="336">
        <f t="shared" ref="AE608:AE622" si="2510">IF(AF608=$AG$823,1,IF(AF608=$AG$822,4,IF(S608="No_existen",5,0)))</f>
        <v>1</v>
      </c>
      <c r="AF608" s="275" t="s">
        <v>307</v>
      </c>
      <c r="AG608" s="275" t="s">
        <v>591</v>
      </c>
      <c r="AH608" s="368">
        <f t="shared" ref="AH608" si="2511">IF(S608="No_existen",5*$AH$10,AI608*$AH$10)</f>
        <v>0.1</v>
      </c>
      <c r="AI608" s="356">
        <f t="shared" ref="AI608" si="2512">ROUND(AVERAGEIF(AJ608:AJ610,"&gt;0"),0)</f>
        <v>1</v>
      </c>
      <c r="AJ608" s="336">
        <f t="shared" ref="AJ608:AJ622" si="2513">IF(AK608=$AK$822,1,IF(AK608=$AK$823,4,IF(S608="No_existen",5,0)))</f>
        <v>1</v>
      </c>
      <c r="AK608" s="275" t="s">
        <v>304</v>
      </c>
      <c r="AL608" s="275" t="s">
        <v>311</v>
      </c>
      <c r="AM608" s="368">
        <f t="shared" ref="AM608:AM620" si="2514">IF(S608="No_existen",5*$AM$10,AN608*$AM$10)</f>
        <v>0.1</v>
      </c>
      <c r="AN608" s="356">
        <f t="shared" ref="AN608" si="2515">ROUND(AVERAGEIF(AO608:AO610,"&gt;0"),0)</f>
        <v>1</v>
      </c>
      <c r="AO608" s="336">
        <f t="shared" ref="AO608:AO622" si="2516">IF(AP608="Preventivo",1,IF(AP608="Detectivo",4, IF(S608="No_existen",5,0)))</f>
        <v>1</v>
      </c>
      <c r="AP608" s="275" t="s">
        <v>592</v>
      </c>
      <c r="AQ608" s="356">
        <f t="shared" ref="AQ608:AQ620" si="2517">ROUND(AVERAGE(U608,Y608,AD608,AI608,AN608),0)</f>
        <v>2</v>
      </c>
      <c r="AR608" s="356" t="str">
        <f t="shared" ref="AR608:AR620" si="2518">IF(AQ608&lt;1.5,"FUERTE",IF(AND(AQ608&gt;=1.5,AQ608&lt;2.5),"ACEPTABLE",IF(AQ608&gt;=5,"INEXISTENTE","DÉBIL")))</f>
        <v>ACEPTABLE</v>
      </c>
      <c r="AS608" s="358">
        <f>IF(R608=0,0,ROUND((R608*AQ608),0))</f>
        <v>6</v>
      </c>
      <c r="AT608" s="360" t="str">
        <f t="shared" ref="AT608:AT620" si="2519">IF(AS608&gt;=36,"GRAVE", IF(AS608&lt;=10, "LEVE", "MODERADO"))</f>
        <v>LEVE</v>
      </c>
      <c r="AU608" s="364" t="s">
        <v>3172</v>
      </c>
      <c r="AV608" s="365">
        <v>0</v>
      </c>
      <c r="AW608" s="275" t="s">
        <v>90</v>
      </c>
      <c r="AX608" s="275"/>
      <c r="AY608" s="159"/>
      <c r="AZ608" s="159"/>
      <c r="BA608" s="344"/>
      <c r="XAO608" s="314"/>
      <c r="XAP608" s="314"/>
      <c r="XAQ608" s="263"/>
      <c r="XAR608" s="312"/>
      <c r="XAS608" s="263"/>
      <c r="XAT608" s="314"/>
      <c r="XAU608" s="314"/>
      <c r="XAV608" s="314"/>
      <c r="XAW608" s="315"/>
      <c r="XAX608" s="314"/>
      <c r="XAY608" s="314"/>
      <c r="XAZ608" s="314"/>
      <c r="XBA608" s="314"/>
      <c r="XBB608" s="314"/>
      <c r="XBC608" s="314"/>
      <c r="XBD608" s="281"/>
      <c r="XBE608" s="316"/>
      <c r="XBF608" s="317"/>
      <c r="XBG608" s="314"/>
      <c r="XBH608" s="314"/>
      <c r="XBI608" s="314"/>
      <c r="XBJ608" s="314"/>
      <c r="XBK608" s="263"/>
      <c r="XBL608" s="312"/>
      <c r="XBM608" s="263"/>
      <c r="XBN608" s="314"/>
      <c r="XBO608" s="314"/>
      <c r="XBP608" s="314"/>
      <c r="XBQ608" s="315"/>
      <c r="XBR608" s="314"/>
      <c r="XBS608" s="314"/>
      <c r="XBT608" s="314"/>
      <c r="XBU608" s="314"/>
      <c r="XBV608" s="314"/>
      <c r="XBW608" s="281"/>
      <c r="XBX608" s="317"/>
      <c r="XBY608" s="314"/>
      <c r="XBZ608" s="314"/>
      <c r="XCA608" s="318"/>
      <c r="XCB608" s="312"/>
      <c r="XCC608" s="314"/>
      <c r="XCD608" s="314"/>
      <c r="XCE608" s="263"/>
      <c r="XCF608" s="312"/>
      <c r="XCG608" s="263"/>
      <c r="XCH608" s="314"/>
      <c r="XCI608" s="314"/>
      <c r="XCJ608" s="314"/>
      <c r="XCK608" s="315"/>
      <c r="XCL608" s="314"/>
      <c r="XCM608" s="314"/>
      <c r="XCN608" s="314"/>
      <c r="XCO608" s="314"/>
      <c r="XCP608" s="314"/>
      <c r="XCQ608" s="317"/>
      <c r="XCR608" s="314"/>
      <c r="XCS608" s="318"/>
      <c r="XCT608" s="286"/>
      <c r="XCW608" s="314"/>
      <c r="XCX608" s="314"/>
      <c r="XCY608" s="263"/>
      <c r="XCZ608" s="312"/>
      <c r="XDA608" s="263"/>
      <c r="XDB608" s="314"/>
      <c r="XDC608" s="314"/>
      <c r="XDD608" s="314"/>
      <c r="XDE608" s="315"/>
      <c r="XDF608" s="314"/>
      <c r="XDG608" s="314"/>
      <c r="XDH608" s="314"/>
      <c r="XDI608" s="314"/>
      <c r="XDJ608" s="314"/>
      <c r="XDK608" s="314"/>
      <c r="XDL608" s="286"/>
      <c r="XDQ608" s="314"/>
      <c r="XDR608" s="314"/>
      <c r="XDS608" s="263"/>
      <c r="XDT608" s="312"/>
      <c r="XDU608" s="263"/>
      <c r="XDV608" s="314"/>
      <c r="XDW608" s="314"/>
      <c r="XDX608" s="314"/>
      <c r="XDY608" s="315"/>
      <c r="XDZ608" s="314"/>
      <c r="XEA608" s="314"/>
      <c r="XEB608" s="314"/>
      <c r="XEC608" s="314"/>
      <c r="XED608" s="314"/>
      <c r="XEE608" s="286"/>
      <c r="XEK608" s="314"/>
      <c r="XEL608" s="314"/>
      <c r="XEM608" s="263"/>
      <c r="XEN608" s="312"/>
      <c r="XEO608" s="263"/>
      <c r="XEP608" s="314"/>
      <c r="XEQ608" s="314"/>
      <c r="XER608" s="314"/>
      <c r="XES608" s="315"/>
      <c r="XET608" s="314"/>
      <c r="XEU608" s="314"/>
      <c r="XEV608" s="314"/>
      <c r="XEW608" s="314"/>
      <c r="XEX608" s="314"/>
    </row>
    <row r="609" spans="1:60 16265:16378" ht="40.5" hidden="1" customHeight="1" x14ac:dyDescent="0.2">
      <c r="A609" s="378">
        <v>201</v>
      </c>
      <c r="B609" s="369"/>
      <c r="C609" s="356"/>
      <c r="D609" s="374"/>
      <c r="E609" s="356"/>
      <c r="F609" s="369"/>
      <c r="G609" s="275" t="s">
        <v>271</v>
      </c>
      <c r="H609" s="275" t="s">
        <v>37</v>
      </c>
      <c r="I609" s="162" t="s">
        <v>3164</v>
      </c>
      <c r="J609" s="369"/>
      <c r="K609" s="364"/>
      <c r="L609" s="369"/>
      <c r="M609" s="369"/>
      <c r="N609" s="369"/>
      <c r="O609" s="372"/>
      <c r="P609" s="369"/>
      <c r="Q609" s="372"/>
      <c r="R609" s="372"/>
      <c r="S609" s="162" t="s">
        <v>327</v>
      </c>
      <c r="T609" s="334">
        <f t="shared" si="2502"/>
        <v>1</v>
      </c>
      <c r="U609" s="356"/>
      <c r="V609" s="356"/>
      <c r="W609" s="275" t="s">
        <v>3169</v>
      </c>
      <c r="X609" s="369"/>
      <c r="Y609" s="368"/>
      <c r="Z609" s="335">
        <f t="shared" si="2507"/>
        <v>4</v>
      </c>
      <c r="AA609" s="275" t="s">
        <v>330</v>
      </c>
      <c r="AB609" s="275"/>
      <c r="AC609" s="368"/>
      <c r="AD609" s="356"/>
      <c r="AE609" s="336">
        <f t="shared" si="2510"/>
        <v>1</v>
      </c>
      <c r="AF609" s="275" t="s">
        <v>307</v>
      </c>
      <c r="AG609" s="275" t="s">
        <v>3171</v>
      </c>
      <c r="AH609" s="368"/>
      <c r="AI609" s="356"/>
      <c r="AJ609" s="336">
        <f t="shared" si="2513"/>
        <v>1</v>
      </c>
      <c r="AK609" s="275" t="s">
        <v>304</v>
      </c>
      <c r="AL609" s="275" t="s">
        <v>315</v>
      </c>
      <c r="AM609" s="368"/>
      <c r="AN609" s="356"/>
      <c r="AO609" s="336">
        <f t="shared" si="2516"/>
        <v>1</v>
      </c>
      <c r="AP609" s="275" t="s">
        <v>592</v>
      </c>
      <c r="AQ609" s="356"/>
      <c r="AR609" s="356"/>
      <c r="AS609" s="358"/>
      <c r="AT609" s="360"/>
      <c r="AU609" s="364"/>
      <c r="AV609" s="364"/>
      <c r="AW609" s="275" t="s">
        <v>90</v>
      </c>
      <c r="AX609" s="275"/>
      <c r="AY609" s="159"/>
      <c r="AZ609" s="159"/>
      <c r="BA609" s="344"/>
      <c r="XAO609" s="314"/>
      <c r="XAP609" s="314"/>
      <c r="XAQ609" s="263"/>
      <c r="XAR609" s="312"/>
      <c r="XAS609" s="263"/>
      <c r="XAT609" s="314"/>
      <c r="XAU609" s="314"/>
      <c r="XAV609" s="314"/>
      <c r="XAW609" s="315"/>
      <c r="XAX609" s="314"/>
      <c r="XAY609" s="314"/>
      <c r="XAZ609" s="314"/>
      <c r="XBA609" s="314"/>
      <c r="XBB609" s="314"/>
      <c r="XBC609" s="314"/>
      <c r="XBD609" s="281"/>
      <c r="XBE609" s="316"/>
      <c r="XBF609" s="317"/>
      <c r="XBG609" s="314"/>
      <c r="XBH609" s="314"/>
      <c r="XBI609" s="314"/>
      <c r="XBJ609" s="314"/>
      <c r="XBK609" s="263"/>
      <c r="XBL609" s="312"/>
      <c r="XBM609" s="263"/>
      <c r="XBN609" s="314"/>
      <c r="XBO609" s="314"/>
      <c r="XBP609" s="314"/>
      <c r="XBQ609" s="315"/>
      <c r="XBR609" s="314"/>
      <c r="XBS609" s="314"/>
      <c r="XBT609" s="314"/>
      <c r="XBU609" s="314"/>
      <c r="XBV609" s="314"/>
      <c r="XBW609" s="281"/>
      <c r="XBX609" s="317"/>
      <c r="XBY609" s="314"/>
      <c r="XBZ609" s="314"/>
      <c r="XCA609" s="318"/>
      <c r="XCB609" s="312"/>
      <c r="XCC609" s="314"/>
      <c r="XCD609" s="314"/>
      <c r="XCE609" s="263"/>
      <c r="XCF609" s="312"/>
      <c r="XCG609" s="263"/>
      <c r="XCH609" s="314"/>
      <c r="XCI609" s="314"/>
      <c r="XCJ609" s="314"/>
      <c r="XCK609" s="315"/>
      <c r="XCL609" s="314"/>
      <c r="XCM609" s="314"/>
      <c r="XCN609" s="314"/>
      <c r="XCO609" s="314"/>
      <c r="XCP609" s="314"/>
      <c r="XCQ609" s="317"/>
      <c r="XCR609" s="314"/>
      <c r="XCS609" s="318"/>
      <c r="XCT609" s="286"/>
      <c r="XCW609" s="314"/>
      <c r="XCX609" s="314"/>
      <c r="XCY609" s="263"/>
      <c r="XCZ609" s="312"/>
      <c r="XDA609" s="263"/>
      <c r="XDB609" s="314"/>
      <c r="XDC609" s="314"/>
      <c r="XDD609" s="314"/>
      <c r="XDE609" s="315"/>
      <c r="XDF609" s="314"/>
      <c r="XDG609" s="314"/>
      <c r="XDH609" s="314"/>
      <c r="XDI609" s="314"/>
      <c r="XDJ609" s="314"/>
      <c r="XDK609" s="314"/>
      <c r="XDL609" s="286"/>
      <c r="XDQ609" s="314"/>
      <c r="XDR609" s="314"/>
      <c r="XDS609" s="263"/>
      <c r="XDT609" s="312"/>
      <c r="XDU609" s="263"/>
      <c r="XDV609" s="314"/>
      <c r="XDW609" s="314"/>
      <c r="XDX609" s="314"/>
      <c r="XDY609" s="315"/>
      <c r="XDZ609" s="314"/>
      <c r="XEA609" s="314"/>
      <c r="XEB609" s="314"/>
      <c r="XEC609" s="314"/>
      <c r="XED609" s="314"/>
      <c r="XEE609" s="286"/>
      <c r="XEK609" s="314"/>
      <c r="XEL609" s="314"/>
      <c r="XEM609" s="263"/>
      <c r="XEN609" s="312"/>
      <c r="XEO609" s="263"/>
      <c r="XEP609" s="314"/>
      <c r="XEQ609" s="314"/>
      <c r="XER609" s="314"/>
      <c r="XES609" s="315"/>
      <c r="XET609" s="314"/>
      <c r="XEU609" s="314"/>
      <c r="XEV609" s="314"/>
      <c r="XEW609" s="314"/>
      <c r="XEX609" s="314"/>
    </row>
    <row r="610" spans="1:60 16265:16378" ht="40.5" hidden="1" customHeight="1" x14ac:dyDescent="0.2">
      <c r="A610" s="378">
        <v>202</v>
      </c>
      <c r="B610" s="369"/>
      <c r="C610" s="356"/>
      <c r="D610" s="374"/>
      <c r="E610" s="356"/>
      <c r="F610" s="369"/>
      <c r="G610" s="275"/>
      <c r="H610" s="275"/>
      <c r="I610" s="161"/>
      <c r="J610" s="369"/>
      <c r="K610" s="364"/>
      <c r="L610" s="369"/>
      <c r="M610" s="369"/>
      <c r="N610" s="369"/>
      <c r="O610" s="372"/>
      <c r="P610" s="369"/>
      <c r="Q610" s="372"/>
      <c r="R610" s="372"/>
      <c r="S610" s="162" t="s">
        <v>327</v>
      </c>
      <c r="T610" s="334">
        <f t="shared" si="2502"/>
        <v>1</v>
      </c>
      <c r="U610" s="356"/>
      <c r="V610" s="356"/>
      <c r="W610" s="275" t="s">
        <v>3170</v>
      </c>
      <c r="X610" s="369"/>
      <c r="Y610" s="368"/>
      <c r="Z610" s="335">
        <f t="shared" si="2507"/>
        <v>4</v>
      </c>
      <c r="AA610" s="275" t="s">
        <v>330</v>
      </c>
      <c r="AB610" s="275"/>
      <c r="AC610" s="368"/>
      <c r="AD610" s="356"/>
      <c r="AE610" s="336">
        <f t="shared" si="2510"/>
        <v>1</v>
      </c>
      <c r="AF610" s="275" t="s">
        <v>307</v>
      </c>
      <c r="AG610" s="275" t="s">
        <v>3171</v>
      </c>
      <c r="AH610" s="368"/>
      <c r="AI610" s="356"/>
      <c r="AJ610" s="336">
        <f t="shared" si="2513"/>
        <v>1</v>
      </c>
      <c r="AK610" s="275" t="s">
        <v>304</v>
      </c>
      <c r="AL610" s="275" t="s">
        <v>311</v>
      </c>
      <c r="AM610" s="368"/>
      <c r="AN610" s="356"/>
      <c r="AO610" s="336">
        <f t="shared" si="2516"/>
        <v>1</v>
      </c>
      <c r="AP610" s="275" t="s">
        <v>592</v>
      </c>
      <c r="AQ610" s="356"/>
      <c r="AR610" s="356"/>
      <c r="AS610" s="358"/>
      <c r="AT610" s="360"/>
      <c r="AU610" s="364"/>
      <c r="AV610" s="364"/>
      <c r="AW610" s="275" t="s">
        <v>90</v>
      </c>
      <c r="AX610" s="275"/>
      <c r="AY610" s="159"/>
      <c r="AZ610" s="159"/>
      <c r="BA610" s="344"/>
      <c r="XAO610" s="314"/>
      <c r="XAP610" s="314"/>
      <c r="XAQ610" s="263"/>
      <c r="XAR610" s="312"/>
      <c r="XAS610" s="263"/>
      <c r="XAT610" s="314"/>
      <c r="XAU610" s="314"/>
      <c r="XAV610" s="314"/>
      <c r="XAW610" s="315"/>
      <c r="XAX610" s="314"/>
      <c r="XAY610" s="314"/>
      <c r="XAZ610" s="314"/>
      <c r="XBA610" s="314"/>
      <c r="XBB610" s="314"/>
      <c r="XBC610" s="314"/>
      <c r="XBD610" s="281"/>
      <c r="XBE610" s="316"/>
      <c r="XBF610" s="317"/>
      <c r="XBG610" s="314"/>
      <c r="XBH610" s="314"/>
      <c r="XBI610" s="314"/>
      <c r="XBJ610" s="314"/>
      <c r="XBK610" s="263"/>
      <c r="XBL610" s="312"/>
      <c r="XBM610" s="263"/>
      <c r="XBN610" s="314"/>
      <c r="XBO610" s="314"/>
      <c r="XBP610" s="314"/>
      <c r="XBQ610" s="315"/>
      <c r="XBR610" s="314"/>
      <c r="XBS610" s="314"/>
      <c r="XBT610" s="314"/>
      <c r="XBU610" s="314"/>
      <c r="XBV610" s="314"/>
      <c r="XBW610" s="281"/>
      <c r="XBX610" s="317"/>
      <c r="XBY610" s="314"/>
      <c r="XBZ610" s="314"/>
      <c r="XCA610" s="318"/>
      <c r="XCB610" s="312"/>
      <c r="XCC610" s="314"/>
      <c r="XCD610" s="314"/>
      <c r="XCE610" s="263"/>
      <c r="XCF610" s="312"/>
      <c r="XCG610" s="263"/>
      <c r="XCH610" s="314"/>
      <c r="XCI610" s="314"/>
      <c r="XCJ610" s="314"/>
      <c r="XCK610" s="315"/>
      <c r="XCL610" s="314"/>
      <c r="XCM610" s="314"/>
      <c r="XCN610" s="314"/>
      <c r="XCO610" s="314"/>
      <c r="XCP610" s="314"/>
      <c r="XCQ610" s="317"/>
      <c r="XCR610" s="314"/>
      <c r="XCS610" s="318"/>
      <c r="XCT610" s="286"/>
      <c r="XCW610" s="314"/>
      <c r="XCX610" s="314"/>
      <c r="XCY610" s="263"/>
      <c r="XCZ610" s="312"/>
      <c r="XDA610" s="263"/>
      <c r="XDB610" s="314"/>
      <c r="XDC610" s="314"/>
      <c r="XDD610" s="314"/>
      <c r="XDE610" s="315"/>
      <c r="XDF610" s="314"/>
      <c r="XDG610" s="314"/>
      <c r="XDH610" s="314"/>
      <c r="XDI610" s="314"/>
      <c r="XDJ610" s="314"/>
      <c r="XDK610" s="314"/>
      <c r="XDL610" s="286"/>
      <c r="XDQ610" s="314"/>
      <c r="XDR610" s="314"/>
      <c r="XDS610" s="263"/>
      <c r="XDT610" s="312"/>
      <c r="XDU610" s="263"/>
      <c r="XDV610" s="314"/>
      <c r="XDW610" s="314"/>
      <c r="XDX610" s="314"/>
      <c r="XDY610" s="315"/>
      <c r="XDZ610" s="314"/>
      <c r="XEA610" s="314"/>
      <c r="XEB610" s="314"/>
      <c r="XEC610" s="314"/>
      <c r="XED610" s="314"/>
      <c r="XEE610" s="286"/>
      <c r="XEK610" s="314"/>
      <c r="XEL610" s="314"/>
      <c r="XEM610" s="263"/>
      <c r="XEN610" s="312"/>
      <c r="XEO610" s="263"/>
      <c r="XEP610" s="314"/>
      <c r="XEQ610" s="314"/>
      <c r="XER610" s="314"/>
      <c r="XES610" s="315"/>
      <c r="XET610" s="314"/>
      <c r="XEU610" s="314"/>
      <c r="XEV610" s="314"/>
      <c r="XEW610" s="314"/>
      <c r="XEX610" s="314"/>
    </row>
    <row r="611" spans="1:60 16265:16378" ht="52.5" hidden="1" customHeight="1" x14ac:dyDescent="0.2">
      <c r="A611" s="378">
        <v>201</v>
      </c>
      <c r="B611" s="369" t="s">
        <v>555</v>
      </c>
      <c r="C611" s="356" t="str">
        <f t="shared" si="2498"/>
        <v>DIANA PATRICIA GOMEZ BOTERO</v>
      </c>
      <c r="D611" s="374" t="s">
        <v>165</v>
      </c>
      <c r="E611" s="356"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69" t="s">
        <v>276</v>
      </c>
      <c r="G611" s="275" t="s">
        <v>272</v>
      </c>
      <c r="H611" s="275" t="s">
        <v>41</v>
      </c>
      <c r="I611" s="161" t="s">
        <v>3014</v>
      </c>
      <c r="J611" s="369" t="s">
        <v>112</v>
      </c>
      <c r="K611" s="364" t="s">
        <v>3017</v>
      </c>
      <c r="L611" s="364" t="s">
        <v>3018</v>
      </c>
      <c r="M611" s="364" t="s">
        <v>3019</v>
      </c>
      <c r="N611" s="369" t="s">
        <v>149</v>
      </c>
      <c r="O611" s="372">
        <f t="shared" ref="O611" si="2520">IF(N611="ALTA",5,IF(N611="MEDIO ALTA",4,IF(N611="MEDIA",3,IF(N611="MEDIO BAJA",2,IF(N611="BAJA",1,0)))))</f>
        <v>5</v>
      </c>
      <c r="P611" s="369" t="s">
        <v>140</v>
      </c>
      <c r="Q611" s="372">
        <f t="shared" ref="Q611" si="2521">IF(P611="ALTO",5,IF(P611="MEDIO ALTO",4,IF(P611="MEDIO",3,IF(P611="MEDIO BAJO",2,IF(P611="BAJO",1,0)))))</f>
        <v>5</v>
      </c>
      <c r="R611" s="372">
        <f t="shared" ref="R611" si="2522">Q611*O611</f>
        <v>25</v>
      </c>
      <c r="S611" s="162" t="s">
        <v>327</v>
      </c>
      <c r="T611" s="334">
        <f t="shared" si="2502"/>
        <v>1</v>
      </c>
      <c r="U611" s="356">
        <f t="shared" ref="U611" si="2523">ROUND(AVERAGEIF(T611:T613,"&gt;0"),0)</f>
        <v>1</v>
      </c>
      <c r="V611" s="356">
        <f t="shared" ref="V611" si="2524">U611*0.6</f>
        <v>0.6</v>
      </c>
      <c r="W611" s="275" t="s">
        <v>3177</v>
      </c>
      <c r="X611" s="369">
        <f t="shared" ref="X611" si="2525">IF(S611="No_existen",5*$X$10,Y611*$X$10)</f>
        <v>0.2</v>
      </c>
      <c r="Y611" s="368">
        <f t="shared" ref="Y611" si="2526">ROUND(AVERAGEIF(Z611:Z613,"&gt;0"),0)</f>
        <v>4</v>
      </c>
      <c r="Z611" s="335">
        <f t="shared" si="2507"/>
        <v>4</v>
      </c>
      <c r="AA611" s="275" t="s">
        <v>330</v>
      </c>
      <c r="AB611" s="275"/>
      <c r="AC611" s="368">
        <f>IF(S611="No_existen",5*$AC$10,AD611*$AC$10)</f>
        <v>0.15</v>
      </c>
      <c r="AD611" s="356">
        <f>ROUND(AVERAGEIF(AE611:AE613,"&gt;0"),0)</f>
        <v>1</v>
      </c>
      <c r="AE611" s="336">
        <f>IF(AF611=$AG$823,1,IF(AF611=$AG$822,4,IF(S611="No_existen",5,0)))</f>
        <v>1</v>
      </c>
      <c r="AF611" s="275" t="s">
        <v>307</v>
      </c>
      <c r="AG611" s="275" t="s">
        <v>3180</v>
      </c>
      <c r="AH611" s="368">
        <f t="shared" ref="AH611" si="2527">IF(S611="No_existen",5*$AH$10,AI611*$AH$10)</f>
        <v>0.1</v>
      </c>
      <c r="AI611" s="356">
        <f t="shared" ref="AI611" si="2528">ROUND(AVERAGEIF(AJ611:AJ613,"&gt;0"),0)</f>
        <v>1</v>
      </c>
      <c r="AJ611" s="336">
        <f t="shared" si="2513"/>
        <v>1</v>
      </c>
      <c r="AK611" s="275" t="s">
        <v>304</v>
      </c>
      <c r="AL611" s="275" t="s">
        <v>315</v>
      </c>
      <c r="AM611" s="368">
        <f t="shared" si="2514"/>
        <v>0.1</v>
      </c>
      <c r="AN611" s="356">
        <f t="shared" ref="AN611:AN620" si="2529">ROUND(AVERAGEIF(AO611:AO613,"&gt;0"),0)</f>
        <v>1</v>
      </c>
      <c r="AO611" s="336">
        <f t="shared" si="2516"/>
        <v>1</v>
      </c>
      <c r="AP611" s="275" t="s">
        <v>592</v>
      </c>
      <c r="AQ611" s="356">
        <f t="shared" si="2517"/>
        <v>2</v>
      </c>
      <c r="AR611" s="356" t="str">
        <f t="shared" si="2518"/>
        <v>ACEPTABLE</v>
      </c>
      <c r="AS611" s="358">
        <f>IF(R611=0,0,ROUND((R611*AQ611),0))</f>
        <v>50</v>
      </c>
      <c r="AT611" s="360" t="str">
        <f t="shared" si="2519"/>
        <v>GRAVE</v>
      </c>
      <c r="AU611" s="364" t="s">
        <v>3182</v>
      </c>
      <c r="AV611" s="365">
        <v>1</v>
      </c>
      <c r="AW611" s="275" t="s">
        <v>91</v>
      </c>
      <c r="AX611" s="275" t="s">
        <v>3183</v>
      </c>
      <c r="AY611" s="159">
        <v>45138</v>
      </c>
      <c r="AZ611" s="159"/>
      <c r="BA611" s="344"/>
      <c r="XAO611" s="314"/>
      <c r="XAP611" s="314"/>
      <c r="XAQ611" s="263"/>
      <c r="XAR611" s="312"/>
      <c r="XAS611" s="263"/>
      <c r="XAT611" s="314"/>
      <c r="XAU611" s="314"/>
      <c r="XAV611" s="314"/>
      <c r="XAW611" s="315"/>
      <c r="XAX611" s="314"/>
      <c r="XAY611" s="314"/>
      <c r="XAZ611" s="314"/>
      <c r="XBA611" s="314"/>
      <c r="XBB611" s="314"/>
      <c r="XBC611" s="314"/>
      <c r="XBD611" s="281"/>
      <c r="XBE611" s="316"/>
      <c r="XBF611" s="317"/>
      <c r="XBG611" s="314"/>
      <c r="XBH611" s="314"/>
      <c r="XBI611" s="314"/>
      <c r="XBJ611" s="314"/>
      <c r="XBK611" s="263"/>
      <c r="XBL611" s="312"/>
      <c r="XBM611" s="263"/>
      <c r="XBN611" s="314"/>
      <c r="XBO611" s="314"/>
      <c r="XBP611" s="314"/>
      <c r="XBQ611" s="315"/>
      <c r="XBR611" s="314"/>
      <c r="XBS611" s="314"/>
      <c r="XBT611" s="314"/>
      <c r="XBU611" s="314"/>
      <c r="XBV611" s="314"/>
      <c r="XBW611" s="281"/>
      <c r="XBX611" s="317"/>
      <c r="XBY611" s="314"/>
      <c r="XBZ611" s="314"/>
      <c r="XCA611" s="318"/>
      <c r="XCB611" s="312"/>
      <c r="XCC611" s="314"/>
      <c r="XCD611" s="314"/>
      <c r="XCE611" s="263"/>
      <c r="XCF611" s="312"/>
      <c r="XCG611" s="263"/>
      <c r="XCH611" s="314"/>
      <c r="XCI611" s="314"/>
      <c r="XCJ611" s="314"/>
      <c r="XCK611" s="315"/>
      <c r="XCL611" s="314"/>
      <c r="XCM611" s="314"/>
      <c r="XCN611" s="314"/>
      <c r="XCO611" s="314"/>
      <c r="XCP611" s="314"/>
      <c r="XCQ611" s="317"/>
      <c r="XCR611" s="314"/>
      <c r="XCS611" s="318"/>
      <c r="XCT611" s="286"/>
      <c r="XCW611" s="314"/>
      <c r="XCX611" s="314"/>
      <c r="XCY611" s="263"/>
      <c r="XCZ611" s="312"/>
      <c r="XDA611" s="263"/>
      <c r="XDB611" s="314"/>
      <c r="XDC611" s="314"/>
      <c r="XDD611" s="314"/>
      <c r="XDE611" s="315"/>
      <c r="XDF611" s="314"/>
      <c r="XDG611" s="314"/>
      <c r="XDH611" s="314"/>
      <c r="XDI611" s="314"/>
      <c r="XDJ611" s="314"/>
      <c r="XDK611" s="314"/>
      <c r="XDL611" s="286"/>
      <c r="XDQ611" s="314"/>
      <c r="XDR611" s="314"/>
      <c r="XDS611" s="263"/>
      <c r="XDT611" s="312"/>
      <c r="XDU611" s="263"/>
      <c r="XDV611" s="314"/>
      <c r="XDW611" s="314"/>
      <c r="XDX611" s="314"/>
      <c r="XDY611" s="315"/>
      <c r="XDZ611" s="314"/>
      <c r="XEA611" s="314"/>
      <c r="XEB611" s="314"/>
      <c r="XEC611" s="314"/>
      <c r="XED611" s="314"/>
      <c r="XEE611" s="286"/>
      <c r="XEK611" s="314"/>
      <c r="XEL611" s="314"/>
      <c r="XEM611" s="263"/>
      <c r="XEN611" s="312"/>
      <c r="XEO611" s="263"/>
      <c r="XEP611" s="314"/>
      <c r="XEQ611" s="314"/>
      <c r="XER611" s="314"/>
      <c r="XES611" s="315"/>
      <c r="XET611" s="314"/>
      <c r="XEU611" s="314"/>
      <c r="XEV611" s="314"/>
      <c r="XEW611" s="314"/>
      <c r="XEX611" s="314"/>
    </row>
    <row r="612" spans="1:60 16265:16378" ht="52.5" hidden="1" customHeight="1" x14ac:dyDescent="0.2">
      <c r="A612" s="378">
        <v>204</v>
      </c>
      <c r="B612" s="369"/>
      <c r="C612" s="356"/>
      <c r="D612" s="374"/>
      <c r="E612" s="356"/>
      <c r="F612" s="369"/>
      <c r="G612" s="275" t="s">
        <v>271</v>
      </c>
      <c r="H612" s="275" t="s">
        <v>38</v>
      </c>
      <c r="I612" s="161" t="s">
        <v>3015</v>
      </c>
      <c r="J612" s="369"/>
      <c r="K612" s="364"/>
      <c r="L612" s="364"/>
      <c r="M612" s="364"/>
      <c r="N612" s="369"/>
      <c r="O612" s="372"/>
      <c r="P612" s="369"/>
      <c r="Q612" s="372"/>
      <c r="R612" s="372"/>
      <c r="S612" s="162" t="s">
        <v>327</v>
      </c>
      <c r="T612" s="334">
        <f t="shared" si="2502"/>
        <v>1</v>
      </c>
      <c r="U612" s="356"/>
      <c r="V612" s="356"/>
      <c r="W612" s="275" t="s">
        <v>3178</v>
      </c>
      <c r="X612" s="369"/>
      <c r="Y612" s="368"/>
      <c r="Z612" s="335">
        <f t="shared" si="2507"/>
        <v>4</v>
      </c>
      <c r="AA612" s="275" t="s">
        <v>330</v>
      </c>
      <c r="AB612" s="275"/>
      <c r="AC612" s="368"/>
      <c r="AD612" s="356"/>
      <c r="AE612" s="336">
        <f t="shared" si="2510"/>
        <v>1</v>
      </c>
      <c r="AF612" s="275" t="s">
        <v>307</v>
      </c>
      <c r="AG612" s="275" t="s">
        <v>3181</v>
      </c>
      <c r="AH612" s="368"/>
      <c r="AI612" s="356"/>
      <c r="AJ612" s="336">
        <f t="shared" si="2513"/>
        <v>1</v>
      </c>
      <c r="AK612" s="275" t="s">
        <v>304</v>
      </c>
      <c r="AL612" s="275" t="s">
        <v>312</v>
      </c>
      <c r="AM612" s="368"/>
      <c r="AN612" s="356"/>
      <c r="AO612" s="336">
        <f t="shared" si="2516"/>
        <v>1</v>
      </c>
      <c r="AP612" s="275" t="s">
        <v>592</v>
      </c>
      <c r="AQ612" s="356"/>
      <c r="AR612" s="356"/>
      <c r="AS612" s="358"/>
      <c r="AT612" s="360"/>
      <c r="AU612" s="364"/>
      <c r="AV612" s="364"/>
      <c r="AW612" s="275" t="s">
        <v>93</v>
      </c>
      <c r="AX612" s="275" t="s">
        <v>3184</v>
      </c>
      <c r="AY612" s="159">
        <v>45138</v>
      </c>
      <c r="AZ612" s="159"/>
      <c r="BA612" s="164" t="s">
        <v>3186</v>
      </c>
      <c r="XAO612" s="314"/>
      <c r="XAP612" s="314"/>
      <c r="XAQ612" s="263"/>
      <c r="XAR612" s="312"/>
      <c r="XAS612" s="263"/>
      <c r="XAT612" s="314"/>
      <c r="XAU612" s="314"/>
      <c r="XAV612" s="314"/>
      <c r="XAW612" s="315"/>
      <c r="XAX612" s="314"/>
      <c r="XAY612" s="314"/>
      <c r="XAZ612" s="314"/>
      <c r="XBA612" s="314"/>
      <c r="XBB612" s="314"/>
      <c r="XBC612" s="314"/>
      <c r="XBD612" s="281"/>
      <c r="XBE612" s="316"/>
      <c r="XBF612" s="317"/>
      <c r="XBG612" s="314"/>
      <c r="XBH612" s="314"/>
      <c r="XBI612" s="314"/>
      <c r="XBJ612" s="314"/>
      <c r="XBK612" s="263"/>
      <c r="XBL612" s="312"/>
      <c r="XBM612" s="263"/>
      <c r="XBN612" s="314"/>
      <c r="XBO612" s="314"/>
      <c r="XBP612" s="314"/>
      <c r="XBQ612" s="315"/>
      <c r="XBR612" s="314"/>
      <c r="XBS612" s="314"/>
      <c r="XBT612" s="314"/>
      <c r="XBU612" s="314"/>
      <c r="XBV612" s="314"/>
      <c r="XBW612" s="281"/>
      <c r="XBX612" s="317"/>
      <c r="XBY612" s="314"/>
      <c r="XBZ612" s="314"/>
      <c r="XCA612" s="318"/>
      <c r="XCB612" s="312"/>
      <c r="XCC612" s="314"/>
      <c r="XCD612" s="314"/>
      <c r="XCE612" s="263"/>
      <c r="XCF612" s="312"/>
      <c r="XCG612" s="263"/>
      <c r="XCH612" s="314"/>
      <c r="XCI612" s="314"/>
      <c r="XCJ612" s="314"/>
      <c r="XCK612" s="315"/>
      <c r="XCL612" s="314"/>
      <c r="XCM612" s="314"/>
      <c r="XCN612" s="314"/>
      <c r="XCO612" s="314"/>
      <c r="XCP612" s="314"/>
      <c r="XCQ612" s="317"/>
      <c r="XCR612" s="314"/>
      <c r="XCS612" s="318"/>
      <c r="XCT612" s="286"/>
      <c r="XCW612" s="314"/>
      <c r="XCX612" s="314"/>
      <c r="XCY612" s="263"/>
      <c r="XCZ612" s="312"/>
      <c r="XDA612" s="263"/>
      <c r="XDB612" s="314"/>
      <c r="XDC612" s="314"/>
      <c r="XDD612" s="314"/>
      <c r="XDE612" s="315"/>
      <c r="XDF612" s="314"/>
      <c r="XDG612" s="314"/>
      <c r="XDH612" s="314"/>
      <c r="XDI612" s="314"/>
      <c r="XDJ612" s="314"/>
      <c r="XDK612" s="314"/>
      <c r="XDL612" s="286"/>
      <c r="XDQ612" s="314"/>
      <c r="XDR612" s="314"/>
      <c r="XDS612" s="263"/>
      <c r="XDT612" s="312"/>
      <c r="XDU612" s="263"/>
      <c r="XDV612" s="314"/>
      <c r="XDW612" s="314"/>
      <c r="XDX612" s="314"/>
      <c r="XDY612" s="315"/>
      <c r="XDZ612" s="314"/>
      <c r="XEA612" s="314"/>
      <c r="XEB612" s="314"/>
      <c r="XEC612" s="314"/>
      <c r="XED612" s="314"/>
      <c r="XEE612" s="286"/>
      <c r="XEK612" s="314"/>
      <c r="XEL612" s="314"/>
      <c r="XEM612" s="263"/>
      <c r="XEN612" s="312"/>
      <c r="XEO612" s="263"/>
      <c r="XEP612" s="314"/>
      <c r="XEQ612" s="314"/>
      <c r="XER612" s="314"/>
      <c r="XES612" s="315"/>
      <c r="XET612" s="314"/>
      <c r="XEU612" s="314"/>
      <c r="XEV612" s="314"/>
      <c r="XEW612" s="314"/>
      <c r="XEX612" s="314"/>
    </row>
    <row r="613" spans="1:60 16265:16378" ht="52.5" hidden="1" customHeight="1" x14ac:dyDescent="0.2">
      <c r="A613" s="378">
        <v>205</v>
      </c>
      <c r="B613" s="369"/>
      <c r="C613" s="356"/>
      <c r="D613" s="374"/>
      <c r="E613" s="356"/>
      <c r="F613" s="369"/>
      <c r="G613" s="275" t="s">
        <v>271</v>
      </c>
      <c r="H613" s="275" t="s">
        <v>35</v>
      </c>
      <c r="I613" s="162" t="s">
        <v>3016</v>
      </c>
      <c r="J613" s="369"/>
      <c r="K613" s="364"/>
      <c r="L613" s="364"/>
      <c r="M613" s="364"/>
      <c r="N613" s="369"/>
      <c r="O613" s="372"/>
      <c r="P613" s="369"/>
      <c r="Q613" s="372"/>
      <c r="R613" s="372"/>
      <c r="S613" s="162" t="s">
        <v>327</v>
      </c>
      <c r="T613" s="334">
        <f t="shared" si="2502"/>
        <v>1</v>
      </c>
      <c r="U613" s="356"/>
      <c r="V613" s="356"/>
      <c r="W613" s="275" t="s">
        <v>3179</v>
      </c>
      <c r="X613" s="369"/>
      <c r="Y613" s="368"/>
      <c r="Z613" s="335">
        <f t="shared" si="2507"/>
        <v>4</v>
      </c>
      <c r="AA613" s="275" t="s">
        <v>330</v>
      </c>
      <c r="AB613" s="275"/>
      <c r="AC613" s="368"/>
      <c r="AD613" s="356"/>
      <c r="AE613" s="336">
        <f t="shared" si="2510"/>
        <v>1</v>
      </c>
      <c r="AF613" s="275" t="s">
        <v>307</v>
      </c>
      <c r="AG613" s="275" t="s">
        <v>3180</v>
      </c>
      <c r="AH613" s="368"/>
      <c r="AI613" s="356"/>
      <c r="AJ613" s="336">
        <f t="shared" si="2513"/>
        <v>1</v>
      </c>
      <c r="AK613" s="275" t="s">
        <v>304</v>
      </c>
      <c r="AL613" s="275" t="s">
        <v>311</v>
      </c>
      <c r="AM613" s="368"/>
      <c r="AN613" s="356"/>
      <c r="AO613" s="336">
        <f t="shared" si="2516"/>
        <v>1</v>
      </c>
      <c r="AP613" s="275" t="s">
        <v>592</v>
      </c>
      <c r="AQ613" s="356"/>
      <c r="AR613" s="356"/>
      <c r="AS613" s="358"/>
      <c r="AT613" s="360"/>
      <c r="AU613" s="364"/>
      <c r="AV613" s="364"/>
      <c r="AW613" s="275" t="s">
        <v>93</v>
      </c>
      <c r="AX613" s="275" t="s">
        <v>3185</v>
      </c>
      <c r="AY613" s="159">
        <v>45138</v>
      </c>
      <c r="AZ613" s="159"/>
      <c r="BA613" s="164" t="s">
        <v>3187</v>
      </c>
      <c r="XAO613" s="314"/>
      <c r="XAP613" s="314"/>
      <c r="XAQ613" s="263"/>
      <c r="XAR613" s="312"/>
      <c r="XAS613" s="263"/>
      <c r="XAT613" s="314"/>
      <c r="XAU613" s="314"/>
      <c r="XAV613" s="314"/>
      <c r="XAW613" s="315"/>
      <c r="XAX613" s="314"/>
      <c r="XAY613" s="314"/>
      <c r="XAZ613" s="314"/>
      <c r="XBA613" s="314"/>
      <c r="XBB613" s="314"/>
      <c r="XBC613" s="314"/>
      <c r="XBD613" s="281"/>
      <c r="XBE613" s="316"/>
      <c r="XBF613" s="317"/>
      <c r="XBG613" s="314"/>
      <c r="XBH613" s="314"/>
      <c r="XBI613" s="314"/>
      <c r="XBJ613" s="314"/>
      <c r="XBK613" s="263"/>
      <c r="XBL613" s="312"/>
      <c r="XBM613" s="263"/>
      <c r="XBN613" s="314"/>
      <c r="XBO613" s="314"/>
      <c r="XBP613" s="314"/>
      <c r="XBQ613" s="315"/>
      <c r="XBR613" s="314"/>
      <c r="XBS613" s="314"/>
      <c r="XBT613" s="314"/>
      <c r="XBU613" s="314"/>
      <c r="XBV613" s="314"/>
      <c r="XBW613" s="281"/>
      <c r="XBX613" s="317"/>
      <c r="XBY613" s="314"/>
      <c r="XBZ613" s="314"/>
      <c r="XCA613" s="318"/>
      <c r="XCB613" s="312"/>
      <c r="XCC613" s="314"/>
      <c r="XCD613" s="314"/>
      <c r="XCE613" s="263"/>
      <c r="XCF613" s="312"/>
      <c r="XCG613" s="263"/>
      <c r="XCH613" s="314"/>
      <c r="XCI613" s="314"/>
      <c r="XCJ613" s="314"/>
      <c r="XCK613" s="315"/>
      <c r="XCL613" s="314"/>
      <c r="XCM613" s="314"/>
      <c r="XCN613" s="314"/>
      <c r="XCO613" s="314"/>
      <c r="XCP613" s="314"/>
      <c r="XCQ613" s="317"/>
      <c r="XCR613" s="314"/>
      <c r="XCS613" s="318"/>
      <c r="XCT613" s="286"/>
      <c r="XCW613" s="314"/>
      <c r="XCX613" s="314"/>
      <c r="XCY613" s="263"/>
      <c r="XCZ613" s="312"/>
      <c r="XDA613" s="263"/>
      <c r="XDB613" s="314"/>
      <c r="XDC613" s="314"/>
      <c r="XDD613" s="314"/>
      <c r="XDE613" s="315"/>
      <c r="XDF613" s="314"/>
      <c r="XDG613" s="314"/>
      <c r="XDH613" s="314"/>
      <c r="XDI613" s="314"/>
      <c r="XDJ613" s="314"/>
      <c r="XDK613" s="314"/>
      <c r="XDL613" s="286"/>
      <c r="XDQ613" s="314"/>
      <c r="XDR613" s="314"/>
      <c r="XDS613" s="263"/>
      <c r="XDT613" s="312"/>
      <c r="XDU613" s="263"/>
      <c r="XDV613" s="314"/>
      <c r="XDW613" s="314"/>
      <c r="XDX613" s="314"/>
      <c r="XDY613" s="315"/>
      <c r="XDZ613" s="314"/>
      <c r="XEA613" s="314"/>
      <c r="XEB613" s="314"/>
      <c r="XEC613" s="314"/>
      <c r="XED613" s="314"/>
      <c r="XEE613" s="286"/>
      <c r="XEK613" s="314"/>
      <c r="XEL613" s="314"/>
      <c r="XEM613" s="263"/>
      <c r="XEN613" s="312"/>
      <c r="XEO613" s="263"/>
      <c r="XEP613" s="314"/>
      <c r="XEQ613" s="314"/>
      <c r="XER613" s="314"/>
      <c r="XES613" s="315"/>
      <c r="XET613" s="314"/>
      <c r="XEU613" s="314"/>
      <c r="XEV613" s="314"/>
      <c r="XEW613" s="314"/>
      <c r="XEX613" s="314"/>
    </row>
    <row r="614" spans="1:60 16265:16378" ht="52.5" hidden="1" customHeight="1" x14ac:dyDescent="0.2">
      <c r="A614" s="378">
        <v>202</v>
      </c>
      <c r="B614" s="369" t="s">
        <v>555</v>
      </c>
      <c r="C614" s="356" t="str">
        <f t="shared" si="2498"/>
        <v>DIANA PATRICIA GOMEZ BOTERO</v>
      </c>
      <c r="D614" s="374" t="s">
        <v>165</v>
      </c>
      <c r="E614" s="356"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69" t="s">
        <v>276</v>
      </c>
      <c r="G614" s="275" t="s">
        <v>272</v>
      </c>
      <c r="H614" s="275" t="s">
        <v>273</v>
      </c>
      <c r="I614" s="161" t="s">
        <v>2989</v>
      </c>
      <c r="J614" s="369" t="s">
        <v>106</v>
      </c>
      <c r="K614" s="364" t="s">
        <v>2991</v>
      </c>
      <c r="L614" s="364" t="s">
        <v>2992</v>
      </c>
      <c r="M614" s="364" t="s">
        <v>2993</v>
      </c>
      <c r="N614" s="369" t="s">
        <v>105</v>
      </c>
      <c r="O614" s="372">
        <f t="shared" ref="O614" si="2530">IF(N614="ALTA",5,IF(N614="MEDIO ALTA",4,IF(N614="MEDIA",3,IF(N614="MEDIO BAJA",2,IF(N614="BAJA",1,0)))))</f>
        <v>3</v>
      </c>
      <c r="P614" s="369" t="s">
        <v>140</v>
      </c>
      <c r="Q614" s="372">
        <f t="shared" ref="Q614" si="2531">IF(P614="ALTO",5,IF(P614="MEDIO ALTO",4,IF(P614="MEDIO",3,IF(P614="MEDIO BAJO",2,IF(P614="BAJO",1,0)))))</f>
        <v>5</v>
      </c>
      <c r="R614" s="372">
        <f t="shared" ref="R614" si="2532">Q614*O614</f>
        <v>15</v>
      </c>
      <c r="S614" s="162" t="s">
        <v>326</v>
      </c>
      <c r="T614" s="334">
        <f t="shared" si="2502"/>
        <v>2</v>
      </c>
      <c r="U614" s="356">
        <f t="shared" ref="U614" si="2533">ROUND(AVERAGEIF(T614:T616,"&gt;0"),0)</f>
        <v>1</v>
      </c>
      <c r="V614" s="356">
        <f t="shared" ref="V614" si="2534">U614*0.6</f>
        <v>0.6</v>
      </c>
      <c r="W614" s="275" t="s">
        <v>2994</v>
      </c>
      <c r="X614" s="369">
        <f t="shared" ref="X614" si="2535">IF(S614="No_existen",5*$X$10,Y614*$X$10)</f>
        <v>0.15000000000000002</v>
      </c>
      <c r="Y614" s="368">
        <f t="shared" ref="Y614" si="2536">ROUND(AVERAGEIF(Z614:Z616,"&gt;0"),0)</f>
        <v>3</v>
      </c>
      <c r="Z614" s="335">
        <f t="shared" si="2507"/>
        <v>1</v>
      </c>
      <c r="AA614" s="275" t="s">
        <v>332</v>
      </c>
      <c r="AB614" s="275" t="s">
        <v>2997</v>
      </c>
      <c r="AC614" s="368">
        <f t="shared" ref="AC614" si="2537">IF(S614="No_existen",5*$AC$10,AD614*$AC$10)</f>
        <v>0.15</v>
      </c>
      <c r="AD614" s="356">
        <f t="shared" ref="AD614" si="2538">ROUND(AVERAGEIF(AE614:AE616,"&gt;0"),0)</f>
        <v>1</v>
      </c>
      <c r="AE614" s="336">
        <f t="shared" si="2510"/>
        <v>1</v>
      </c>
      <c r="AF614" s="275" t="s">
        <v>307</v>
      </c>
      <c r="AG614" s="275" t="s">
        <v>2998</v>
      </c>
      <c r="AH614" s="368">
        <f t="shared" ref="AH614" si="2539">IF(S614="No_existen",5*$AH$10,AI614*$AH$10)</f>
        <v>0.1</v>
      </c>
      <c r="AI614" s="356">
        <f t="shared" ref="AI614" si="2540">ROUND(AVERAGEIF(AJ614:AJ616,"&gt;0"),0)</f>
        <v>1</v>
      </c>
      <c r="AJ614" s="336">
        <f t="shared" si="2513"/>
        <v>1</v>
      </c>
      <c r="AK614" s="275" t="s">
        <v>304</v>
      </c>
      <c r="AL614" s="275" t="s">
        <v>312</v>
      </c>
      <c r="AM614" s="368">
        <f t="shared" si="2514"/>
        <v>0.1</v>
      </c>
      <c r="AN614" s="356">
        <f t="shared" si="2529"/>
        <v>1</v>
      </c>
      <c r="AO614" s="336">
        <f t="shared" si="2516"/>
        <v>1</v>
      </c>
      <c r="AP614" s="275" t="s">
        <v>592</v>
      </c>
      <c r="AQ614" s="356">
        <f t="shared" si="2517"/>
        <v>1</v>
      </c>
      <c r="AR614" s="356" t="str">
        <f t="shared" si="2518"/>
        <v>FUERTE</v>
      </c>
      <c r="AS614" s="358">
        <f t="shared" ref="AS614" si="2541">IF(R614=0,0,ROUND((R614*AQ614),0))</f>
        <v>15</v>
      </c>
      <c r="AT614" s="360" t="str">
        <f t="shared" si="2519"/>
        <v>MODERADO</v>
      </c>
      <c r="AU614" s="364" t="s">
        <v>3000</v>
      </c>
      <c r="AV614" s="366" t="s">
        <v>3001</v>
      </c>
      <c r="AW614" s="275" t="s">
        <v>91</v>
      </c>
      <c r="AX614" s="275" t="s">
        <v>3002</v>
      </c>
      <c r="AY614" s="159">
        <v>45275</v>
      </c>
      <c r="AZ614" s="159"/>
      <c r="BA614" s="344"/>
      <c r="XAO614" s="314"/>
      <c r="XAP614" s="314"/>
      <c r="XAQ614" s="263"/>
      <c r="XAR614" s="312"/>
      <c r="XAS614" s="263"/>
      <c r="XAT614" s="314"/>
      <c r="XAU614" s="314"/>
      <c r="XAV614" s="314"/>
      <c r="XAW614" s="315"/>
      <c r="XAX614" s="314"/>
      <c r="XAY614" s="314"/>
      <c r="XAZ614" s="314"/>
      <c r="XBA614" s="314"/>
      <c r="XBB614" s="314"/>
      <c r="XBC614" s="314"/>
      <c r="XBD614" s="281"/>
      <c r="XBE614" s="316"/>
      <c r="XBF614" s="317"/>
      <c r="XBG614" s="314"/>
      <c r="XBH614" s="314"/>
      <c r="XBI614" s="314"/>
      <c r="XBJ614" s="314"/>
      <c r="XBK614" s="263"/>
      <c r="XBL614" s="312"/>
      <c r="XBM614" s="263"/>
      <c r="XBN614" s="314"/>
      <c r="XBO614" s="314"/>
      <c r="XBP614" s="314"/>
      <c r="XBQ614" s="315"/>
      <c r="XBR614" s="314"/>
      <c r="XBS614" s="314"/>
      <c r="XBT614" s="314"/>
      <c r="XBU614" s="314"/>
      <c r="XBV614" s="314"/>
      <c r="XBW614" s="281"/>
      <c r="XBX614" s="317"/>
      <c r="XBY614" s="314"/>
      <c r="XBZ614" s="314"/>
      <c r="XCA614" s="318"/>
      <c r="XCB614" s="312"/>
      <c r="XCC614" s="314"/>
      <c r="XCD614" s="314"/>
      <c r="XCE614" s="263"/>
      <c r="XCF614" s="312"/>
      <c r="XCG614" s="263"/>
      <c r="XCH614" s="314"/>
      <c r="XCI614" s="314"/>
      <c r="XCJ614" s="314"/>
      <c r="XCK614" s="315"/>
      <c r="XCL614" s="314"/>
      <c r="XCM614" s="314"/>
      <c r="XCN614" s="314"/>
      <c r="XCO614" s="314"/>
      <c r="XCP614" s="314"/>
      <c r="XCQ614" s="317"/>
      <c r="XCR614" s="314"/>
      <c r="XCS614" s="318"/>
      <c r="XCT614" s="286"/>
      <c r="XCW614" s="314"/>
      <c r="XCX614" s="314"/>
      <c r="XCY614" s="263"/>
      <c r="XCZ614" s="312"/>
      <c r="XDA614" s="263"/>
      <c r="XDB614" s="314"/>
      <c r="XDC614" s="314"/>
      <c r="XDD614" s="314"/>
      <c r="XDE614" s="315"/>
      <c r="XDF614" s="314"/>
      <c r="XDG614" s="314"/>
      <c r="XDH614" s="314"/>
      <c r="XDI614" s="314"/>
      <c r="XDJ614" s="314"/>
      <c r="XDK614" s="314"/>
      <c r="XDL614" s="286"/>
      <c r="XDQ614" s="314"/>
      <c r="XDR614" s="314"/>
      <c r="XDS614" s="263"/>
      <c r="XDT614" s="312"/>
      <c r="XDU614" s="263"/>
      <c r="XDV614" s="314"/>
      <c r="XDW614" s="314"/>
      <c r="XDX614" s="314"/>
      <c r="XDY614" s="315"/>
      <c r="XDZ614" s="314"/>
      <c r="XEA614" s="314"/>
      <c r="XEB614" s="314"/>
      <c r="XEC614" s="314"/>
      <c r="XED614" s="314"/>
      <c r="XEE614" s="286"/>
      <c r="XEK614" s="314"/>
      <c r="XEL614" s="314"/>
      <c r="XEM614" s="263"/>
      <c r="XEN614" s="312"/>
      <c r="XEO614" s="263"/>
      <c r="XEP614" s="314"/>
      <c r="XEQ614" s="314"/>
      <c r="XER614" s="314"/>
      <c r="XES614" s="315"/>
      <c r="XET614" s="314"/>
      <c r="XEU614" s="314"/>
      <c r="XEV614" s="314"/>
      <c r="XEW614" s="314"/>
      <c r="XEX614" s="314"/>
    </row>
    <row r="615" spans="1:60 16265:16378" ht="52.5" hidden="1" customHeight="1" x14ac:dyDescent="0.2">
      <c r="A615" s="378">
        <v>207</v>
      </c>
      <c r="B615" s="369"/>
      <c r="C615" s="356"/>
      <c r="D615" s="374"/>
      <c r="E615" s="356"/>
      <c r="F615" s="369"/>
      <c r="G615" s="275" t="s">
        <v>271</v>
      </c>
      <c r="H615" s="275" t="s">
        <v>37</v>
      </c>
      <c r="I615" s="161" t="s">
        <v>2990</v>
      </c>
      <c r="J615" s="369"/>
      <c r="K615" s="364"/>
      <c r="L615" s="364"/>
      <c r="M615" s="364"/>
      <c r="N615" s="369"/>
      <c r="O615" s="372"/>
      <c r="P615" s="369"/>
      <c r="Q615" s="372"/>
      <c r="R615" s="372"/>
      <c r="S615" s="162" t="s">
        <v>327</v>
      </c>
      <c r="T615" s="334">
        <f t="shared" si="2502"/>
        <v>1</v>
      </c>
      <c r="U615" s="356"/>
      <c r="V615" s="356"/>
      <c r="W615" s="275" t="s">
        <v>2995</v>
      </c>
      <c r="X615" s="369"/>
      <c r="Y615" s="368"/>
      <c r="Z615" s="335">
        <f t="shared" si="2507"/>
        <v>4</v>
      </c>
      <c r="AA615" s="275" t="s">
        <v>330</v>
      </c>
      <c r="AB615" s="275"/>
      <c r="AC615" s="368"/>
      <c r="AD615" s="356"/>
      <c r="AE615" s="336">
        <f t="shared" si="2510"/>
        <v>1</v>
      </c>
      <c r="AF615" s="275" t="s">
        <v>307</v>
      </c>
      <c r="AG615" s="275" t="s">
        <v>2999</v>
      </c>
      <c r="AH615" s="368"/>
      <c r="AI615" s="356"/>
      <c r="AJ615" s="336">
        <f t="shared" si="2513"/>
        <v>1</v>
      </c>
      <c r="AK615" s="275" t="s">
        <v>304</v>
      </c>
      <c r="AL615" s="275" t="s">
        <v>312</v>
      </c>
      <c r="AM615" s="368"/>
      <c r="AN615" s="356"/>
      <c r="AO615" s="336">
        <f t="shared" si="2516"/>
        <v>1</v>
      </c>
      <c r="AP615" s="275" t="s">
        <v>592</v>
      </c>
      <c r="AQ615" s="356"/>
      <c r="AR615" s="356"/>
      <c r="AS615" s="358"/>
      <c r="AT615" s="360"/>
      <c r="AU615" s="364"/>
      <c r="AV615" s="367"/>
      <c r="AW615" s="275" t="s">
        <v>91</v>
      </c>
      <c r="AX615" s="275" t="s">
        <v>3003</v>
      </c>
      <c r="AY615" s="159">
        <v>45275</v>
      </c>
      <c r="AZ615" s="159"/>
      <c r="BA615" s="344"/>
      <c r="XAO615" s="314"/>
      <c r="XAP615" s="314"/>
      <c r="XAQ615" s="263"/>
      <c r="XAR615" s="312"/>
      <c r="XAS615" s="263"/>
      <c r="XAT615" s="314"/>
      <c r="XAU615" s="314"/>
      <c r="XAV615" s="314"/>
      <c r="XAW615" s="315"/>
      <c r="XAX615" s="314"/>
      <c r="XAY615" s="314"/>
      <c r="XAZ615" s="314"/>
      <c r="XBA615" s="314"/>
      <c r="XBB615" s="314"/>
      <c r="XBC615" s="314"/>
      <c r="XBD615" s="281"/>
      <c r="XBE615" s="316"/>
      <c r="XBF615" s="317"/>
      <c r="XBG615" s="314"/>
      <c r="XBH615" s="314"/>
      <c r="XBI615" s="314"/>
      <c r="XBJ615" s="314"/>
      <c r="XBK615" s="263"/>
      <c r="XBL615" s="312"/>
      <c r="XBM615" s="263"/>
      <c r="XBN615" s="314"/>
      <c r="XBO615" s="314"/>
      <c r="XBP615" s="314"/>
      <c r="XBQ615" s="315"/>
      <c r="XBR615" s="314"/>
      <c r="XBS615" s="314"/>
      <c r="XBT615" s="314"/>
      <c r="XBU615" s="314"/>
      <c r="XBV615" s="314"/>
      <c r="XBW615" s="281"/>
      <c r="XBX615" s="317"/>
      <c r="XBY615" s="314"/>
      <c r="XBZ615" s="314"/>
      <c r="XCA615" s="318"/>
      <c r="XCB615" s="312"/>
      <c r="XCC615" s="314"/>
      <c r="XCD615" s="314"/>
      <c r="XCE615" s="263"/>
      <c r="XCF615" s="312"/>
      <c r="XCG615" s="263"/>
      <c r="XCH615" s="314"/>
      <c r="XCI615" s="314"/>
      <c r="XCJ615" s="314"/>
      <c r="XCK615" s="315"/>
      <c r="XCL615" s="314"/>
      <c r="XCM615" s="314"/>
      <c r="XCN615" s="314"/>
      <c r="XCO615" s="314"/>
      <c r="XCP615" s="314"/>
      <c r="XCQ615" s="317"/>
      <c r="XCR615" s="314"/>
      <c r="XCS615" s="318"/>
      <c r="XCT615" s="286"/>
      <c r="XCW615" s="314"/>
      <c r="XCX615" s="314"/>
      <c r="XCY615" s="263"/>
      <c r="XCZ615" s="312"/>
      <c r="XDA615" s="263"/>
      <c r="XDB615" s="314"/>
      <c r="XDC615" s="314"/>
      <c r="XDD615" s="314"/>
      <c r="XDE615" s="315"/>
      <c r="XDF615" s="314"/>
      <c r="XDG615" s="314"/>
      <c r="XDH615" s="314"/>
      <c r="XDI615" s="314"/>
      <c r="XDJ615" s="314"/>
      <c r="XDK615" s="314"/>
      <c r="XDL615" s="286"/>
      <c r="XDQ615" s="314"/>
      <c r="XDR615" s="314"/>
      <c r="XDS615" s="263"/>
      <c r="XDT615" s="312"/>
      <c r="XDU615" s="263"/>
      <c r="XDV615" s="314"/>
      <c r="XDW615" s="314"/>
      <c r="XDX615" s="314"/>
      <c r="XDY615" s="315"/>
      <c r="XDZ615" s="314"/>
      <c r="XEA615" s="314"/>
      <c r="XEB615" s="314"/>
      <c r="XEC615" s="314"/>
      <c r="XED615" s="314"/>
      <c r="XEE615" s="286"/>
      <c r="XEK615" s="314"/>
      <c r="XEL615" s="314"/>
      <c r="XEM615" s="263"/>
      <c r="XEN615" s="312"/>
      <c r="XEO615" s="263"/>
      <c r="XEP615" s="314"/>
      <c r="XEQ615" s="314"/>
      <c r="XER615" s="314"/>
      <c r="XES615" s="315"/>
      <c r="XET615" s="314"/>
      <c r="XEU615" s="314"/>
      <c r="XEV615" s="314"/>
      <c r="XEW615" s="314"/>
      <c r="XEX615" s="314"/>
    </row>
    <row r="616" spans="1:60 16265:16378" ht="52.5" hidden="1" customHeight="1" x14ac:dyDescent="0.2">
      <c r="A616" s="378">
        <v>208</v>
      </c>
      <c r="B616" s="369"/>
      <c r="C616" s="356"/>
      <c r="D616" s="374"/>
      <c r="E616" s="356"/>
      <c r="F616" s="369"/>
      <c r="G616" s="275"/>
      <c r="H616" s="275"/>
      <c r="I616" s="275"/>
      <c r="J616" s="369"/>
      <c r="K616" s="364"/>
      <c r="L616" s="364"/>
      <c r="M616" s="364"/>
      <c r="N616" s="369"/>
      <c r="O616" s="372"/>
      <c r="P616" s="369"/>
      <c r="Q616" s="372"/>
      <c r="R616" s="372"/>
      <c r="S616" s="162" t="s">
        <v>327</v>
      </c>
      <c r="T616" s="334">
        <f t="shared" si="2502"/>
        <v>1</v>
      </c>
      <c r="U616" s="356"/>
      <c r="V616" s="356"/>
      <c r="W616" s="275" t="s">
        <v>2996</v>
      </c>
      <c r="X616" s="369"/>
      <c r="Y616" s="368"/>
      <c r="Z616" s="335">
        <f t="shared" si="2507"/>
        <v>4</v>
      </c>
      <c r="AA616" s="275" t="s">
        <v>330</v>
      </c>
      <c r="AB616" s="275"/>
      <c r="AC616" s="368"/>
      <c r="AD616" s="356"/>
      <c r="AE616" s="336">
        <f t="shared" si="2510"/>
        <v>1</v>
      </c>
      <c r="AF616" s="275" t="s">
        <v>307</v>
      </c>
      <c r="AG616" s="275" t="s">
        <v>2999</v>
      </c>
      <c r="AH616" s="368"/>
      <c r="AI616" s="356"/>
      <c r="AJ616" s="336">
        <f t="shared" si="2513"/>
        <v>1</v>
      </c>
      <c r="AK616" s="275" t="s">
        <v>304</v>
      </c>
      <c r="AL616" s="275" t="s">
        <v>313</v>
      </c>
      <c r="AM616" s="368"/>
      <c r="AN616" s="356"/>
      <c r="AO616" s="336">
        <f t="shared" si="2516"/>
        <v>1</v>
      </c>
      <c r="AP616" s="275" t="s">
        <v>592</v>
      </c>
      <c r="AQ616" s="356"/>
      <c r="AR616" s="356"/>
      <c r="AS616" s="358"/>
      <c r="AT616" s="360"/>
      <c r="AU616" s="364"/>
      <c r="AV616" s="367"/>
      <c r="AW616" s="275" t="s">
        <v>91</v>
      </c>
      <c r="AX616" s="275" t="s">
        <v>3004</v>
      </c>
      <c r="AY616" s="159">
        <v>45275</v>
      </c>
      <c r="AZ616" s="159"/>
      <c r="BA616" s="344"/>
      <c r="XAO616" s="314"/>
      <c r="XAP616" s="314"/>
      <c r="XAQ616" s="263"/>
      <c r="XAR616" s="312"/>
      <c r="XAS616" s="263"/>
      <c r="XAT616" s="314"/>
      <c r="XAU616" s="314"/>
      <c r="XAV616" s="314"/>
      <c r="XAW616" s="315"/>
      <c r="XAX616" s="314"/>
      <c r="XAY616" s="314"/>
      <c r="XAZ616" s="314"/>
      <c r="XBA616" s="314"/>
      <c r="XBB616" s="314"/>
      <c r="XBC616" s="314"/>
      <c r="XBD616" s="281"/>
      <c r="XBE616" s="316"/>
      <c r="XBF616" s="317"/>
      <c r="XBG616" s="314"/>
      <c r="XBH616" s="314"/>
      <c r="XBI616" s="314"/>
      <c r="XBJ616" s="314"/>
      <c r="XBK616" s="263"/>
      <c r="XBL616" s="312"/>
      <c r="XBM616" s="263"/>
      <c r="XBN616" s="314"/>
      <c r="XBO616" s="314"/>
      <c r="XBP616" s="314"/>
      <c r="XBQ616" s="315"/>
      <c r="XBR616" s="314"/>
      <c r="XBS616" s="314"/>
      <c r="XBT616" s="314"/>
      <c r="XBU616" s="314"/>
      <c r="XBV616" s="314"/>
      <c r="XBW616" s="281"/>
      <c r="XBX616" s="317"/>
      <c r="XBY616" s="314"/>
      <c r="XBZ616" s="314"/>
      <c r="XCA616" s="318"/>
      <c r="XCB616" s="312"/>
      <c r="XCC616" s="314"/>
      <c r="XCD616" s="314"/>
      <c r="XCE616" s="263"/>
      <c r="XCF616" s="312"/>
      <c r="XCG616" s="263"/>
      <c r="XCH616" s="314"/>
      <c r="XCI616" s="314"/>
      <c r="XCJ616" s="314"/>
      <c r="XCK616" s="315"/>
      <c r="XCL616" s="314"/>
      <c r="XCM616" s="314"/>
      <c r="XCN616" s="314"/>
      <c r="XCO616" s="314"/>
      <c r="XCP616" s="314"/>
      <c r="XCQ616" s="317"/>
      <c r="XCR616" s="314"/>
      <c r="XCS616" s="318"/>
      <c r="XCT616" s="286"/>
      <c r="XCW616" s="314"/>
      <c r="XCX616" s="314"/>
      <c r="XCY616" s="263"/>
      <c r="XCZ616" s="312"/>
      <c r="XDA616" s="263"/>
      <c r="XDB616" s="314"/>
      <c r="XDC616" s="314"/>
      <c r="XDD616" s="314"/>
      <c r="XDE616" s="315"/>
      <c r="XDF616" s="314"/>
      <c r="XDG616" s="314"/>
      <c r="XDH616" s="314"/>
      <c r="XDI616" s="314"/>
      <c r="XDJ616" s="314"/>
      <c r="XDK616" s="314"/>
      <c r="XDL616" s="286"/>
      <c r="XDQ616" s="314"/>
      <c r="XDR616" s="314"/>
      <c r="XDS616" s="263"/>
      <c r="XDT616" s="312"/>
      <c r="XDU616" s="263"/>
      <c r="XDV616" s="314"/>
      <c r="XDW616" s="314"/>
      <c r="XDX616" s="314"/>
      <c r="XDY616" s="315"/>
      <c r="XDZ616" s="314"/>
      <c r="XEA616" s="314"/>
      <c r="XEB616" s="314"/>
      <c r="XEC616" s="314"/>
      <c r="XED616" s="314"/>
      <c r="XEE616" s="286"/>
      <c r="XEK616" s="314"/>
      <c r="XEL616" s="314"/>
      <c r="XEM616" s="263"/>
      <c r="XEN616" s="312"/>
      <c r="XEO616" s="263"/>
      <c r="XEP616" s="314"/>
      <c r="XEQ616" s="314"/>
      <c r="XER616" s="314"/>
      <c r="XES616" s="315"/>
      <c r="XET616" s="314"/>
      <c r="XEU616" s="314"/>
      <c r="XEV616" s="314"/>
      <c r="XEW616" s="314"/>
      <c r="XEX616" s="314"/>
    </row>
    <row r="617" spans="1:60 16265:16378" ht="52.5" hidden="1" customHeight="1" x14ac:dyDescent="0.2">
      <c r="A617" s="378">
        <v>203</v>
      </c>
      <c r="B617" s="369"/>
      <c r="C617" s="356" t="e">
        <f t="shared" si="2498"/>
        <v>#N/A</v>
      </c>
      <c r="D617" s="374"/>
      <c r="E617" s="356"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5"/>
      <c r="G617" s="275"/>
      <c r="H617" s="275"/>
      <c r="I617" s="275"/>
      <c r="J617" s="369"/>
      <c r="K617" s="376"/>
      <c r="L617" s="369"/>
      <c r="M617" s="369"/>
      <c r="N617" s="369"/>
      <c r="O617" s="372">
        <f t="shared" ref="O617" si="2542">IF(N617="ALTA",5,IF(N617="MEDIO ALTA",4,IF(N617="MEDIA",3,IF(N617="MEDIO BAJA",2,IF(N617="BAJA",1,0)))))</f>
        <v>0</v>
      </c>
      <c r="P617" s="369"/>
      <c r="Q617" s="372">
        <f t="shared" ref="Q617" si="2543">IF(P617="ALTO",5,IF(P617="MEDIO ALTO",4,IF(P617="MEDIO",3,IF(P617="MEDIO BAJO",2,IF(P617="BAJO",1,0)))))</f>
        <v>0</v>
      </c>
      <c r="R617" s="372">
        <f t="shared" ref="R617" si="2544">Q617*O617</f>
        <v>0</v>
      </c>
      <c r="S617" s="162"/>
      <c r="T617" s="334">
        <f t="shared" si="2502"/>
        <v>0</v>
      </c>
      <c r="U617" s="356" t="e">
        <f t="shared" ref="U617" si="2545">ROUND(AVERAGEIF(T617:T619,"&gt;0"),0)</f>
        <v>#DIV/0!</v>
      </c>
      <c r="V617" s="356" t="e">
        <f t="shared" ref="V617" si="2546">U617*0.6</f>
        <v>#DIV/0!</v>
      </c>
      <c r="W617" s="172"/>
      <c r="X617" s="369" t="e">
        <f t="shared" ref="X617" si="2547">IF(S617="No_existen",5*$X$10,Y617*$X$10)</f>
        <v>#DIV/0!</v>
      </c>
      <c r="Y617" s="368" t="e">
        <f t="shared" ref="Y617" si="2548">ROUND(AVERAGEIF(Z617:Z619,"&gt;0"),0)</f>
        <v>#DIV/0!</v>
      </c>
      <c r="Z617" s="335">
        <f t="shared" si="2507"/>
        <v>0</v>
      </c>
      <c r="AA617" s="275"/>
      <c r="AB617" s="275"/>
      <c r="AC617" s="368" t="e">
        <f t="shared" ref="AC617" si="2549">IF(S617="No_existen",5*$AC$10,AD617*$AC$10)</f>
        <v>#DIV/0!</v>
      </c>
      <c r="AD617" s="356" t="e">
        <f t="shared" ref="AD617" si="2550">ROUND(AVERAGEIF(AE617:AE619,"&gt;0"),0)</f>
        <v>#DIV/0!</v>
      </c>
      <c r="AE617" s="336">
        <f t="shared" si="2510"/>
        <v>0</v>
      </c>
      <c r="AF617" s="275"/>
      <c r="AG617" s="172"/>
      <c r="AH617" s="368" t="e">
        <f t="shared" ref="AH617" si="2551">IF(S617="No_existen",5*$AH$10,AI617*$AH$10)</f>
        <v>#DIV/0!</v>
      </c>
      <c r="AI617" s="356" t="e">
        <f t="shared" ref="AI617" si="2552">ROUND(AVERAGEIF(AJ617:AJ619,"&gt;0"),0)</f>
        <v>#DIV/0!</v>
      </c>
      <c r="AJ617" s="336">
        <f t="shared" si="2513"/>
        <v>0</v>
      </c>
      <c r="AK617" s="275"/>
      <c r="AL617" s="275"/>
      <c r="AM617" s="368" t="e">
        <f t="shared" si="2514"/>
        <v>#DIV/0!</v>
      </c>
      <c r="AN617" s="356" t="e">
        <f t="shared" si="2529"/>
        <v>#DIV/0!</v>
      </c>
      <c r="AO617" s="336">
        <f t="shared" si="2516"/>
        <v>0</v>
      </c>
      <c r="AP617" s="275"/>
      <c r="AQ617" s="356" t="e">
        <f t="shared" si="2517"/>
        <v>#DIV/0!</v>
      </c>
      <c r="AR617" s="356" t="e">
        <f t="shared" si="2518"/>
        <v>#DIV/0!</v>
      </c>
      <c r="AS617" s="358">
        <f t="shared" ref="AS617" si="2553">IF(R617=0,0,ROUND((R617*AQ617),0))</f>
        <v>0</v>
      </c>
      <c r="AT617" s="360" t="str">
        <f t="shared" si="2519"/>
        <v>LEVE</v>
      </c>
      <c r="AU617" s="362"/>
      <c r="AV617" s="362"/>
      <c r="AW617" s="275"/>
      <c r="AX617" s="275"/>
      <c r="AY617" s="159"/>
      <c r="AZ617" s="159"/>
      <c r="BA617" s="344"/>
      <c r="BB617" s="286"/>
      <c r="BC617" s="286"/>
      <c r="BD617" s="286"/>
      <c r="BE617" s="286"/>
      <c r="BF617" s="286"/>
      <c r="BG617" s="286"/>
      <c r="BH617" s="286"/>
    </row>
    <row r="618" spans="1:60 16265:16378" ht="52.5" hidden="1" customHeight="1" x14ac:dyDescent="0.2">
      <c r="A618" s="378">
        <v>210</v>
      </c>
      <c r="B618" s="369"/>
      <c r="C618" s="356"/>
      <c r="D618" s="374"/>
      <c r="E618" s="356"/>
      <c r="F618" s="275"/>
      <c r="G618" s="275"/>
      <c r="H618" s="275"/>
      <c r="I618" s="275"/>
      <c r="J618" s="369"/>
      <c r="K618" s="364"/>
      <c r="L618" s="369"/>
      <c r="M618" s="369"/>
      <c r="N618" s="369"/>
      <c r="O618" s="372"/>
      <c r="P618" s="369"/>
      <c r="Q618" s="372"/>
      <c r="R618" s="372"/>
      <c r="S618" s="162"/>
      <c r="T618" s="334">
        <f t="shared" si="2502"/>
        <v>0</v>
      </c>
      <c r="U618" s="356"/>
      <c r="V618" s="356"/>
      <c r="W618" s="172"/>
      <c r="X618" s="369"/>
      <c r="Y618" s="368"/>
      <c r="Z618" s="335">
        <f t="shared" si="2507"/>
        <v>0</v>
      </c>
      <c r="AA618" s="275"/>
      <c r="AB618" s="275"/>
      <c r="AC618" s="368"/>
      <c r="AD618" s="356"/>
      <c r="AE618" s="336">
        <f t="shared" si="2510"/>
        <v>0</v>
      </c>
      <c r="AF618" s="275"/>
      <c r="AG618" s="172"/>
      <c r="AH618" s="368"/>
      <c r="AI618" s="356"/>
      <c r="AJ618" s="336">
        <f t="shared" si="2513"/>
        <v>0</v>
      </c>
      <c r="AK618" s="275"/>
      <c r="AL618" s="275"/>
      <c r="AM618" s="368"/>
      <c r="AN618" s="356"/>
      <c r="AO618" s="336">
        <f t="shared" si="2516"/>
        <v>0</v>
      </c>
      <c r="AP618" s="275"/>
      <c r="AQ618" s="356"/>
      <c r="AR618" s="356"/>
      <c r="AS618" s="358"/>
      <c r="AT618" s="360"/>
      <c r="AU618" s="362"/>
      <c r="AV618" s="362"/>
      <c r="AW618" s="275"/>
      <c r="AX618" s="275"/>
      <c r="AY618" s="159"/>
      <c r="AZ618" s="159"/>
      <c r="BA618" s="344"/>
      <c r="BB618" s="286"/>
      <c r="BC618" s="286"/>
      <c r="BD618" s="286"/>
      <c r="BE618" s="286"/>
      <c r="BF618" s="286"/>
      <c r="BG618" s="286"/>
      <c r="BH618" s="286"/>
    </row>
    <row r="619" spans="1:60 16265:16378" ht="52.5" hidden="1" customHeight="1" x14ac:dyDescent="0.2">
      <c r="A619" s="378">
        <v>211</v>
      </c>
      <c r="B619" s="369"/>
      <c r="C619" s="356"/>
      <c r="D619" s="374"/>
      <c r="E619" s="356"/>
      <c r="F619" s="275"/>
      <c r="G619" s="275"/>
      <c r="H619" s="275"/>
      <c r="I619" s="275"/>
      <c r="J619" s="369"/>
      <c r="K619" s="364"/>
      <c r="L619" s="369"/>
      <c r="M619" s="369"/>
      <c r="N619" s="369"/>
      <c r="O619" s="372"/>
      <c r="P619" s="369"/>
      <c r="Q619" s="372"/>
      <c r="R619" s="372"/>
      <c r="S619" s="162"/>
      <c r="T619" s="334">
        <f t="shared" si="2502"/>
        <v>0</v>
      </c>
      <c r="U619" s="356"/>
      <c r="V619" s="356"/>
      <c r="W619" s="172"/>
      <c r="X619" s="369"/>
      <c r="Y619" s="368"/>
      <c r="Z619" s="335">
        <f t="shared" si="2507"/>
        <v>0</v>
      </c>
      <c r="AA619" s="275"/>
      <c r="AB619" s="275"/>
      <c r="AC619" s="368"/>
      <c r="AD619" s="356"/>
      <c r="AE619" s="336">
        <f t="shared" si="2510"/>
        <v>0</v>
      </c>
      <c r="AF619" s="275"/>
      <c r="AG619" s="172"/>
      <c r="AH619" s="368"/>
      <c r="AI619" s="356"/>
      <c r="AJ619" s="336">
        <f t="shared" si="2513"/>
        <v>0</v>
      </c>
      <c r="AK619" s="275"/>
      <c r="AL619" s="275"/>
      <c r="AM619" s="368"/>
      <c r="AN619" s="356"/>
      <c r="AO619" s="336">
        <f t="shared" si="2516"/>
        <v>0</v>
      </c>
      <c r="AP619" s="275"/>
      <c r="AQ619" s="356"/>
      <c r="AR619" s="356"/>
      <c r="AS619" s="358"/>
      <c r="AT619" s="360"/>
      <c r="AU619" s="362"/>
      <c r="AV619" s="362"/>
      <c r="AW619" s="275"/>
      <c r="AX619" s="275"/>
      <c r="AY619" s="159"/>
      <c r="AZ619" s="159"/>
      <c r="BA619" s="344"/>
      <c r="BB619" s="286"/>
      <c r="BC619" s="286"/>
      <c r="BD619" s="286"/>
      <c r="BE619" s="286"/>
      <c r="BF619" s="286"/>
      <c r="BG619" s="286"/>
      <c r="BH619" s="286"/>
    </row>
    <row r="620" spans="1:60 16265:16378" ht="52.5" hidden="1" customHeight="1" x14ac:dyDescent="0.2">
      <c r="A620" s="378">
        <v>204</v>
      </c>
      <c r="B620" s="369"/>
      <c r="C620" s="356" t="e">
        <f t="shared" si="2498"/>
        <v>#N/A</v>
      </c>
      <c r="D620" s="374"/>
      <c r="E620" s="356"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5"/>
      <c r="G620" s="275"/>
      <c r="H620" s="275"/>
      <c r="I620" s="275"/>
      <c r="J620" s="275"/>
      <c r="K620" s="376"/>
      <c r="L620" s="369"/>
      <c r="M620" s="369"/>
      <c r="N620" s="369"/>
      <c r="O620" s="372">
        <f t="shared" ref="O620" si="2554">IF(N620="ALTA",5,IF(N620="MEDIO ALTA",4,IF(N620="MEDIA",3,IF(N620="MEDIO BAJA",2,IF(N620="BAJA",1,0)))))</f>
        <v>0</v>
      </c>
      <c r="P620" s="369"/>
      <c r="Q620" s="372">
        <f t="shared" ref="Q620" si="2555">IF(P620="ALTO",5,IF(P620="MEDIO ALTO",4,IF(P620="MEDIO",3,IF(P620="MEDIO BAJO",2,IF(P620="BAJO",1,0)))))</f>
        <v>0</v>
      </c>
      <c r="R620" s="372">
        <f t="shared" ref="R620" si="2556">Q620*O620</f>
        <v>0</v>
      </c>
      <c r="S620" s="162"/>
      <c r="T620" s="334">
        <f t="shared" si="2502"/>
        <v>0</v>
      </c>
      <c r="U620" s="356" t="e">
        <f t="shared" ref="U620" si="2557">ROUND(AVERAGEIF(T620:T622,"&gt;0"),0)</f>
        <v>#DIV/0!</v>
      </c>
      <c r="V620" s="356" t="e">
        <f t="shared" ref="V620" si="2558">U620*0.6</f>
        <v>#DIV/0!</v>
      </c>
      <c r="W620" s="172"/>
      <c r="X620" s="369" t="e">
        <f t="shared" ref="X620" si="2559">IF(S620="No_existen",5*$X$10,Y620*$X$10)</f>
        <v>#DIV/0!</v>
      </c>
      <c r="Y620" s="368" t="e">
        <f t="shared" ref="Y620" si="2560">ROUND(AVERAGEIF(Z620:Z622,"&gt;0"),0)</f>
        <v>#DIV/0!</v>
      </c>
      <c r="Z620" s="335">
        <f t="shared" si="2507"/>
        <v>0</v>
      </c>
      <c r="AA620" s="275"/>
      <c r="AB620" s="275"/>
      <c r="AC620" s="368" t="e">
        <f t="shared" ref="AC620" si="2561">IF(S620="No_existen",5*$AC$10,AD620*$AC$10)</f>
        <v>#DIV/0!</v>
      </c>
      <c r="AD620" s="356" t="e">
        <f t="shared" ref="AD620" si="2562">ROUND(AVERAGEIF(AE620:AE622,"&gt;0"),0)</f>
        <v>#DIV/0!</v>
      </c>
      <c r="AE620" s="336">
        <f t="shared" si="2510"/>
        <v>0</v>
      </c>
      <c r="AF620" s="275"/>
      <c r="AG620" s="172"/>
      <c r="AH620" s="368" t="e">
        <f t="shared" ref="AH620" si="2563">IF(S620="No_existen",5*$AH$10,AI620*$AH$10)</f>
        <v>#DIV/0!</v>
      </c>
      <c r="AI620" s="356" t="e">
        <f t="shared" ref="AI620" si="2564">ROUND(AVERAGEIF(AJ620:AJ622,"&gt;0"),0)</f>
        <v>#DIV/0!</v>
      </c>
      <c r="AJ620" s="336">
        <f t="shared" si="2513"/>
        <v>0</v>
      </c>
      <c r="AK620" s="275"/>
      <c r="AL620" s="275"/>
      <c r="AM620" s="368" t="e">
        <f t="shared" si="2514"/>
        <v>#DIV/0!</v>
      </c>
      <c r="AN620" s="356" t="e">
        <f t="shared" si="2529"/>
        <v>#DIV/0!</v>
      </c>
      <c r="AO620" s="336">
        <f t="shared" si="2516"/>
        <v>0</v>
      </c>
      <c r="AP620" s="275"/>
      <c r="AQ620" s="356" t="e">
        <f t="shared" si="2517"/>
        <v>#DIV/0!</v>
      </c>
      <c r="AR620" s="356" t="e">
        <f t="shared" si="2518"/>
        <v>#DIV/0!</v>
      </c>
      <c r="AS620" s="358">
        <f t="shared" ref="AS620" si="2565">IF(R620=0,0,ROUND((R620*AQ620),0))</f>
        <v>0</v>
      </c>
      <c r="AT620" s="360" t="str">
        <f t="shared" si="2519"/>
        <v>LEVE</v>
      </c>
      <c r="AU620" s="362"/>
      <c r="AV620" s="362"/>
      <c r="AW620" s="275"/>
      <c r="AX620" s="275"/>
      <c r="AY620" s="159"/>
      <c r="AZ620" s="159"/>
      <c r="BA620" s="344"/>
      <c r="BB620" s="286"/>
      <c r="BC620" s="286"/>
      <c r="BD620" s="286"/>
      <c r="BE620" s="286"/>
      <c r="BF620" s="286"/>
      <c r="BG620" s="286"/>
      <c r="BH620" s="286"/>
    </row>
    <row r="621" spans="1:60 16265:16378" ht="52.5" hidden="1" customHeight="1" x14ac:dyDescent="0.2">
      <c r="A621" s="378">
        <v>213</v>
      </c>
      <c r="B621" s="369"/>
      <c r="C621" s="356"/>
      <c r="D621" s="374"/>
      <c r="E621" s="356"/>
      <c r="F621" s="275"/>
      <c r="G621" s="275"/>
      <c r="H621" s="275"/>
      <c r="I621" s="275"/>
      <c r="J621" s="275"/>
      <c r="K621" s="364"/>
      <c r="L621" s="369"/>
      <c r="M621" s="369"/>
      <c r="N621" s="369"/>
      <c r="O621" s="372"/>
      <c r="P621" s="369"/>
      <c r="Q621" s="372"/>
      <c r="R621" s="372"/>
      <c r="S621" s="162"/>
      <c r="T621" s="334">
        <f t="shared" si="2502"/>
        <v>0</v>
      </c>
      <c r="U621" s="356"/>
      <c r="V621" s="356"/>
      <c r="W621" s="172"/>
      <c r="X621" s="369"/>
      <c r="Y621" s="368"/>
      <c r="Z621" s="335">
        <f t="shared" si="2507"/>
        <v>0</v>
      </c>
      <c r="AA621" s="275"/>
      <c r="AB621" s="275"/>
      <c r="AC621" s="368"/>
      <c r="AD621" s="356"/>
      <c r="AE621" s="336">
        <f t="shared" si="2510"/>
        <v>0</v>
      </c>
      <c r="AF621" s="275"/>
      <c r="AG621" s="172"/>
      <c r="AH621" s="368"/>
      <c r="AI621" s="356"/>
      <c r="AJ621" s="336">
        <f t="shared" si="2513"/>
        <v>0</v>
      </c>
      <c r="AK621" s="275"/>
      <c r="AL621" s="275"/>
      <c r="AM621" s="368"/>
      <c r="AN621" s="356"/>
      <c r="AO621" s="336">
        <f t="shared" si="2516"/>
        <v>0</v>
      </c>
      <c r="AP621" s="275"/>
      <c r="AQ621" s="356"/>
      <c r="AR621" s="356"/>
      <c r="AS621" s="358"/>
      <c r="AT621" s="360"/>
      <c r="AU621" s="362"/>
      <c r="AV621" s="362"/>
      <c r="AW621" s="275"/>
      <c r="AX621" s="275"/>
      <c r="AY621" s="159"/>
      <c r="AZ621" s="159"/>
      <c r="BA621" s="344"/>
      <c r="BB621" s="286"/>
      <c r="BC621" s="286"/>
      <c r="BD621" s="286"/>
      <c r="BE621" s="286"/>
      <c r="BF621" s="286"/>
      <c r="BG621" s="286"/>
      <c r="BH621" s="286"/>
    </row>
    <row r="622" spans="1:60 16265:16378" ht="52.5" hidden="1" customHeight="1" thickBot="1" x14ac:dyDescent="0.25">
      <c r="A622" s="379">
        <v>214</v>
      </c>
      <c r="B622" s="370"/>
      <c r="C622" s="357"/>
      <c r="D622" s="375"/>
      <c r="E622" s="357"/>
      <c r="F622" s="174"/>
      <c r="G622" s="174"/>
      <c r="H622" s="174"/>
      <c r="I622" s="174"/>
      <c r="J622" s="174"/>
      <c r="K622" s="377"/>
      <c r="L622" s="370"/>
      <c r="M622" s="370"/>
      <c r="N622" s="370"/>
      <c r="O622" s="373"/>
      <c r="P622" s="370"/>
      <c r="Q622" s="373"/>
      <c r="R622" s="373"/>
      <c r="S622" s="346"/>
      <c r="T622" s="347">
        <f t="shared" si="2502"/>
        <v>0</v>
      </c>
      <c r="U622" s="357"/>
      <c r="V622" s="357"/>
      <c r="W622" s="217"/>
      <c r="X622" s="370"/>
      <c r="Y622" s="371"/>
      <c r="Z622" s="348">
        <f t="shared" si="2507"/>
        <v>0</v>
      </c>
      <c r="AA622" s="174"/>
      <c r="AB622" s="174"/>
      <c r="AC622" s="371"/>
      <c r="AD622" s="357"/>
      <c r="AE622" s="349">
        <f t="shared" si="2510"/>
        <v>0</v>
      </c>
      <c r="AF622" s="174"/>
      <c r="AG622" s="217"/>
      <c r="AH622" s="371"/>
      <c r="AI622" s="357"/>
      <c r="AJ622" s="349">
        <f t="shared" si="2513"/>
        <v>0</v>
      </c>
      <c r="AK622" s="174"/>
      <c r="AL622" s="174"/>
      <c r="AM622" s="371"/>
      <c r="AN622" s="357"/>
      <c r="AO622" s="349">
        <f t="shared" si="2516"/>
        <v>0</v>
      </c>
      <c r="AP622" s="174"/>
      <c r="AQ622" s="357"/>
      <c r="AR622" s="357"/>
      <c r="AS622" s="359"/>
      <c r="AT622" s="361"/>
      <c r="AU622" s="363"/>
      <c r="AV622" s="363"/>
      <c r="AW622" s="174"/>
      <c r="AX622" s="174"/>
      <c r="AY622" s="350"/>
      <c r="AZ622" s="350"/>
      <c r="BA622" s="351"/>
      <c r="BB622" s="286"/>
      <c r="BC622" s="286"/>
      <c r="BD622" s="286"/>
      <c r="BE622" s="286"/>
      <c r="BF622" s="286"/>
      <c r="BG622" s="286"/>
      <c r="BH622" s="286"/>
    </row>
    <row r="623" spans="1:60 16265:16378" hidden="1" x14ac:dyDescent="0.2">
      <c r="C623" s="380" t="e">
        <f t="shared" si="2498"/>
        <v>#N/A</v>
      </c>
      <c r="O623" s="417"/>
      <c r="Q623" s="417"/>
      <c r="U623" s="417"/>
      <c r="V623" s="417"/>
      <c r="X623" s="418"/>
      <c r="Y623" s="390"/>
      <c r="AC623" s="416"/>
      <c r="AD623" s="390"/>
      <c r="AH623" s="390"/>
      <c r="AI623" s="390"/>
      <c r="AM623" s="390"/>
      <c r="AN623" s="390"/>
      <c r="AQ623" s="390"/>
      <c r="AR623" s="178"/>
      <c r="AS623" s="392"/>
      <c r="BB623" s="286"/>
      <c r="BC623" s="286"/>
      <c r="BD623" s="286"/>
      <c r="BE623" s="286"/>
      <c r="BF623" s="286"/>
      <c r="BG623" s="286"/>
      <c r="BH623" s="286"/>
    </row>
    <row r="624" spans="1:60 16265:16378" hidden="1" x14ac:dyDescent="0.2">
      <c r="C624" s="380"/>
      <c r="O624" s="392"/>
      <c r="Q624" s="392"/>
      <c r="U624" s="392"/>
      <c r="V624" s="392"/>
      <c r="X624" s="418"/>
      <c r="Y624" s="389"/>
      <c r="AC624" s="416"/>
      <c r="AD624" s="390"/>
      <c r="AH624" s="389"/>
      <c r="AI624" s="390"/>
      <c r="AM624" s="389"/>
      <c r="AN624" s="390"/>
      <c r="AQ624" s="390"/>
      <c r="AR624" s="178"/>
      <c r="AS624" s="392"/>
      <c r="BB624" s="179"/>
      <c r="BC624" s="179"/>
      <c r="BD624" s="179"/>
      <c r="BE624" s="179"/>
      <c r="BF624" s="179"/>
      <c r="BG624" s="179"/>
      <c r="BH624" s="179"/>
    </row>
    <row r="625" spans="3:60" hidden="1" x14ac:dyDescent="0.2">
      <c r="C625" s="381"/>
      <c r="O625" s="392"/>
      <c r="Q625" s="392"/>
      <c r="U625" s="392"/>
      <c r="V625" s="392"/>
      <c r="X625" s="418"/>
      <c r="Y625" s="389"/>
      <c r="AC625" s="416"/>
      <c r="AD625" s="390"/>
      <c r="AH625" s="389"/>
      <c r="AI625" s="390"/>
      <c r="AM625" s="389"/>
      <c r="AN625" s="390"/>
      <c r="AQ625" s="390"/>
      <c r="AR625" s="178"/>
      <c r="AS625" s="392"/>
      <c r="BB625" s="179"/>
      <c r="BC625" s="179"/>
      <c r="BD625" s="179"/>
      <c r="BE625" s="179"/>
      <c r="BF625" s="179"/>
      <c r="BG625" s="179"/>
      <c r="BH625" s="179"/>
    </row>
    <row r="626" spans="3:60" hidden="1" x14ac:dyDescent="0.2">
      <c r="O626" s="392"/>
      <c r="Q626" s="392"/>
      <c r="U626" s="392"/>
      <c r="V626" s="392"/>
      <c r="X626" s="418"/>
      <c r="Y626" s="389"/>
      <c r="AC626" s="416"/>
      <c r="AD626" s="390"/>
      <c r="AH626" s="389"/>
      <c r="AI626" s="390"/>
      <c r="AM626" s="389"/>
      <c r="AN626" s="390"/>
      <c r="AQ626" s="390"/>
      <c r="AR626" s="178"/>
      <c r="AS626" s="392"/>
      <c r="BB626" s="179"/>
      <c r="BC626" s="179"/>
      <c r="BD626" s="179"/>
      <c r="BE626" s="179"/>
      <c r="BF626" s="179"/>
      <c r="BG626" s="179"/>
      <c r="BH626" s="179"/>
    </row>
    <row r="627" spans="3:60" hidden="1" x14ac:dyDescent="0.2">
      <c r="O627" s="392"/>
      <c r="Q627" s="392"/>
      <c r="U627" s="392"/>
      <c r="V627" s="392"/>
      <c r="X627" s="418"/>
      <c r="Y627" s="389"/>
      <c r="AC627" s="416"/>
      <c r="AD627" s="390"/>
      <c r="AH627" s="389"/>
      <c r="AI627" s="390"/>
      <c r="AM627" s="389"/>
      <c r="AN627" s="390"/>
      <c r="AQ627" s="390"/>
      <c r="AR627" s="178"/>
      <c r="AS627" s="392"/>
      <c r="BB627" s="179"/>
      <c r="BC627" s="179"/>
      <c r="BD627" s="179"/>
      <c r="BE627" s="179"/>
      <c r="BF627" s="179"/>
      <c r="BG627" s="179"/>
      <c r="BH627" s="179"/>
    </row>
    <row r="628" spans="3:60" hidden="1" x14ac:dyDescent="0.2">
      <c r="O628" s="392"/>
      <c r="Q628" s="392"/>
      <c r="U628" s="392"/>
      <c r="V628" s="392"/>
      <c r="X628" s="418"/>
      <c r="Y628" s="389"/>
      <c r="AC628" s="416"/>
      <c r="AD628" s="390"/>
      <c r="AH628" s="389"/>
      <c r="AI628" s="390"/>
      <c r="AM628" s="389"/>
      <c r="AN628" s="390"/>
      <c r="AQ628" s="390"/>
      <c r="AR628" s="178"/>
      <c r="AS628" s="392"/>
      <c r="BB628" s="179"/>
      <c r="BC628" s="179"/>
      <c r="BD628" s="179"/>
      <c r="BE628" s="179"/>
      <c r="BF628" s="179"/>
      <c r="BG628" s="179"/>
      <c r="BH628" s="179"/>
    </row>
    <row r="629" spans="3:60" hidden="1" x14ac:dyDescent="0.2">
      <c r="X629" s="418"/>
      <c r="AC629" s="416"/>
      <c r="AD629" s="390"/>
      <c r="AI629" s="263"/>
      <c r="AN629" s="263"/>
      <c r="AQ629" s="390"/>
      <c r="AR629" s="178"/>
      <c r="BB629" s="179"/>
      <c r="BC629" s="179"/>
      <c r="BD629" s="179"/>
      <c r="BE629" s="179"/>
      <c r="BF629" s="179"/>
      <c r="BG629" s="179"/>
      <c r="BH629" s="179"/>
    </row>
    <row r="630" spans="3:60" hidden="1" x14ac:dyDescent="0.2">
      <c r="X630" s="418"/>
      <c r="AC630" s="416"/>
      <c r="AD630" s="390"/>
      <c r="AI630" s="263"/>
      <c r="AN630" s="263"/>
      <c r="AQ630" s="390"/>
      <c r="AR630" s="178"/>
      <c r="BB630" s="179"/>
      <c r="BC630" s="179"/>
      <c r="BD630" s="179"/>
      <c r="BE630" s="179"/>
      <c r="BF630" s="179"/>
      <c r="BG630" s="179"/>
      <c r="BH630" s="179"/>
    </row>
    <row r="631" spans="3:60" hidden="1" x14ac:dyDescent="0.2">
      <c r="X631" s="418"/>
      <c r="AC631" s="416"/>
      <c r="AD631" s="390"/>
      <c r="AI631" s="263"/>
      <c r="AN631" s="263"/>
      <c r="AQ631" s="390"/>
      <c r="AR631" s="178"/>
      <c r="BB631" s="179"/>
      <c r="BC631" s="179"/>
      <c r="BD631" s="179"/>
      <c r="BE631" s="179"/>
      <c r="BF631" s="179"/>
      <c r="BG631" s="179"/>
      <c r="BH631" s="179"/>
    </row>
    <row r="632" spans="3:60" hidden="1" x14ac:dyDescent="0.2">
      <c r="X632" s="418"/>
      <c r="AC632" s="416"/>
      <c r="AD632" s="390"/>
      <c r="AI632" s="263"/>
      <c r="AN632" s="263"/>
      <c r="AQ632" s="390"/>
      <c r="AR632" s="178"/>
      <c r="BB632" s="179"/>
      <c r="BC632" s="179"/>
      <c r="BD632" s="179"/>
      <c r="BE632" s="179"/>
      <c r="BF632" s="179"/>
      <c r="BG632" s="179"/>
      <c r="BH632" s="179"/>
    </row>
    <row r="633" spans="3:60" hidden="1" x14ac:dyDescent="0.2">
      <c r="X633" s="418"/>
      <c r="AC633" s="416"/>
      <c r="AD633" s="390"/>
      <c r="AI633" s="263"/>
      <c r="AN633" s="263"/>
      <c r="AQ633" s="390"/>
      <c r="AR633" s="178"/>
      <c r="BB633" s="179"/>
      <c r="BC633" s="179"/>
      <c r="BD633" s="179"/>
      <c r="BE633" s="179"/>
      <c r="BF633" s="179"/>
      <c r="BG633" s="179"/>
      <c r="BH633" s="179"/>
    </row>
    <row r="634" spans="3:60" hidden="1" x14ac:dyDescent="0.2">
      <c r="X634" s="418"/>
      <c r="AC634" s="416"/>
      <c r="AD634" s="390"/>
      <c r="AI634" s="263"/>
      <c r="AN634" s="263"/>
      <c r="AQ634" s="390"/>
      <c r="AR634" s="178"/>
      <c r="BB634" s="179"/>
      <c r="BC634" s="179"/>
      <c r="BD634" s="179"/>
      <c r="BE634" s="179"/>
      <c r="BF634" s="179"/>
      <c r="BG634" s="179"/>
      <c r="BH634" s="179"/>
    </row>
    <row r="635" spans="3:60" hidden="1" x14ac:dyDescent="0.2">
      <c r="X635" s="418"/>
      <c r="AC635" s="416"/>
      <c r="AD635" s="390"/>
      <c r="AI635" s="263"/>
      <c r="AN635" s="263"/>
      <c r="AQ635" s="390"/>
      <c r="AR635" s="178"/>
      <c r="BB635" s="179"/>
      <c r="BC635" s="179"/>
      <c r="BD635" s="179"/>
      <c r="BE635" s="179"/>
      <c r="BF635" s="179"/>
      <c r="BG635" s="179"/>
      <c r="BH635" s="179"/>
    </row>
    <row r="636" spans="3:60" hidden="1" x14ac:dyDescent="0.2">
      <c r="X636" s="418"/>
      <c r="AC636" s="416"/>
      <c r="AD636" s="390"/>
      <c r="AI636" s="263"/>
      <c r="AN636" s="263"/>
      <c r="AQ636" s="390"/>
      <c r="AR636" s="178"/>
      <c r="BB636" s="179"/>
      <c r="BC636" s="179"/>
      <c r="BD636" s="179"/>
      <c r="BE636" s="179"/>
      <c r="BF636" s="179"/>
      <c r="BG636" s="179"/>
      <c r="BH636" s="179"/>
    </row>
    <row r="637" spans="3:60" hidden="1" x14ac:dyDescent="0.2">
      <c r="X637" s="418"/>
      <c r="AC637" s="416"/>
      <c r="AD637" s="390"/>
      <c r="AI637" s="263"/>
      <c r="AN637" s="263"/>
      <c r="AQ637" s="390"/>
      <c r="AR637" s="178"/>
      <c r="BB637" s="179"/>
      <c r="BC637" s="179"/>
      <c r="BD637" s="179"/>
      <c r="BE637" s="179"/>
      <c r="BF637" s="179"/>
      <c r="BG637" s="179"/>
      <c r="BH637" s="179"/>
    </row>
    <row r="638" spans="3:60" hidden="1" x14ac:dyDescent="0.2">
      <c r="X638" s="418"/>
      <c r="AC638" s="416"/>
      <c r="AD638" s="390"/>
      <c r="AI638" s="263"/>
      <c r="AN638" s="263"/>
      <c r="AQ638" s="390"/>
      <c r="AR638" s="178"/>
      <c r="BB638" s="179"/>
      <c r="BC638" s="179"/>
      <c r="BD638" s="179"/>
      <c r="BE638" s="179"/>
      <c r="BF638" s="179"/>
      <c r="BG638" s="179"/>
      <c r="BH638" s="179"/>
    </row>
    <row r="639" spans="3:60" hidden="1" x14ac:dyDescent="0.2">
      <c r="X639" s="418"/>
      <c r="AC639" s="416"/>
      <c r="AD639" s="390"/>
      <c r="AI639" s="263"/>
      <c r="AN639" s="263"/>
      <c r="AQ639" s="390"/>
      <c r="AR639" s="178"/>
      <c r="BB639" s="179"/>
      <c r="BC639" s="179"/>
      <c r="BD639" s="179"/>
      <c r="BE639" s="179"/>
      <c r="BF639" s="179"/>
      <c r="BG639" s="179"/>
      <c r="BH639" s="179"/>
    </row>
    <row r="640" spans="3:60" hidden="1" x14ac:dyDescent="0.2">
      <c r="X640" s="418"/>
      <c r="AC640" s="416"/>
      <c r="AD640" s="390"/>
      <c r="AI640" s="263"/>
      <c r="AN640" s="263"/>
      <c r="AQ640" s="390"/>
      <c r="AR640" s="178"/>
      <c r="BB640" s="179"/>
      <c r="BC640" s="179"/>
      <c r="BD640" s="179"/>
      <c r="BE640" s="179"/>
      <c r="BF640" s="179"/>
      <c r="BG640" s="179"/>
      <c r="BH640" s="179"/>
    </row>
    <row r="641" spans="24:60" hidden="1" x14ac:dyDescent="0.2">
      <c r="X641" s="418"/>
      <c r="AC641" s="416"/>
      <c r="AD641" s="390"/>
      <c r="AI641" s="263"/>
      <c r="AN641" s="263"/>
      <c r="AQ641" s="390"/>
      <c r="AR641" s="178"/>
      <c r="BB641" s="179"/>
      <c r="BC641" s="179"/>
      <c r="BD641" s="179"/>
      <c r="BE641" s="179"/>
      <c r="BF641" s="179"/>
      <c r="BG641" s="179"/>
      <c r="BH641" s="179"/>
    </row>
    <row r="642" spans="24:60" hidden="1" x14ac:dyDescent="0.2">
      <c r="X642" s="418"/>
      <c r="AC642" s="416"/>
      <c r="AD642" s="390"/>
      <c r="AI642" s="263"/>
      <c r="AN642" s="263"/>
      <c r="AQ642" s="390"/>
      <c r="AR642" s="178"/>
      <c r="BB642" s="179"/>
      <c r="BC642" s="179"/>
      <c r="BD642" s="179"/>
      <c r="BE642" s="179"/>
      <c r="BF642" s="179"/>
      <c r="BG642" s="179"/>
      <c r="BH642" s="179"/>
    </row>
    <row r="643" spans="24:60" hidden="1" x14ac:dyDescent="0.2">
      <c r="X643" s="418"/>
      <c r="AC643" s="416"/>
      <c r="AD643" s="390"/>
      <c r="AI643" s="263"/>
      <c r="AN643" s="263"/>
      <c r="AQ643" s="390"/>
      <c r="AR643" s="178"/>
      <c r="BB643" s="179"/>
      <c r="BC643" s="179"/>
      <c r="BD643" s="179"/>
      <c r="BE643" s="179"/>
      <c r="BF643" s="179"/>
      <c r="BG643" s="179"/>
      <c r="BH643" s="179"/>
    </row>
    <row r="644" spans="24:60" hidden="1" x14ac:dyDescent="0.2">
      <c r="X644" s="418"/>
      <c r="AC644" s="416"/>
      <c r="AD644" s="390"/>
      <c r="AI644" s="263"/>
      <c r="AN644" s="263"/>
      <c r="AQ644" s="390"/>
      <c r="AR644" s="178"/>
      <c r="BB644" s="179"/>
      <c r="BC644" s="179"/>
      <c r="BD644" s="179"/>
      <c r="BE644" s="179"/>
      <c r="BF644" s="179"/>
      <c r="BG644" s="179"/>
      <c r="BH644" s="179"/>
    </row>
    <row r="645" spans="24:60" hidden="1" x14ac:dyDescent="0.2">
      <c r="X645" s="418"/>
      <c r="AC645" s="416"/>
      <c r="AD645" s="390"/>
      <c r="AI645" s="263"/>
      <c r="AN645" s="263"/>
      <c r="AQ645" s="390"/>
      <c r="AR645" s="178"/>
      <c r="BB645" s="179"/>
      <c r="BC645" s="179"/>
      <c r="BD645" s="179"/>
      <c r="BE645" s="179"/>
      <c r="BF645" s="179"/>
      <c r="BG645" s="179"/>
      <c r="BH645" s="179"/>
    </row>
    <row r="646" spans="24:60" hidden="1" x14ac:dyDescent="0.2">
      <c r="X646" s="418"/>
      <c r="AC646" s="416"/>
      <c r="AD646" s="390"/>
      <c r="AI646" s="263"/>
      <c r="AN646" s="263"/>
      <c r="AQ646" s="390"/>
      <c r="AR646" s="178"/>
      <c r="BB646" s="179"/>
      <c r="BC646" s="179"/>
      <c r="BD646" s="179"/>
      <c r="BE646" s="179"/>
      <c r="BF646" s="179"/>
      <c r="BG646" s="179"/>
      <c r="BH646" s="179"/>
    </row>
    <row r="647" spans="24:60" hidden="1" x14ac:dyDescent="0.2">
      <c r="X647" s="418"/>
      <c r="AC647" s="416"/>
      <c r="AD647" s="390"/>
      <c r="AI647" s="263"/>
      <c r="AN647" s="263"/>
      <c r="AQ647" s="390"/>
      <c r="AR647" s="178"/>
      <c r="BB647" s="179"/>
      <c r="BC647" s="179"/>
      <c r="BD647" s="179"/>
      <c r="BE647" s="179"/>
      <c r="BF647" s="179"/>
      <c r="BG647" s="179"/>
      <c r="BH647" s="179"/>
    </row>
    <row r="648" spans="24:60" hidden="1" x14ac:dyDescent="0.2">
      <c r="X648" s="418"/>
      <c r="AC648" s="416"/>
      <c r="AD648" s="390"/>
      <c r="AI648" s="263"/>
      <c r="AN648" s="263"/>
      <c r="AQ648" s="390"/>
      <c r="AR648" s="178"/>
      <c r="BB648" s="179"/>
      <c r="BC648" s="179"/>
      <c r="BD648" s="179"/>
      <c r="BE648" s="179"/>
      <c r="BF648" s="179"/>
      <c r="BG648" s="179"/>
      <c r="BH648" s="179"/>
    </row>
    <row r="649" spans="24:60" hidden="1" x14ac:dyDescent="0.2">
      <c r="X649" s="418"/>
      <c r="AC649" s="416"/>
      <c r="AD649" s="390"/>
      <c r="AI649" s="263"/>
      <c r="AN649" s="263"/>
      <c r="AQ649" s="390"/>
      <c r="AR649" s="178"/>
      <c r="BB649" s="179"/>
      <c r="BC649" s="179"/>
      <c r="BD649" s="179"/>
      <c r="BE649" s="179"/>
      <c r="BF649" s="179"/>
      <c r="BG649" s="179"/>
      <c r="BH649" s="179"/>
    </row>
    <row r="650" spans="24:60" hidden="1" x14ac:dyDescent="0.2">
      <c r="X650" s="418"/>
      <c r="AC650" s="416"/>
      <c r="AD650" s="390"/>
      <c r="AI650" s="263"/>
      <c r="AN650" s="263"/>
      <c r="AQ650" s="390"/>
      <c r="AR650" s="178"/>
      <c r="BB650" s="179"/>
      <c r="BC650" s="179"/>
      <c r="BD650" s="179"/>
      <c r="BE650" s="179"/>
      <c r="BF650" s="179"/>
      <c r="BG650" s="179"/>
      <c r="BH650" s="179"/>
    </row>
    <row r="651" spans="24:60" hidden="1" x14ac:dyDescent="0.2">
      <c r="X651" s="418"/>
      <c r="AC651" s="416"/>
      <c r="AD651" s="390"/>
      <c r="AI651" s="263"/>
      <c r="AN651" s="263"/>
      <c r="AQ651" s="390"/>
      <c r="AR651" s="178"/>
      <c r="BB651" s="179"/>
      <c r="BC651" s="179"/>
      <c r="BD651" s="179"/>
      <c r="BE651" s="179"/>
      <c r="BF651" s="179"/>
      <c r="BG651" s="179"/>
      <c r="BH651" s="179"/>
    </row>
    <row r="652" spans="24:60" hidden="1" x14ac:dyDescent="0.2">
      <c r="X652" s="418"/>
      <c r="AC652" s="416"/>
      <c r="AD652" s="390"/>
      <c r="AI652" s="263"/>
      <c r="AN652" s="263"/>
      <c r="AQ652" s="390"/>
      <c r="AR652" s="178"/>
      <c r="BB652" s="179"/>
      <c r="BC652" s="179"/>
      <c r="BD652" s="179"/>
      <c r="BE652" s="179"/>
      <c r="BF652" s="179"/>
      <c r="BG652" s="179"/>
      <c r="BH652" s="179"/>
    </row>
    <row r="653" spans="24:60" hidden="1" x14ac:dyDescent="0.2">
      <c r="X653" s="418"/>
      <c r="AC653" s="416"/>
      <c r="AD653" s="390"/>
      <c r="AI653" s="263"/>
      <c r="AN653" s="263"/>
      <c r="AQ653" s="390"/>
      <c r="AR653" s="178"/>
      <c r="BB653" s="179"/>
      <c r="BC653" s="179"/>
      <c r="BD653" s="179"/>
      <c r="BE653" s="179"/>
      <c r="BF653" s="179"/>
      <c r="BG653" s="179"/>
      <c r="BH653" s="179"/>
    </row>
    <row r="654" spans="24:60" hidden="1" x14ac:dyDescent="0.2">
      <c r="X654" s="418"/>
      <c r="AC654" s="416"/>
      <c r="AD654" s="390"/>
      <c r="AI654" s="263"/>
      <c r="AN654" s="263"/>
      <c r="AQ654" s="390"/>
      <c r="AR654" s="178"/>
      <c r="BB654" s="179"/>
      <c r="BC654" s="179"/>
      <c r="BD654" s="179"/>
      <c r="BE654" s="179"/>
      <c r="BF654" s="179"/>
      <c r="BG654" s="179"/>
      <c r="BH654" s="179"/>
    </row>
    <row r="655" spans="24:60" hidden="1" x14ac:dyDescent="0.2">
      <c r="X655" s="418"/>
      <c r="AC655" s="416"/>
      <c r="AD655" s="390"/>
      <c r="AI655" s="263"/>
      <c r="AN655" s="263"/>
      <c r="AQ655" s="390"/>
      <c r="AR655" s="178"/>
      <c r="BB655" s="179"/>
      <c r="BC655" s="179"/>
      <c r="BD655" s="179"/>
      <c r="BE655" s="179"/>
      <c r="BF655" s="179"/>
      <c r="BG655" s="179"/>
      <c r="BH655" s="179"/>
    </row>
    <row r="656" spans="24:60" hidden="1" x14ac:dyDescent="0.2">
      <c r="X656" s="418"/>
      <c r="AC656" s="416"/>
      <c r="AD656" s="390"/>
      <c r="AI656" s="263"/>
      <c r="AN656" s="263"/>
      <c r="AQ656" s="390"/>
      <c r="AR656" s="178"/>
      <c r="BB656" s="179"/>
      <c r="BC656" s="179"/>
      <c r="BD656" s="179"/>
      <c r="BE656" s="179"/>
      <c r="BF656" s="179"/>
      <c r="BG656" s="179"/>
      <c r="BH656" s="179"/>
    </row>
    <row r="657" spans="24:60" hidden="1" x14ac:dyDescent="0.2">
      <c r="X657" s="418"/>
      <c r="AC657" s="416"/>
      <c r="AD657" s="390"/>
      <c r="AI657" s="263"/>
      <c r="AN657" s="263"/>
      <c r="AQ657" s="390"/>
      <c r="AR657" s="178"/>
      <c r="BB657" s="179"/>
      <c r="BC657" s="179"/>
      <c r="BD657" s="179"/>
      <c r="BE657" s="179"/>
      <c r="BF657" s="179"/>
      <c r="BG657" s="179"/>
      <c r="BH657" s="179"/>
    </row>
    <row r="658" spans="24:60" hidden="1" x14ac:dyDescent="0.2">
      <c r="X658" s="418"/>
      <c r="AC658" s="416"/>
      <c r="AD658" s="390"/>
      <c r="AI658" s="263"/>
      <c r="AN658" s="263"/>
      <c r="AQ658" s="390"/>
      <c r="AR658" s="178"/>
      <c r="BB658" s="179"/>
      <c r="BC658" s="179"/>
      <c r="BD658" s="179"/>
      <c r="BE658" s="179"/>
      <c r="BF658" s="179"/>
      <c r="BG658" s="179"/>
      <c r="BH658" s="179"/>
    </row>
    <row r="659" spans="24:60" hidden="1" x14ac:dyDescent="0.2">
      <c r="X659" s="418"/>
      <c r="AC659" s="416"/>
      <c r="AD659" s="390"/>
      <c r="AI659" s="263"/>
      <c r="AN659" s="263"/>
      <c r="AQ659" s="390"/>
      <c r="AR659" s="178"/>
      <c r="BB659" s="179"/>
      <c r="BC659" s="179"/>
      <c r="BD659" s="179"/>
      <c r="BE659" s="179"/>
      <c r="BF659" s="179"/>
      <c r="BG659" s="179"/>
      <c r="BH659" s="179"/>
    </row>
    <row r="660" spans="24:60" hidden="1" x14ac:dyDescent="0.2">
      <c r="X660" s="418"/>
      <c r="AC660" s="416"/>
      <c r="AD660" s="390"/>
      <c r="AI660" s="263"/>
      <c r="AN660" s="263"/>
      <c r="AQ660" s="390"/>
      <c r="AR660" s="178"/>
      <c r="BB660" s="179"/>
      <c r="BC660" s="179"/>
      <c r="BD660" s="179"/>
      <c r="BE660" s="179"/>
      <c r="BF660" s="179"/>
      <c r="BG660" s="179"/>
      <c r="BH660" s="179"/>
    </row>
    <row r="661" spans="24:60" hidden="1" x14ac:dyDescent="0.2">
      <c r="X661" s="418"/>
      <c r="AC661" s="416"/>
      <c r="AD661" s="390"/>
      <c r="AI661" s="263"/>
      <c r="AN661" s="263"/>
      <c r="AQ661" s="390"/>
      <c r="AR661" s="178"/>
      <c r="BB661" s="179"/>
      <c r="BC661" s="179"/>
      <c r="BD661" s="179"/>
      <c r="BE661" s="179"/>
      <c r="BF661" s="179"/>
      <c r="BG661" s="179"/>
      <c r="BH661" s="179"/>
    </row>
    <row r="662" spans="24:60" hidden="1" x14ac:dyDescent="0.2">
      <c r="X662" s="418"/>
      <c r="AC662" s="416"/>
      <c r="AD662" s="390"/>
      <c r="AI662" s="263"/>
      <c r="AN662" s="263"/>
      <c r="AQ662" s="390"/>
      <c r="AR662" s="178"/>
      <c r="BB662" s="179"/>
      <c r="BC662" s="179"/>
      <c r="BD662" s="179"/>
      <c r="BE662" s="179"/>
      <c r="BF662" s="179"/>
      <c r="BG662" s="179"/>
      <c r="BH662" s="179"/>
    </row>
    <row r="663" spans="24:60" hidden="1" x14ac:dyDescent="0.2">
      <c r="X663" s="418"/>
      <c r="AC663" s="416"/>
      <c r="AD663" s="390"/>
      <c r="AI663" s="263"/>
      <c r="AN663" s="263"/>
      <c r="AQ663" s="390"/>
      <c r="AR663" s="178"/>
      <c r="BB663" s="179"/>
      <c r="BC663" s="179"/>
      <c r="BD663" s="179"/>
      <c r="BE663" s="179"/>
      <c r="BF663" s="179"/>
      <c r="BG663" s="179"/>
      <c r="BH663" s="179"/>
    </row>
    <row r="664" spans="24:60" hidden="1" x14ac:dyDescent="0.2">
      <c r="X664" s="418"/>
      <c r="AC664" s="416"/>
      <c r="AD664" s="390"/>
      <c r="AI664" s="263"/>
      <c r="AN664" s="263"/>
      <c r="AQ664" s="390"/>
      <c r="AR664" s="178"/>
      <c r="BB664" s="179"/>
      <c r="BC664" s="179"/>
      <c r="BD664" s="179"/>
      <c r="BE664" s="179"/>
      <c r="BF664" s="179"/>
      <c r="BG664" s="179"/>
      <c r="BH664" s="179"/>
    </row>
    <row r="665" spans="24:60" hidden="1" x14ac:dyDescent="0.2">
      <c r="X665" s="418"/>
      <c r="AC665" s="416"/>
      <c r="AD665" s="390"/>
      <c r="AI665" s="263"/>
      <c r="AN665" s="263"/>
      <c r="AQ665" s="390"/>
      <c r="AR665" s="178"/>
      <c r="BB665" s="179"/>
      <c r="BC665" s="179"/>
      <c r="BD665" s="179"/>
      <c r="BE665" s="179"/>
      <c r="BF665" s="179"/>
      <c r="BG665" s="179"/>
      <c r="BH665" s="179"/>
    </row>
    <row r="666" spans="24:60" hidden="1" x14ac:dyDescent="0.2">
      <c r="X666" s="418"/>
      <c r="AC666" s="416"/>
      <c r="AD666" s="390"/>
      <c r="AI666" s="263"/>
      <c r="AN666" s="263"/>
      <c r="AQ666" s="390"/>
      <c r="AR666" s="178"/>
      <c r="BB666" s="179"/>
      <c r="BC666" s="179"/>
      <c r="BD666" s="179"/>
      <c r="BE666" s="179"/>
      <c r="BF666" s="179"/>
      <c r="BG666" s="179"/>
      <c r="BH666" s="179"/>
    </row>
    <row r="667" spans="24:60" hidden="1" x14ac:dyDescent="0.2">
      <c r="X667" s="418"/>
      <c r="AC667" s="416"/>
      <c r="AD667" s="390"/>
      <c r="AI667" s="263"/>
      <c r="AN667" s="263"/>
      <c r="AQ667" s="390"/>
      <c r="AR667" s="178"/>
      <c r="BB667" s="179"/>
      <c r="BC667" s="179"/>
      <c r="BD667" s="179"/>
      <c r="BE667" s="179"/>
      <c r="BF667" s="179"/>
      <c r="BG667" s="179"/>
      <c r="BH667" s="179"/>
    </row>
    <row r="668" spans="24:60" hidden="1" x14ac:dyDescent="0.2">
      <c r="X668" s="418"/>
      <c r="AC668" s="416"/>
      <c r="AD668" s="390"/>
      <c r="AI668" s="263"/>
      <c r="AN668" s="263"/>
      <c r="AQ668" s="390"/>
      <c r="AR668" s="178"/>
      <c r="BB668" s="179"/>
      <c r="BC668" s="179"/>
      <c r="BD668" s="179"/>
      <c r="BE668" s="179"/>
      <c r="BF668" s="179"/>
      <c r="BG668" s="179"/>
      <c r="BH668" s="179"/>
    </row>
    <row r="669" spans="24:60" hidden="1" x14ac:dyDescent="0.2">
      <c r="X669" s="418"/>
      <c r="AC669" s="416"/>
      <c r="AD669" s="390"/>
      <c r="AI669" s="263"/>
      <c r="AN669" s="263"/>
      <c r="AQ669" s="390"/>
      <c r="AR669" s="178"/>
      <c r="BB669" s="179"/>
      <c r="BC669" s="179"/>
      <c r="BD669" s="179"/>
      <c r="BE669" s="179"/>
      <c r="BF669" s="179"/>
      <c r="BG669" s="179"/>
      <c r="BH669" s="179"/>
    </row>
    <row r="670" spans="24:60" hidden="1" x14ac:dyDescent="0.2">
      <c r="X670" s="418"/>
      <c r="AC670" s="416"/>
      <c r="AD670" s="390"/>
      <c r="AI670" s="263"/>
      <c r="AN670" s="263"/>
      <c r="AQ670" s="390"/>
      <c r="AR670" s="178"/>
      <c r="BB670" s="179"/>
      <c r="BC670" s="179"/>
      <c r="BD670" s="179"/>
      <c r="BE670" s="179"/>
      <c r="BF670" s="179"/>
      <c r="BG670" s="179"/>
      <c r="BH670" s="179"/>
    </row>
    <row r="671" spans="24:60" hidden="1" x14ac:dyDescent="0.2">
      <c r="X671" s="418"/>
      <c r="AC671" s="416"/>
      <c r="AD671" s="390"/>
      <c r="AI671" s="263"/>
      <c r="AN671" s="263"/>
      <c r="AQ671" s="390"/>
      <c r="AR671" s="178"/>
      <c r="BB671" s="179"/>
      <c r="BC671" s="179"/>
      <c r="BD671" s="179"/>
      <c r="BE671" s="179"/>
      <c r="BF671" s="179"/>
      <c r="BG671" s="179"/>
      <c r="BH671" s="179"/>
    </row>
    <row r="672" spans="24:60" hidden="1" x14ac:dyDescent="0.2">
      <c r="X672" s="418"/>
      <c r="AC672" s="416"/>
      <c r="AD672" s="390"/>
      <c r="AI672" s="263"/>
      <c r="AN672" s="263"/>
      <c r="AQ672" s="390"/>
      <c r="AR672" s="178"/>
      <c r="BB672" s="179"/>
      <c r="BC672" s="179"/>
      <c r="BD672" s="179"/>
      <c r="BE672" s="179"/>
      <c r="BF672" s="179"/>
      <c r="BG672" s="179"/>
      <c r="BH672" s="179"/>
    </row>
    <row r="673" spans="24:60" hidden="1" x14ac:dyDescent="0.2">
      <c r="X673" s="418"/>
      <c r="AC673" s="416"/>
      <c r="AD673" s="390"/>
      <c r="AI673" s="263"/>
      <c r="AN673" s="263"/>
      <c r="AQ673" s="390"/>
      <c r="AR673" s="178"/>
      <c r="BB673" s="179"/>
      <c r="BC673" s="179"/>
      <c r="BD673" s="179"/>
      <c r="BE673" s="179"/>
      <c r="BF673" s="179"/>
      <c r="BG673" s="179"/>
      <c r="BH673" s="179"/>
    </row>
    <row r="674" spans="24:60" hidden="1" x14ac:dyDescent="0.2">
      <c r="X674" s="418"/>
      <c r="AC674" s="416"/>
      <c r="AD674" s="390"/>
      <c r="AI674" s="263"/>
      <c r="AN674" s="263"/>
      <c r="AQ674" s="390"/>
      <c r="AR674" s="178"/>
      <c r="BB674" s="179"/>
      <c r="BC674" s="179"/>
      <c r="BD674" s="179"/>
      <c r="BE674" s="179"/>
      <c r="BF674" s="179"/>
      <c r="BG674" s="179"/>
      <c r="BH674" s="179"/>
    </row>
    <row r="675" spans="24:60" hidden="1" x14ac:dyDescent="0.2">
      <c r="X675" s="418"/>
      <c r="AC675" s="416"/>
      <c r="AD675" s="390"/>
      <c r="AI675" s="263"/>
      <c r="AN675" s="263"/>
      <c r="AQ675" s="390"/>
      <c r="AR675" s="178"/>
      <c r="BB675" s="179"/>
      <c r="BC675" s="179"/>
      <c r="BD675" s="179"/>
      <c r="BE675" s="179"/>
      <c r="BF675" s="179"/>
      <c r="BG675" s="179"/>
      <c r="BH675" s="179"/>
    </row>
    <row r="676" spans="24:60" hidden="1" x14ac:dyDescent="0.2">
      <c r="X676" s="418"/>
      <c r="AC676" s="416"/>
      <c r="AD676" s="390"/>
      <c r="AI676" s="263"/>
      <c r="AN676" s="263"/>
      <c r="AQ676" s="390"/>
      <c r="AR676" s="178"/>
      <c r="BB676" s="179"/>
      <c r="BC676" s="179"/>
      <c r="BD676" s="179"/>
      <c r="BE676" s="179"/>
      <c r="BF676" s="179"/>
      <c r="BG676" s="179"/>
      <c r="BH676" s="179"/>
    </row>
    <row r="677" spans="24:60" hidden="1" x14ac:dyDescent="0.2">
      <c r="X677" s="418"/>
      <c r="AC677" s="416"/>
      <c r="AD677" s="390"/>
      <c r="AI677" s="263"/>
      <c r="AN677" s="263"/>
      <c r="AQ677" s="390"/>
      <c r="AR677" s="178"/>
      <c r="BB677" s="179"/>
      <c r="BC677" s="179"/>
      <c r="BD677" s="179"/>
      <c r="BE677" s="179"/>
      <c r="BF677" s="179"/>
      <c r="BG677" s="179"/>
      <c r="BH677" s="179"/>
    </row>
    <row r="678" spans="24:60" hidden="1" x14ac:dyDescent="0.2">
      <c r="X678" s="418"/>
      <c r="AC678" s="416"/>
      <c r="AD678" s="390"/>
      <c r="AI678" s="263"/>
      <c r="AN678" s="263"/>
      <c r="AQ678" s="390"/>
      <c r="AR678" s="178"/>
      <c r="BB678" s="179"/>
      <c r="BC678" s="179"/>
      <c r="BD678" s="179"/>
      <c r="BE678" s="179"/>
      <c r="BF678" s="179"/>
      <c r="BG678" s="179"/>
      <c r="BH678" s="179"/>
    </row>
    <row r="679" spans="24:60" hidden="1" x14ac:dyDescent="0.2">
      <c r="X679" s="418"/>
      <c r="AC679" s="416"/>
      <c r="AD679" s="390"/>
      <c r="AI679" s="263"/>
      <c r="AN679" s="263"/>
      <c r="AQ679" s="390"/>
      <c r="AR679" s="178"/>
      <c r="BB679" s="179"/>
      <c r="BC679" s="179"/>
      <c r="BD679" s="179"/>
      <c r="BE679" s="179"/>
      <c r="BF679" s="179"/>
      <c r="BG679" s="179"/>
      <c r="BH679" s="179"/>
    </row>
    <row r="680" spans="24:60" hidden="1" x14ac:dyDescent="0.2">
      <c r="X680" s="418"/>
      <c r="AC680" s="416"/>
      <c r="AD680" s="390"/>
      <c r="AI680" s="263"/>
      <c r="AN680" s="263"/>
      <c r="AQ680" s="390"/>
      <c r="AR680" s="178"/>
      <c r="BB680" s="179"/>
      <c r="BC680" s="179"/>
      <c r="BD680" s="179"/>
      <c r="BE680" s="179"/>
      <c r="BF680" s="179"/>
      <c r="BG680" s="179"/>
      <c r="BH680" s="179"/>
    </row>
    <row r="681" spans="24:60" hidden="1" x14ac:dyDescent="0.2">
      <c r="X681" s="418"/>
      <c r="AC681" s="416"/>
      <c r="AD681" s="390"/>
      <c r="AI681" s="263"/>
      <c r="AN681" s="263"/>
      <c r="AQ681" s="390"/>
      <c r="AR681" s="178"/>
      <c r="BB681" s="179"/>
      <c r="BC681" s="179"/>
      <c r="BD681" s="179"/>
      <c r="BE681" s="179"/>
      <c r="BF681" s="179"/>
      <c r="BG681" s="179"/>
      <c r="BH681" s="179"/>
    </row>
    <row r="682" spans="24:60" hidden="1" x14ac:dyDescent="0.2">
      <c r="X682" s="418"/>
      <c r="AC682" s="416"/>
      <c r="AD682" s="390"/>
      <c r="AI682" s="263"/>
      <c r="AN682" s="263"/>
      <c r="AQ682" s="390"/>
      <c r="AR682" s="178"/>
      <c r="BB682" s="179"/>
      <c r="BC682" s="179"/>
      <c r="BD682" s="179"/>
      <c r="BE682" s="179"/>
      <c r="BF682" s="179"/>
      <c r="BG682" s="179"/>
      <c r="BH682" s="179"/>
    </row>
    <row r="683" spans="24:60" hidden="1" x14ac:dyDescent="0.2">
      <c r="X683" s="418"/>
      <c r="AC683" s="416"/>
      <c r="AD683" s="390"/>
      <c r="AI683" s="263"/>
      <c r="AN683" s="263"/>
      <c r="AQ683" s="390"/>
      <c r="AR683" s="178"/>
      <c r="BB683" s="179"/>
      <c r="BC683" s="179"/>
      <c r="BD683" s="179"/>
      <c r="BE683" s="179"/>
      <c r="BF683" s="179"/>
      <c r="BG683" s="179"/>
      <c r="BH683" s="179"/>
    </row>
    <row r="684" spans="24:60" hidden="1" x14ac:dyDescent="0.2">
      <c r="X684" s="418"/>
      <c r="AC684" s="416"/>
      <c r="AD684" s="390"/>
      <c r="AI684" s="263"/>
      <c r="AN684" s="263"/>
      <c r="AQ684" s="390"/>
      <c r="AR684" s="178"/>
      <c r="BB684" s="179"/>
      <c r="BC684" s="179"/>
      <c r="BD684" s="179"/>
      <c r="BE684" s="179"/>
      <c r="BF684" s="179"/>
      <c r="BG684" s="179"/>
      <c r="BH684" s="179"/>
    </row>
    <row r="685" spans="24:60" hidden="1" x14ac:dyDescent="0.2">
      <c r="X685" s="418"/>
      <c r="AC685" s="416"/>
      <c r="AD685" s="390"/>
      <c r="AI685" s="263"/>
      <c r="AN685" s="263"/>
      <c r="AQ685" s="390"/>
      <c r="AR685" s="178"/>
      <c r="BB685" s="179"/>
      <c r="BC685" s="179"/>
      <c r="BD685" s="179"/>
      <c r="BE685" s="179"/>
      <c r="BF685" s="179"/>
      <c r="BG685" s="179"/>
      <c r="BH685" s="179"/>
    </row>
    <row r="686" spans="24:60" hidden="1" x14ac:dyDescent="0.2">
      <c r="X686" s="418"/>
      <c r="AC686" s="416"/>
      <c r="AD686" s="390"/>
      <c r="AI686" s="263"/>
      <c r="AN686" s="263"/>
      <c r="AQ686" s="390"/>
      <c r="AR686" s="178"/>
      <c r="BB686" s="179"/>
      <c r="BC686" s="179"/>
      <c r="BD686" s="179"/>
      <c r="BE686" s="179"/>
      <c r="BF686" s="179"/>
      <c r="BG686" s="179"/>
      <c r="BH686" s="179"/>
    </row>
    <row r="687" spans="24:60" hidden="1" x14ac:dyDescent="0.2">
      <c r="X687" s="418"/>
      <c r="AC687" s="416"/>
      <c r="AD687" s="390"/>
      <c r="AI687" s="263"/>
      <c r="AN687" s="263"/>
      <c r="AQ687" s="390"/>
      <c r="AR687" s="178"/>
      <c r="BB687" s="179"/>
      <c r="BC687" s="179"/>
      <c r="BD687" s="179"/>
      <c r="BE687" s="179"/>
      <c r="BF687" s="179"/>
      <c r="BG687" s="179"/>
      <c r="BH687" s="179"/>
    </row>
    <row r="688" spans="24:60" hidden="1" x14ac:dyDescent="0.2">
      <c r="X688" s="418"/>
      <c r="AC688" s="416"/>
      <c r="AD688" s="390"/>
      <c r="AI688" s="263"/>
      <c r="AN688" s="263"/>
      <c r="AQ688" s="390"/>
      <c r="AR688" s="178"/>
      <c r="BB688" s="179"/>
      <c r="BC688" s="179"/>
      <c r="BD688" s="179"/>
      <c r="BE688" s="179"/>
      <c r="BF688" s="179"/>
      <c r="BG688" s="179"/>
      <c r="BH688" s="179"/>
    </row>
    <row r="689" spans="24:60" hidden="1" x14ac:dyDescent="0.2">
      <c r="X689" s="418"/>
      <c r="AC689" s="416"/>
      <c r="AD689" s="390"/>
      <c r="AI689" s="263"/>
      <c r="AN689" s="263"/>
      <c r="AQ689" s="390"/>
      <c r="AR689" s="178"/>
      <c r="BB689" s="179"/>
      <c r="BC689" s="179"/>
      <c r="BD689" s="179"/>
      <c r="BE689" s="179"/>
      <c r="BF689" s="179"/>
      <c r="BG689" s="179"/>
      <c r="BH689" s="179"/>
    </row>
    <row r="690" spans="24:60" hidden="1" x14ac:dyDescent="0.2">
      <c r="X690" s="418"/>
      <c r="AC690" s="416"/>
      <c r="AD690" s="390"/>
      <c r="AI690" s="263"/>
      <c r="AN690" s="263"/>
      <c r="AQ690" s="390"/>
      <c r="AR690" s="178"/>
      <c r="BB690" s="179"/>
      <c r="BC690" s="179"/>
      <c r="BD690" s="179"/>
      <c r="BE690" s="179"/>
      <c r="BF690" s="179"/>
      <c r="BG690" s="179"/>
      <c r="BH690" s="179"/>
    </row>
    <row r="691" spans="24:60" hidden="1" x14ac:dyDescent="0.2">
      <c r="X691" s="418"/>
      <c r="AC691" s="416"/>
      <c r="AD691" s="390"/>
      <c r="AI691" s="263"/>
      <c r="AN691" s="263"/>
      <c r="AQ691" s="390"/>
      <c r="AR691" s="178"/>
      <c r="BB691" s="179"/>
      <c r="BC691" s="179"/>
      <c r="BD691" s="179"/>
      <c r="BE691" s="179"/>
      <c r="BF691" s="179"/>
      <c r="BG691" s="179"/>
      <c r="BH691" s="179"/>
    </row>
    <row r="692" spans="24:60" hidden="1" x14ac:dyDescent="0.2">
      <c r="X692" s="418"/>
      <c r="AC692" s="416"/>
      <c r="AD692" s="390"/>
      <c r="AI692" s="263"/>
      <c r="AN692" s="263"/>
      <c r="AQ692" s="390"/>
      <c r="AR692" s="178"/>
      <c r="BB692" s="179"/>
      <c r="BC692" s="179"/>
      <c r="BD692" s="179"/>
      <c r="BE692" s="179"/>
      <c r="BF692" s="179"/>
      <c r="BG692" s="179"/>
      <c r="BH692" s="179"/>
    </row>
    <row r="693" spans="24:60" hidden="1" x14ac:dyDescent="0.2">
      <c r="X693" s="418"/>
      <c r="AC693" s="416"/>
      <c r="AD693" s="390"/>
      <c r="AI693" s="263"/>
      <c r="AN693" s="263"/>
      <c r="AQ693" s="390"/>
      <c r="AR693" s="178"/>
      <c r="BB693" s="179"/>
      <c r="BC693" s="179"/>
      <c r="BD693" s="179"/>
      <c r="BE693" s="179"/>
      <c r="BF693" s="179"/>
      <c r="BG693" s="179"/>
      <c r="BH693" s="179"/>
    </row>
    <row r="694" spans="24:60" hidden="1" x14ac:dyDescent="0.2">
      <c r="X694" s="418"/>
      <c r="AC694" s="416"/>
      <c r="AD694" s="390"/>
      <c r="AI694" s="263"/>
      <c r="AN694" s="263"/>
      <c r="AQ694" s="390"/>
      <c r="AR694" s="178"/>
      <c r="BB694" s="179"/>
      <c r="BC694" s="179"/>
      <c r="BD694" s="179"/>
      <c r="BE694" s="179"/>
      <c r="BF694" s="179"/>
      <c r="BG694" s="179"/>
      <c r="BH694" s="179"/>
    </row>
    <row r="695" spans="24:60" hidden="1" x14ac:dyDescent="0.2">
      <c r="X695" s="418"/>
      <c r="AC695" s="416"/>
      <c r="AD695" s="390"/>
      <c r="AI695" s="263"/>
      <c r="AN695" s="263"/>
      <c r="AQ695" s="390"/>
      <c r="AR695" s="178"/>
      <c r="BB695" s="179"/>
      <c r="BC695" s="179"/>
      <c r="BD695" s="179"/>
      <c r="BE695" s="179"/>
      <c r="BF695" s="179"/>
      <c r="BG695" s="179"/>
      <c r="BH695" s="179"/>
    </row>
    <row r="696" spans="24:60" hidden="1" x14ac:dyDescent="0.2">
      <c r="X696" s="418"/>
      <c r="AC696" s="416"/>
      <c r="AD696" s="390"/>
      <c r="AI696" s="263"/>
      <c r="AN696" s="263"/>
      <c r="AQ696" s="390"/>
      <c r="AR696" s="178"/>
      <c r="BB696" s="179"/>
      <c r="BC696" s="179"/>
      <c r="BD696" s="179"/>
      <c r="BE696" s="179"/>
      <c r="BF696" s="179"/>
      <c r="BG696" s="179"/>
      <c r="BH696" s="179"/>
    </row>
    <row r="697" spans="24:60" hidden="1" x14ac:dyDescent="0.2">
      <c r="X697" s="418"/>
      <c r="AC697" s="416"/>
      <c r="AD697" s="390"/>
      <c r="AI697" s="263"/>
      <c r="AN697" s="263"/>
      <c r="AQ697" s="390"/>
      <c r="AR697" s="178"/>
      <c r="BB697" s="179"/>
      <c r="BC697" s="179"/>
      <c r="BD697" s="179"/>
      <c r="BE697" s="179"/>
      <c r="BF697" s="179"/>
      <c r="BG697" s="179"/>
      <c r="BH697" s="179"/>
    </row>
    <row r="698" spans="24:60" hidden="1" x14ac:dyDescent="0.2">
      <c r="X698" s="418"/>
      <c r="AC698" s="416"/>
      <c r="AD698" s="390"/>
      <c r="AI698" s="263"/>
      <c r="AN698" s="263"/>
      <c r="AQ698" s="390"/>
      <c r="AR698" s="178"/>
      <c r="BB698" s="179"/>
      <c r="BC698" s="179"/>
      <c r="BD698" s="179"/>
      <c r="BE698" s="179"/>
      <c r="BF698" s="179"/>
      <c r="BG698" s="179"/>
      <c r="BH698" s="179"/>
    </row>
    <row r="699" spans="24:60" hidden="1" x14ac:dyDescent="0.2">
      <c r="X699" s="418"/>
      <c r="AC699" s="416"/>
      <c r="AD699" s="390"/>
      <c r="AI699" s="263"/>
      <c r="AN699" s="263"/>
      <c r="AQ699" s="390"/>
      <c r="AR699" s="178"/>
      <c r="BB699" s="179"/>
      <c r="BC699" s="179"/>
      <c r="BD699" s="179"/>
      <c r="BE699" s="179"/>
      <c r="BF699" s="179"/>
      <c r="BG699" s="179"/>
      <c r="BH699" s="179"/>
    </row>
    <row r="700" spans="24:60" hidden="1" x14ac:dyDescent="0.2">
      <c r="X700" s="418"/>
      <c r="AC700" s="416"/>
      <c r="AD700" s="390"/>
      <c r="AI700" s="263"/>
      <c r="AN700" s="263"/>
      <c r="AQ700" s="390"/>
      <c r="AR700" s="178"/>
      <c r="BB700" s="179"/>
      <c r="BC700" s="179"/>
      <c r="BD700" s="179"/>
      <c r="BE700" s="179"/>
      <c r="BF700" s="179"/>
      <c r="BG700" s="179"/>
      <c r="BH700" s="179"/>
    </row>
    <row r="701" spans="24:60" hidden="1" x14ac:dyDescent="0.2">
      <c r="X701" s="418"/>
      <c r="AC701" s="416"/>
      <c r="AD701" s="390"/>
      <c r="AI701" s="263"/>
      <c r="AN701" s="263"/>
      <c r="AQ701" s="390"/>
      <c r="AR701" s="178"/>
      <c r="BB701" s="179"/>
      <c r="BC701" s="179"/>
      <c r="BD701" s="179"/>
      <c r="BE701" s="179"/>
      <c r="BF701" s="179"/>
      <c r="BG701" s="179"/>
      <c r="BH701" s="179"/>
    </row>
    <row r="702" spans="24:60" hidden="1" x14ac:dyDescent="0.2">
      <c r="X702" s="418"/>
      <c r="AC702" s="416"/>
      <c r="AD702" s="390"/>
      <c r="AI702" s="263"/>
      <c r="AN702" s="263"/>
      <c r="AQ702" s="390"/>
      <c r="AR702" s="178"/>
      <c r="BB702" s="179"/>
      <c r="BC702" s="179"/>
      <c r="BD702" s="179"/>
      <c r="BE702" s="179"/>
      <c r="BF702" s="179"/>
      <c r="BG702" s="179"/>
      <c r="BH702" s="179"/>
    </row>
    <row r="703" spans="24:60" hidden="1" x14ac:dyDescent="0.2">
      <c r="X703" s="418"/>
      <c r="AC703" s="416"/>
      <c r="AD703" s="390"/>
      <c r="AI703" s="263"/>
      <c r="AN703" s="263"/>
      <c r="AQ703" s="390"/>
      <c r="AR703" s="178"/>
      <c r="BB703" s="179"/>
      <c r="BC703" s="179"/>
      <c r="BD703" s="179"/>
      <c r="BE703" s="179"/>
      <c r="BF703" s="179"/>
      <c r="BG703" s="179"/>
      <c r="BH703" s="179"/>
    </row>
    <row r="704" spans="24:60" hidden="1" x14ac:dyDescent="0.2">
      <c r="X704" s="418"/>
      <c r="AC704" s="416"/>
      <c r="AD704" s="390"/>
      <c r="AI704" s="263"/>
      <c r="AN704" s="263"/>
      <c r="AQ704" s="390"/>
      <c r="AR704" s="178"/>
      <c r="BB704" s="179"/>
      <c r="BC704" s="179"/>
      <c r="BD704" s="179"/>
      <c r="BE704" s="179"/>
      <c r="BF704" s="179"/>
      <c r="BG704" s="179"/>
      <c r="BH704" s="179"/>
    </row>
    <row r="705" spans="24:60" hidden="1" x14ac:dyDescent="0.2">
      <c r="X705" s="418"/>
      <c r="AC705" s="416"/>
      <c r="AD705" s="390"/>
      <c r="AI705" s="263"/>
      <c r="AN705" s="263"/>
      <c r="AQ705" s="390"/>
      <c r="AR705" s="178"/>
      <c r="BB705" s="179"/>
      <c r="BC705" s="179"/>
      <c r="BD705" s="179"/>
      <c r="BE705" s="179"/>
      <c r="BF705" s="179"/>
      <c r="BG705" s="179"/>
      <c r="BH705" s="179"/>
    </row>
    <row r="706" spans="24:60" hidden="1" x14ac:dyDescent="0.2">
      <c r="X706" s="418"/>
      <c r="AC706" s="416"/>
      <c r="AD706" s="390"/>
      <c r="AI706" s="263"/>
      <c r="AN706" s="263"/>
      <c r="AQ706" s="390"/>
      <c r="AR706" s="178"/>
      <c r="BB706" s="179"/>
      <c r="BC706" s="179"/>
      <c r="BD706" s="179"/>
      <c r="BE706" s="179"/>
      <c r="BF706" s="179"/>
      <c r="BG706" s="179"/>
      <c r="BH706" s="179"/>
    </row>
    <row r="707" spans="24:60" hidden="1" x14ac:dyDescent="0.2">
      <c r="X707" s="418"/>
      <c r="AC707" s="416"/>
      <c r="AD707" s="390"/>
      <c r="AI707" s="263"/>
      <c r="AN707" s="263"/>
      <c r="AQ707" s="390"/>
      <c r="AR707" s="178"/>
      <c r="BB707" s="179"/>
      <c r="BC707" s="179"/>
      <c r="BD707" s="179"/>
      <c r="BE707" s="179"/>
      <c r="BF707" s="179"/>
      <c r="BG707" s="179"/>
      <c r="BH707" s="179"/>
    </row>
    <row r="708" spans="24:60" hidden="1" x14ac:dyDescent="0.2">
      <c r="X708" s="418"/>
      <c r="AC708" s="416"/>
      <c r="AD708" s="390"/>
      <c r="AI708" s="263"/>
      <c r="AN708" s="263"/>
      <c r="AQ708" s="390"/>
      <c r="AR708" s="178"/>
      <c r="BB708" s="179"/>
      <c r="BC708" s="179"/>
      <c r="BD708" s="179"/>
      <c r="BE708" s="179"/>
      <c r="BF708" s="179"/>
      <c r="BG708" s="179"/>
      <c r="BH708" s="179"/>
    </row>
    <row r="709" spans="24:60" hidden="1" x14ac:dyDescent="0.2">
      <c r="X709" s="418"/>
      <c r="AC709" s="416"/>
      <c r="AD709" s="390"/>
      <c r="AI709" s="263"/>
      <c r="AN709" s="263"/>
      <c r="AQ709" s="390"/>
      <c r="AR709" s="178"/>
      <c r="BB709" s="179"/>
      <c r="BC709" s="179"/>
      <c r="BD709" s="179"/>
      <c r="BE709" s="179"/>
      <c r="BF709" s="179"/>
      <c r="BG709" s="179"/>
      <c r="BH709" s="179"/>
    </row>
    <row r="710" spans="24:60" hidden="1" x14ac:dyDescent="0.2">
      <c r="X710" s="418"/>
      <c r="AC710" s="416"/>
      <c r="AD710" s="390"/>
      <c r="AI710" s="263"/>
      <c r="AN710" s="263"/>
      <c r="AQ710" s="390"/>
      <c r="AR710" s="178"/>
      <c r="BB710" s="179"/>
      <c r="BC710" s="179"/>
      <c r="BD710" s="179"/>
      <c r="BE710" s="179"/>
      <c r="BF710" s="179"/>
      <c r="BG710" s="179"/>
      <c r="BH710" s="179"/>
    </row>
    <row r="711" spans="24:60" hidden="1" x14ac:dyDescent="0.2">
      <c r="X711" s="418"/>
      <c r="AC711" s="416"/>
      <c r="AD711" s="390"/>
      <c r="AI711" s="263"/>
      <c r="AN711" s="263"/>
      <c r="AQ711" s="390"/>
      <c r="AR711" s="178"/>
      <c r="BB711" s="179"/>
      <c r="BC711" s="179"/>
      <c r="BD711" s="179"/>
      <c r="BE711" s="179"/>
      <c r="BF711" s="179"/>
      <c r="BG711" s="179"/>
      <c r="BH711" s="179"/>
    </row>
    <row r="712" spans="24:60" hidden="1" x14ac:dyDescent="0.2">
      <c r="X712" s="418"/>
      <c r="AC712" s="416"/>
      <c r="AD712" s="390"/>
      <c r="AI712" s="263"/>
      <c r="AN712" s="263"/>
      <c r="AQ712" s="390"/>
      <c r="AR712" s="178"/>
      <c r="BB712" s="179"/>
      <c r="BC712" s="179"/>
      <c r="BD712" s="179"/>
      <c r="BE712" s="179"/>
      <c r="BF712" s="179"/>
      <c r="BG712" s="179"/>
      <c r="BH712" s="179"/>
    </row>
    <row r="713" spans="24:60" hidden="1" x14ac:dyDescent="0.2">
      <c r="X713" s="418"/>
      <c r="AC713" s="416"/>
      <c r="AD713" s="390"/>
      <c r="AI713" s="263"/>
      <c r="AN713" s="263"/>
      <c r="AQ713" s="390"/>
      <c r="AR713" s="178"/>
      <c r="BB713" s="179"/>
      <c r="BC713" s="179"/>
      <c r="BD713" s="179"/>
      <c r="BE713" s="179"/>
      <c r="BF713" s="179"/>
      <c r="BG713" s="179"/>
      <c r="BH713" s="179"/>
    </row>
    <row r="714" spans="24:60" hidden="1" x14ac:dyDescent="0.2">
      <c r="X714" s="418"/>
      <c r="AC714" s="416"/>
      <c r="AD714" s="390"/>
      <c r="AI714" s="263"/>
      <c r="AN714" s="263"/>
      <c r="AQ714" s="390"/>
      <c r="AR714" s="178"/>
      <c r="BB714" s="179"/>
      <c r="BC714" s="179"/>
      <c r="BD714" s="179"/>
      <c r="BE714" s="179"/>
      <c r="BF714" s="179"/>
      <c r="BG714" s="179"/>
      <c r="BH714" s="179"/>
    </row>
    <row r="715" spans="24:60" hidden="1" x14ac:dyDescent="0.2">
      <c r="X715" s="418"/>
      <c r="AC715" s="416"/>
      <c r="AD715" s="390"/>
      <c r="AI715" s="263"/>
      <c r="AN715" s="263"/>
      <c r="AQ715" s="390"/>
      <c r="AR715" s="178"/>
      <c r="BB715" s="179"/>
      <c r="BC715" s="179"/>
      <c r="BD715" s="179"/>
      <c r="BE715" s="179"/>
      <c r="BF715" s="179"/>
      <c r="BG715" s="179"/>
      <c r="BH715" s="179"/>
    </row>
    <row r="716" spans="24:60" hidden="1" x14ac:dyDescent="0.2">
      <c r="X716" s="418"/>
      <c r="AC716" s="416"/>
      <c r="AD716" s="390"/>
      <c r="AI716" s="263"/>
      <c r="AN716" s="263"/>
      <c r="AQ716" s="390"/>
      <c r="AR716" s="178"/>
      <c r="BB716" s="179"/>
      <c r="BC716" s="179"/>
      <c r="BD716" s="179"/>
      <c r="BE716" s="179"/>
      <c r="BF716" s="179"/>
      <c r="BG716" s="179"/>
      <c r="BH716" s="179"/>
    </row>
    <row r="717" spans="24:60" hidden="1" x14ac:dyDescent="0.2">
      <c r="X717" s="418"/>
      <c r="AC717" s="416"/>
      <c r="AD717" s="390"/>
      <c r="AI717" s="263"/>
      <c r="AN717" s="263"/>
      <c r="AQ717" s="390"/>
      <c r="AR717" s="178"/>
      <c r="BB717" s="179"/>
      <c r="BC717" s="179"/>
      <c r="BD717" s="179"/>
      <c r="BE717" s="179"/>
      <c r="BF717" s="179"/>
      <c r="BG717" s="179"/>
      <c r="BH717" s="179"/>
    </row>
    <row r="718" spans="24:60" hidden="1" x14ac:dyDescent="0.2">
      <c r="X718" s="418"/>
      <c r="AC718" s="416"/>
      <c r="AD718" s="390"/>
      <c r="AI718" s="263"/>
      <c r="AN718" s="263"/>
      <c r="AQ718" s="390"/>
      <c r="AR718" s="178"/>
      <c r="BB718" s="179"/>
      <c r="BC718" s="179"/>
      <c r="BD718" s="179"/>
      <c r="BE718" s="179"/>
      <c r="BF718" s="179"/>
      <c r="BG718" s="179"/>
      <c r="BH718" s="179"/>
    </row>
    <row r="719" spans="24:60" hidden="1" x14ac:dyDescent="0.2">
      <c r="X719" s="418"/>
      <c r="AC719" s="416"/>
      <c r="AD719" s="390"/>
      <c r="AI719" s="263"/>
      <c r="AN719" s="263"/>
      <c r="AQ719" s="390"/>
      <c r="AR719" s="178"/>
      <c r="BB719" s="179"/>
      <c r="BC719" s="179"/>
      <c r="BD719" s="179"/>
      <c r="BE719" s="179"/>
      <c r="BF719" s="179"/>
      <c r="BG719" s="179"/>
      <c r="BH719" s="179"/>
    </row>
    <row r="720" spans="24:60" hidden="1" x14ac:dyDescent="0.2">
      <c r="X720" s="418"/>
      <c r="AC720" s="416"/>
      <c r="AD720" s="390"/>
      <c r="AI720" s="263"/>
      <c r="AN720" s="263"/>
      <c r="AQ720" s="390"/>
      <c r="AR720" s="178"/>
      <c r="BB720" s="179"/>
      <c r="BC720" s="179"/>
      <c r="BD720" s="179"/>
      <c r="BE720" s="179"/>
      <c r="BF720" s="179"/>
      <c r="BG720" s="179"/>
      <c r="BH720" s="179"/>
    </row>
    <row r="721" spans="11:60" hidden="1" x14ac:dyDescent="0.2">
      <c r="X721" s="418"/>
      <c r="AC721" s="416"/>
      <c r="AD721" s="390"/>
      <c r="AI721" s="263"/>
      <c r="AN721" s="263"/>
      <c r="AQ721" s="390"/>
      <c r="AR721" s="178"/>
      <c r="BB721" s="179"/>
      <c r="BC721" s="179"/>
      <c r="BD721" s="179"/>
      <c r="BE721" s="179"/>
      <c r="BF721" s="179"/>
      <c r="BG721" s="179"/>
      <c r="BH721" s="179"/>
    </row>
    <row r="722" spans="11:60" hidden="1" x14ac:dyDescent="0.2">
      <c r="X722" s="418"/>
      <c r="AC722" s="416"/>
      <c r="AD722" s="390"/>
      <c r="AI722" s="263"/>
      <c r="AN722" s="263"/>
      <c r="AQ722" s="390"/>
      <c r="AR722" s="178"/>
      <c r="BB722" s="179"/>
      <c r="BC722" s="179"/>
      <c r="BD722" s="179"/>
      <c r="BE722" s="179"/>
      <c r="BF722" s="179"/>
      <c r="BG722" s="179"/>
      <c r="BH722" s="179"/>
    </row>
    <row r="723" spans="11:60" hidden="1" x14ac:dyDescent="0.2">
      <c r="X723" s="418"/>
      <c r="AC723" s="416"/>
      <c r="AD723" s="390"/>
      <c r="AI723" s="263"/>
      <c r="AN723" s="263"/>
      <c r="AQ723" s="390"/>
      <c r="AR723" s="178"/>
      <c r="BB723" s="179"/>
      <c r="BC723" s="179"/>
      <c r="BD723" s="179"/>
      <c r="BE723" s="179"/>
      <c r="BF723" s="179"/>
      <c r="BG723" s="179"/>
      <c r="BH723" s="179"/>
    </row>
    <row r="724" spans="11:60" hidden="1" x14ac:dyDescent="0.2">
      <c r="X724" s="418"/>
      <c r="AC724" s="416"/>
      <c r="AD724" s="390"/>
      <c r="AI724" s="263"/>
      <c r="AN724" s="263"/>
      <c r="AQ724" s="390"/>
      <c r="AR724" s="178"/>
      <c r="BB724" s="286"/>
      <c r="BC724" s="286"/>
      <c r="BD724" s="286"/>
      <c r="BE724" s="286"/>
      <c r="BF724" s="286"/>
      <c r="BG724" s="286"/>
      <c r="BH724" s="286"/>
    </row>
    <row r="725" spans="11:60" hidden="1" x14ac:dyDescent="0.2">
      <c r="AR725" s="180"/>
    </row>
    <row r="726" spans="11:60" hidden="1" x14ac:dyDescent="0.2">
      <c r="AR726" s="180"/>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80" customFormat="1" hidden="1" x14ac:dyDescent="0.2">
      <c r="K733" s="177"/>
      <c r="Y733" s="181"/>
      <c r="Z733" s="181"/>
      <c r="AC733" s="181"/>
      <c r="AD733" s="181"/>
      <c r="AE733" s="181"/>
      <c r="AH733" s="181"/>
      <c r="AI733" s="181"/>
      <c r="AJ733" s="181"/>
      <c r="AM733" s="181"/>
      <c r="AN733" s="181"/>
      <c r="AO733" s="181"/>
      <c r="AR733" s="264"/>
      <c r="AY733" s="182"/>
    </row>
    <row r="734" spans="11:60" s="180" customFormat="1" hidden="1" x14ac:dyDescent="0.2">
      <c r="K734" s="177"/>
      <c r="Y734" s="181"/>
      <c r="Z734" s="181"/>
      <c r="AC734" s="181"/>
      <c r="AD734" s="181"/>
      <c r="AE734" s="181"/>
      <c r="AH734" s="181"/>
      <c r="AI734" s="181"/>
      <c r="AJ734" s="181"/>
      <c r="AM734" s="181"/>
      <c r="AN734" s="181"/>
      <c r="AO734" s="181"/>
      <c r="AR734" s="287"/>
      <c r="AY734" s="182"/>
    </row>
    <row r="735" spans="11:60" s="180" customFormat="1" hidden="1" x14ac:dyDescent="0.2">
      <c r="K735" s="177"/>
      <c r="Y735" s="181"/>
      <c r="Z735" s="181"/>
      <c r="AC735" s="181"/>
      <c r="AD735" s="181"/>
      <c r="AE735" s="181"/>
      <c r="AH735" s="181"/>
      <c r="AI735" s="181"/>
      <c r="AJ735" s="181"/>
      <c r="AM735" s="181"/>
      <c r="AN735" s="181"/>
      <c r="AO735" s="181"/>
      <c r="AR735" s="264"/>
      <c r="AY735" s="182"/>
    </row>
    <row r="736" spans="11:60" s="180" customFormat="1" hidden="1" x14ac:dyDescent="0.2">
      <c r="K736" s="177"/>
      <c r="Y736" s="181"/>
      <c r="Z736" s="181"/>
      <c r="AC736" s="181"/>
      <c r="AD736" s="181"/>
      <c r="AE736" s="181"/>
      <c r="AH736" s="181"/>
      <c r="AI736" s="181"/>
      <c r="AJ736" s="181"/>
      <c r="AM736" s="181"/>
      <c r="AN736" s="181"/>
      <c r="AO736" s="181"/>
      <c r="AR736" s="264"/>
      <c r="AY736" s="182"/>
    </row>
    <row r="737" spans="1:108" s="180" customFormat="1" hidden="1" x14ac:dyDescent="0.2">
      <c r="K737" s="177"/>
      <c r="Y737" s="181"/>
      <c r="Z737" s="181"/>
      <c r="AC737" s="181"/>
      <c r="AD737" s="181"/>
      <c r="AE737" s="181"/>
      <c r="AH737" s="181"/>
      <c r="AI737" s="181"/>
      <c r="AJ737" s="181"/>
      <c r="AM737" s="181"/>
      <c r="AN737" s="181"/>
      <c r="AO737" s="181"/>
      <c r="AR737" s="264"/>
      <c r="AY737" s="182"/>
    </row>
    <row r="738" spans="1:108" s="180" customFormat="1" ht="12" hidden="1" thickBot="1" x14ac:dyDescent="0.25">
      <c r="K738" s="177"/>
      <c r="Y738" s="181"/>
      <c r="Z738" s="181"/>
      <c r="AC738" s="181"/>
      <c r="AD738" s="181"/>
      <c r="AE738" s="181"/>
      <c r="AH738" s="181"/>
      <c r="AI738" s="181"/>
      <c r="AJ738" s="181"/>
      <c r="AM738" s="181"/>
      <c r="AN738" s="181"/>
      <c r="AO738" s="181"/>
      <c r="AR738" s="264"/>
      <c r="AY738" s="182"/>
    </row>
    <row r="739" spans="1:108" ht="12" hidden="1" thickBot="1" x14ac:dyDescent="0.25">
      <c r="A739" s="183" t="s">
        <v>157</v>
      </c>
      <c r="B739" s="184"/>
      <c r="C739" s="184"/>
      <c r="D739" s="185" t="s">
        <v>153</v>
      </c>
      <c r="E739" s="267" t="s">
        <v>293</v>
      </c>
      <c r="F739" s="186"/>
      <c r="G739" s="183" t="s">
        <v>270</v>
      </c>
      <c r="H739" s="170" t="s">
        <v>271</v>
      </c>
      <c r="I739" s="170" t="s">
        <v>272</v>
      </c>
      <c r="J739" s="183" t="s">
        <v>294</v>
      </c>
      <c r="L739" s="264" t="s">
        <v>560</v>
      </c>
      <c r="N739" s="183" t="s">
        <v>25</v>
      </c>
      <c r="S739" s="183" t="s">
        <v>58</v>
      </c>
      <c r="AA739" s="264" t="s">
        <v>329</v>
      </c>
      <c r="AG739" s="264" t="s">
        <v>305</v>
      </c>
      <c r="AH739" s="187"/>
      <c r="AK739" s="264" t="s">
        <v>310</v>
      </c>
      <c r="AL739" s="264" t="s">
        <v>309</v>
      </c>
      <c r="AM739" s="187"/>
      <c r="AT739" s="188" t="s">
        <v>296</v>
      </c>
      <c r="AW739" s="422" t="s">
        <v>295</v>
      </c>
      <c r="AX739" s="423"/>
      <c r="AY739" s="424"/>
      <c r="AZ739" s="189"/>
      <c r="BA739" s="188" t="s">
        <v>161</v>
      </c>
      <c r="BC739" s="268" t="s">
        <v>298</v>
      </c>
      <c r="BD739" s="190" t="s">
        <v>297</v>
      </c>
      <c r="BE739" s="269" t="s">
        <v>444</v>
      </c>
      <c r="BF739" s="270" t="s">
        <v>459</v>
      </c>
      <c r="BG739" s="185" t="s">
        <v>161</v>
      </c>
      <c r="BH739" s="191" t="s">
        <v>299</v>
      </c>
      <c r="BJ739" s="422" t="s">
        <v>300</v>
      </c>
      <c r="BK739" s="423"/>
      <c r="BL739" s="423"/>
      <c r="BM739" s="423"/>
      <c r="BN739" s="423"/>
      <c r="BO739" s="423"/>
      <c r="BP739" s="423"/>
      <c r="BQ739" s="423"/>
      <c r="BR739" s="423"/>
      <c r="BS739" s="423"/>
      <c r="BT739" s="423"/>
      <c r="BU739" s="423"/>
      <c r="BV739" s="423"/>
      <c r="BW739" s="423"/>
      <c r="BX739" s="423"/>
      <c r="BY739" s="423"/>
      <c r="BZ739" s="423"/>
      <c r="CA739" s="423"/>
      <c r="CB739" s="424"/>
      <c r="CD739" s="387" t="s">
        <v>301</v>
      </c>
      <c r="CE739" s="391"/>
      <c r="CF739" s="391"/>
      <c r="CG739" s="391"/>
      <c r="CH739" s="391"/>
      <c r="CI739" s="391"/>
      <c r="CJ739" s="391"/>
      <c r="CK739" s="391"/>
      <c r="CL739" s="391"/>
      <c r="CM739" s="388"/>
      <c r="CO739" s="387" t="s">
        <v>302</v>
      </c>
      <c r="CP739" s="391"/>
      <c r="CQ739" s="391"/>
      <c r="CR739" s="391"/>
      <c r="CS739" s="391"/>
      <c r="CT739" s="391"/>
      <c r="CU739" s="391"/>
      <c r="CV739" s="391"/>
      <c r="CW739" s="388"/>
      <c r="CX739" s="192"/>
      <c r="CZ739" s="419" t="s">
        <v>566</v>
      </c>
      <c r="DA739" s="420"/>
      <c r="DB739" s="420"/>
      <c r="DC739" s="420"/>
      <c r="DD739" s="421"/>
    </row>
    <row r="740" spans="1:108" ht="75.75" hidden="1" customHeight="1" x14ac:dyDescent="0.2">
      <c r="A740" s="170" t="s">
        <v>153</v>
      </c>
      <c r="B740" s="173"/>
      <c r="C740" s="173"/>
      <c r="D740" s="193" t="s">
        <v>167</v>
      </c>
      <c r="E740" s="171" t="s">
        <v>199</v>
      </c>
      <c r="F740" s="194"/>
      <c r="G740" s="170" t="s">
        <v>271</v>
      </c>
      <c r="H740" s="195" t="s">
        <v>38</v>
      </c>
      <c r="I740" s="195" t="s">
        <v>273</v>
      </c>
      <c r="J740" s="196" t="s">
        <v>115</v>
      </c>
      <c r="K740" s="197" t="s">
        <v>383</v>
      </c>
      <c r="L740" s="264" t="s">
        <v>275</v>
      </c>
      <c r="N740" s="170" t="s">
        <v>149</v>
      </c>
      <c r="S740" s="170" t="s">
        <v>288</v>
      </c>
      <c r="AA740" s="264" t="s">
        <v>330</v>
      </c>
      <c r="AG740" s="170" t="s">
        <v>306</v>
      </c>
      <c r="AH740" s="263"/>
      <c r="AK740" s="188" t="s">
        <v>304</v>
      </c>
      <c r="AL740" s="188" t="s">
        <v>311</v>
      </c>
      <c r="AM740" s="263"/>
      <c r="AT740" s="198" t="s">
        <v>152</v>
      </c>
      <c r="AW740" s="199" t="s">
        <v>87</v>
      </c>
      <c r="AX740" s="151" t="s">
        <v>88</v>
      </c>
      <c r="AY740" s="200" t="s">
        <v>89</v>
      </c>
      <c r="AZ740" s="189"/>
      <c r="BA740" s="201" t="s">
        <v>463</v>
      </c>
      <c r="BC740" s="202" t="s">
        <v>562</v>
      </c>
      <c r="BD740" s="264" t="s">
        <v>446</v>
      </c>
      <c r="BE740" s="203" t="s">
        <v>445</v>
      </c>
      <c r="BF740" s="204" t="s">
        <v>454</v>
      </c>
      <c r="BG740" s="205" t="s">
        <v>463</v>
      </c>
      <c r="BH740" s="171" t="s">
        <v>255</v>
      </c>
      <c r="BJ740" s="202" t="str">
        <f>BG760</f>
        <v>RECTORÍA</v>
      </c>
      <c r="BK740" s="172" t="str">
        <f>BG758</f>
        <v>JURIDICA</v>
      </c>
      <c r="BL740" s="172" t="str">
        <f>+BG765</f>
        <v>VICERRECTORIA_ADMINISTRATIVA_FINANCIERA</v>
      </c>
      <c r="BM740" s="206" t="str">
        <f>+BG767</f>
        <v>VICERRECTORÍA_INVESTIGACIONES_INNOVACIÓN_Y_EXTENSIÓN</v>
      </c>
      <c r="BN740" s="172" t="str">
        <f>BG764</f>
        <v>VICERRECTORÍA_ACADÉMICA</v>
      </c>
      <c r="BO740" s="206" t="str">
        <f>+BG766</f>
        <v>VICERRECTORÍA_RESPONSABILIDAD_SOCIAL_Y_BIENESTAR_UNIVERSITARIO</v>
      </c>
      <c r="BP740" s="172" t="str">
        <f>BG759</f>
        <v>PLANEACIÓN</v>
      </c>
      <c r="BQ740" s="172" t="str">
        <f>BG762</f>
        <v>RELACIONES_INTERNACIONALES</v>
      </c>
      <c r="BR740" s="172" t="str">
        <f>BG742</f>
        <v>CONTROL_INTERNO</v>
      </c>
      <c r="BS740" s="172" t="str">
        <f>BG743</f>
        <v>CONTROL_INTERNO_DISCIPLINARIO</v>
      </c>
      <c r="BT740" s="172" t="str">
        <f>BG763</f>
        <v>SECRETARIA_GENERAL</v>
      </c>
      <c r="BU740" s="172" t="str">
        <f>BG757</f>
        <v>GESTIÓN_FINANCIERA</v>
      </c>
      <c r="BV740" s="206" t="str">
        <f>BG756</f>
        <v>GESTIÓN_DE_TECNOLOGÍAS_INFORMÁTICAS_Y_SISTEMAS_DE_INFORMACIÓN</v>
      </c>
      <c r="BW740" s="206" t="str">
        <f>BG755</f>
        <v>GESTIÓN_DEL_TALENTO_HUMANO</v>
      </c>
      <c r="BX740" s="172" t="str">
        <f>BG754</f>
        <v>GESTIÓN_DE_SERVICIOS_INSTITUCIONALES</v>
      </c>
      <c r="BY740" s="206" t="str">
        <f>BG761</f>
        <v>RECURSOS_INFORMÁTICOS_Y_EDUCATIVOS_CRIE</v>
      </c>
      <c r="BZ740" s="206" t="str">
        <f>BG740</f>
        <v>ADMISIONES_REGISTRO_Y_CONTROL_ACADÉMICO</v>
      </c>
      <c r="CA740" s="172" t="str">
        <f>BG741</f>
        <v>BIBLIOTECA_E_INFORMACIÓN_CIENTIFICA</v>
      </c>
      <c r="CB740" s="171" t="s">
        <v>408</v>
      </c>
      <c r="CD740" s="207" t="s">
        <v>198</v>
      </c>
      <c r="CE740" s="208" t="s">
        <v>197</v>
      </c>
      <c r="CF740" s="266" t="s">
        <v>194</v>
      </c>
      <c r="CG740" s="266" t="s">
        <v>195</v>
      </c>
      <c r="CH740" s="266" t="s">
        <v>196</v>
      </c>
      <c r="CI740" s="266" t="s">
        <v>190</v>
      </c>
      <c r="CJ740" s="266" t="s">
        <v>435</v>
      </c>
      <c r="CK740" s="266" t="s">
        <v>192</v>
      </c>
      <c r="CL740" s="266" t="s">
        <v>191</v>
      </c>
      <c r="CM740" s="267" t="s">
        <v>193</v>
      </c>
      <c r="CO740" s="265" t="s">
        <v>290</v>
      </c>
      <c r="CP740" s="266" t="s">
        <v>258</v>
      </c>
      <c r="CQ740" s="266" t="s">
        <v>261</v>
      </c>
      <c r="CR740" s="266" t="s">
        <v>259</v>
      </c>
      <c r="CS740" s="266" t="s">
        <v>257</v>
      </c>
      <c r="CT740" s="266" t="s">
        <v>267</v>
      </c>
      <c r="CU740" s="266" t="s">
        <v>265</v>
      </c>
      <c r="CV740" s="266" t="s">
        <v>268</v>
      </c>
      <c r="CW740" s="267" t="s">
        <v>460</v>
      </c>
      <c r="CZ740" s="202" t="s">
        <v>562</v>
      </c>
      <c r="DA740" s="209" t="s">
        <v>563</v>
      </c>
      <c r="DB740" s="172" t="s">
        <v>564</v>
      </c>
      <c r="DC740" s="172" t="s">
        <v>567</v>
      </c>
      <c r="DD740" s="210" t="s">
        <v>565</v>
      </c>
    </row>
    <row r="741" spans="1:108" ht="75.75" hidden="1" customHeight="1" thickBot="1" x14ac:dyDescent="0.25">
      <c r="A741" s="170" t="s">
        <v>158</v>
      </c>
      <c r="B741" s="173"/>
      <c r="C741" s="173"/>
      <c r="D741" s="193" t="s">
        <v>154</v>
      </c>
      <c r="E741" s="211" t="s">
        <v>200</v>
      </c>
      <c r="F741" s="212"/>
      <c r="G741" s="175" t="s">
        <v>272</v>
      </c>
      <c r="H741" s="195" t="s">
        <v>37</v>
      </c>
      <c r="I741" s="195" t="s">
        <v>41</v>
      </c>
      <c r="J741" s="196" t="s">
        <v>111</v>
      </c>
      <c r="K741" s="213" t="s">
        <v>384</v>
      </c>
      <c r="L741" s="264" t="s">
        <v>276</v>
      </c>
      <c r="N741" s="170" t="s">
        <v>150</v>
      </c>
      <c r="S741" s="170" t="s">
        <v>398</v>
      </c>
      <c r="AA741" s="264" t="s">
        <v>331</v>
      </c>
      <c r="AG741" s="170" t="s">
        <v>307</v>
      </c>
      <c r="AH741" s="263"/>
      <c r="AK741" s="214" t="s">
        <v>308</v>
      </c>
      <c r="AL741" s="198" t="s">
        <v>312</v>
      </c>
      <c r="AM741" s="263"/>
      <c r="AT741" s="198" t="s">
        <v>88</v>
      </c>
      <c r="AW741" s="199" t="s">
        <v>90</v>
      </c>
      <c r="AX741" s="151" t="s">
        <v>91</v>
      </c>
      <c r="AY741" s="200" t="s">
        <v>92</v>
      </c>
      <c r="AZ741" s="151"/>
      <c r="BA741" s="198" t="s">
        <v>189</v>
      </c>
      <c r="BC741" s="215" t="s">
        <v>563</v>
      </c>
      <c r="BD741" s="264" t="s">
        <v>448</v>
      </c>
      <c r="BE741" s="203" t="s">
        <v>447</v>
      </c>
      <c r="BF741" s="204" t="s">
        <v>455</v>
      </c>
      <c r="BG741" s="193" t="s">
        <v>189</v>
      </c>
      <c r="BH741" s="171" t="s">
        <v>179</v>
      </c>
      <c r="BJ741" s="202" t="s">
        <v>166</v>
      </c>
      <c r="BK741" s="172" t="s">
        <v>166</v>
      </c>
      <c r="BL741" s="172" t="s">
        <v>167</v>
      </c>
      <c r="BM741" s="172" t="s">
        <v>168</v>
      </c>
      <c r="BN741" s="172" t="s">
        <v>167</v>
      </c>
      <c r="BO741" s="172" t="s">
        <v>154</v>
      </c>
      <c r="BP741" s="172" t="s">
        <v>167</v>
      </c>
      <c r="BQ741" s="172" t="s">
        <v>155</v>
      </c>
      <c r="BR741" s="172" t="s">
        <v>169</v>
      </c>
      <c r="BS741" s="172" t="s">
        <v>169</v>
      </c>
      <c r="BT741" s="172" t="s">
        <v>166</v>
      </c>
      <c r="BU741" s="172" t="s">
        <v>166</v>
      </c>
      <c r="BV741" s="172" t="s">
        <v>166</v>
      </c>
      <c r="BW741" s="172" t="s">
        <v>166</v>
      </c>
      <c r="BX741" s="172" t="s">
        <v>166</v>
      </c>
      <c r="BY741" s="172" t="s">
        <v>166</v>
      </c>
      <c r="BZ741" s="172" t="s">
        <v>154</v>
      </c>
      <c r="CA741" s="172" t="s">
        <v>154</v>
      </c>
      <c r="CB741" s="171" t="s">
        <v>170</v>
      </c>
      <c r="CD741" s="202" t="s">
        <v>154</v>
      </c>
      <c r="CE741" s="172" t="s">
        <v>154</v>
      </c>
      <c r="CF741" s="172" t="s">
        <v>154</v>
      </c>
      <c r="CG741" s="172" t="s">
        <v>154</v>
      </c>
      <c r="CH741" s="172" t="s">
        <v>154</v>
      </c>
      <c r="CI741" s="172" t="s">
        <v>154</v>
      </c>
      <c r="CJ741" s="172" t="s">
        <v>154</v>
      </c>
      <c r="CK741" s="172" t="s">
        <v>154</v>
      </c>
      <c r="CL741" s="172" t="s">
        <v>154</v>
      </c>
      <c r="CM741" s="171" t="s">
        <v>154</v>
      </c>
      <c r="CO741" s="216" t="s">
        <v>171</v>
      </c>
      <c r="CP741" s="217" t="s">
        <v>171</v>
      </c>
      <c r="CQ741" s="217" t="s">
        <v>171</v>
      </c>
      <c r="CR741" s="217" t="s">
        <v>171</v>
      </c>
      <c r="CS741" s="217" t="s">
        <v>171</v>
      </c>
      <c r="CT741" s="217" t="s">
        <v>171</v>
      </c>
      <c r="CU741" s="217" t="s">
        <v>171</v>
      </c>
      <c r="CV741" s="217" t="s">
        <v>171</v>
      </c>
      <c r="CW741" s="176" t="s">
        <v>171</v>
      </c>
      <c r="CZ741" s="218" t="s">
        <v>445</v>
      </c>
      <c r="DA741" s="219" t="s">
        <v>447</v>
      </c>
      <c r="DB741" s="219" t="s">
        <v>449</v>
      </c>
      <c r="DC741" s="219" t="s">
        <v>451</v>
      </c>
      <c r="DD741" s="220" t="s">
        <v>452</v>
      </c>
    </row>
    <row r="742" spans="1:108" ht="75.75" hidden="1" customHeight="1" thickBot="1" x14ac:dyDescent="0.25">
      <c r="A742" s="175" t="s">
        <v>382</v>
      </c>
      <c r="B742" s="221"/>
      <c r="C742" s="221"/>
      <c r="D742" s="193" t="s">
        <v>168</v>
      </c>
      <c r="E742" s="211" t="s">
        <v>201</v>
      </c>
      <c r="F742" s="287"/>
      <c r="H742" s="195" t="s">
        <v>234</v>
      </c>
      <c r="I742" s="195" t="s">
        <v>536</v>
      </c>
      <c r="J742" s="196" t="s">
        <v>143</v>
      </c>
      <c r="K742" s="222" t="s">
        <v>397</v>
      </c>
      <c r="N742" s="170" t="s">
        <v>105</v>
      </c>
      <c r="S742" s="170" t="s">
        <v>333</v>
      </c>
      <c r="AA742" s="264" t="s">
        <v>332</v>
      </c>
      <c r="AG742" s="151"/>
      <c r="AH742" s="263"/>
      <c r="AL742" s="198" t="s">
        <v>313</v>
      </c>
      <c r="AM742" s="263"/>
      <c r="AT742" s="214" t="s">
        <v>89</v>
      </c>
      <c r="AW742" s="199"/>
      <c r="AX742" s="151" t="s">
        <v>93</v>
      </c>
      <c r="AY742" s="200" t="s">
        <v>91</v>
      </c>
      <c r="AZ742" s="151"/>
      <c r="BA742" s="198" t="s">
        <v>188</v>
      </c>
      <c r="BC742" s="202" t="s">
        <v>564</v>
      </c>
      <c r="BD742" s="264" t="s">
        <v>450</v>
      </c>
      <c r="BE742" s="203" t="s">
        <v>449</v>
      </c>
      <c r="BF742" s="223" t="s">
        <v>456</v>
      </c>
      <c r="BG742" s="193" t="s">
        <v>188</v>
      </c>
      <c r="BH742" s="171" t="s">
        <v>177</v>
      </c>
      <c r="BJ742" s="202" t="s">
        <v>167</v>
      </c>
      <c r="BK742" s="172"/>
      <c r="BL742" s="172" t="s">
        <v>166</v>
      </c>
      <c r="BM742" s="172" t="s">
        <v>171</v>
      </c>
      <c r="BN742" s="172" t="s">
        <v>154</v>
      </c>
      <c r="BO742" s="172" t="s">
        <v>165</v>
      </c>
      <c r="BP742" s="172" t="s">
        <v>166</v>
      </c>
      <c r="BQ742" s="172"/>
      <c r="BR742" s="172"/>
      <c r="BS742" s="172"/>
      <c r="BT742" s="172"/>
      <c r="BU742" s="172"/>
      <c r="BV742" s="172"/>
      <c r="BW742" s="172" t="s">
        <v>165</v>
      </c>
      <c r="BX742" s="172" t="s">
        <v>169</v>
      </c>
      <c r="BY742" s="172"/>
      <c r="BZ742" s="172"/>
      <c r="CA742" s="172"/>
      <c r="CB742" s="171"/>
      <c r="CD742" s="202" t="s">
        <v>168</v>
      </c>
      <c r="CE742" s="172" t="s">
        <v>168</v>
      </c>
      <c r="CF742" s="172" t="s">
        <v>168</v>
      </c>
      <c r="CG742" s="172" t="s">
        <v>168</v>
      </c>
      <c r="CH742" s="172" t="s">
        <v>168</v>
      </c>
      <c r="CI742" s="172" t="s">
        <v>168</v>
      </c>
      <c r="CJ742" s="172" t="s">
        <v>168</v>
      </c>
      <c r="CK742" s="172" t="s">
        <v>168</v>
      </c>
      <c r="CL742" s="172" t="s">
        <v>168</v>
      </c>
      <c r="CM742" s="171" t="s">
        <v>168</v>
      </c>
      <c r="CZ742" s="136"/>
      <c r="DA742" s="136"/>
      <c r="DB742" s="136"/>
      <c r="DC742" s="136"/>
      <c r="DD742" s="136"/>
    </row>
    <row r="743" spans="1:108" ht="57" hidden="1" customHeight="1" x14ac:dyDescent="0.2">
      <c r="D743" s="202" t="s">
        <v>171</v>
      </c>
      <c r="E743" s="211" t="s">
        <v>202</v>
      </c>
      <c r="F743" s="287"/>
      <c r="H743" s="195" t="s">
        <v>36</v>
      </c>
      <c r="I743" s="195" t="s">
        <v>40</v>
      </c>
      <c r="J743" s="170" t="s">
        <v>112</v>
      </c>
      <c r="N743" s="170" t="s">
        <v>151</v>
      </c>
      <c r="S743" s="170" t="s">
        <v>326</v>
      </c>
      <c r="AG743" s="151"/>
      <c r="AH743" s="263"/>
      <c r="AL743" s="198" t="s">
        <v>462</v>
      </c>
      <c r="AM743" s="263"/>
      <c r="AW743" s="199"/>
      <c r="AX743" s="151" t="s">
        <v>94</v>
      </c>
      <c r="AY743" s="200" t="s">
        <v>93</v>
      </c>
      <c r="AZ743" s="151"/>
      <c r="BA743" s="198" t="s">
        <v>182</v>
      </c>
      <c r="BC743" s="202" t="s">
        <v>567</v>
      </c>
      <c r="BD743" s="264" t="s">
        <v>160</v>
      </c>
      <c r="BE743" s="203" t="s">
        <v>451</v>
      </c>
      <c r="BF743" s="204" t="s">
        <v>457</v>
      </c>
      <c r="BG743" s="193" t="s">
        <v>182</v>
      </c>
      <c r="BH743" s="171" t="s">
        <v>173</v>
      </c>
      <c r="BJ743" s="202"/>
      <c r="BK743" s="172"/>
      <c r="BL743" s="172" t="s">
        <v>171</v>
      </c>
      <c r="BM743" s="172" t="s">
        <v>154</v>
      </c>
      <c r="BN743" s="172" t="s">
        <v>156</v>
      </c>
      <c r="BO743" s="172"/>
      <c r="BP743" s="172" t="s">
        <v>170</v>
      </c>
      <c r="BQ743" s="172"/>
      <c r="BR743" s="172"/>
      <c r="BS743" s="172"/>
      <c r="BT743" s="172"/>
      <c r="BU743" s="172"/>
      <c r="BV743" s="172"/>
      <c r="BW743" s="172"/>
      <c r="BX743" s="172"/>
      <c r="BY743" s="172"/>
      <c r="BZ743" s="172"/>
      <c r="CA743" s="172"/>
      <c r="CB743" s="171"/>
      <c r="CD743" s="202" t="s">
        <v>171</v>
      </c>
      <c r="CE743" s="172" t="s">
        <v>171</v>
      </c>
      <c r="CF743" s="172" t="s">
        <v>171</v>
      </c>
      <c r="CG743" s="172" t="s">
        <v>171</v>
      </c>
      <c r="CH743" s="172" t="s">
        <v>171</v>
      </c>
      <c r="CI743" s="172" t="s">
        <v>171</v>
      </c>
      <c r="CJ743" s="172" t="s">
        <v>171</v>
      </c>
      <c r="CK743" s="172" t="s">
        <v>171</v>
      </c>
      <c r="CL743" s="172" t="s">
        <v>171</v>
      </c>
      <c r="CM743" s="171" t="s">
        <v>171</v>
      </c>
      <c r="CZ743" s="136"/>
      <c r="DA743" s="136"/>
      <c r="DB743" s="136"/>
      <c r="DC743" s="136"/>
      <c r="DD743" s="136"/>
    </row>
    <row r="744" spans="1:108" ht="57" hidden="1" customHeight="1" thickBot="1" x14ac:dyDescent="0.25">
      <c r="D744" s="202" t="s">
        <v>166</v>
      </c>
      <c r="E744" s="171" t="s">
        <v>203</v>
      </c>
      <c r="F744" s="151"/>
      <c r="H744" s="195" t="s">
        <v>35</v>
      </c>
      <c r="I744" s="195" t="s">
        <v>39</v>
      </c>
      <c r="J744" s="170" t="s">
        <v>146</v>
      </c>
      <c r="N744" s="175" t="s">
        <v>128</v>
      </c>
      <c r="S744" s="175" t="s">
        <v>327</v>
      </c>
      <c r="AL744" s="198" t="s">
        <v>314</v>
      </c>
      <c r="AM744" s="263"/>
      <c r="AW744" s="224"/>
      <c r="AX744" s="225"/>
      <c r="AY744" s="226" t="s">
        <v>94</v>
      </c>
      <c r="AZ744" s="151"/>
      <c r="BA744" s="227" t="s">
        <v>198</v>
      </c>
      <c r="BC744" s="228" t="s">
        <v>565</v>
      </c>
      <c r="BD744" s="225" t="s">
        <v>453</v>
      </c>
      <c r="BE744" s="229" t="s">
        <v>452</v>
      </c>
      <c r="BF744" s="230" t="s">
        <v>458</v>
      </c>
      <c r="BG744" s="231" t="s">
        <v>198</v>
      </c>
      <c r="BH744" s="171" t="s">
        <v>291</v>
      </c>
      <c r="BJ744" s="216"/>
      <c r="BK744" s="172"/>
      <c r="BL744" s="172" t="s">
        <v>165</v>
      </c>
      <c r="BM744" s="172" t="s">
        <v>170</v>
      </c>
      <c r="BN744" s="172" t="s">
        <v>170</v>
      </c>
      <c r="BO744" s="172"/>
      <c r="BP744" s="172"/>
      <c r="BQ744" s="172"/>
      <c r="BR744" s="172"/>
      <c r="BS744" s="172"/>
      <c r="BT744" s="172"/>
      <c r="BU744" s="172"/>
      <c r="BV744" s="172"/>
      <c r="BW744" s="172"/>
      <c r="BX744" s="172"/>
      <c r="BY744" s="172"/>
      <c r="BZ744" s="172"/>
      <c r="CA744" s="172"/>
      <c r="CB744" s="171"/>
      <c r="CD744" s="216" t="s">
        <v>166</v>
      </c>
      <c r="CE744" s="217" t="s">
        <v>166</v>
      </c>
      <c r="CF744" s="217" t="s">
        <v>166</v>
      </c>
      <c r="CG744" s="217" t="s">
        <v>166</v>
      </c>
      <c r="CH744" s="217" t="s">
        <v>166</v>
      </c>
      <c r="CI744" s="217" t="s">
        <v>166</v>
      </c>
      <c r="CJ744" s="217" t="s">
        <v>166</v>
      </c>
      <c r="CK744" s="217" t="s">
        <v>166</v>
      </c>
      <c r="CL744" s="217" t="s">
        <v>166</v>
      </c>
      <c r="CM744" s="176" t="s">
        <v>166</v>
      </c>
      <c r="CZ744" s="136"/>
      <c r="DA744" s="136"/>
      <c r="DB744" s="136"/>
      <c r="DC744" s="136"/>
      <c r="DD744" s="136"/>
    </row>
    <row r="745" spans="1:108" ht="57" hidden="1" customHeight="1" thickBot="1" x14ac:dyDescent="0.25">
      <c r="D745" s="202" t="s">
        <v>169</v>
      </c>
      <c r="E745" s="171" t="s">
        <v>206</v>
      </c>
      <c r="F745" s="151"/>
      <c r="H745" s="232" t="s">
        <v>34</v>
      </c>
      <c r="I745" s="232" t="s">
        <v>233</v>
      </c>
      <c r="J745" s="170" t="s">
        <v>108</v>
      </c>
      <c r="AL745" s="198" t="s">
        <v>315</v>
      </c>
      <c r="AM745" s="263"/>
      <c r="BA745" s="227" t="s">
        <v>197</v>
      </c>
      <c r="BG745" s="233" t="s">
        <v>197</v>
      </c>
      <c r="BH745" s="171" t="s">
        <v>470</v>
      </c>
      <c r="BK745" s="217"/>
      <c r="BL745" s="261" t="s">
        <v>169</v>
      </c>
      <c r="BM745" s="217"/>
      <c r="BN745" s="217" t="s">
        <v>165</v>
      </c>
      <c r="BO745" s="217"/>
      <c r="BP745" s="217"/>
      <c r="BQ745" s="217"/>
      <c r="BR745" s="217"/>
      <c r="BS745" s="217"/>
      <c r="BT745" s="217"/>
      <c r="BU745" s="217"/>
      <c r="BV745" s="217"/>
      <c r="BW745" s="217"/>
      <c r="BX745" s="217"/>
      <c r="BY745" s="217"/>
      <c r="BZ745" s="217"/>
      <c r="CA745" s="217"/>
      <c r="CB745" s="176"/>
      <c r="CZ745" s="136"/>
      <c r="DA745" s="136"/>
      <c r="DB745" s="136"/>
      <c r="DC745" s="136"/>
      <c r="DD745" s="136"/>
    </row>
    <row r="746" spans="1:108" ht="68.25" hidden="1" thickBot="1" x14ac:dyDescent="0.25">
      <c r="D746" s="202" t="s">
        <v>170</v>
      </c>
      <c r="E746" s="171" t="s">
        <v>207</v>
      </c>
      <c r="F746" s="151"/>
      <c r="H746" s="195" t="s">
        <v>113</v>
      </c>
      <c r="J746" s="170" t="s">
        <v>110</v>
      </c>
      <c r="K746" s="234" t="s">
        <v>26</v>
      </c>
      <c r="L746" s="235"/>
      <c r="M746" s="235"/>
      <c r="N746" s="235"/>
      <c r="O746" s="236"/>
      <c r="P746" s="235"/>
      <c r="Q746" s="236"/>
      <c r="R746" s="236"/>
      <c r="S746" s="235"/>
      <c r="T746" s="236"/>
      <c r="U746" s="236"/>
      <c r="V746" s="236"/>
      <c r="W746" s="235"/>
      <c r="X746" s="236"/>
      <c r="Y746" s="236"/>
      <c r="Z746" s="236"/>
      <c r="AA746" s="235"/>
      <c r="AB746" s="235"/>
      <c r="AC746" s="236"/>
      <c r="AD746" s="236"/>
      <c r="AE746" s="236"/>
      <c r="AF746" s="235"/>
      <c r="AG746" s="237"/>
      <c r="AH746" s="238"/>
      <c r="AI746" s="239"/>
      <c r="AJ746" s="239"/>
      <c r="AK746" s="287"/>
      <c r="AL746" s="198" t="s">
        <v>316</v>
      </c>
      <c r="AM746" s="240"/>
      <c r="AN746" s="239"/>
      <c r="AO746" s="239"/>
      <c r="AP746" s="287"/>
      <c r="AQ746" s="51"/>
      <c r="AS746" s="51"/>
      <c r="AT746" s="287"/>
      <c r="BA746" s="198" t="s">
        <v>194</v>
      </c>
      <c r="BG746" s="202" t="s">
        <v>194</v>
      </c>
      <c r="BH746" s="171" t="s">
        <v>471</v>
      </c>
      <c r="BL746" s="217" t="s">
        <v>170</v>
      </c>
      <c r="BN746" s="151"/>
      <c r="BO746" s="151"/>
    </row>
    <row r="747" spans="1:108" ht="34.5" hidden="1" thickBot="1" x14ac:dyDescent="0.25">
      <c r="D747" s="202" t="s">
        <v>155</v>
      </c>
      <c r="E747" s="171" t="s">
        <v>205</v>
      </c>
      <c r="F747" s="151"/>
      <c r="J747" s="170" t="s">
        <v>109</v>
      </c>
      <c r="K747" s="241" t="s">
        <v>115</v>
      </c>
      <c r="L747" s="198" t="s">
        <v>111</v>
      </c>
      <c r="M747" s="198" t="s">
        <v>143</v>
      </c>
      <c r="N747" s="198" t="s">
        <v>112</v>
      </c>
      <c r="O747" s="271" t="s">
        <v>146</v>
      </c>
      <c r="P747" s="242" t="s">
        <v>108</v>
      </c>
      <c r="Q747" s="153"/>
      <c r="R747" s="271" t="s">
        <v>110</v>
      </c>
      <c r="S747" s="198" t="s">
        <v>109</v>
      </c>
      <c r="T747" s="271" t="s">
        <v>114</v>
      </c>
      <c r="W747" s="198" t="s">
        <v>106</v>
      </c>
      <c r="X747" s="189"/>
      <c r="Y747" s="243"/>
      <c r="Z747" s="243"/>
      <c r="AA747" s="151"/>
      <c r="AB747" s="151"/>
      <c r="AC747" s="243"/>
      <c r="AF747" s="198" t="s">
        <v>147</v>
      </c>
      <c r="AG747" s="198" t="s">
        <v>42</v>
      </c>
      <c r="AH747" s="243"/>
      <c r="AL747" s="227" t="s">
        <v>317</v>
      </c>
      <c r="AM747" s="263"/>
      <c r="AZ747" s="153"/>
      <c r="BA747" s="198" t="s">
        <v>195</v>
      </c>
      <c r="BG747" s="202" t="s">
        <v>195</v>
      </c>
      <c r="BH747" s="171" t="s">
        <v>472</v>
      </c>
    </row>
    <row r="748" spans="1:108" ht="57" hidden="1" thickBot="1" x14ac:dyDescent="0.25">
      <c r="D748" s="202" t="s">
        <v>156</v>
      </c>
      <c r="E748" s="171" t="s">
        <v>418</v>
      </c>
      <c r="F748" s="151"/>
      <c r="J748" s="170" t="s">
        <v>114</v>
      </c>
      <c r="K748" s="241" t="s">
        <v>140</v>
      </c>
      <c r="L748" s="198" t="s">
        <v>140</v>
      </c>
      <c r="M748" s="198" t="s">
        <v>140</v>
      </c>
      <c r="N748" s="198" t="s">
        <v>140</v>
      </c>
      <c r="O748" s="198" t="s">
        <v>140</v>
      </c>
      <c r="P748" s="242" t="s">
        <v>140</v>
      </c>
      <c r="R748" s="198" t="s">
        <v>140</v>
      </c>
      <c r="S748" s="198" t="s">
        <v>140</v>
      </c>
      <c r="T748" s="198" t="s">
        <v>140</v>
      </c>
      <c r="W748" s="198" t="s">
        <v>140</v>
      </c>
      <c r="X748" s="151"/>
      <c r="Y748" s="263"/>
      <c r="Z748" s="263"/>
      <c r="AA748" s="151"/>
      <c r="AB748" s="151"/>
      <c r="AC748" s="263"/>
      <c r="AF748" s="198" t="s">
        <v>140</v>
      </c>
      <c r="AG748" s="198" t="s">
        <v>140</v>
      </c>
      <c r="AH748" s="263"/>
      <c r="AL748" s="198" t="s">
        <v>318</v>
      </c>
      <c r="AM748" s="263"/>
      <c r="BA748" s="198" t="s">
        <v>196</v>
      </c>
      <c r="BC748" s="387" t="s">
        <v>382</v>
      </c>
      <c r="BD748" s="388"/>
      <c r="BG748" s="202" t="s">
        <v>196</v>
      </c>
      <c r="BH748" s="171" t="s">
        <v>473</v>
      </c>
    </row>
    <row r="749" spans="1:108" ht="34.5" hidden="1" thickBot="1" x14ac:dyDescent="0.25">
      <c r="D749" s="216" t="s">
        <v>165</v>
      </c>
      <c r="E749" s="176" t="s">
        <v>204</v>
      </c>
      <c r="F749" s="151"/>
      <c r="J749" s="170" t="s">
        <v>106</v>
      </c>
      <c r="K749" s="241" t="s">
        <v>144</v>
      </c>
      <c r="L749" s="198" t="s">
        <v>144</v>
      </c>
      <c r="M749" s="198" t="s">
        <v>144</v>
      </c>
      <c r="N749" s="198" t="s">
        <v>144</v>
      </c>
      <c r="O749" s="198" t="s">
        <v>144</v>
      </c>
      <c r="P749" s="242" t="s">
        <v>144</v>
      </c>
      <c r="R749" s="198" t="s">
        <v>144</v>
      </c>
      <c r="S749" s="198" t="s">
        <v>144</v>
      </c>
      <c r="T749" s="198" t="s">
        <v>141</v>
      </c>
      <c r="W749" s="198" t="s">
        <v>144</v>
      </c>
      <c r="X749" s="151"/>
      <c r="Y749" s="263"/>
      <c r="Z749" s="263"/>
      <c r="AA749" s="151"/>
      <c r="AB749" s="151"/>
      <c r="AC749" s="263"/>
      <c r="AF749" s="198" t="s">
        <v>144</v>
      </c>
      <c r="AG749" s="198" t="s">
        <v>144</v>
      </c>
      <c r="AH749" s="263"/>
      <c r="AL749" s="214" t="s">
        <v>319</v>
      </c>
      <c r="BA749" s="198" t="s">
        <v>190</v>
      </c>
      <c r="BC749" s="244" t="s">
        <v>268</v>
      </c>
      <c r="BD749" s="245" t="s">
        <v>266</v>
      </c>
      <c r="BG749" s="202" t="s">
        <v>190</v>
      </c>
      <c r="BH749" s="171" t="s">
        <v>474</v>
      </c>
    </row>
    <row r="750" spans="1:108" ht="12" hidden="1" thickBot="1" x14ac:dyDescent="0.25">
      <c r="D750" s="151"/>
      <c r="E750" s="151"/>
      <c r="F750" s="151"/>
      <c r="J750" s="170" t="s">
        <v>148</v>
      </c>
      <c r="K750" s="241" t="s">
        <v>141</v>
      </c>
      <c r="L750" s="198" t="s">
        <v>141</v>
      </c>
      <c r="M750" s="214" t="s">
        <v>141</v>
      </c>
      <c r="N750" s="198" t="s">
        <v>141</v>
      </c>
      <c r="O750" s="198" t="s">
        <v>141</v>
      </c>
      <c r="P750" s="242" t="s">
        <v>141</v>
      </c>
      <c r="R750" s="198" t="s">
        <v>141</v>
      </c>
      <c r="S750" s="198" t="s">
        <v>141</v>
      </c>
      <c r="T750" s="214" t="s">
        <v>142</v>
      </c>
      <c r="W750" s="198" t="s">
        <v>141</v>
      </c>
      <c r="X750" s="151"/>
      <c r="Y750" s="263"/>
      <c r="Z750" s="263"/>
      <c r="AA750" s="151"/>
      <c r="AB750" s="151"/>
      <c r="AC750" s="263"/>
      <c r="AF750" s="198" t="s">
        <v>141</v>
      </c>
      <c r="AG750" s="198" t="s">
        <v>141</v>
      </c>
      <c r="AH750" s="263"/>
      <c r="BA750" s="198" t="s">
        <v>435</v>
      </c>
      <c r="BC750" s="202" t="s">
        <v>258</v>
      </c>
      <c r="BD750" s="171" t="s">
        <v>256</v>
      </c>
      <c r="BG750" s="202" t="s">
        <v>435</v>
      </c>
      <c r="BH750" s="171" t="s">
        <v>180</v>
      </c>
    </row>
    <row r="751" spans="1:108" ht="23.25" hidden="1" thickBot="1" x14ac:dyDescent="0.25">
      <c r="D751" s="151"/>
      <c r="E751" s="151"/>
      <c r="F751" s="151"/>
      <c r="J751" s="175"/>
      <c r="K751" s="241" t="s">
        <v>145</v>
      </c>
      <c r="L751" s="198" t="s">
        <v>145</v>
      </c>
      <c r="N751" s="198" t="s">
        <v>145</v>
      </c>
      <c r="P751" s="242" t="s">
        <v>145</v>
      </c>
      <c r="R751" s="198" t="s">
        <v>145</v>
      </c>
      <c r="S751" s="198" t="s">
        <v>145</v>
      </c>
      <c r="W751" s="198" t="s">
        <v>145</v>
      </c>
      <c r="X751" s="151"/>
      <c r="Y751" s="263"/>
      <c r="Z751" s="263"/>
      <c r="AA751" s="151"/>
      <c r="AB751" s="151"/>
      <c r="AC751" s="263"/>
      <c r="AF751" s="198" t="s">
        <v>145</v>
      </c>
      <c r="AG751" s="198" t="s">
        <v>145</v>
      </c>
      <c r="AH751" s="263"/>
      <c r="BA751" s="198" t="s">
        <v>192</v>
      </c>
      <c r="BC751" s="202" t="s">
        <v>261</v>
      </c>
      <c r="BD751" s="171" t="s">
        <v>262</v>
      </c>
      <c r="BG751" s="202" t="s">
        <v>192</v>
      </c>
      <c r="BH751" s="171" t="s">
        <v>475</v>
      </c>
    </row>
    <row r="752" spans="1:108" ht="23.25" hidden="1" thickBot="1" x14ac:dyDescent="0.25">
      <c r="D752" s="151"/>
      <c r="E752" s="286"/>
      <c r="F752" s="286"/>
      <c r="K752" s="246" t="s">
        <v>142</v>
      </c>
      <c r="L752" s="214" t="s">
        <v>142</v>
      </c>
      <c r="N752" s="214" t="s">
        <v>142</v>
      </c>
      <c r="P752" s="247" t="s">
        <v>142</v>
      </c>
      <c r="R752" s="214" t="s">
        <v>142</v>
      </c>
      <c r="S752" s="214" t="s">
        <v>142</v>
      </c>
      <c r="W752" s="214" t="s">
        <v>142</v>
      </c>
      <c r="X752" s="151"/>
      <c r="Y752" s="263"/>
      <c r="Z752" s="263"/>
      <c r="AA752" s="151"/>
      <c r="AB752" s="151"/>
      <c r="AC752" s="263"/>
      <c r="AF752" s="214" t="s">
        <v>142</v>
      </c>
      <c r="AG752" s="214" t="s">
        <v>142</v>
      </c>
      <c r="AH752" s="263"/>
      <c r="BA752" s="198" t="s">
        <v>191</v>
      </c>
      <c r="BC752" s="202" t="s">
        <v>259</v>
      </c>
      <c r="BD752" s="171" t="s">
        <v>263</v>
      </c>
      <c r="BG752" s="202" t="s">
        <v>191</v>
      </c>
      <c r="BH752" s="171" t="s">
        <v>292</v>
      </c>
    </row>
    <row r="753" spans="4:60" ht="22.5" hidden="1" x14ac:dyDescent="0.2">
      <c r="D753" s="151"/>
      <c r="E753" s="286"/>
      <c r="F753" s="286"/>
      <c r="BA753" s="198" t="s">
        <v>193</v>
      </c>
      <c r="BC753" s="202" t="s">
        <v>290</v>
      </c>
      <c r="BD753" s="171" t="s">
        <v>264</v>
      </c>
      <c r="BG753" s="202" t="s">
        <v>193</v>
      </c>
      <c r="BH753" s="171" t="s">
        <v>476</v>
      </c>
    </row>
    <row r="754" spans="4:60" hidden="1" x14ac:dyDescent="0.2">
      <c r="D754" s="151"/>
      <c r="E754" s="286"/>
      <c r="F754" s="286"/>
      <c r="BA754" s="198" t="s">
        <v>187</v>
      </c>
      <c r="BC754" s="202" t="s">
        <v>257</v>
      </c>
      <c r="BD754" s="171" t="s">
        <v>467</v>
      </c>
      <c r="BG754" s="202" t="s">
        <v>187</v>
      </c>
      <c r="BH754" s="171" t="s">
        <v>252</v>
      </c>
    </row>
    <row r="755" spans="4:60" hidden="1" x14ac:dyDescent="0.2">
      <c r="D755" s="151"/>
      <c r="E755" s="286"/>
      <c r="F755" s="286"/>
      <c r="BA755" s="248" t="s">
        <v>464</v>
      </c>
      <c r="BC755" s="202" t="s">
        <v>267</v>
      </c>
      <c r="BD755" s="245" t="s">
        <v>266</v>
      </c>
      <c r="BG755" s="249" t="s">
        <v>464</v>
      </c>
      <c r="BH755" s="171" t="s">
        <v>254</v>
      </c>
    </row>
    <row r="756" spans="4:60" ht="22.5" hidden="1" x14ac:dyDescent="0.2">
      <c r="D756" s="151"/>
      <c r="E756" s="286"/>
      <c r="F756" s="286"/>
      <c r="BA756" s="248" t="s">
        <v>465</v>
      </c>
      <c r="BC756" s="202" t="s">
        <v>460</v>
      </c>
      <c r="BD756" s="171" t="s">
        <v>461</v>
      </c>
      <c r="BG756" s="249" t="s">
        <v>465</v>
      </c>
      <c r="BH756" s="171" t="s">
        <v>176</v>
      </c>
    </row>
    <row r="757" spans="4:60" ht="22.5" hidden="1" x14ac:dyDescent="0.2">
      <c r="D757" s="151"/>
      <c r="E757" s="286"/>
      <c r="F757" s="286"/>
      <c r="BA757" s="198" t="s">
        <v>186</v>
      </c>
      <c r="BC757" s="202" t="s">
        <v>265</v>
      </c>
      <c r="BD757" s="171" t="s">
        <v>181</v>
      </c>
      <c r="BG757" s="202" t="s">
        <v>186</v>
      </c>
      <c r="BH757" s="171" t="s">
        <v>417</v>
      </c>
    </row>
    <row r="758" spans="4:60" hidden="1" x14ac:dyDescent="0.2">
      <c r="D758" s="151"/>
      <c r="E758" s="286"/>
      <c r="F758" s="286"/>
      <c r="BA758" s="198" t="s">
        <v>268</v>
      </c>
      <c r="BG758" s="202" t="s">
        <v>163</v>
      </c>
      <c r="BH758" s="171" t="s">
        <v>174</v>
      </c>
    </row>
    <row r="759" spans="4:60" hidden="1" x14ac:dyDescent="0.2">
      <c r="D759" s="151"/>
      <c r="E759" s="151"/>
      <c r="F759" s="151"/>
      <c r="BA759" s="198" t="s">
        <v>468</v>
      </c>
      <c r="BG759" s="202" t="s">
        <v>164</v>
      </c>
      <c r="BH759" s="171" t="s">
        <v>251</v>
      </c>
    </row>
    <row r="760" spans="4:60" hidden="1" x14ac:dyDescent="0.2">
      <c r="BA760" s="198" t="s">
        <v>163</v>
      </c>
      <c r="BG760" s="202" t="s">
        <v>162</v>
      </c>
      <c r="BH760" s="171" t="s">
        <v>172</v>
      </c>
    </row>
    <row r="761" spans="4:60" hidden="1" x14ac:dyDescent="0.2">
      <c r="BA761" s="198" t="s">
        <v>258</v>
      </c>
      <c r="BG761" s="249" t="s">
        <v>466</v>
      </c>
      <c r="BH761" s="171" t="s">
        <v>178</v>
      </c>
    </row>
    <row r="762" spans="4:60" hidden="1" x14ac:dyDescent="0.2">
      <c r="BA762" s="198" t="s">
        <v>469</v>
      </c>
      <c r="BG762" s="202" t="s">
        <v>183</v>
      </c>
      <c r="BH762" s="171" t="s">
        <v>477</v>
      </c>
    </row>
    <row r="763" spans="4:60" hidden="1" x14ac:dyDescent="0.2">
      <c r="BA763" s="198" t="s">
        <v>259</v>
      </c>
      <c r="BG763" s="202" t="s">
        <v>184</v>
      </c>
      <c r="BH763" s="171" t="s">
        <v>175</v>
      </c>
    </row>
    <row r="764" spans="4:60" hidden="1" x14ac:dyDescent="0.2">
      <c r="O764" s="153"/>
      <c r="BA764" s="198" t="s">
        <v>260</v>
      </c>
      <c r="BG764" s="202" t="s">
        <v>185</v>
      </c>
      <c r="BH764" s="171" t="s">
        <v>253</v>
      </c>
    </row>
    <row r="765" spans="4:60" hidden="1" x14ac:dyDescent="0.2">
      <c r="BA765" s="198" t="s">
        <v>257</v>
      </c>
      <c r="BG765" s="202" t="s">
        <v>550</v>
      </c>
      <c r="BH765" s="171" t="s">
        <v>160</v>
      </c>
    </row>
    <row r="766" spans="4:60" hidden="1" x14ac:dyDescent="0.2">
      <c r="BA766" s="198" t="s">
        <v>267</v>
      </c>
      <c r="BG766" s="228" t="s">
        <v>555</v>
      </c>
      <c r="BH766" s="171" t="s">
        <v>553</v>
      </c>
    </row>
    <row r="767" spans="4:60" ht="12" hidden="1" thickBot="1" x14ac:dyDescent="0.25">
      <c r="BA767" s="198" t="s">
        <v>548</v>
      </c>
      <c r="BG767" s="215" t="s">
        <v>556</v>
      </c>
      <c r="BH767" s="176" t="s">
        <v>554</v>
      </c>
    </row>
    <row r="768" spans="4:60" ht="12" hidden="1" thickBot="1" x14ac:dyDescent="0.25">
      <c r="BA768" s="198" t="s">
        <v>265</v>
      </c>
    </row>
    <row r="769" spans="1:53" hidden="1" x14ac:dyDescent="0.2">
      <c r="A769" s="185" t="s">
        <v>161</v>
      </c>
      <c r="B769" s="191" t="s">
        <v>299</v>
      </c>
      <c r="BA769" s="198" t="s">
        <v>164</v>
      </c>
    </row>
    <row r="770" spans="1:53" ht="45" hidden="1" x14ac:dyDescent="0.2">
      <c r="A770" s="205" t="s">
        <v>463</v>
      </c>
      <c r="B770" s="171" t="s">
        <v>255</v>
      </c>
      <c r="BA770" s="198" t="s">
        <v>162</v>
      </c>
    </row>
    <row r="771" spans="1:53" ht="33.75" hidden="1" x14ac:dyDescent="0.2">
      <c r="A771" s="193" t="s">
        <v>189</v>
      </c>
      <c r="B771" s="171" t="s">
        <v>179</v>
      </c>
      <c r="BA771" s="250" t="s">
        <v>549</v>
      </c>
    </row>
    <row r="772" spans="1:53" ht="22.5" hidden="1" x14ac:dyDescent="0.2">
      <c r="A772" s="193" t="s">
        <v>188</v>
      </c>
      <c r="B772" s="171" t="s">
        <v>177</v>
      </c>
      <c r="BA772" s="198" t="s">
        <v>183</v>
      </c>
    </row>
    <row r="773" spans="1:53" ht="33.75" hidden="1" x14ac:dyDescent="0.2">
      <c r="A773" s="193" t="s">
        <v>182</v>
      </c>
      <c r="B773" s="171" t="s">
        <v>173</v>
      </c>
      <c r="BA773" s="198" t="s">
        <v>184</v>
      </c>
    </row>
    <row r="774" spans="1:53" ht="33.75" hidden="1" x14ac:dyDescent="0.2">
      <c r="A774" s="231" t="s">
        <v>198</v>
      </c>
      <c r="B774" s="171" t="s">
        <v>291</v>
      </c>
      <c r="BA774" s="198" t="s">
        <v>185</v>
      </c>
    </row>
    <row r="775" spans="1:53" ht="45" hidden="1" x14ac:dyDescent="0.2">
      <c r="A775" s="233" t="s">
        <v>197</v>
      </c>
      <c r="B775" s="171" t="s">
        <v>470</v>
      </c>
      <c r="BA775" s="198" t="s">
        <v>550</v>
      </c>
    </row>
    <row r="776" spans="1:53" ht="33.75" hidden="1" x14ac:dyDescent="0.2">
      <c r="A776" s="202" t="s">
        <v>194</v>
      </c>
      <c r="B776" s="171" t="s">
        <v>471</v>
      </c>
      <c r="BA776" s="250" t="s">
        <v>551</v>
      </c>
    </row>
    <row r="777" spans="1:53" ht="23.25" hidden="1" thickBot="1" x14ac:dyDescent="0.25">
      <c r="A777" s="202" t="s">
        <v>195</v>
      </c>
      <c r="B777" s="171" t="s">
        <v>472</v>
      </c>
      <c r="BA777" s="251" t="s">
        <v>552</v>
      </c>
    </row>
    <row r="778" spans="1:53" ht="33.75" hidden="1" x14ac:dyDescent="0.2">
      <c r="A778" s="202" t="s">
        <v>196</v>
      </c>
      <c r="B778" s="171" t="s">
        <v>473</v>
      </c>
    </row>
    <row r="779" spans="1:53" ht="33.75" hidden="1" x14ac:dyDescent="0.2">
      <c r="A779" s="202" t="s">
        <v>190</v>
      </c>
      <c r="B779" s="171" t="s">
        <v>474</v>
      </c>
    </row>
    <row r="780" spans="1:53" ht="33.75" hidden="1" x14ac:dyDescent="0.2">
      <c r="A780" s="202" t="s">
        <v>435</v>
      </c>
      <c r="B780" s="171" t="s">
        <v>180</v>
      </c>
    </row>
    <row r="781" spans="1:53" ht="33.75" hidden="1" x14ac:dyDescent="0.2">
      <c r="A781" s="202" t="s">
        <v>192</v>
      </c>
      <c r="B781" s="171" t="s">
        <v>475</v>
      </c>
    </row>
    <row r="782" spans="1:53" ht="22.5" hidden="1" x14ac:dyDescent="0.2">
      <c r="A782" s="202" t="s">
        <v>191</v>
      </c>
      <c r="B782" s="171" t="s">
        <v>292</v>
      </c>
    </row>
    <row r="783" spans="1:53" ht="22.5" hidden="1" x14ac:dyDescent="0.2">
      <c r="A783" s="202" t="s">
        <v>193</v>
      </c>
      <c r="B783" s="171" t="s">
        <v>476</v>
      </c>
    </row>
    <row r="784" spans="1:53" ht="33.75" hidden="1" x14ac:dyDescent="0.2">
      <c r="A784" s="202" t="s">
        <v>187</v>
      </c>
      <c r="B784" s="171" t="s">
        <v>252</v>
      </c>
    </row>
    <row r="785" spans="1:2" ht="33.75" hidden="1" x14ac:dyDescent="0.2">
      <c r="A785" s="249" t="s">
        <v>464</v>
      </c>
      <c r="B785" s="171" t="s">
        <v>254</v>
      </c>
    </row>
    <row r="786" spans="1:2" ht="67.5" hidden="1" x14ac:dyDescent="0.2">
      <c r="A786" s="249" t="s">
        <v>465</v>
      </c>
      <c r="B786" s="171" t="s">
        <v>176</v>
      </c>
    </row>
    <row r="787" spans="1:2" ht="22.5" hidden="1" x14ac:dyDescent="0.2">
      <c r="A787" s="202" t="s">
        <v>186</v>
      </c>
      <c r="B787" s="171" t="s">
        <v>417</v>
      </c>
    </row>
    <row r="788" spans="1:2" hidden="1" x14ac:dyDescent="0.2">
      <c r="A788" s="202" t="s">
        <v>163</v>
      </c>
      <c r="B788" s="171" t="s">
        <v>174</v>
      </c>
    </row>
    <row r="789" spans="1:2" hidden="1" x14ac:dyDescent="0.2">
      <c r="A789" s="202" t="s">
        <v>164</v>
      </c>
      <c r="B789" s="171" t="s">
        <v>251</v>
      </c>
    </row>
    <row r="790" spans="1:2" hidden="1" x14ac:dyDescent="0.2">
      <c r="A790" s="202" t="s">
        <v>162</v>
      </c>
      <c r="B790" s="171" t="s">
        <v>172</v>
      </c>
    </row>
    <row r="791" spans="1:2" ht="45" hidden="1" x14ac:dyDescent="0.2">
      <c r="A791" s="249" t="s">
        <v>466</v>
      </c>
      <c r="B791" s="171" t="s">
        <v>178</v>
      </c>
    </row>
    <row r="792" spans="1:2" ht="33.75" hidden="1" x14ac:dyDescent="0.2">
      <c r="A792" s="202" t="s">
        <v>183</v>
      </c>
      <c r="B792" s="171" t="s">
        <v>477</v>
      </c>
    </row>
    <row r="793" spans="1:2" ht="22.5" hidden="1" x14ac:dyDescent="0.2">
      <c r="A793" s="202" t="s">
        <v>184</v>
      </c>
      <c r="B793" s="171" t="s">
        <v>175</v>
      </c>
    </row>
    <row r="794" spans="1:2" ht="22.5" hidden="1" x14ac:dyDescent="0.2">
      <c r="A794" s="202" t="s">
        <v>185</v>
      </c>
      <c r="B794" s="171" t="s">
        <v>253</v>
      </c>
    </row>
    <row r="795" spans="1:2" ht="45" hidden="1" x14ac:dyDescent="0.2">
      <c r="A795" s="202" t="s">
        <v>550</v>
      </c>
      <c r="B795" s="171" t="s">
        <v>160</v>
      </c>
    </row>
    <row r="796" spans="1:2" ht="56.25" hidden="1" x14ac:dyDescent="0.2">
      <c r="A796" s="228" t="s">
        <v>555</v>
      </c>
      <c r="B796" s="171" t="s">
        <v>553</v>
      </c>
    </row>
    <row r="797" spans="1:2" ht="57" hidden="1" thickBot="1" x14ac:dyDescent="0.25">
      <c r="A797" s="215" t="s">
        <v>556</v>
      </c>
      <c r="B797" s="176" t="s">
        <v>554</v>
      </c>
    </row>
    <row r="798" spans="1:2" ht="45" hidden="1" x14ac:dyDescent="0.2">
      <c r="A798" s="244" t="s">
        <v>268</v>
      </c>
      <c r="B798" s="245" t="s">
        <v>266</v>
      </c>
    </row>
    <row r="799" spans="1:2" ht="33.75" hidden="1" x14ac:dyDescent="0.2">
      <c r="A799" s="202" t="s">
        <v>258</v>
      </c>
      <c r="B799" s="171" t="s">
        <v>256</v>
      </c>
    </row>
    <row r="800" spans="1:2" ht="56.25" hidden="1" x14ac:dyDescent="0.2">
      <c r="A800" s="202" t="s">
        <v>261</v>
      </c>
      <c r="B800" s="171" t="s">
        <v>262</v>
      </c>
    </row>
    <row r="801" spans="1:2" ht="56.25" hidden="1" x14ac:dyDescent="0.2">
      <c r="A801" s="202" t="s">
        <v>259</v>
      </c>
      <c r="B801" s="171" t="s">
        <v>263</v>
      </c>
    </row>
    <row r="802" spans="1:2" ht="56.25" hidden="1" x14ac:dyDescent="0.2">
      <c r="A802" s="202" t="s">
        <v>290</v>
      </c>
      <c r="B802" s="171" t="s">
        <v>264</v>
      </c>
    </row>
    <row r="803" spans="1:2" ht="33.75" hidden="1" x14ac:dyDescent="0.2">
      <c r="A803" s="202" t="s">
        <v>257</v>
      </c>
      <c r="B803" s="171" t="s">
        <v>467</v>
      </c>
    </row>
    <row r="804" spans="1:2" ht="33.75" hidden="1" x14ac:dyDescent="0.2">
      <c r="A804" s="202" t="s">
        <v>267</v>
      </c>
      <c r="B804" s="245" t="s">
        <v>266</v>
      </c>
    </row>
    <row r="805" spans="1:2" ht="33.75" hidden="1" x14ac:dyDescent="0.2">
      <c r="A805" s="202" t="s">
        <v>460</v>
      </c>
      <c r="B805" s="171" t="s">
        <v>461</v>
      </c>
    </row>
    <row r="806" spans="1:2" ht="56.25" hidden="1" x14ac:dyDescent="0.2">
      <c r="A806" s="202" t="s">
        <v>265</v>
      </c>
      <c r="B806" s="171" t="s">
        <v>181</v>
      </c>
    </row>
    <row r="807" spans="1:2" hidden="1" x14ac:dyDescent="0.2"/>
    <row r="808" spans="1:2" ht="33.75" hidden="1" x14ac:dyDescent="0.2">
      <c r="A808" s="202" t="s">
        <v>562</v>
      </c>
      <c r="B808" s="264" t="s">
        <v>446</v>
      </c>
    </row>
    <row r="809" spans="1:2" ht="57" hidden="1" thickBot="1" x14ac:dyDescent="0.25">
      <c r="A809" s="215" t="s">
        <v>563</v>
      </c>
      <c r="B809" s="264" t="s">
        <v>448</v>
      </c>
    </row>
    <row r="810" spans="1:2" ht="22.5" hidden="1" x14ac:dyDescent="0.2">
      <c r="A810" s="202" t="s">
        <v>564</v>
      </c>
      <c r="B810" s="264" t="s">
        <v>450</v>
      </c>
    </row>
    <row r="811" spans="1:2" ht="45" hidden="1" x14ac:dyDescent="0.2">
      <c r="A811" s="202" t="s">
        <v>567</v>
      </c>
      <c r="B811" s="264" t="s">
        <v>160</v>
      </c>
    </row>
    <row r="812" spans="1:2" ht="68.25" hidden="1" thickBot="1" x14ac:dyDescent="0.25">
      <c r="A812" s="228" t="s">
        <v>565</v>
      </c>
      <c r="B812" s="225"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4" customFormat="1" hidden="1" x14ac:dyDescent="0.2">
      <c r="A821" s="273" t="s">
        <v>157</v>
      </c>
      <c r="B821" s="273"/>
      <c r="C821" s="273"/>
      <c r="D821" s="273" t="s">
        <v>153</v>
      </c>
      <c r="E821" s="273" t="s">
        <v>293</v>
      </c>
      <c r="F821" s="273"/>
      <c r="G821" s="273" t="s">
        <v>270</v>
      </c>
      <c r="H821" s="273" t="s">
        <v>271</v>
      </c>
      <c r="I821" s="273" t="s">
        <v>272</v>
      </c>
      <c r="J821" s="273" t="s">
        <v>294</v>
      </c>
      <c r="L821" s="274" t="s">
        <v>560</v>
      </c>
      <c r="N821" s="273" t="s">
        <v>25</v>
      </c>
      <c r="S821" s="273" t="s">
        <v>58</v>
      </c>
      <c r="Y821" s="252"/>
      <c r="Z821" s="252"/>
      <c r="AA821" s="273" t="s">
        <v>329</v>
      </c>
      <c r="AC821" s="252"/>
      <c r="AD821" s="252"/>
      <c r="AE821" s="252"/>
      <c r="AG821" s="273" t="s">
        <v>305</v>
      </c>
      <c r="AH821" s="253"/>
      <c r="AI821" s="252"/>
      <c r="AJ821" s="252"/>
      <c r="AK821" s="273" t="s">
        <v>310</v>
      </c>
      <c r="AL821" s="273" t="s">
        <v>309</v>
      </c>
      <c r="AM821" s="253"/>
      <c r="AN821" s="252"/>
      <c r="AO821" s="252"/>
      <c r="AR821" s="273"/>
      <c r="AT821" s="273" t="s">
        <v>296</v>
      </c>
      <c r="AW821" s="436" t="s">
        <v>295</v>
      </c>
      <c r="AX821" s="436"/>
      <c r="AY821" s="436"/>
      <c r="AZ821" s="273"/>
      <c r="BA821" s="273" t="s">
        <v>161</v>
      </c>
      <c r="BB821" s="273"/>
      <c r="BC821" s="273" t="s">
        <v>298</v>
      </c>
      <c r="BD821" s="254" t="s">
        <v>297</v>
      </c>
      <c r="BE821" s="273" t="s">
        <v>444</v>
      </c>
      <c r="BF821" s="273" t="s">
        <v>459</v>
      </c>
      <c r="BG821" s="273" t="s">
        <v>161</v>
      </c>
      <c r="BH821" s="273" t="s">
        <v>299</v>
      </c>
      <c r="BJ821" s="436" t="s">
        <v>300</v>
      </c>
      <c r="BK821" s="436"/>
      <c r="BL821" s="436"/>
      <c r="BM821" s="436"/>
      <c r="BN821" s="436"/>
      <c r="BO821" s="436"/>
      <c r="BP821" s="436"/>
      <c r="BQ821" s="436"/>
      <c r="BR821" s="436"/>
      <c r="BS821" s="436"/>
      <c r="BT821" s="436"/>
      <c r="BU821" s="436"/>
      <c r="BV821" s="436"/>
      <c r="BW821" s="436"/>
      <c r="BX821" s="436"/>
      <c r="BY821" s="436"/>
      <c r="BZ821" s="436"/>
      <c r="CA821" s="436"/>
      <c r="CB821" s="436"/>
      <c r="CD821" s="436" t="s">
        <v>301</v>
      </c>
      <c r="CE821" s="436"/>
      <c r="CF821" s="436"/>
      <c r="CG821" s="436"/>
      <c r="CH821" s="436"/>
      <c r="CI821" s="436"/>
      <c r="CJ821" s="436"/>
      <c r="CK821" s="436"/>
      <c r="CL821" s="436"/>
      <c r="CM821" s="436"/>
      <c r="CO821" s="436" t="s">
        <v>302</v>
      </c>
      <c r="CP821" s="436"/>
      <c r="CQ821" s="436"/>
      <c r="CR821" s="436"/>
      <c r="CS821" s="436"/>
      <c r="CT821" s="436"/>
      <c r="CU821" s="436"/>
      <c r="CV821" s="436"/>
      <c r="CW821" s="436"/>
      <c r="CX821" s="254"/>
      <c r="CZ821" s="437" t="s">
        <v>566</v>
      </c>
      <c r="DA821" s="437"/>
      <c r="DB821" s="437"/>
      <c r="DC821" s="437"/>
      <c r="DD821" s="437"/>
    </row>
    <row r="822" spans="1:108" s="274" customFormat="1" ht="33.75" hidden="1" x14ac:dyDescent="0.2">
      <c r="A822" s="274" t="s">
        <v>153</v>
      </c>
      <c r="D822" s="274" t="s">
        <v>167</v>
      </c>
      <c r="E822" s="274" t="s">
        <v>199</v>
      </c>
      <c r="G822" s="274" t="s">
        <v>271</v>
      </c>
      <c r="H822" s="274" t="s">
        <v>38</v>
      </c>
      <c r="I822" s="274" t="s">
        <v>273</v>
      </c>
      <c r="J822" s="274" t="s">
        <v>115</v>
      </c>
      <c r="K822" s="274" t="s">
        <v>383</v>
      </c>
      <c r="L822" s="273" t="s">
        <v>275</v>
      </c>
      <c r="N822" s="274" t="s">
        <v>149</v>
      </c>
      <c r="S822" s="274" t="s">
        <v>288</v>
      </c>
      <c r="Y822" s="252"/>
      <c r="Z822" s="252"/>
      <c r="AA822" s="274" t="s">
        <v>330</v>
      </c>
      <c r="AC822" s="252"/>
      <c r="AD822" s="252"/>
      <c r="AE822" s="252"/>
      <c r="AG822" s="274" t="s">
        <v>306</v>
      </c>
      <c r="AH822" s="252"/>
      <c r="AI822" s="252"/>
      <c r="AJ822" s="252"/>
      <c r="AK822" s="274" t="s">
        <v>304</v>
      </c>
      <c r="AL822" s="274" t="s">
        <v>311</v>
      </c>
      <c r="AM822" s="252"/>
      <c r="AN822" s="252"/>
      <c r="AO822" s="252"/>
      <c r="AR822" s="273"/>
      <c r="AT822" s="274" t="s">
        <v>152</v>
      </c>
      <c r="AW822" s="273" t="s">
        <v>87</v>
      </c>
      <c r="AX822" s="273" t="s">
        <v>88</v>
      </c>
      <c r="AY822" s="255" t="s">
        <v>89</v>
      </c>
      <c r="AZ822" s="273"/>
      <c r="BA822" s="274" t="s">
        <v>463</v>
      </c>
      <c r="BC822" s="274" t="s">
        <v>562</v>
      </c>
      <c r="BD822" s="274" t="s">
        <v>446</v>
      </c>
      <c r="BE822" s="274" t="s">
        <v>445</v>
      </c>
      <c r="BF822" s="256" t="s">
        <v>454</v>
      </c>
      <c r="BG822" s="274" t="s">
        <v>463</v>
      </c>
      <c r="BH822" s="274" t="s">
        <v>255</v>
      </c>
      <c r="BJ822" s="273">
        <f>BG842</f>
        <v>0</v>
      </c>
      <c r="BK822" s="273">
        <f>BG840</f>
        <v>0</v>
      </c>
      <c r="BL822" s="273">
        <f>+BG847</f>
        <v>0</v>
      </c>
      <c r="BM822" s="273">
        <f>+BG849</f>
        <v>0</v>
      </c>
      <c r="BN822" s="273">
        <f>BG846</f>
        <v>0</v>
      </c>
      <c r="BO822" s="273">
        <f>+BG848</f>
        <v>0</v>
      </c>
      <c r="BP822" s="273">
        <f>BG841</f>
        <v>0</v>
      </c>
      <c r="BQ822" s="273">
        <f>BG844</f>
        <v>0</v>
      </c>
      <c r="BR822" s="273" t="str">
        <f>BG824</f>
        <v>CONTROL_INTERNO</v>
      </c>
      <c r="BS822" s="273" t="str">
        <f>BG825</f>
        <v>CONTROL_INTERNO_DISCIPLINARIO</v>
      </c>
      <c r="BT822" s="273">
        <f>BG845</f>
        <v>0</v>
      </c>
      <c r="BU822" s="273">
        <f>BG839</f>
        <v>0</v>
      </c>
      <c r="BV822" s="273">
        <f>BG838</f>
        <v>0</v>
      </c>
      <c r="BW822" s="273">
        <f>BG837</f>
        <v>0</v>
      </c>
      <c r="BX822" s="273">
        <f>BG836</f>
        <v>0</v>
      </c>
      <c r="BY822" s="273">
        <f>BG843</f>
        <v>0</v>
      </c>
      <c r="BZ822" s="273" t="str">
        <f>BG822</f>
        <v>ADMISIONES_REGISTRO_Y_CONTROL_ACADÉMICO</v>
      </c>
      <c r="CA822" s="273" t="str">
        <f>BG823</f>
        <v>BIBLIOTECA_E_INFORMACIÓN_CIENTIFICA</v>
      </c>
      <c r="CB822" s="273" t="s">
        <v>408</v>
      </c>
      <c r="CD822" s="273" t="s">
        <v>198</v>
      </c>
      <c r="CE822" s="273" t="s">
        <v>197</v>
      </c>
      <c r="CF822" s="273" t="s">
        <v>194</v>
      </c>
      <c r="CG822" s="273" t="s">
        <v>195</v>
      </c>
      <c r="CH822" s="273" t="s">
        <v>196</v>
      </c>
      <c r="CI822" s="273" t="s">
        <v>190</v>
      </c>
      <c r="CJ822" s="273" t="s">
        <v>435</v>
      </c>
      <c r="CK822" s="273" t="s">
        <v>192</v>
      </c>
      <c r="CL822" s="273" t="s">
        <v>191</v>
      </c>
      <c r="CM822" s="273" t="s">
        <v>193</v>
      </c>
      <c r="CO822" s="273" t="s">
        <v>290</v>
      </c>
      <c r="CP822" s="273" t="s">
        <v>258</v>
      </c>
      <c r="CQ822" s="273" t="s">
        <v>261</v>
      </c>
      <c r="CR822" s="273" t="s">
        <v>259</v>
      </c>
      <c r="CS822" s="273" t="s">
        <v>257</v>
      </c>
      <c r="CT822" s="273" t="s">
        <v>267</v>
      </c>
      <c r="CU822" s="273" t="s">
        <v>265</v>
      </c>
      <c r="CV822" s="273" t="s">
        <v>268</v>
      </c>
      <c r="CW822" s="273" t="s">
        <v>460</v>
      </c>
      <c r="CZ822" s="274" t="s">
        <v>562</v>
      </c>
      <c r="DA822" s="274" t="s">
        <v>563</v>
      </c>
      <c r="DB822" s="274" t="s">
        <v>564</v>
      </c>
      <c r="DC822" s="274" t="s">
        <v>567</v>
      </c>
      <c r="DD822" s="274" t="s">
        <v>565</v>
      </c>
    </row>
    <row r="823" spans="1:108" s="274" customFormat="1" ht="45" hidden="1" x14ac:dyDescent="0.2">
      <c r="A823" s="274" t="s">
        <v>158</v>
      </c>
      <c r="D823" s="274" t="s">
        <v>154</v>
      </c>
      <c r="E823" s="257" t="s">
        <v>200</v>
      </c>
      <c r="F823" s="257"/>
      <c r="G823" s="274" t="s">
        <v>272</v>
      </c>
      <c r="H823" s="274" t="s">
        <v>37</v>
      </c>
      <c r="I823" s="274" t="s">
        <v>41</v>
      </c>
      <c r="J823" s="274" t="s">
        <v>111</v>
      </c>
      <c r="K823" s="274" t="s">
        <v>384</v>
      </c>
      <c r="L823" s="273" t="s">
        <v>276</v>
      </c>
      <c r="N823" s="274" t="s">
        <v>150</v>
      </c>
      <c r="S823" s="274" t="s">
        <v>398</v>
      </c>
      <c r="Y823" s="252"/>
      <c r="Z823" s="252"/>
      <c r="AA823" s="274" t="s">
        <v>331</v>
      </c>
      <c r="AC823" s="252"/>
      <c r="AD823" s="252"/>
      <c r="AE823" s="252"/>
      <c r="AG823" s="274" t="s">
        <v>307</v>
      </c>
      <c r="AH823" s="252"/>
      <c r="AI823" s="252"/>
      <c r="AJ823" s="252"/>
      <c r="AK823" s="274" t="s">
        <v>308</v>
      </c>
      <c r="AL823" s="274" t="s">
        <v>312</v>
      </c>
      <c r="AM823" s="252"/>
      <c r="AN823" s="252"/>
      <c r="AO823" s="252"/>
      <c r="AR823" s="273"/>
      <c r="AT823" s="274" t="s">
        <v>88</v>
      </c>
      <c r="AW823" s="274" t="s">
        <v>90</v>
      </c>
      <c r="AX823" s="274" t="s">
        <v>91</v>
      </c>
      <c r="AY823" s="258" t="s">
        <v>92</v>
      </c>
      <c r="BA823" s="274" t="s">
        <v>189</v>
      </c>
      <c r="BC823" s="274" t="s">
        <v>563</v>
      </c>
      <c r="BD823" s="274" t="s">
        <v>448</v>
      </c>
      <c r="BE823" s="274" t="s">
        <v>447</v>
      </c>
      <c r="BF823" s="256" t="s">
        <v>455</v>
      </c>
      <c r="BG823" s="274" t="s">
        <v>189</v>
      </c>
      <c r="BH823" s="274" t="s">
        <v>179</v>
      </c>
      <c r="BJ823" s="274" t="s">
        <v>166</v>
      </c>
      <c r="BK823" s="274" t="s">
        <v>166</v>
      </c>
      <c r="BL823" s="274" t="s">
        <v>167</v>
      </c>
      <c r="BM823" s="274" t="s">
        <v>168</v>
      </c>
      <c r="BN823" s="274" t="s">
        <v>167</v>
      </c>
      <c r="BO823" s="274" t="s">
        <v>154</v>
      </c>
      <c r="BP823" s="274" t="s">
        <v>167</v>
      </c>
      <c r="BQ823" s="274" t="s">
        <v>155</v>
      </c>
      <c r="BR823" s="274" t="s">
        <v>169</v>
      </c>
      <c r="BS823" s="274" t="s">
        <v>169</v>
      </c>
      <c r="BT823" s="274" t="s">
        <v>166</v>
      </c>
      <c r="BU823" s="274" t="s">
        <v>166</v>
      </c>
      <c r="BV823" s="274" t="s">
        <v>166</v>
      </c>
      <c r="BW823" s="274" t="s">
        <v>166</v>
      </c>
      <c r="BX823" s="274" t="s">
        <v>166</v>
      </c>
      <c r="BY823" s="274" t="s">
        <v>166</v>
      </c>
      <c r="BZ823" s="274" t="s">
        <v>154</v>
      </c>
      <c r="CA823" s="274" t="s">
        <v>154</v>
      </c>
      <c r="CB823" s="274" t="s">
        <v>170</v>
      </c>
      <c r="CD823" s="274" t="s">
        <v>154</v>
      </c>
      <c r="CE823" s="274" t="s">
        <v>154</v>
      </c>
      <c r="CF823" s="274" t="s">
        <v>154</v>
      </c>
      <c r="CG823" s="274" t="s">
        <v>154</v>
      </c>
      <c r="CH823" s="274" t="s">
        <v>154</v>
      </c>
      <c r="CI823" s="274" t="s">
        <v>154</v>
      </c>
      <c r="CJ823" s="274" t="s">
        <v>154</v>
      </c>
      <c r="CK823" s="274" t="s">
        <v>154</v>
      </c>
      <c r="CL823" s="274" t="s">
        <v>154</v>
      </c>
      <c r="CM823" s="274" t="s">
        <v>154</v>
      </c>
      <c r="CO823" s="274" t="s">
        <v>171</v>
      </c>
      <c r="CP823" s="274" t="s">
        <v>171</v>
      </c>
      <c r="CQ823" s="274" t="s">
        <v>171</v>
      </c>
      <c r="CR823" s="274" t="s">
        <v>171</v>
      </c>
      <c r="CS823" s="274" t="s">
        <v>171</v>
      </c>
      <c r="CT823" s="274" t="s">
        <v>171</v>
      </c>
      <c r="CU823" s="274" t="s">
        <v>171</v>
      </c>
      <c r="CV823" s="274" t="s">
        <v>171</v>
      </c>
      <c r="CW823" s="274" t="s">
        <v>171</v>
      </c>
      <c r="CZ823" s="274" t="s">
        <v>445</v>
      </c>
      <c r="DA823" s="274" t="s">
        <v>565</v>
      </c>
      <c r="DB823" s="274" t="s">
        <v>449</v>
      </c>
      <c r="DC823" s="274" t="s">
        <v>451</v>
      </c>
      <c r="DD823" s="274" t="s">
        <v>452</v>
      </c>
    </row>
    <row r="824" spans="1:108" s="274" customFormat="1" ht="45" hidden="1" x14ac:dyDescent="0.2">
      <c r="A824" s="274" t="s">
        <v>382</v>
      </c>
      <c r="D824" s="274" t="s">
        <v>168</v>
      </c>
      <c r="E824" s="257" t="s">
        <v>201</v>
      </c>
      <c r="F824" s="257"/>
      <c r="G824" s="274" t="s">
        <v>130</v>
      </c>
      <c r="H824" s="274" t="s">
        <v>234</v>
      </c>
      <c r="I824" s="274" t="s">
        <v>536</v>
      </c>
      <c r="J824" s="274" t="s">
        <v>143</v>
      </c>
      <c r="K824" s="274" t="s">
        <v>397</v>
      </c>
      <c r="N824" s="274" t="s">
        <v>105</v>
      </c>
      <c r="S824" s="274" t="s">
        <v>333</v>
      </c>
      <c r="Y824" s="252"/>
      <c r="Z824" s="252"/>
      <c r="AA824" s="274" t="s">
        <v>332</v>
      </c>
      <c r="AC824" s="252"/>
      <c r="AD824" s="252"/>
      <c r="AE824" s="252"/>
      <c r="AH824" s="252"/>
      <c r="AI824" s="252"/>
      <c r="AJ824" s="252"/>
      <c r="AL824" s="274" t="s">
        <v>313</v>
      </c>
      <c r="AM824" s="252"/>
      <c r="AN824" s="252"/>
      <c r="AO824" s="252"/>
      <c r="AR824" s="273"/>
      <c r="AT824" s="274" t="s">
        <v>89</v>
      </c>
      <c r="AX824" s="274" t="s">
        <v>93</v>
      </c>
      <c r="AY824" s="258" t="s">
        <v>91</v>
      </c>
      <c r="BA824" s="274" t="s">
        <v>188</v>
      </c>
      <c r="BC824" s="274" t="s">
        <v>564</v>
      </c>
      <c r="BD824" s="274" t="s">
        <v>450</v>
      </c>
      <c r="BE824" s="274" t="s">
        <v>449</v>
      </c>
      <c r="BF824" s="259" t="s">
        <v>456</v>
      </c>
      <c r="BG824" s="274" t="s">
        <v>188</v>
      </c>
      <c r="BH824" s="274" t="s">
        <v>177</v>
      </c>
      <c r="BJ824" s="274" t="s">
        <v>167</v>
      </c>
      <c r="BL824" s="274" t="s">
        <v>166</v>
      </c>
      <c r="BM824" s="274" t="s">
        <v>171</v>
      </c>
      <c r="BN824" s="274" t="s">
        <v>154</v>
      </c>
      <c r="BO824" s="274" t="s">
        <v>165</v>
      </c>
      <c r="BP824" s="274" t="s">
        <v>166</v>
      </c>
      <c r="BW824" s="274" t="s">
        <v>165</v>
      </c>
      <c r="BX824" s="274" t="s">
        <v>169</v>
      </c>
      <c r="CD824" s="274" t="s">
        <v>168</v>
      </c>
      <c r="CE824" s="274" t="s">
        <v>168</v>
      </c>
      <c r="CF824" s="274" t="s">
        <v>168</v>
      </c>
      <c r="CG824" s="274" t="s">
        <v>168</v>
      </c>
      <c r="CH824" s="274" t="s">
        <v>168</v>
      </c>
      <c r="CI824" s="274" t="s">
        <v>168</v>
      </c>
      <c r="CJ824" s="274" t="s">
        <v>168</v>
      </c>
      <c r="CK824" s="274" t="s">
        <v>168</v>
      </c>
      <c r="CL824" s="274" t="s">
        <v>168</v>
      </c>
      <c r="CM824" s="274" t="s">
        <v>168</v>
      </c>
      <c r="CZ824" s="260"/>
      <c r="DA824" s="260"/>
      <c r="DB824" s="260"/>
      <c r="DC824" s="260"/>
      <c r="DD824" s="260"/>
    </row>
    <row r="825" spans="1:108" s="274" customFormat="1" ht="33.75" hidden="1" x14ac:dyDescent="0.2">
      <c r="D825" s="274" t="s">
        <v>171</v>
      </c>
      <c r="E825" s="257" t="s">
        <v>202</v>
      </c>
      <c r="F825" s="257"/>
      <c r="H825" s="274" t="s">
        <v>36</v>
      </c>
      <c r="I825" s="274" t="s">
        <v>40</v>
      </c>
      <c r="J825" s="274" t="s">
        <v>112</v>
      </c>
      <c r="N825" s="274" t="s">
        <v>151</v>
      </c>
      <c r="S825" s="274" t="s">
        <v>326</v>
      </c>
      <c r="Y825" s="252"/>
      <c r="Z825" s="252"/>
      <c r="AC825" s="252"/>
      <c r="AD825" s="252"/>
      <c r="AE825" s="252"/>
      <c r="AH825" s="252"/>
      <c r="AI825" s="252"/>
      <c r="AJ825" s="252"/>
      <c r="AL825" s="274" t="s">
        <v>462</v>
      </c>
      <c r="AM825" s="252"/>
      <c r="AN825" s="252"/>
      <c r="AO825" s="252"/>
      <c r="AR825" s="273"/>
      <c r="AX825" s="274" t="s">
        <v>94</v>
      </c>
      <c r="AY825" s="258" t="s">
        <v>93</v>
      </c>
      <c r="BA825" s="274" t="s">
        <v>182</v>
      </c>
      <c r="BC825" s="274" t="s">
        <v>567</v>
      </c>
      <c r="BD825" s="274" t="s">
        <v>160</v>
      </c>
      <c r="BE825" s="274" t="s">
        <v>451</v>
      </c>
      <c r="BF825" s="256" t="s">
        <v>457</v>
      </c>
      <c r="BG825" s="274" t="s">
        <v>182</v>
      </c>
      <c r="BH825" s="274" t="s">
        <v>173</v>
      </c>
      <c r="BL825" s="274" t="s">
        <v>171</v>
      </c>
      <c r="BM825" s="274" t="s">
        <v>154</v>
      </c>
      <c r="BN825" s="274" t="s">
        <v>156</v>
      </c>
      <c r="BP825" s="274" t="s">
        <v>170</v>
      </c>
      <c r="CD825" s="274" t="s">
        <v>171</v>
      </c>
      <c r="CE825" s="274" t="s">
        <v>171</v>
      </c>
      <c r="CF825" s="274" t="s">
        <v>171</v>
      </c>
      <c r="CG825" s="274" t="s">
        <v>171</v>
      </c>
      <c r="CH825" s="274" t="s">
        <v>171</v>
      </c>
      <c r="CI825" s="274" t="s">
        <v>171</v>
      </c>
      <c r="CJ825" s="274" t="s">
        <v>171</v>
      </c>
      <c r="CK825" s="274" t="s">
        <v>171</v>
      </c>
      <c r="CL825" s="274" t="s">
        <v>171</v>
      </c>
      <c r="CM825" s="274" t="s">
        <v>171</v>
      </c>
      <c r="CZ825" s="260"/>
      <c r="DA825" s="260"/>
      <c r="DB825" s="260"/>
      <c r="DC825" s="260"/>
      <c r="DD825" s="260"/>
    </row>
    <row r="826" spans="1:108" hidden="1" x14ac:dyDescent="0.2">
      <c r="S826" s="274" t="s">
        <v>327</v>
      </c>
      <c r="AY826" s="258" t="s">
        <v>94</v>
      </c>
    </row>
    <row r="827" spans="1:108" hidden="1" x14ac:dyDescent="0.2"/>
    <row r="828" spans="1:108" hidden="1" x14ac:dyDescent="0.2"/>
    <row r="829" spans="1:108" hidden="1" x14ac:dyDescent="0.2"/>
    <row r="830" spans="1:108" hidden="1" x14ac:dyDescent="0.2"/>
    <row r="831" spans="1:108" hidden="1" x14ac:dyDescent="0.2"/>
    <row r="832" spans="1:108"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sheetData>
  <sheetProtection algorithmName="SHA-512" hashValue="gpxbaPHublM9qkQ9D0g8mEtdmq/bVYqTHr3hNwEcW7tht8uh7ptYDusyTt7Vscg9UrOQDof41UNw0KprzOKM3Q==" saltValue="iUUrcQbXyW4bt6JQpDrJZg==" spinCount="100000" sheet="1" objects="1" scenarios="1"/>
  <autoFilter ref="A10:XFD625">
    <filterColumn colId="1">
      <filters>
        <filter val="PLANEACIÓN_PDI"/>
        <filter val="VICERRECTORÍA_ADMINISTRATIVA_FINANCIERA_PDI"/>
        <filter val="VICERRECTORÍA_INVESTIGACIONES_INNOVACIÓN_Y_EXTENSIÓN_PDI"/>
        <filter val="VICERRECTORÍA_RESPONSABILIDAD_SOCIAL_Y_BIENESTAR_UNIVERSITARIO_PDI"/>
      </filters>
    </filterColumn>
  </autoFilter>
  <sortState ref="M1048538:M1048549">
    <sortCondition ref="M1048538"/>
  </sortState>
  <dataConsolidate/>
  <mergeCells count="6739">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A404:A406"/>
    <mergeCell ref="K395:K397"/>
    <mergeCell ref="N374:N376"/>
    <mergeCell ref="O374:O376"/>
    <mergeCell ref="P374:P376"/>
    <mergeCell ref="B368:B370"/>
    <mergeCell ref="C368:C370"/>
    <mergeCell ref="D368:D370"/>
    <mergeCell ref="E368:E370"/>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I404:AI406"/>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B383:B385"/>
    <mergeCell ref="C383:C385"/>
    <mergeCell ref="D383:D385"/>
    <mergeCell ref="E383:E385"/>
    <mergeCell ref="F383:F385"/>
    <mergeCell ref="J383:J385"/>
    <mergeCell ref="K383:K385"/>
    <mergeCell ref="L383:L385"/>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Q386:AQ388"/>
    <mergeCell ref="AR386:AR388"/>
    <mergeCell ref="AS386:AS388"/>
    <mergeCell ref="AT386:AT388"/>
    <mergeCell ref="AU386:AU388"/>
    <mergeCell ref="AD380:AD382"/>
    <mergeCell ref="AI380:AI382"/>
    <mergeCell ref="AM380:AM382"/>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N380:N382"/>
    <mergeCell ref="O380:O382"/>
    <mergeCell ref="P380:P382"/>
    <mergeCell ref="Q380:Q382"/>
    <mergeCell ref="R380:R382"/>
    <mergeCell ref="U380:U382"/>
    <mergeCell ref="V380:V382"/>
    <mergeCell ref="X380:X382"/>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Q380:AQ382"/>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AS371:AS373"/>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B353:B355"/>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s>
  <conditionalFormatting sqref="AQ623">
    <cfRule type="expression" dxfId="5093" priority="6448">
      <formula>T623="No_existen"</formula>
    </cfRule>
  </conditionalFormatting>
  <conditionalFormatting sqref="AI623">
    <cfRule type="expression" dxfId="5092" priority="6549">
      <formula>T623="No_existen"</formula>
    </cfRule>
  </conditionalFormatting>
  <conditionalFormatting sqref="AD623">
    <cfRule type="expression" dxfId="5091" priority="6615">
      <formula>T623="No_existen"</formula>
    </cfRule>
  </conditionalFormatting>
  <conditionalFormatting sqref="AN623">
    <cfRule type="expression" dxfId="5090" priority="6617">
      <formula>T623="No_existen"</formula>
    </cfRule>
  </conditionalFormatting>
  <conditionalFormatting sqref="XFB81 XBF431:XBF607 XBX431:XBX607 XCQ431:XCQ607 XCQ615:XCQ616 XBX615:XBX616 XBF615:XBF616">
    <cfRule type="expression" dxfId="5089" priority="5453">
      <formula>XBB81="No_existen"</formula>
    </cfRule>
  </conditionalFormatting>
  <conditionalFormatting sqref="W128:W130">
    <cfRule type="expression" dxfId="5088" priority="5020">
      <formula>S128="No_existen"</formula>
    </cfRule>
  </conditionalFormatting>
  <conditionalFormatting sqref="AG25">
    <cfRule type="expression" dxfId="5087" priority="5857">
      <formula>S25="No_existen"</formula>
    </cfRule>
  </conditionalFormatting>
  <conditionalFormatting sqref="W98:W100">
    <cfRule type="expression" dxfId="5086" priority="5262">
      <formula>S98="No_existen"</formula>
    </cfRule>
  </conditionalFormatting>
  <conditionalFormatting sqref="AG58">
    <cfRule type="expression" dxfId="5085" priority="5677">
      <formula>S58="No_existen"</formula>
    </cfRule>
  </conditionalFormatting>
  <conditionalFormatting sqref="W81">
    <cfRule type="expression" dxfId="5084" priority="5295">
      <formula>S81="No_existen"</formula>
    </cfRule>
  </conditionalFormatting>
  <conditionalFormatting sqref="AG38">
    <cfRule type="expression" dxfId="5083" priority="5716">
      <formula>S38="No_existen"</formula>
    </cfRule>
  </conditionalFormatting>
  <conditionalFormatting sqref="AG83">
    <cfRule type="expression" dxfId="5082" priority="5288">
      <formula>S83="No_existen"</formula>
    </cfRule>
  </conditionalFormatting>
  <conditionalFormatting sqref="AG85">
    <cfRule type="expression" dxfId="5081" priority="5286">
      <formula>S85="No_existen"</formula>
    </cfRule>
  </conditionalFormatting>
  <conditionalFormatting sqref="W43">
    <cfRule type="expression" dxfId="5080" priority="5708">
      <formula>S43="No_existen"</formula>
    </cfRule>
  </conditionalFormatting>
  <conditionalFormatting sqref="XFB82">
    <cfRule type="expression" dxfId="5079" priority="5452">
      <formula>XEX82="No_existen"</formula>
    </cfRule>
  </conditionalFormatting>
  <conditionalFormatting sqref="W88">
    <cfRule type="expression" dxfId="5078" priority="5281">
      <formula>S88="No_existen"</formula>
    </cfRule>
  </conditionalFormatting>
  <conditionalFormatting sqref="AG48">
    <cfRule type="expression" dxfId="5077" priority="5696">
      <formula>S48="No_existen"</formula>
    </cfRule>
  </conditionalFormatting>
  <conditionalFormatting sqref="AG49">
    <cfRule type="expression" dxfId="5076" priority="5695">
      <formula>S49="No_existen"</formula>
    </cfRule>
  </conditionalFormatting>
  <conditionalFormatting sqref="AG133">
    <cfRule type="expression" dxfId="5075" priority="5007">
      <formula>S133="No_existen"</formula>
    </cfRule>
  </conditionalFormatting>
  <conditionalFormatting sqref="AG51">
    <cfRule type="expression" dxfId="5074" priority="5688">
      <formula>S51="No_existen"</formula>
    </cfRule>
  </conditionalFormatting>
  <conditionalFormatting sqref="AG30">
    <cfRule type="expression" dxfId="5073" priority="5808">
      <formula>S30="No_existen"</formula>
    </cfRule>
  </conditionalFormatting>
  <conditionalFormatting sqref="XFB83">
    <cfRule type="expression" dxfId="5072" priority="5406">
      <formula>XEX83="No_existen"</formula>
    </cfRule>
  </conditionalFormatting>
  <conditionalFormatting sqref="XFB84">
    <cfRule type="expression" dxfId="5071" priority="5405">
      <formula>XEX84="No_existen"</formula>
    </cfRule>
  </conditionalFormatting>
  <conditionalFormatting sqref="W35">
    <cfRule type="expression" dxfId="5070" priority="5660">
      <formula>S35="No_existen"</formula>
    </cfRule>
  </conditionalFormatting>
  <conditionalFormatting sqref="W36">
    <cfRule type="expression" dxfId="5069" priority="5659">
      <formula>S36="No_existen"</formula>
    </cfRule>
  </conditionalFormatting>
  <conditionalFormatting sqref="W37">
    <cfRule type="expression" dxfId="5068" priority="5658">
      <formula>S37="No_existen"</formula>
    </cfRule>
  </conditionalFormatting>
  <conditionalFormatting sqref="AG123">
    <cfRule type="expression" dxfId="5067" priority="4970">
      <formula>S123="No_existen"</formula>
    </cfRule>
  </conditionalFormatting>
  <conditionalFormatting sqref="AG124">
    <cfRule type="expression" dxfId="5066" priority="4969">
      <formula>S124="No_existen"</formula>
    </cfRule>
  </conditionalFormatting>
  <conditionalFormatting sqref="AG26:AG27">
    <cfRule type="expression" dxfId="5065" priority="5778">
      <formula>AF26="No asignado"</formula>
    </cfRule>
  </conditionalFormatting>
  <conditionalFormatting sqref="W59">
    <cfRule type="expression" dxfId="5064" priority="5643">
      <formula>S59="No_existen"</formula>
    </cfRule>
  </conditionalFormatting>
  <conditionalFormatting sqref="AU17:AV17 AU20:AV20">
    <cfRule type="cellIs" dxfId="5063" priority="5869" operator="equal">
      <formula>"LEVE"</formula>
    </cfRule>
    <cfRule type="cellIs" dxfId="5062" priority="5870" operator="equal">
      <formula>"MODERADO"</formula>
    </cfRule>
    <cfRule type="cellIs" dxfId="5061" priority="5871" operator="equal">
      <formula>"GRAVE"</formula>
    </cfRule>
  </conditionalFormatting>
  <conditionalFormatting sqref="XEZ108:XEZ109 XEH108:XEH109">
    <cfRule type="expression" dxfId="5060" priority="5148">
      <formula>XED108="No_existen"</formula>
    </cfRule>
  </conditionalFormatting>
  <conditionalFormatting sqref="XEZ107 XEH107">
    <cfRule type="expression" dxfId="5059" priority="5147">
      <formula>XED107="No_existen"</formula>
    </cfRule>
  </conditionalFormatting>
  <conditionalFormatting sqref="AG23">
    <cfRule type="expression" dxfId="5058" priority="5861">
      <formula>S23="No_existen"</formula>
    </cfRule>
  </conditionalFormatting>
  <conditionalFormatting sqref="W31">
    <cfRule type="expression" dxfId="5057" priority="5807">
      <formula>S31="No_existen"</formula>
    </cfRule>
  </conditionalFormatting>
  <conditionalFormatting sqref="W30">
    <cfRule type="expression" dxfId="5056" priority="5810">
      <formula>S30="No_existen"</formula>
    </cfRule>
  </conditionalFormatting>
  <conditionalFormatting sqref="W89">
    <cfRule type="expression" dxfId="5055" priority="5275">
      <formula>S89="No_existen"</formula>
    </cfRule>
  </conditionalFormatting>
  <conditionalFormatting sqref="W90">
    <cfRule type="expression" dxfId="5054" priority="5274">
      <formula>S90="No_existen"</formula>
    </cfRule>
  </conditionalFormatting>
  <conditionalFormatting sqref="W92">
    <cfRule type="expression" dxfId="5053" priority="5272">
      <formula>S92="No_existen"</formula>
    </cfRule>
  </conditionalFormatting>
  <conditionalFormatting sqref="AG29:AG31">
    <cfRule type="expression" dxfId="5052" priority="5794">
      <formula>AF29="No asignado"</formula>
    </cfRule>
  </conditionalFormatting>
  <conditionalFormatting sqref="AV29">
    <cfRule type="cellIs" dxfId="5051" priority="5785" operator="equal">
      <formula>"LEVE"</formula>
    </cfRule>
    <cfRule type="cellIs" dxfId="5050" priority="5786" operator="equal">
      <formula>"MODERADO"</formula>
    </cfRule>
    <cfRule type="cellIs" dxfId="5049" priority="5787" operator="equal">
      <formula>"GRAVE"</formula>
    </cfRule>
  </conditionalFormatting>
  <conditionalFormatting sqref="AV32">
    <cfRule type="cellIs" dxfId="5048" priority="5782" operator="equal">
      <formula>"LEVE"</formula>
    </cfRule>
    <cfRule type="cellIs" dxfId="5047" priority="5783" operator="equal">
      <formula>"MODERADO"</formula>
    </cfRule>
    <cfRule type="cellIs" dxfId="5046" priority="5784" operator="equal">
      <formula>"GRAVE"</formula>
    </cfRule>
  </conditionalFormatting>
  <conditionalFormatting sqref="W14">
    <cfRule type="expression" dxfId="5045" priority="5903">
      <formula>S14="No_existen"</formula>
    </cfRule>
  </conditionalFormatting>
  <conditionalFormatting sqref="W15">
    <cfRule type="expression" dxfId="5044" priority="5902">
      <formula>S15="No_existen"</formula>
    </cfRule>
  </conditionalFormatting>
  <conditionalFormatting sqref="AG19">
    <cfRule type="expression" dxfId="5043" priority="5888">
      <formula>S19="No_existen"</formula>
    </cfRule>
  </conditionalFormatting>
  <conditionalFormatting sqref="AX68">
    <cfRule type="expression" dxfId="5042" priority="5479">
      <formula>AW68="ASUMIR"</formula>
    </cfRule>
  </conditionalFormatting>
  <conditionalFormatting sqref="AY68">
    <cfRule type="expression" dxfId="5041"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0" priority="5956" operator="containsText" text="MEDIA">
      <formula>NOT(ISERROR(SEARCH("MEDIA",N11)))</formula>
    </cfRule>
    <cfRule type="containsText" dxfId="5039" priority="5957" operator="containsText" text="ALTA">
      <formula>NOT(ISERROR(SEARCH("ALTA",N11)))</formula>
    </cfRule>
    <cfRule type="containsText" dxfId="5038" priority="5958" operator="containsText" text="BAJA">
      <formula>NOT(ISERROR(SEARCH("BAJA",N11)))</formula>
    </cfRule>
  </conditionalFormatting>
  <conditionalFormatting sqref="Q14 Q17 Q20 Q23 P11:P25 Q11 XBC431:XBC607 XBC615:XBC616">
    <cfRule type="containsText" dxfId="5037" priority="5953" operator="containsText" text="MEDIO">
      <formula>NOT(ISERROR(SEARCH("MEDIO",P11)))</formula>
    </cfRule>
    <cfRule type="containsText" dxfId="5036" priority="5954" operator="containsText" text="ALTO">
      <formula>NOT(ISERROR(SEARCH("ALTO",P11)))</formula>
    </cfRule>
    <cfRule type="containsText" dxfId="5035" priority="5955" operator="containsText" text="BAJO">
      <formula>NOT(ISERROR(SEARCH("BAJO",P11)))</formula>
    </cfRule>
  </conditionalFormatting>
  <conditionalFormatting sqref="S11:S25 XBE431:XBE607 XBE615:XBE616">
    <cfRule type="cellIs" dxfId="5034" priority="5952" operator="between">
      <formula>2</formula>
      <formula>3</formula>
    </cfRule>
  </conditionalFormatting>
  <conditionalFormatting sqref="R11:R25 XBD431:XBD607 XBW431:XBW607 R413:R430 XBW615:XBW616 XBD615:XBD616">
    <cfRule type="cellIs" dxfId="5033" priority="5949" operator="lessThanOrEqual">
      <formula>3</formula>
    </cfRule>
    <cfRule type="cellIs" dxfId="5032" priority="5950" stopIfTrue="1" operator="between">
      <formula>4</formula>
      <formula>9</formula>
    </cfRule>
    <cfRule type="cellIs" dxfId="5031" priority="5951" operator="greaterThanOrEqual">
      <formula>10</formula>
    </cfRule>
  </conditionalFormatting>
  <conditionalFormatting sqref="AS11:AS622">
    <cfRule type="cellIs" dxfId="5030" priority="5946" operator="lessThanOrEqual">
      <formula>10</formula>
    </cfRule>
    <cfRule type="cellIs" dxfId="5029" priority="5947" stopIfTrue="1" operator="between">
      <formula>11</formula>
      <formula>32</formula>
    </cfRule>
    <cfRule type="cellIs" dxfId="5028"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27" priority="5943" operator="equal">
      <formula>"LEVE"</formula>
    </cfRule>
    <cfRule type="cellIs" dxfId="5026" priority="5944" operator="equal">
      <formula>"MODERADO"</formula>
    </cfRule>
    <cfRule type="cellIs" dxfId="5025"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4" priority="5941" operator="containsText" text="MEDIO BAJA">
      <formula>NOT(ISERROR(SEARCH("MEDIO BAJA",N11)))</formula>
    </cfRule>
    <cfRule type="containsText" dxfId="5023" priority="5942" operator="containsText" text="MEDIO ALTA">
      <formula>NOT(ISERROR(SEARCH("MEDIO ALTA",N11)))</formula>
    </cfRule>
  </conditionalFormatting>
  <conditionalFormatting sqref="P11:P25 XBC431:XBC607 XBC615:XBC616">
    <cfRule type="containsText" dxfId="5022" priority="5939" operator="containsText" text="MEDIO BAJO">
      <formula>NOT(ISERROR(SEARCH("MEDIO BAJO",P11)))</formula>
    </cfRule>
    <cfRule type="containsText" dxfId="5021"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0"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19" priority="5937">
      <formula>S11="No_existen"</formula>
    </cfRule>
  </conditionalFormatting>
  <conditionalFormatting sqref="BA11:BA25 BA428:BA430">
    <cfRule type="expression" dxfId="5018" priority="5935">
      <formula>AW11&lt;&gt;"COMPARTIR"</formula>
    </cfRule>
    <cfRule type="expression" dxfId="5017" priority="5936">
      <formula>AW11="ASUMIR"</formula>
    </cfRule>
  </conditionalFormatting>
  <conditionalFormatting sqref="AX11:AX13 AX17:AX19 AX23:AX25">
    <cfRule type="expression" dxfId="5016" priority="5934">
      <formula>AW11="ASUMIR"</formula>
    </cfRule>
  </conditionalFormatting>
  <conditionalFormatting sqref="AY11:AZ13 AY17:AZ19 AZ14:AZ16 AY23:AZ25 AZ20:AZ22">
    <cfRule type="expression" dxfId="5015" priority="5933">
      <formula>AW11="ASUMIR"</formula>
    </cfRule>
  </conditionalFormatting>
  <conditionalFormatting sqref="AO11:AO622">
    <cfRule type="expression" dxfId="5014" priority="5959">
      <formula>T11="No_existen"</formula>
    </cfRule>
  </conditionalFormatting>
  <conditionalFormatting sqref="AK11:AK25 XBZ431:XBZ607 XCR431:XCR607 XDK431:XDK607 XDK615:XDK616 XCR615:XCR616 XBZ615:XBZ616">
    <cfRule type="expression" dxfId="5013" priority="5960">
      <formula>S11="No_existen"</formula>
    </cfRule>
  </conditionalFormatting>
  <conditionalFormatting sqref="AJ11:AJ622">
    <cfRule type="expression" dxfId="5012"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1" priority="5962">
      <formula>T11="No_existen"</formula>
    </cfRule>
  </conditionalFormatting>
  <conditionalFormatting sqref="AF11:AF25">
    <cfRule type="expression" dxfId="5010" priority="5963">
      <formula>S11="No_existen"</formula>
    </cfRule>
  </conditionalFormatting>
  <conditionalFormatting sqref="AE11:AE622">
    <cfRule type="expression" dxfId="5009" priority="5964">
      <formula>T11="No_existen"</formula>
    </cfRule>
  </conditionalFormatting>
  <conditionalFormatting sqref="AR11:AR622">
    <cfRule type="containsText" dxfId="5008" priority="5930" operator="containsText" text="DÉBIL">
      <formula>NOT(ISERROR(SEARCH("DÉBIL",AR11)))</formula>
    </cfRule>
    <cfRule type="containsText" dxfId="5007" priority="5931" operator="containsText" text="ACEPTABLE">
      <formula>NOT(ISERROR(SEARCH("ACEPTABLE",AR11)))</formula>
    </cfRule>
    <cfRule type="containsText" dxfId="5006"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5"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4" priority="5966">
      <formula>T11="No_existen"</formula>
    </cfRule>
  </conditionalFormatting>
  <conditionalFormatting sqref="AB11:AB25 XBH431:XBH607 AB428:AB430 XBH615:XBH616">
    <cfRule type="expression" dxfId="5003" priority="5909">
      <formula>AA11="Semiautomatico"</formula>
    </cfRule>
    <cfRule type="expression" dxfId="5002" priority="5911">
      <formula>AA11="Manual"</formula>
    </cfRule>
    <cfRule type="expression" dxfId="5001" priority="5929">
      <formula>S11="No_existen"</formula>
    </cfRule>
  </conditionalFormatting>
  <conditionalFormatting sqref="AA12">
    <cfRule type="expression" dxfId="5000" priority="5928">
      <formula>$S$12="No_existen"</formula>
    </cfRule>
  </conditionalFormatting>
  <conditionalFormatting sqref="AB12:AB25 XBH431:XBH607 AB429:AB430 XBH615:XBH616">
    <cfRule type="expression" dxfId="4999" priority="5927">
      <formula>S12="No_existen"</formula>
    </cfRule>
  </conditionalFormatting>
  <conditionalFormatting sqref="AR11:AR622">
    <cfRule type="containsText" dxfId="4998" priority="5926" operator="containsText" text="INEXISTENTE">
      <formula>NOT(ISERROR(SEARCH("INEXISTENTE",AR11)))</formula>
    </cfRule>
  </conditionalFormatting>
  <conditionalFormatting sqref="AA11">
    <cfRule type="expression" dxfId="4997" priority="5925">
      <formula>S11="No_Existen"</formula>
    </cfRule>
  </conditionalFormatting>
  <conditionalFormatting sqref="AA13">
    <cfRule type="expression" dxfId="4996" priority="5924">
      <formula>S13="No_existen"</formula>
    </cfRule>
  </conditionalFormatting>
  <conditionalFormatting sqref="AA14">
    <cfRule type="expression" dxfId="4995" priority="5923">
      <formula>$S$14="No_existen"</formula>
    </cfRule>
  </conditionalFormatting>
  <conditionalFormatting sqref="AA15">
    <cfRule type="expression" dxfId="4994" priority="5922">
      <formula>$S$15="No_existen"</formula>
    </cfRule>
  </conditionalFormatting>
  <conditionalFormatting sqref="AA16">
    <cfRule type="expression" dxfId="4993" priority="5921">
      <formula>$S$16="No_existen"</formula>
    </cfRule>
  </conditionalFormatting>
  <conditionalFormatting sqref="AA17">
    <cfRule type="expression" dxfId="4992" priority="5920">
      <formula>$S$17="No_existen"</formula>
    </cfRule>
  </conditionalFormatting>
  <conditionalFormatting sqref="AA18">
    <cfRule type="expression" dxfId="4991" priority="5919">
      <formula>$S$18="No_existen"</formula>
    </cfRule>
  </conditionalFormatting>
  <conditionalFormatting sqref="AA19">
    <cfRule type="expression" dxfId="4990" priority="5918">
      <formula>$S$19="No_existen"</formula>
    </cfRule>
  </conditionalFormatting>
  <conditionalFormatting sqref="AA20">
    <cfRule type="expression" dxfId="4989" priority="5917">
      <formula>$S$20="No_existen"</formula>
    </cfRule>
  </conditionalFormatting>
  <conditionalFormatting sqref="AA21">
    <cfRule type="expression" dxfId="4988" priority="5916">
      <formula>$S$21="No_existen"</formula>
    </cfRule>
  </conditionalFormatting>
  <conditionalFormatting sqref="AA22">
    <cfRule type="expression" dxfId="4987" priority="5915">
      <formula>$S$22="No_existen"</formula>
    </cfRule>
  </conditionalFormatting>
  <conditionalFormatting sqref="AA23">
    <cfRule type="expression" dxfId="4986" priority="5914">
      <formula>$S$23="No_existen"</formula>
    </cfRule>
  </conditionalFormatting>
  <conditionalFormatting sqref="AA24">
    <cfRule type="expression" dxfId="4985" priority="5913">
      <formula>$S$24="No_existen"</formula>
    </cfRule>
  </conditionalFormatting>
  <conditionalFormatting sqref="AA25">
    <cfRule type="expression" dxfId="4984" priority="5912">
      <formula>$S$25="No_existen"</formula>
    </cfRule>
  </conditionalFormatting>
  <conditionalFormatting sqref="AB23:AB25">
    <cfRule type="expression" dxfId="4983" priority="5910">
      <formula>AA23="Manual"</formula>
    </cfRule>
  </conditionalFormatting>
  <conditionalFormatting sqref="AW11:AY11 AX17:AY19 AX23:AY25 AX12:AY13">
    <cfRule type="expression" dxfId="4982"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1" priority="5907">
      <formula>$G11="N/A"</formula>
    </cfRule>
  </conditionalFormatting>
  <conditionalFormatting sqref="W11">
    <cfRule type="expression" dxfId="4980" priority="5906">
      <formula>S11="No_existen"</formula>
    </cfRule>
  </conditionalFormatting>
  <conditionalFormatting sqref="W12">
    <cfRule type="expression" dxfId="4979" priority="5905">
      <formula>S12="No_existen"</formula>
    </cfRule>
  </conditionalFormatting>
  <conditionalFormatting sqref="W13">
    <cfRule type="expression" dxfId="4978" priority="5904">
      <formula>S13="No_existen"</formula>
    </cfRule>
  </conditionalFormatting>
  <conditionalFormatting sqref="W71">
    <cfRule type="expression" dxfId="4977" priority="5519">
      <formula>S71="No_existen"</formula>
    </cfRule>
  </conditionalFormatting>
  <conditionalFormatting sqref="W72">
    <cfRule type="expression" dxfId="4976" priority="5518">
      <formula>S72="No_existen"</formula>
    </cfRule>
  </conditionalFormatting>
  <conditionalFormatting sqref="W16">
    <cfRule type="expression" dxfId="4975" priority="5901">
      <formula>S16="No_existen"</formula>
    </cfRule>
  </conditionalFormatting>
  <conditionalFormatting sqref="W17">
    <cfRule type="expression" dxfId="4974" priority="5900">
      <formula>S17="No_existen"</formula>
    </cfRule>
  </conditionalFormatting>
  <conditionalFormatting sqref="W18">
    <cfRule type="expression" dxfId="4973" priority="5899">
      <formula>S18="No_existen"</formula>
    </cfRule>
  </conditionalFormatting>
  <conditionalFormatting sqref="W19">
    <cfRule type="expression" dxfId="4972" priority="5898">
      <formula>S19="No_existen"</formula>
    </cfRule>
  </conditionalFormatting>
  <conditionalFormatting sqref="W20">
    <cfRule type="expression" dxfId="4971" priority="5897">
      <formula>S20="No_existen"</formula>
    </cfRule>
  </conditionalFormatting>
  <conditionalFormatting sqref="W21">
    <cfRule type="expression" dxfId="4970" priority="5896">
      <formula>S21="No_existen"</formula>
    </cfRule>
  </conditionalFormatting>
  <conditionalFormatting sqref="W22">
    <cfRule type="expression" dxfId="4969" priority="5895">
      <formula>S22="No_existen"</formula>
    </cfRule>
  </conditionalFormatting>
  <conditionalFormatting sqref="AG11">
    <cfRule type="expression" dxfId="4968" priority="5894">
      <formula>$P$11="No_existen"</formula>
    </cfRule>
  </conditionalFormatting>
  <conditionalFormatting sqref="AG14">
    <cfRule type="expression" dxfId="4967" priority="5893">
      <formula>S14="No_existen"</formula>
    </cfRule>
  </conditionalFormatting>
  <conditionalFormatting sqref="AG15">
    <cfRule type="expression" dxfId="4966" priority="5892">
      <formula>S15="No_existen"</formula>
    </cfRule>
  </conditionalFormatting>
  <conditionalFormatting sqref="AG16">
    <cfRule type="expression" dxfId="4965" priority="5891">
      <formula>S16="No_existen"</formula>
    </cfRule>
  </conditionalFormatting>
  <conditionalFormatting sqref="AG17">
    <cfRule type="expression" dxfId="4964" priority="5890">
      <formula>S17="No_existen"</formula>
    </cfRule>
  </conditionalFormatting>
  <conditionalFormatting sqref="AG18">
    <cfRule type="expression" dxfId="4963" priority="5889">
      <formula>S18="No_existen"</formula>
    </cfRule>
  </conditionalFormatting>
  <conditionalFormatting sqref="AG70">
    <cfRule type="expression" dxfId="4962" priority="5504">
      <formula>S70="No_existen"</formula>
    </cfRule>
  </conditionalFormatting>
  <conditionalFormatting sqref="AG20:AG22">
    <cfRule type="expression" dxfId="4961" priority="5883">
      <formula>AF20="No asignado"</formula>
    </cfRule>
    <cfRule type="expression" dxfId="4960" priority="5887">
      <formula>S20="No_existen"</formula>
    </cfRule>
  </conditionalFormatting>
  <conditionalFormatting sqref="AG14:AG16">
    <cfRule type="expression" dxfId="4959" priority="5885">
      <formula>AF14="No asignado"</formula>
    </cfRule>
  </conditionalFormatting>
  <conditionalFormatting sqref="AG17:AG19">
    <cfRule type="expression" dxfId="4958" priority="5884">
      <formula>AF17="No asignado"</formula>
    </cfRule>
  </conditionalFormatting>
  <conditionalFormatting sqref="AG11:AG22">
    <cfRule type="expression" dxfId="4957" priority="5886">
      <formula>AF11="No asignado"</formula>
    </cfRule>
  </conditionalFormatting>
  <conditionalFormatting sqref="AG12">
    <cfRule type="expression" dxfId="4956" priority="5882">
      <formula>$P$12="No_existen"</formula>
    </cfRule>
  </conditionalFormatting>
  <conditionalFormatting sqref="AG13">
    <cfRule type="expression" dxfId="4955" priority="5881">
      <formula>$P$13="No_existen"</formula>
    </cfRule>
  </conditionalFormatting>
  <conditionalFormatting sqref="AU23:AV23">
    <cfRule type="cellIs" dxfId="4954" priority="5878" operator="equal">
      <formula>"LEVE"</formula>
    </cfRule>
    <cfRule type="cellIs" dxfId="4953" priority="5879" operator="equal">
      <formula>"MODERADO"</formula>
    </cfRule>
    <cfRule type="cellIs" dxfId="4952" priority="5880" operator="equal">
      <formula>"GRAVE"</formula>
    </cfRule>
  </conditionalFormatting>
  <conditionalFormatting sqref="AU11:AV11">
    <cfRule type="cellIs" dxfId="4951" priority="5875" operator="equal">
      <formula>"LEVE"</formula>
    </cfRule>
    <cfRule type="cellIs" dxfId="4950" priority="5876" operator="equal">
      <formula>"MODERADO"</formula>
    </cfRule>
    <cfRule type="cellIs" dxfId="4949" priority="5877" operator="equal">
      <formula>"GRAVE"</formula>
    </cfRule>
  </conditionalFormatting>
  <conditionalFormatting sqref="AU14:AV14">
    <cfRule type="cellIs" dxfId="4948" priority="5872" operator="equal">
      <formula>"LEVE"</formula>
    </cfRule>
    <cfRule type="cellIs" dxfId="4947" priority="5873" operator="equal">
      <formula>"MODERADO"</formula>
    </cfRule>
    <cfRule type="cellIs" dxfId="4946" priority="5874" operator="equal">
      <formula>"GRAVE"</formula>
    </cfRule>
  </conditionalFormatting>
  <conditionalFormatting sqref="AX14:AX16">
    <cfRule type="expression" dxfId="4945" priority="5868">
      <formula>AW14="ASUMIR"</formula>
    </cfRule>
  </conditionalFormatting>
  <conditionalFormatting sqref="AY14:AY16">
    <cfRule type="expression" dxfId="4944" priority="5867">
      <formula>AW14="ASUMIR"</formula>
    </cfRule>
  </conditionalFormatting>
  <conditionalFormatting sqref="AX20:AX22">
    <cfRule type="expression" dxfId="4943" priority="5866">
      <formula>AW20="ASUMIR"</formula>
    </cfRule>
  </conditionalFormatting>
  <conditionalFormatting sqref="AY20:AY22">
    <cfRule type="expression" dxfId="4942" priority="5865">
      <formula>AW20="ASUMIR"</formula>
    </cfRule>
  </conditionalFormatting>
  <conditionalFormatting sqref="W23">
    <cfRule type="expression" dxfId="4941" priority="5864">
      <formula>S23="No_existen"</formula>
    </cfRule>
  </conditionalFormatting>
  <conditionalFormatting sqref="W24">
    <cfRule type="expression" dxfId="4940" priority="5863">
      <formula>S24="No_existen"</formula>
    </cfRule>
  </conditionalFormatting>
  <conditionalFormatting sqref="W25">
    <cfRule type="expression" dxfId="4939" priority="5862">
      <formula>S25="No_existen"</formula>
    </cfRule>
  </conditionalFormatting>
  <conditionalFormatting sqref="AG24">
    <cfRule type="expression" dxfId="4938" priority="5860">
      <formula>S24="No_existen"</formula>
    </cfRule>
  </conditionalFormatting>
  <conditionalFormatting sqref="AG25">
    <cfRule type="expression" dxfId="4937" priority="5859">
      <formula>S25="No_existen"</formula>
    </cfRule>
  </conditionalFormatting>
  <conditionalFormatting sqref="AG23:AG25">
    <cfRule type="expression" dxfId="4936" priority="5858">
      <formula>AF23="No asignado"</formula>
    </cfRule>
  </conditionalFormatting>
  <conditionalFormatting sqref="O32 O29 N26:N34 O26">
    <cfRule type="containsText" dxfId="4935" priority="5846" operator="containsText" text="MEDIA">
      <formula>NOT(ISERROR(SEARCH("MEDIA",N26)))</formula>
    </cfRule>
    <cfRule type="containsText" dxfId="4934" priority="5847" operator="containsText" text="ALTA">
      <formula>NOT(ISERROR(SEARCH("ALTA",N26)))</formula>
    </cfRule>
    <cfRule type="containsText" dxfId="4933" priority="5848" operator="containsText" text="BAJA">
      <formula>NOT(ISERROR(SEARCH("BAJA",N26)))</formula>
    </cfRule>
  </conditionalFormatting>
  <conditionalFormatting sqref="Q29 Q32 P26:P34 Q26">
    <cfRule type="containsText" dxfId="4932" priority="5843" operator="containsText" text="MEDIO">
      <formula>NOT(ISERROR(SEARCH("MEDIO",P26)))</formula>
    </cfRule>
    <cfRule type="containsText" dxfId="4931" priority="5844" operator="containsText" text="ALTO">
      <formula>NOT(ISERROR(SEARCH("ALTO",P26)))</formula>
    </cfRule>
    <cfRule type="containsText" dxfId="4930" priority="5845" operator="containsText" text="BAJO">
      <formula>NOT(ISERROR(SEARCH("BAJO",P26)))</formula>
    </cfRule>
  </conditionalFormatting>
  <conditionalFormatting sqref="S26:S34">
    <cfRule type="cellIs" dxfId="4929" priority="5842" operator="between">
      <formula>2</formula>
      <formula>3</formula>
    </cfRule>
  </conditionalFormatting>
  <conditionalFormatting sqref="R26:R34">
    <cfRule type="cellIs" dxfId="4928" priority="5839" operator="lessThanOrEqual">
      <formula>3</formula>
    </cfRule>
    <cfRule type="cellIs" dxfId="4927" priority="5840" stopIfTrue="1" operator="between">
      <formula>4</formula>
      <formula>9</formula>
    </cfRule>
    <cfRule type="cellIs" dxfId="4926" priority="5841" operator="greaterThanOrEqual">
      <formula>10</formula>
    </cfRule>
  </conditionalFormatting>
  <conditionalFormatting sqref="N26:N34">
    <cfRule type="containsText" dxfId="4925" priority="5831" operator="containsText" text="MEDIO BAJA">
      <formula>NOT(ISERROR(SEARCH("MEDIO BAJA",N26)))</formula>
    </cfRule>
    <cfRule type="containsText" dxfId="4924" priority="5832" operator="containsText" text="MEDIO ALTA">
      <formula>NOT(ISERROR(SEARCH("MEDIO ALTA",N26)))</formula>
    </cfRule>
  </conditionalFormatting>
  <conditionalFormatting sqref="P26:P34">
    <cfRule type="containsText" dxfId="4923" priority="5829" operator="containsText" text="MEDIO BAJO">
      <formula>NOT(ISERROR(SEARCH("MEDIO BAJO",P26)))</formula>
    </cfRule>
    <cfRule type="containsText" dxfId="4922" priority="5830" operator="containsText" text="MEDIO ALTO">
      <formula>NOT(ISERROR(SEARCH("MEDIO ALTO",P26)))</formula>
    </cfRule>
  </conditionalFormatting>
  <conditionalFormatting sqref="AL26:AL34">
    <cfRule type="expression" dxfId="4921" priority="5828">
      <formula>S26="No_existen"</formula>
    </cfRule>
  </conditionalFormatting>
  <conditionalFormatting sqref="AP26:AP34">
    <cfRule type="expression" dxfId="4920" priority="5827">
      <formula>S26="No_existen"</formula>
    </cfRule>
  </conditionalFormatting>
  <conditionalFormatting sqref="BA27:BA34">
    <cfRule type="expression" dxfId="4919" priority="5825">
      <formula>AW27&lt;&gt;"COMPARTIR"</formula>
    </cfRule>
    <cfRule type="expression" dxfId="4918" priority="5826">
      <formula>AW27="ASUMIR"</formula>
    </cfRule>
  </conditionalFormatting>
  <conditionalFormatting sqref="AX27:AX34">
    <cfRule type="expression" dxfId="4917" priority="5824">
      <formula>AW27="ASUMIR"</formula>
    </cfRule>
  </conditionalFormatting>
  <conditionalFormatting sqref="AY27:AZ34 AZ26">
    <cfRule type="expression" dxfId="4916" priority="5823">
      <formula>AW26="ASUMIR"</formula>
    </cfRule>
  </conditionalFormatting>
  <conditionalFormatting sqref="AK26:AK34">
    <cfRule type="expression" dxfId="4915" priority="5850">
      <formula>S26="No_existen"</formula>
    </cfRule>
  </conditionalFormatting>
  <conditionalFormatting sqref="AF26:AF34">
    <cfRule type="expression" dxfId="4914" priority="5853">
      <formula>S26="No_existen"</formula>
    </cfRule>
  </conditionalFormatting>
  <conditionalFormatting sqref="AB26:AB34">
    <cfRule type="expression" dxfId="4913" priority="5792">
      <formula>AA26="Semiautomatico"</formula>
    </cfRule>
    <cfRule type="expression" dxfId="4912" priority="5796">
      <formula>AA26="Manual"</formula>
    </cfRule>
    <cfRule type="expression" dxfId="4911" priority="5819">
      <formula>S26="No_existen"</formula>
    </cfRule>
  </conditionalFormatting>
  <conditionalFormatting sqref="AA27">
    <cfRule type="expression" dxfId="4910" priority="5818">
      <formula>$S$12="No_existen"</formula>
    </cfRule>
  </conditionalFormatting>
  <conditionalFormatting sqref="AB27:AB34">
    <cfRule type="expression" dxfId="4909" priority="5817">
      <formula>S27="No_existen"</formula>
    </cfRule>
  </conditionalFormatting>
  <conditionalFormatting sqref="AA26">
    <cfRule type="expression" dxfId="4908" priority="5815">
      <formula>S26="No_Existen"</formula>
    </cfRule>
  </conditionalFormatting>
  <conditionalFormatting sqref="W28">
    <cfRule type="expression" dxfId="4907" priority="5814">
      <formula>S28="No_existen"</formula>
    </cfRule>
  </conditionalFormatting>
  <conditionalFormatting sqref="AA28">
    <cfRule type="expression" dxfId="4906" priority="5813">
      <formula>S28="No_existen"</formula>
    </cfRule>
  </conditionalFormatting>
  <conditionalFormatting sqref="AA29">
    <cfRule type="expression" dxfId="4905" priority="5812">
      <formula>$S$14="No_existen"</formula>
    </cfRule>
  </conditionalFormatting>
  <conditionalFormatting sqref="AG29">
    <cfRule type="expression" dxfId="4904" priority="5811">
      <formula>S29="No_existen"</formula>
    </cfRule>
  </conditionalFormatting>
  <conditionalFormatting sqref="AA30">
    <cfRule type="expression" dxfId="4903" priority="5809">
      <formula>$S$15="No_existen"</formula>
    </cfRule>
  </conditionalFormatting>
  <conditionalFormatting sqref="W91">
    <cfRule type="expression" dxfId="4902" priority="5273">
      <formula>S91="No_existen"</formula>
    </cfRule>
  </conditionalFormatting>
  <conditionalFormatting sqref="AA31">
    <cfRule type="expression" dxfId="4901" priority="5806">
      <formula>$S$16="No_existen"</formula>
    </cfRule>
  </conditionalFormatting>
  <conditionalFormatting sqref="AG31">
    <cfRule type="expression" dxfId="4900" priority="5805">
      <formula>S31="No_existen"</formula>
    </cfRule>
  </conditionalFormatting>
  <conditionalFormatting sqref="AA32">
    <cfRule type="expression" dxfId="4899" priority="5804">
      <formula>$S$17="No_existen"</formula>
    </cfRule>
  </conditionalFormatting>
  <conditionalFormatting sqref="AG32">
    <cfRule type="expression" dxfId="4898" priority="5803">
      <formula>S32="No_existen"</formula>
    </cfRule>
  </conditionalFormatting>
  <conditionalFormatting sqref="AG33">
    <cfRule type="expression" dxfId="4897" priority="5802">
      <formula>S33="No_existen"</formula>
    </cfRule>
  </conditionalFormatting>
  <conditionalFormatting sqref="AA33">
    <cfRule type="expression" dxfId="4896" priority="5801">
      <formula>$S$18="No_existen"</formula>
    </cfRule>
  </conditionalFormatting>
  <conditionalFormatting sqref="W33">
    <cfRule type="expression" dxfId="4895" priority="5800">
      <formula>S33="No_existen"</formula>
    </cfRule>
  </conditionalFormatting>
  <conditionalFormatting sqref="W34">
    <cfRule type="expression" dxfId="4894" priority="5799">
      <formula>S34="No_existen"</formula>
    </cfRule>
  </conditionalFormatting>
  <conditionalFormatting sqref="AA34">
    <cfRule type="expression" dxfId="4893" priority="5798">
      <formula>$S$19="No_existen"</formula>
    </cfRule>
  </conditionalFormatting>
  <conditionalFormatting sqref="AG34">
    <cfRule type="expression" dxfId="4892" priority="5797">
      <formula>S34="No_existen"</formula>
    </cfRule>
  </conditionalFormatting>
  <conditionalFormatting sqref="AG32:AG34">
    <cfRule type="expression" dxfId="4891" priority="5793">
      <formula>AF32="No asignado"</formula>
    </cfRule>
  </conditionalFormatting>
  <conditionalFormatting sqref="AG28:AG34">
    <cfRule type="expression" dxfId="4890" priority="5795">
      <formula>AF28="No asignado"</formula>
    </cfRule>
  </conditionalFormatting>
  <conditionalFormatting sqref="AG28">
    <cfRule type="expression" dxfId="4889" priority="5791">
      <formula>$S$13="No_existen"</formula>
    </cfRule>
  </conditionalFormatting>
  <conditionalFormatting sqref="AV26">
    <cfRule type="cellIs" dxfId="4888" priority="5788" operator="equal">
      <formula>"LEVE"</formula>
    </cfRule>
    <cfRule type="cellIs" dxfId="4887" priority="5789" operator="equal">
      <formula>"MODERADO"</formula>
    </cfRule>
    <cfRule type="cellIs" dxfId="4886" priority="5790" operator="equal">
      <formula>"GRAVE"</formula>
    </cfRule>
  </conditionalFormatting>
  <conditionalFormatting sqref="AU92:AV92 AU95:AV95 AU98:AV98 AU101:AV101">
    <cfRule type="cellIs" dxfId="4885" priority="5251" operator="equal">
      <formula>"LEVE"</formula>
    </cfRule>
    <cfRule type="cellIs" dxfId="4884" priority="5252" operator="equal">
      <formula>"MODERADO"</formula>
    </cfRule>
    <cfRule type="cellIs" dxfId="4883" priority="5253" operator="equal">
      <formula>"GRAVE"</formula>
    </cfRule>
  </conditionalFormatting>
  <conditionalFormatting sqref="AU80:AV80">
    <cfRule type="cellIs" dxfId="4882" priority="5248" operator="equal">
      <formula>"LEVE"</formula>
    </cfRule>
    <cfRule type="cellIs" dxfId="4881" priority="5249" operator="equal">
      <formula>"MODERADO"</formula>
    </cfRule>
    <cfRule type="cellIs" dxfId="4880" priority="5250" operator="equal">
      <formula>"GRAVE"</formula>
    </cfRule>
  </conditionalFormatting>
  <conditionalFormatting sqref="W26">
    <cfRule type="expression" dxfId="4879" priority="5781">
      <formula>S26="No_existen"</formula>
    </cfRule>
  </conditionalFormatting>
  <conditionalFormatting sqref="W27">
    <cfRule type="expression" dxfId="4878" priority="5780">
      <formula>S27="No_existen"</formula>
    </cfRule>
  </conditionalFormatting>
  <conditionalFormatting sqref="AG26">
    <cfRule type="expression" dxfId="4877" priority="5779">
      <formula>$P$11="No_existen"</formula>
    </cfRule>
  </conditionalFormatting>
  <conditionalFormatting sqref="AG27">
    <cfRule type="expression" dxfId="4876" priority="5777">
      <formula>$P$12="No_existen"</formula>
    </cfRule>
  </conditionalFormatting>
  <conditionalFormatting sqref="W29">
    <cfRule type="expression" dxfId="4875" priority="5776">
      <formula>S29="No_existen"</formula>
    </cfRule>
  </conditionalFormatting>
  <conditionalFormatting sqref="W32">
    <cfRule type="expression" dxfId="4874" priority="5775">
      <formula>S32="No_existen"</formula>
    </cfRule>
  </conditionalFormatting>
  <conditionalFormatting sqref="AU26">
    <cfRule type="cellIs" dxfId="4873" priority="5772" operator="equal">
      <formula>"LEVE"</formula>
    </cfRule>
    <cfRule type="cellIs" dxfId="4872" priority="5773" operator="equal">
      <formula>"MODERADO"</formula>
    </cfRule>
    <cfRule type="cellIs" dxfId="4871" priority="5774" operator="equal">
      <formula>"GRAVE"</formula>
    </cfRule>
  </conditionalFormatting>
  <conditionalFormatting sqref="AU29">
    <cfRule type="cellIs" dxfId="4870" priority="5769" operator="equal">
      <formula>"LEVE"</formula>
    </cfRule>
    <cfRule type="cellIs" dxfId="4869" priority="5770" operator="equal">
      <formula>"MODERADO"</formula>
    </cfRule>
    <cfRule type="cellIs" dxfId="4868" priority="5771" operator="equal">
      <formula>"GRAVE"</formula>
    </cfRule>
  </conditionalFormatting>
  <conditionalFormatting sqref="AU32">
    <cfRule type="cellIs" dxfId="4867" priority="5766" operator="equal">
      <formula>"LEVE"</formula>
    </cfRule>
    <cfRule type="cellIs" dxfId="4866" priority="5767" operator="equal">
      <formula>"MODERADO"</formula>
    </cfRule>
    <cfRule type="cellIs" dxfId="4865" priority="5768" operator="equal">
      <formula>"GRAVE"</formula>
    </cfRule>
  </conditionalFormatting>
  <conditionalFormatting sqref="AX26">
    <cfRule type="expression" dxfId="4864" priority="5765">
      <formula>AW26="ASUMIR"</formula>
    </cfRule>
  </conditionalFormatting>
  <conditionalFormatting sqref="AY26">
    <cfRule type="expression" dxfId="4863" priority="5764">
      <formula>AW26="ASUMIR"</formula>
    </cfRule>
  </conditionalFormatting>
  <conditionalFormatting sqref="BA26">
    <cfRule type="expression" dxfId="4862" priority="5762">
      <formula>AW26&lt;&gt;"COMPARTIR"</formula>
    </cfRule>
    <cfRule type="expression" dxfId="4861" priority="5763">
      <formula>AW26="ASUMIR"</formula>
    </cfRule>
  </conditionalFormatting>
  <conditionalFormatting sqref="O41 O44 O47 O38 O50 O53 O56 O59 N35:N61 O35">
    <cfRule type="containsText" dxfId="4860" priority="5751" operator="containsText" text="MEDIA">
      <formula>NOT(ISERROR(SEARCH("MEDIA",N35)))</formula>
    </cfRule>
    <cfRule type="containsText" dxfId="4859" priority="5752" operator="containsText" text="ALTA">
      <formula>NOT(ISERROR(SEARCH("ALTA",N35)))</formula>
    </cfRule>
    <cfRule type="containsText" dxfId="4858" priority="5753" operator="containsText" text="BAJA">
      <formula>NOT(ISERROR(SEARCH("BAJA",N35)))</formula>
    </cfRule>
  </conditionalFormatting>
  <conditionalFormatting sqref="Q38 Q41 Q44 Q47 Q50 Q53 Q56 Q59 P35:P61 Q35">
    <cfRule type="containsText" dxfId="4857" priority="5748" operator="containsText" text="MEDIO">
      <formula>NOT(ISERROR(SEARCH("MEDIO",P35)))</formula>
    </cfRule>
    <cfRule type="containsText" dxfId="4856" priority="5749" operator="containsText" text="ALTO">
      <formula>NOT(ISERROR(SEARCH("ALTO",P35)))</formula>
    </cfRule>
    <cfRule type="containsText" dxfId="4855" priority="5750" operator="containsText" text="BAJO">
      <formula>NOT(ISERROR(SEARCH("BAJO",P35)))</formula>
    </cfRule>
  </conditionalFormatting>
  <conditionalFormatting sqref="S35:S61">
    <cfRule type="cellIs" dxfId="4854" priority="5747" operator="between">
      <formula>2</formula>
      <formula>3</formula>
    </cfRule>
  </conditionalFormatting>
  <conditionalFormatting sqref="R35:R61">
    <cfRule type="cellIs" dxfId="4853" priority="5744" operator="lessThanOrEqual">
      <formula>3</formula>
    </cfRule>
    <cfRule type="cellIs" dxfId="4852" priority="5745" stopIfTrue="1" operator="between">
      <formula>4</formula>
      <formula>9</formula>
    </cfRule>
    <cfRule type="cellIs" dxfId="4851" priority="5746" operator="greaterThanOrEqual">
      <formula>10</formula>
    </cfRule>
  </conditionalFormatting>
  <conditionalFormatting sqref="N35:N61">
    <cfRule type="containsText" dxfId="4850" priority="5736" operator="containsText" text="MEDIO BAJA">
      <formula>NOT(ISERROR(SEARCH("MEDIO BAJA",N35)))</formula>
    </cfRule>
    <cfRule type="containsText" dxfId="4849" priority="5737" operator="containsText" text="MEDIO ALTA">
      <formula>NOT(ISERROR(SEARCH("MEDIO ALTA",N35)))</formula>
    </cfRule>
  </conditionalFormatting>
  <conditionalFormatting sqref="P35:P61">
    <cfRule type="containsText" dxfId="4848" priority="5734" operator="containsText" text="MEDIO BAJO">
      <formula>NOT(ISERROR(SEARCH("MEDIO BAJO",P35)))</formula>
    </cfRule>
    <cfRule type="containsText" dxfId="4847" priority="5735" operator="containsText" text="MEDIO ALTO">
      <formula>NOT(ISERROR(SEARCH("MEDIO ALTO",P35)))</formula>
    </cfRule>
  </conditionalFormatting>
  <conditionalFormatting sqref="AL35:AL61">
    <cfRule type="expression" dxfId="4846" priority="5733">
      <formula>S35="No_existen"</formula>
    </cfRule>
  </conditionalFormatting>
  <conditionalFormatting sqref="AP35:AP61">
    <cfRule type="expression" dxfId="4845" priority="5732">
      <formula>S35="No_existen"</formula>
    </cfRule>
  </conditionalFormatting>
  <conditionalFormatting sqref="BA35:BA61">
    <cfRule type="expression" dxfId="4844" priority="5730">
      <formula>AW35&lt;&gt;"COMPARTIR"</formula>
    </cfRule>
    <cfRule type="expression" dxfId="4843" priority="5731">
      <formula>AW35="ASUMIR"</formula>
    </cfRule>
  </conditionalFormatting>
  <conditionalFormatting sqref="AX36:AX55 AX58:AX61">
    <cfRule type="expression" dxfId="4842" priority="5729">
      <formula>AW36="ASUMIR"</formula>
    </cfRule>
  </conditionalFormatting>
  <conditionalFormatting sqref="AY36:AZ55 AZ35 AY58:AZ61 AZ56:AZ57">
    <cfRule type="expression" dxfId="4841" priority="5728">
      <formula>AW35="ASUMIR"</formula>
    </cfRule>
  </conditionalFormatting>
  <conditionalFormatting sqref="AK35:AK61">
    <cfRule type="expression" dxfId="4840" priority="5755">
      <formula>S35="No_existen"</formula>
    </cfRule>
  </conditionalFormatting>
  <conditionalFormatting sqref="AF35:AF61">
    <cfRule type="expression" dxfId="4839" priority="5758">
      <formula>S35="No_existen"</formula>
    </cfRule>
  </conditionalFormatting>
  <conditionalFormatting sqref="AB35:AB37 AB40 AB42:AB61">
    <cfRule type="expression" dxfId="4838" priority="5663">
      <formula>AA35="Semiautomatico"</formula>
    </cfRule>
    <cfRule type="expression" dxfId="4837" priority="5669">
      <formula>AA35="Manual"</formula>
    </cfRule>
    <cfRule type="expression" dxfId="4836" priority="5724">
      <formula>S35="No_existen"</formula>
    </cfRule>
  </conditionalFormatting>
  <conditionalFormatting sqref="AA36">
    <cfRule type="expression" dxfId="4835" priority="5723">
      <formula>$S$12="No_existen"</formula>
    </cfRule>
  </conditionalFormatting>
  <conditionalFormatting sqref="AB36:AB37 AB40 AB42:AB61">
    <cfRule type="expression" dxfId="4834" priority="5722">
      <formula>S36="No_existen"</formula>
    </cfRule>
  </conditionalFormatting>
  <conditionalFormatting sqref="AG35">
    <cfRule type="expression" dxfId="4833" priority="5720">
      <formula>$S$11="No_existen"</formula>
    </cfRule>
  </conditionalFormatting>
  <conditionalFormatting sqref="AA35">
    <cfRule type="expression" dxfId="4832" priority="5719">
      <formula>S35="No_Existen"</formula>
    </cfRule>
  </conditionalFormatting>
  <conditionalFormatting sqref="AA37">
    <cfRule type="expression" dxfId="4831" priority="5718">
      <formula>S37="No_existen"</formula>
    </cfRule>
  </conditionalFormatting>
  <conditionalFormatting sqref="AA38">
    <cfRule type="expression" dxfId="4830" priority="5717">
      <formula>$S$14="No_existen"</formula>
    </cfRule>
  </conditionalFormatting>
  <conditionalFormatting sqref="AA39">
    <cfRule type="expression" dxfId="4829" priority="5715">
      <formula>$S$15="No_existen"</formula>
    </cfRule>
  </conditionalFormatting>
  <conditionalFormatting sqref="AG39">
    <cfRule type="expression" dxfId="4828" priority="5714">
      <formula>S39="No_existen"</formula>
    </cfRule>
  </conditionalFormatting>
  <conditionalFormatting sqref="AA40">
    <cfRule type="expression" dxfId="4827" priority="5713">
      <formula>$S$16="No_existen"</formula>
    </cfRule>
  </conditionalFormatting>
  <conditionalFormatting sqref="AA41">
    <cfRule type="expression" dxfId="4826" priority="5712">
      <formula>$S$17="No_existen"</formula>
    </cfRule>
  </conditionalFormatting>
  <conditionalFormatting sqref="AG41">
    <cfRule type="expression" dxfId="4825" priority="5711">
      <formula>S41="No_existen"</formula>
    </cfRule>
  </conditionalFormatting>
  <conditionalFormatting sqref="AG42">
    <cfRule type="expression" dxfId="4824" priority="5710">
      <formula>S42="No_existen"</formula>
    </cfRule>
  </conditionalFormatting>
  <conditionalFormatting sqref="AA42">
    <cfRule type="expression" dxfId="4823" priority="5709">
      <formula>$S$18="No_existen"</formula>
    </cfRule>
  </conditionalFormatting>
  <conditionalFormatting sqref="AA43">
    <cfRule type="expression" dxfId="4822" priority="5707">
      <formula>$S$19="No_existen"</formula>
    </cfRule>
  </conditionalFormatting>
  <conditionalFormatting sqref="AG43">
    <cfRule type="expression" dxfId="4821" priority="5706">
      <formula>S43="No_existen"</formula>
    </cfRule>
  </conditionalFormatting>
  <conditionalFormatting sqref="AA44">
    <cfRule type="expression" dxfId="4820" priority="5705">
      <formula>$S$20="No_existen"</formula>
    </cfRule>
  </conditionalFormatting>
  <conditionalFormatting sqref="AG44:AG46">
    <cfRule type="expression" dxfId="4819" priority="5665">
      <formula>AF44="No asignado"</formula>
    </cfRule>
    <cfRule type="expression" dxfId="4818" priority="5704">
      <formula>S44="No_existen"</formula>
    </cfRule>
  </conditionalFormatting>
  <conditionalFormatting sqref="AA45">
    <cfRule type="expression" dxfId="4817" priority="5703">
      <formula>$S$21="No_existen"</formula>
    </cfRule>
  </conditionalFormatting>
  <conditionalFormatting sqref="W46">
    <cfRule type="expression" dxfId="4816" priority="5702">
      <formula>S46="No_existen"</formula>
    </cfRule>
  </conditionalFormatting>
  <conditionalFormatting sqref="AA46">
    <cfRule type="expression" dxfId="4815" priority="5701">
      <formula>$S$22="No_existen"</formula>
    </cfRule>
  </conditionalFormatting>
  <conditionalFormatting sqref="AA47">
    <cfRule type="expression" dxfId="4814" priority="5700">
      <formula>$S$23="No_existen"</formula>
    </cfRule>
  </conditionalFormatting>
  <conditionalFormatting sqref="AA48">
    <cfRule type="expression" dxfId="4813" priority="5699">
      <formula>$S$24="No_existen"</formula>
    </cfRule>
  </conditionalFormatting>
  <conditionalFormatting sqref="AA49">
    <cfRule type="expression" dxfId="4812" priority="5698">
      <formula>$S$25="No_existen"</formula>
    </cfRule>
  </conditionalFormatting>
  <conditionalFormatting sqref="AG47">
    <cfRule type="expression" dxfId="4811" priority="5697">
      <formula>S47="No_existen"</formula>
    </cfRule>
  </conditionalFormatting>
  <conditionalFormatting sqref="AG131">
    <cfRule type="expression" dxfId="4810" priority="5009">
      <formula>S131="No_existen"</formula>
    </cfRule>
  </conditionalFormatting>
  <conditionalFormatting sqref="AG132">
    <cfRule type="expression" dxfId="4809" priority="5008">
      <formula>S132="No_existen"</formula>
    </cfRule>
  </conditionalFormatting>
  <conditionalFormatting sqref="W51">
    <cfRule type="expression" dxfId="4808" priority="5694">
      <formula>S51="No_existen"</formula>
    </cfRule>
  </conditionalFormatting>
  <conditionalFormatting sqref="W52">
    <cfRule type="expression" dxfId="4807" priority="5693">
      <formula>S52="No_existen"</formula>
    </cfRule>
  </conditionalFormatting>
  <conditionalFormatting sqref="AA50">
    <cfRule type="expression" dxfId="4806" priority="5692">
      <formula>$S$26="No_existen"</formula>
    </cfRule>
  </conditionalFormatting>
  <conditionalFormatting sqref="AA51">
    <cfRule type="expression" dxfId="4805" priority="5691">
      <formula>$S$27="No_existen"</formula>
    </cfRule>
  </conditionalFormatting>
  <conditionalFormatting sqref="AA52">
    <cfRule type="expression" dxfId="4804" priority="5690">
      <formula>$S$28="No_existen"</formula>
    </cfRule>
  </conditionalFormatting>
  <conditionalFormatting sqref="AG50">
    <cfRule type="expression" dxfId="4803" priority="5689">
      <formula>S50="No_existen"</formula>
    </cfRule>
  </conditionalFormatting>
  <conditionalFormatting sqref="AG52">
    <cfRule type="expression" dxfId="4802" priority="5687">
      <formula>S52="No_existen"</formula>
    </cfRule>
  </conditionalFormatting>
  <conditionalFormatting sqref="AA53">
    <cfRule type="expression" dxfId="4801" priority="5686">
      <formula>$S$29="No_existen"</formula>
    </cfRule>
  </conditionalFormatting>
  <conditionalFormatting sqref="AG53:AG55">
    <cfRule type="expression" dxfId="4800" priority="5685">
      <formula>S53="No_existen"</formula>
    </cfRule>
  </conditionalFormatting>
  <conditionalFormatting sqref="AA54">
    <cfRule type="expression" dxfId="4799" priority="5684">
      <formula>$S$30="No_existen"</formula>
    </cfRule>
  </conditionalFormatting>
  <conditionalFormatting sqref="AA55">
    <cfRule type="expression" dxfId="4798" priority="5683">
      <formula>$S$31="No_existen"</formula>
    </cfRule>
  </conditionalFormatting>
  <conditionalFormatting sqref="AA56 XEI107 XDO110 XEI230 XDO233 XCU236 XCA239 XBG242">
    <cfRule type="expression" dxfId="4797" priority="5682">
      <formula>$S$32="No_existen"</formula>
    </cfRule>
  </conditionalFormatting>
  <conditionalFormatting sqref="AA57 XEI108 XDO111 XEI231 XDO234 XCU237 XCA240 XBG243">
    <cfRule type="expression" dxfId="4796" priority="5681">
      <formula>$S$33="No_existen"</formula>
    </cfRule>
  </conditionalFormatting>
  <conditionalFormatting sqref="AA58 XBY431:XBY607 XEI109 XDO112 XEI232 XDO235 XCU238 XCA241 XBG244:XBG607 XBG615:XBG616 XBY615:XBY616">
    <cfRule type="expression" dxfId="4795" priority="5680">
      <formula>$S$34="No_existen"</formula>
    </cfRule>
  </conditionalFormatting>
  <conditionalFormatting sqref="AG56">
    <cfRule type="expression" dxfId="4794" priority="5679">
      <formula>S56="No_existen"</formula>
    </cfRule>
  </conditionalFormatting>
  <conditionalFormatting sqref="AG57">
    <cfRule type="expression" dxfId="4793" priority="5678">
      <formula>S57="No_existen"</formula>
    </cfRule>
  </conditionalFormatting>
  <conditionalFormatting sqref="W61">
    <cfRule type="expression" dxfId="4792" priority="5676">
      <formula>S61="No_existen"</formula>
    </cfRule>
  </conditionalFormatting>
  <conditionalFormatting sqref="AA59">
    <cfRule type="expression" dxfId="4791" priority="5675">
      <formula>$S$35="No_existen"</formula>
    </cfRule>
  </conditionalFormatting>
  <conditionalFormatting sqref="AA60">
    <cfRule type="expression" dxfId="4790" priority="5674">
      <formula>$S$36="No_existen"</formula>
    </cfRule>
  </conditionalFormatting>
  <conditionalFormatting sqref="AA61">
    <cfRule type="expression" dxfId="4789" priority="5673">
      <formula>$S$37="No_existen"</formula>
    </cfRule>
  </conditionalFormatting>
  <conditionalFormatting sqref="AG59">
    <cfRule type="expression" dxfId="4788" priority="5672">
      <formula>S59="No_existen"</formula>
    </cfRule>
  </conditionalFormatting>
  <conditionalFormatting sqref="AG60">
    <cfRule type="expression" dxfId="4787" priority="5671">
      <formula>S60="No_existen"</formula>
    </cfRule>
  </conditionalFormatting>
  <conditionalFormatting sqref="AG61">
    <cfRule type="expression" dxfId="4786" priority="5670">
      <formula>S61="No_existen"</formula>
    </cfRule>
  </conditionalFormatting>
  <conditionalFormatting sqref="AG38:AG39">
    <cfRule type="expression" dxfId="4785" priority="5667">
      <formula>AF38="No asignado"</formula>
    </cfRule>
  </conditionalFormatting>
  <conditionalFormatting sqref="AG41:AG43">
    <cfRule type="expression" dxfId="4784" priority="5666">
      <formula>AF41="No asignado"</formula>
    </cfRule>
  </conditionalFormatting>
  <conditionalFormatting sqref="AB47:AB49">
    <cfRule type="expression" dxfId="4783" priority="5664">
      <formula>AA47="Manual"</formula>
    </cfRule>
  </conditionalFormatting>
  <conditionalFormatting sqref="AG35 AG38:AG39 AG41:AG61">
    <cfRule type="expression" dxfId="4782" priority="5668">
      <formula>AF35="No asignado"</formula>
    </cfRule>
  </conditionalFormatting>
  <conditionalFormatting sqref="AX36:AY55 AX58:AY61">
    <cfRule type="expression" dxfId="4781" priority="5662">
      <formula>$S36="No_existen"</formula>
    </cfRule>
  </conditionalFormatting>
  <conditionalFormatting sqref="G37:I37 G35:H36 G43:I43 G38:H42 G45:I46 G44:H44 G52:I52 G47:H51 G58:I58 G53:H57 G61:I61 G59:H60">
    <cfRule type="expression" dxfId="4780" priority="5661">
      <formula>$G35="N/A"</formula>
    </cfRule>
  </conditionalFormatting>
  <conditionalFormatting sqref="W40">
    <cfRule type="expression" dxfId="4779" priority="5657">
      <formula>S40="No_existen"</formula>
    </cfRule>
  </conditionalFormatting>
  <conditionalFormatting sqref="W38">
    <cfRule type="expression" dxfId="4778" priority="5656">
      <formula>S38="No_existen"</formula>
    </cfRule>
  </conditionalFormatting>
  <conditionalFormatting sqref="W39">
    <cfRule type="expression" dxfId="4777" priority="5655">
      <formula>S39="No_existen"</formula>
    </cfRule>
  </conditionalFormatting>
  <conditionalFormatting sqref="W41">
    <cfRule type="expression" dxfId="4776" priority="5654">
      <formula>S41="No_existen"</formula>
    </cfRule>
  </conditionalFormatting>
  <conditionalFormatting sqref="W42">
    <cfRule type="expression" dxfId="4775" priority="5653">
      <formula>S42="No_existen"</formula>
    </cfRule>
  </conditionalFormatting>
  <conditionalFormatting sqref="W44">
    <cfRule type="expression" dxfId="4774" priority="5652">
      <formula>S44="No_existen"</formula>
    </cfRule>
  </conditionalFormatting>
  <conditionalFormatting sqref="W47:W48">
    <cfRule type="expression" dxfId="4773" priority="5651">
      <formula>S47="No_existen"</formula>
    </cfRule>
  </conditionalFormatting>
  <conditionalFormatting sqref="W49">
    <cfRule type="expression" dxfId="4772" priority="5650">
      <formula>S49="No_existen"</formula>
    </cfRule>
  </conditionalFormatting>
  <conditionalFormatting sqref="W50">
    <cfRule type="expression" dxfId="4771" priority="5649">
      <formula>S50="No_existen"</formula>
    </cfRule>
  </conditionalFormatting>
  <conditionalFormatting sqref="W55">
    <cfRule type="expression" dxfId="4770" priority="5648">
      <formula>S55="No_existen"</formula>
    </cfRule>
  </conditionalFormatting>
  <conditionalFormatting sqref="W53:W54">
    <cfRule type="expression" dxfId="4769" priority="5647">
      <formula>S53="No_existen"</formula>
    </cfRule>
  </conditionalFormatting>
  <conditionalFormatting sqref="W58">
    <cfRule type="expression" dxfId="4768" priority="5646">
      <formula>S58="No_existen"</formula>
    </cfRule>
  </conditionalFormatting>
  <conditionalFormatting sqref="W60">
    <cfRule type="expression" dxfId="4767" priority="5645">
      <formula>S60="No_existen"</formula>
    </cfRule>
  </conditionalFormatting>
  <conditionalFormatting sqref="W56:W57">
    <cfRule type="expression" dxfId="4766" priority="5644">
      <formula>S56="No_existen"</formula>
    </cfRule>
  </conditionalFormatting>
  <conditionalFormatting sqref="AB38:AB39">
    <cfRule type="expression" dxfId="4765" priority="5639">
      <formula>AA38="Semiautomatico"</formula>
    </cfRule>
    <cfRule type="expression" dxfId="4764" priority="5640">
      <formula>AA38="Manual"</formula>
    </cfRule>
    <cfRule type="expression" dxfId="4763" priority="5642">
      <formula>S38="No_existen"</formula>
    </cfRule>
  </conditionalFormatting>
  <conditionalFormatting sqref="AB38:AB39">
    <cfRule type="expression" dxfId="4762" priority="5641">
      <formula>S38="No_existen"</formula>
    </cfRule>
  </conditionalFormatting>
  <conditionalFormatting sqref="AB41">
    <cfRule type="expression" dxfId="4761" priority="5634">
      <formula>AA41="Semiautomatico"</formula>
    </cfRule>
    <cfRule type="expression" dxfId="4760" priority="5636">
      <formula>AA41="Manual"</formula>
    </cfRule>
    <cfRule type="expression" dxfId="4759" priority="5638">
      <formula>S41="No_existen"</formula>
    </cfRule>
  </conditionalFormatting>
  <conditionalFormatting sqref="AB41">
    <cfRule type="expression" dxfId="4758" priority="5637">
      <formula>S41="No_existen"</formula>
    </cfRule>
  </conditionalFormatting>
  <conditionalFormatting sqref="AB41">
    <cfRule type="expression" dxfId="4757" priority="5635">
      <formula>AA41="Manual"</formula>
    </cfRule>
  </conditionalFormatting>
  <conditionalFormatting sqref="AG36:AG37">
    <cfRule type="expression" dxfId="4756" priority="5633">
      <formula>AF36="No asignado"</formula>
    </cfRule>
  </conditionalFormatting>
  <conditionalFormatting sqref="AG36">
    <cfRule type="expression" dxfId="4755" priority="5632">
      <formula>$P$12="No_existen"</formula>
    </cfRule>
  </conditionalFormatting>
  <conditionalFormatting sqref="AG37">
    <cfRule type="expression" dxfId="4754" priority="5631">
      <formula>$P$13="No_existen"</formula>
    </cfRule>
  </conditionalFormatting>
  <conditionalFormatting sqref="AG40">
    <cfRule type="expression" dxfId="4753" priority="5630">
      <formula>S40="No_existen"</formula>
    </cfRule>
  </conditionalFormatting>
  <conditionalFormatting sqref="AG40">
    <cfRule type="expression" dxfId="4752" priority="5629">
      <formula>AF40="No asignado"</formula>
    </cfRule>
  </conditionalFormatting>
  <conditionalFormatting sqref="W45">
    <cfRule type="expression" dxfId="4751" priority="5628">
      <formula>S45="No_existen"</formula>
    </cfRule>
  </conditionalFormatting>
  <conditionalFormatting sqref="AU35:AV35">
    <cfRule type="cellIs" dxfId="4750" priority="5625" operator="equal">
      <formula>"LEVE"</formula>
    </cfRule>
    <cfRule type="cellIs" dxfId="4749" priority="5626" operator="equal">
      <formula>"MODERADO"</formula>
    </cfRule>
    <cfRule type="cellIs" dxfId="4748" priority="5627" operator="equal">
      <formula>"GRAVE"</formula>
    </cfRule>
  </conditionalFormatting>
  <conditionalFormatting sqref="AX35">
    <cfRule type="expression" dxfId="4747" priority="5624">
      <formula>AW35="ASUMIR"</formula>
    </cfRule>
  </conditionalFormatting>
  <conditionalFormatting sqref="AY35">
    <cfRule type="expression" dxfId="4746" priority="5623">
      <formula>AW35="ASUMIR"</formula>
    </cfRule>
  </conditionalFormatting>
  <conditionalFormatting sqref="AU38">
    <cfRule type="cellIs" dxfId="4745" priority="5620" operator="equal">
      <formula>"LEVE"</formula>
    </cfRule>
    <cfRule type="cellIs" dxfId="4744" priority="5621" operator="equal">
      <formula>"MODERADO"</formula>
    </cfRule>
    <cfRule type="cellIs" dxfId="4743" priority="5622" operator="equal">
      <formula>"GRAVE"</formula>
    </cfRule>
  </conditionalFormatting>
  <conditionalFormatting sqref="AV38">
    <cfRule type="cellIs" dxfId="4742" priority="5617" operator="equal">
      <formula>"LEVE"</formula>
    </cfRule>
    <cfRule type="cellIs" dxfId="4741" priority="5618" operator="equal">
      <formula>"MODERADO"</formula>
    </cfRule>
    <cfRule type="cellIs" dxfId="4740" priority="5619" operator="equal">
      <formula>"GRAVE"</formula>
    </cfRule>
  </conditionalFormatting>
  <conditionalFormatting sqref="AU41:AV41">
    <cfRule type="cellIs" dxfId="4739" priority="5614" operator="equal">
      <formula>"LEVE"</formula>
    </cfRule>
    <cfRule type="cellIs" dxfId="4738" priority="5615" operator="equal">
      <formula>"MODERADO"</formula>
    </cfRule>
    <cfRule type="cellIs" dxfId="4737" priority="5616" operator="equal">
      <formula>"GRAVE"</formula>
    </cfRule>
  </conditionalFormatting>
  <conditionalFormatting sqref="AU44:AV44">
    <cfRule type="cellIs" dxfId="4736" priority="5611" operator="equal">
      <formula>"LEVE"</formula>
    </cfRule>
    <cfRule type="cellIs" dxfId="4735" priority="5612" operator="equal">
      <formula>"MODERADO"</formula>
    </cfRule>
    <cfRule type="cellIs" dxfId="4734" priority="5613" operator="equal">
      <formula>"GRAVE"</formula>
    </cfRule>
  </conditionalFormatting>
  <conditionalFormatting sqref="AU47:AV47">
    <cfRule type="cellIs" dxfId="4733" priority="5608" operator="equal">
      <formula>"LEVE"</formula>
    </cfRule>
    <cfRule type="cellIs" dxfId="4732" priority="5609" operator="equal">
      <formula>"MODERADO"</formula>
    </cfRule>
    <cfRule type="cellIs" dxfId="4731" priority="5610" operator="equal">
      <formula>"GRAVE"</formula>
    </cfRule>
  </conditionalFormatting>
  <conditionalFormatting sqref="AU50:AV50">
    <cfRule type="cellIs" dxfId="4730" priority="5605" operator="equal">
      <formula>"LEVE"</formula>
    </cfRule>
    <cfRule type="cellIs" dxfId="4729" priority="5606" operator="equal">
      <formula>"MODERADO"</formula>
    </cfRule>
    <cfRule type="cellIs" dxfId="4728" priority="5607" operator="equal">
      <formula>"GRAVE"</formula>
    </cfRule>
  </conditionalFormatting>
  <conditionalFormatting sqref="AU53:AV53">
    <cfRule type="cellIs" dxfId="4727" priority="5602" operator="equal">
      <formula>"LEVE"</formula>
    </cfRule>
    <cfRule type="cellIs" dxfId="4726" priority="5603" operator="equal">
      <formula>"MODERADO"</formula>
    </cfRule>
    <cfRule type="cellIs" dxfId="4725" priority="5604" operator="equal">
      <formula>"GRAVE"</formula>
    </cfRule>
  </conditionalFormatting>
  <conditionalFormatting sqref="AU56:AV56">
    <cfRule type="cellIs" dxfId="4724" priority="5599" operator="equal">
      <formula>"LEVE"</formula>
    </cfRule>
    <cfRule type="cellIs" dxfId="4723" priority="5600" operator="equal">
      <formula>"MODERADO"</formula>
    </cfRule>
    <cfRule type="cellIs" dxfId="4722" priority="5601" operator="equal">
      <formula>"GRAVE"</formula>
    </cfRule>
  </conditionalFormatting>
  <conditionalFormatting sqref="AU59:AV59">
    <cfRule type="cellIs" dxfId="4721" priority="5596" operator="equal">
      <formula>"LEVE"</formula>
    </cfRule>
    <cfRule type="cellIs" dxfId="4720" priority="5597" operator="equal">
      <formula>"MODERADO"</formula>
    </cfRule>
    <cfRule type="cellIs" dxfId="4719" priority="5598" operator="equal">
      <formula>"GRAVE"</formula>
    </cfRule>
  </conditionalFormatting>
  <conditionalFormatting sqref="AX56:AX57">
    <cfRule type="expression" dxfId="4718" priority="5595">
      <formula>AW56="ASUMIR"</formula>
    </cfRule>
  </conditionalFormatting>
  <conditionalFormatting sqref="AY56:AY57">
    <cfRule type="expression" dxfId="4717" priority="5594">
      <formula>AW56="ASUMIR"</formula>
    </cfRule>
  </conditionalFormatting>
  <conditionalFormatting sqref="O68 O71 O74 O65 O77 N62:N79 O62">
    <cfRule type="containsText" dxfId="4716" priority="5583" operator="containsText" text="MEDIA">
      <formula>NOT(ISERROR(SEARCH("MEDIA",N62)))</formula>
    </cfRule>
    <cfRule type="containsText" dxfId="4715" priority="5584" operator="containsText" text="ALTA">
      <formula>NOT(ISERROR(SEARCH("ALTA",N62)))</formula>
    </cfRule>
    <cfRule type="containsText" dxfId="4714" priority="5585" operator="containsText" text="BAJA">
      <formula>NOT(ISERROR(SEARCH("BAJA",N62)))</formula>
    </cfRule>
  </conditionalFormatting>
  <conditionalFormatting sqref="Q65 Q68 Q71 Q74 Q77 P62:P79 Q62">
    <cfRule type="containsText" dxfId="4713" priority="5580" operator="containsText" text="MEDIO">
      <formula>NOT(ISERROR(SEARCH("MEDIO",P62)))</formula>
    </cfRule>
    <cfRule type="containsText" dxfId="4712" priority="5581" operator="containsText" text="ALTO">
      <formula>NOT(ISERROR(SEARCH("ALTO",P62)))</formula>
    </cfRule>
    <cfRule type="containsText" dxfId="4711" priority="5582" operator="containsText" text="BAJO">
      <formula>NOT(ISERROR(SEARCH("BAJO",P62)))</formula>
    </cfRule>
  </conditionalFormatting>
  <conditionalFormatting sqref="S62:S79">
    <cfRule type="cellIs" dxfId="4710" priority="5579" operator="between">
      <formula>2</formula>
      <formula>3</formula>
    </cfRule>
  </conditionalFormatting>
  <conditionalFormatting sqref="R62:R79">
    <cfRule type="cellIs" dxfId="4709" priority="5576" operator="lessThanOrEqual">
      <formula>3</formula>
    </cfRule>
    <cfRule type="cellIs" dxfId="4708" priority="5577" stopIfTrue="1" operator="between">
      <formula>4</formula>
      <formula>9</formula>
    </cfRule>
    <cfRule type="cellIs" dxfId="4707" priority="5578" operator="greaterThanOrEqual">
      <formula>10</formula>
    </cfRule>
  </conditionalFormatting>
  <conditionalFormatting sqref="N62:N79">
    <cfRule type="containsText" dxfId="4706" priority="5568" operator="containsText" text="MEDIO BAJA">
      <formula>NOT(ISERROR(SEARCH("MEDIO BAJA",N62)))</formula>
    </cfRule>
    <cfRule type="containsText" dxfId="4705" priority="5569" operator="containsText" text="MEDIO ALTA">
      <formula>NOT(ISERROR(SEARCH("MEDIO ALTA",N62)))</formula>
    </cfRule>
  </conditionalFormatting>
  <conditionalFormatting sqref="P62:P79">
    <cfRule type="containsText" dxfId="4704" priority="5566" operator="containsText" text="MEDIO BAJO">
      <formula>NOT(ISERROR(SEARCH("MEDIO BAJO",P62)))</formula>
    </cfRule>
    <cfRule type="containsText" dxfId="4703" priority="5567" operator="containsText" text="MEDIO ALTO">
      <formula>NOT(ISERROR(SEARCH("MEDIO ALTO",P62)))</formula>
    </cfRule>
  </conditionalFormatting>
  <conditionalFormatting sqref="AL62:AL79">
    <cfRule type="expression" dxfId="4702" priority="5565">
      <formula>S62="No_existen"</formula>
    </cfRule>
  </conditionalFormatting>
  <conditionalFormatting sqref="AP62:AP79">
    <cfRule type="expression" dxfId="4701" priority="5564">
      <formula>S62="No_existen"</formula>
    </cfRule>
  </conditionalFormatting>
  <conditionalFormatting sqref="BA62:BA73 BA75:BA76">
    <cfRule type="expression" dxfId="4700" priority="5562">
      <formula>AW62&lt;&gt;"COMPARTIR"</formula>
    </cfRule>
    <cfRule type="expression" dxfId="4699" priority="5563">
      <formula>AW62="ASUMIR"</formula>
    </cfRule>
  </conditionalFormatting>
  <conditionalFormatting sqref="AX62:AX67 AX69:AX73 AX75:AX76">
    <cfRule type="expression" dxfId="4698" priority="5561">
      <formula>AW62="ASUMIR"</formula>
    </cfRule>
  </conditionalFormatting>
  <conditionalFormatting sqref="AY62:AZ67 AY69:AZ73 AZ68 AY75:AZ76">
    <cfRule type="expression" dxfId="4697" priority="5560">
      <formula>AW62="ASUMIR"</formula>
    </cfRule>
  </conditionalFormatting>
  <conditionalFormatting sqref="AK62:AK79">
    <cfRule type="expression" dxfId="4696" priority="5587">
      <formula>S62="No_existen"</formula>
    </cfRule>
  </conditionalFormatting>
  <conditionalFormatting sqref="AF62:AF79">
    <cfRule type="expression" dxfId="4695" priority="5590">
      <formula>S62="No_existen"</formula>
    </cfRule>
  </conditionalFormatting>
  <conditionalFormatting sqref="AB62:AB79">
    <cfRule type="expression" dxfId="4694" priority="5531">
      <formula>AA62="Semiautomatico"</formula>
    </cfRule>
    <cfRule type="expression" dxfId="4693" priority="5534">
      <formula>AA62="Manual"</formula>
    </cfRule>
    <cfRule type="expression" dxfId="4692" priority="5556">
      <formula>S62="No_existen"</formula>
    </cfRule>
  </conditionalFormatting>
  <conditionalFormatting sqref="AA63">
    <cfRule type="expression" dxfId="4691" priority="5555">
      <formula>$S$12="No_existen"</formula>
    </cfRule>
  </conditionalFormatting>
  <conditionalFormatting sqref="AB63:AB79">
    <cfRule type="expression" dxfId="4690" priority="5554">
      <formula>S63="No_existen"</formula>
    </cfRule>
  </conditionalFormatting>
  <conditionalFormatting sqref="AA62">
    <cfRule type="expression" dxfId="4689" priority="5552">
      <formula>S62="No_Existen"</formula>
    </cfRule>
  </conditionalFormatting>
  <conditionalFormatting sqref="AA64">
    <cfRule type="expression" dxfId="4688" priority="5551">
      <formula>S64="No_existen"</formula>
    </cfRule>
  </conditionalFormatting>
  <conditionalFormatting sqref="AA65">
    <cfRule type="expression" dxfId="4687" priority="5550">
      <formula>$S$14="No_existen"</formula>
    </cfRule>
  </conditionalFormatting>
  <conditionalFormatting sqref="AA66">
    <cfRule type="expression" dxfId="4686" priority="5549">
      <formula>$S$15="No_existen"</formula>
    </cfRule>
  </conditionalFormatting>
  <conditionalFormatting sqref="AA67">
    <cfRule type="expression" dxfId="4685" priority="5548">
      <formula>$S$16="No_existen"</formula>
    </cfRule>
  </conditionalFormatting>
  <conditionalFormatting sqref="AA68">
    <cfRule type="expression" dxfId="4684" priority="5547">
      <formula>$S$17="No_existen"</formula>
    </cfRule>
  </conditionalFormatting>
  <conditionalFormatting sqref="AA69">
    <cfRule type="expression" dxfId="4683" priority="5546">
      <formula>$S$18="No_existen"</formula>
    </cfRule>
  </conditionalFormatting>
  <conditionalFormatting sqref="AA70">
    <cfRule type="expression" dxfId="4682" priority="5545">
      <formula>$S$19="No_existen"</formula>
    </cfRule>
  </conditionalFormatting>
  <conditionalFormatting sqref="AA71">
    <cfRule type="expression" dxfId="4681" priority="5544">
      <formula>$S$20="No_existen"</formula>
    </cfRule>
  </conditionalFormatting>
  <conditionalFormatting sqref="AA72">
    <cfRule type="expression" dxfId="4680" priority="5543">
      <formula>$S$21="No_existen"</formula>
    </cfRule>
  </conditionalFormatting>
  <conditionalFormatting sqref="AA73">
    <cfRule type="expression" dxfId="4679" priority="5542">
      <formula>$S$22="No_existen"</formula>
    </cfRule>
  </conditionalFormatting>
  <conditionalFormatting sqref="AA74">
    <cfRule type="expression" dxfId="4678" priority="5541">
      <formula>$S$23="No_existen"</formula>
    </cfRule>
  </conditionalFormatting>
  <conditionalFormatting sqref="AA75">
    <cfRule type="expression" dxfId="4677" priority="5540">
      <formula>$S$24="No_existen"</formula>
    </cfRule>
  </conditionalFormatting>
  <conditionalFormatting sqref="AA76">
    <cfRule type="expression" dxfId="4676" priority="5539">
      <formula>$S$25="No_existen"</formula>
    </cfRule>
  </conditionalFormatting>
  <conditionalFormatting sqref="AA77">
    <cfRule type="expression" dxfId="4675" priority="5538">
      <formula>$S$26="No_existen"</formula>
    </cfRule>
  </conditionalFormatting>
  <conditionalFormatting sqref="AA78">
    <cfRule type="expression" dxfId="4674" priority="5537">
      <formula>$S$27="No_existen"</formula>
    </cfRule>
  </conditionalFormatting>
  <conditionalFormatting sqref="AA79">
    <cfRule type="expression" dxfId="4673" priority="5536">
      <formula>$S$28="No_existen"</formula>
    </cfRule>
  </conditionalFormatting>
  <conditionalFormatting sqref="AG79">
    <cfRule type="expression" dxfId="4672" priority="5535">
      <formula>S79="No_existen"</formula>
    </cfRule>
  </conditionalFormatting>
  <conditionalFormatting sqref="AB74:AB76">
    <cfRule type="expression" dxfId="4671" priority="5532">
      <formula>AA74="Manual"</formula>
    </cfRule>
  </conditionalFormatting>
  <conditionalFormatting sqref="AG79">
    <cfRule type="expression" dxfId="4670" priority="5533">
      <formula>AF79="No asignado"</formula>
    </cfRule>
  </conditionalFormatting>
  <conditionalFormatting sqref="AX62:AY67 AX69:AY73 AX75:AY76">
    <cfRule type="expression" dxfId="4669" priority="5530">
      <formula>$S62="No_existen"</formula>
    </cfRule>
  </conditionalFormatting>
  <conditionalFormatting sqref="G64:I64 G62:H63 G72:I73 G65:H71 G76:I76 G74:H75 G77:H79 G617:H622">
    <cfRule type="expression" dxfId="4668" priority="5529">
      <formula>$G62="N/A"</formula>
    </cfRule>
  </conditionalFormatting>
  <conditionalFormatting sqref="W62">
    <cfRule type="expression" dxfId="4667" priority="5528">
      <formula>S62="No_existen"</formula>
    </cfRule>
  </conditionalFormatting>
  <conditionalFormatting sqref="W63">
    <cfRule type="expression" dxfId="4666" priority="5527">
      <formula>S63="No_existen"</formula>
    </cfRule>
  </conditionalFormatting>
  <conditionalFormatting sqref="W64">
    <cfRule type="expression" dxfId="4665" priority="5526">
      <formula>S64="No_existen"</formula>
    </cfRule>
  </conditionalFormatting>
  <conditionalFormatting sqref="W65">
    <cfRule type="expression" dxfId="4664" priority="5525">
      <formula>S65="No_existen"</formula>
    </cfRule>
  </conditionalFormatting>
  <conditionalFormatting sqref="W66">
    <cfRule type="expression" dxfId="4663" priority="5524">
      <formula>S66="No_existen"</formula>
    </cfRule>
  </conditionalFormatting>
  <conditionalFormatting sqref="W67">
    <cfRule type="expression" dxfId="4662" priority="5523">
      <formula>S67="No_existen"</formula>
    </cfRule>
  </conditionalFormatting>
  <conditionalFormatting sqref="W68">
    <cfRule type="expression" dxfId="4661" priority="5522">
      <formula>S68="No_existen"</formula>
    </cfRule>
  </conditionalFormatting>
  <conditionalFormatting sqref="W69">
    <cfRule type="expression" dxfId="4660" priority="5521">
      <formula>S69="No_existen"</formula>
    </cfRule>
  </conditionalFormatting>
  <conditionalFormatting sqref="W70">
    <cfRule type="expression" dxfId="4659" priority="5520">
      <formula>S70="No_existen"</formula>
    </cfRule>
  </conditionalFormatting>
  <conditionalFormatting sqref="W73">
    <cfRule type="expression" dxfId="4658" priority="5517">
      <formula>S73="No_existen"</formula>
    </cfRule>
  </conditionalFormatting>
  <conditionalFormatting sqref="W74">
    <cfRule type="expression" dxfId="4657" priority="5516">
      <formula>S74="No_existen"</formula>
    </cfRule>
  </conditionalFormatting>
  <conditionalFormatting sqref="W75">
    <cfRule type="expression" dxfId="4656" priority="5515">
      <formula>S75="No_existen"</formula>
    </cfRule>
  </conditionalFormatting>
  <conditionalFormatting sqref="W76">
    <cfRule type="expression" dxfId="4655" priority="5514">
      <formula>S76="No_existen"</formula>
    </cfRule>
  </conditionalFormatting>
  <conditionalFormatting sqref="W77">
    <cfRule type="expression" dxfId="4654" priority="5513">
      <formula>S77="No_existen"</formula>
    </cfRule>
  </conditionalFormatting>
  <conditionalFormatting sqref="W78">
    <cfRule type="expression" dxfId="4653" priority="5512">
      <formula>S78="No_existen"</formula>
    </cfRule>
  </conditionalFormatting>
  <conditionalFormatting sqref="W79">
    <cfRule type="expression" dxfId="4652" priority="5511">
      <formula>S79="No_existen"</formula>
    </cfRule>
  </conditionalFormatting>
  <conditionalFormatting sqref="AG62">
    <cfRule type="expression" dxfId="4651" priority="5510">
      <formula>$P$11="No_existen"</formula>
    </cfRule>
  </conditionalFormatting>
  <conditionalFormatting sqref="AG65">
    <cfRule type="expression" dxfId="4650" priority="5509">
      <formula>S65="No_existen"</formula>
    </cfRule>
  </conditionalFormatting>
  <conditionalFormatting sqref="AG66">
    <cfRule type="expression" dxfId="4649" priority="5508">
      <formula>S66="No_existen"</formula>
    </cfRule>
  </conditionalFormatting>
  <conditionalFormatting sqref="AG67">
    <cfRule type="expression" dxfId="4648" priority="5507">
      <formula>S67="No_existen"</formula>
    </cfRule>
  </conditionalFormatting>
  <conditionalFormatting sqref="AG68">
    <cfRule type="expression" dxfId="4647" priority="5506">
      <formula>S68="No_existen"</formula>
    </cfRule>
  </conditionalFormatting>
  <conditionalFormatting sqref="AG69">
    <cfRule type="expression" dxfId="4646" priority="5505">
      <formula>S69="No_existen"</formula>
    </cfRule>
  </conditionalFormatting>
  <conditionalFormatting sqref="AG71:AG73">
    <cfRule type="expression" dxfId="4645" priority="5494">
      <formula>AF71="No asignado"</formula>
    </cfRule>
    <cfRule type="expression" dxfId="4644" priority="5503">
      <formula>S71="No_existen"</formula>
    </cfRule>
  </conditionalFormatting>
  <conditionalFormatting sqref="AG74">
    <cfRule type="expression" dxfId="4643" priority="5502">
      <formula>S74="No_existen"</formula>
    </cfRule>
  </conditionalFormatting>
  <conditionalFormatting sqref="AG75">
    <cfRule type="expression" dxfId="4642" priority="5501">
      <formula>S75="No_existen"</formula>
    </cfRule>
  </conditionalFormatting>
  <conditionalFormatting sqref="AG76">
    <cfRule type="expression" dxfId="4641" priority="5500">
      <formula>S76="No_existen"</formula>
    </cfRule>
  </conditionalFormatting>
  <conditionalFormatting sqref="AG77">
    <cfRule type="expression" dxfId="4640" priority="5499">
      <formula>S77="No_existen"</formula>
    </cfRule>
  </conditionalFormatting>
  <conditionalFormatting sqref="AG78">
    <cfRule type="expression" dxfId="4639" priority="5498">
      <formula>S78="No_existen"</formula>
    </cfRule>
  </conditionalFormatting>
  <conditionalFormatting sqref="AG65:AG67">
    <cfRule type="expression" dxfId="4638" priority="5496">
      <formula>AF65="No asignado"</formula>
    </cfRule>
  </conditionalFormatting>
  <conditionalFormatting sqref="AG68:AG70">
    <cfRule type="expression" dxfId="4637" priority="5495">
      <formula>AF68="No asignado"</formula>
    </cfRule>
  </conditionalFormatting>
  <conditionalFormatting sqref="AG62:AG78">
    <cfRule type="expression" dxfId="4636" priority="5497">
      <formula>AF62="No asignado"</formula>
    </cfRule>
  </conditionalFormatting>
  <conditionalFormatting sqref="AG63">
    <cfRule type="expression" dxfId="4635" priority="5493">
      <formula>$P$12="No_existen"</formula>
    </cfRule>
  </conditionalFormatting>
  <conditionalFormatting sqref="AG64">
    <cfRule type="expression" dxfId="4634" priority="5492">
      <formula>$P$13="No_existen"</formula>
    </cfRule>
  </conditionalFormatting>
  <conditionalFormatting sqref="AU74:AV74 AU77:AV77">
    <cfRule type="cellIs" dxfId="4633" priority="5489" operator="equal">
      <formula>"LEVE"</formula>
    </cfRule>
    <cfRule type="cellIs" dxfId="4632" priority="5490" operator="equal">
      <formula>"MODERADO"</formula>
    </cfRule>
    <cfRule type="cellIs" dxfId="4631" priority="5491" operator="equal">
      <formula>"GRAVE"</formula>
    </cfRule>
  </conditionalFormatting>
  <conditionalFormatting sqref="AU62:AV62">
    <cfRule type="cellIs" dxfId="4630" priority="5486" operator="equal">
      <formula>"LEVE"</formula>
    </cfRule>
    <cfRule type="cellIs" dxfId="4629" priority="5487" operator="equal">
      <formula>"MODERADO"</formula>
    </cfRule>
    <cfRule type="cellIs" dxfId="4628" priority="5488" operator="equal">
      <formula>"GRAVE"</formula>
    </cfRule>
  </conditionalFormatting>
  <conditionalFormatting sqref="AU65:AV65">
    <cfRule type="cellIs" dxfId="4627" priority="5483" operator="equal">
      <formula>"LEVE"</formula>
    </cfRule>
    <cfRule type="cellIs" dxfId="4626" priority="5484" operator="equal">
      <formula>"MODERADO"</formula>
    </cfRule>
    <cfRule type="cellIs" dxfId="4625" priority="5485" operator="equal">
      <formula>"GRAVE"</formula>
    </cfRule>
  </conditionalFormatting>
  <conditionalFormatting sqref="AU68:AV68 AU71:AV71">
    <cfRule type="cellIs" dxfId="4624" priority="5480" operator="equal">
      <formula>"LEVE"</formula>
    </cfRule>
    <cfRule type="cellIs" dxfId="4623" priority="5481" operator="equal">
      <formula>"MODERADO"</formula>
    </cfRule>
    <cfRule type="cellIs" dxfId="4622" priority="5482" operator="equal">
      <formula>"GRAVE"</formula>
    </cfRule>
  </conditionalFormatting>
  <conditionalFormatting sqref="BA74">
    <cfRule type="expression" dxfId="4621" priority="5476">
      <formula>AW74&lt;&gt;"COMPARTIR"</formula>
    </cfRule>
    <cfRule type="expression" dxfId="4620" priority="5477">
      <formula>AW74="ASUMIR"</formula>
    </cfRule>
  </conditionalFormatting>
  <conditionalFormatting sqref="AX74">
    <cfRule type="expression" dxfId="4619" priority="5475">
      <formula>AW74="ASUMIR"</formula>
    </cfRule>
  </conditionalFormatting>
  <conditionalFormatting sqref="AY74:AZ74">
    <cfRule type="expression" dxfId="4618" priority="5474">
      <formula>AW74="ASUMIR"</formula>
    </cfRule>
  </conditionalFormatting>
  <conditionalFormatting sqref="BA77:BA79 BA617:BA622">
    <cfRule type="expression" dxfId="4617" priority="5472">
      <formula>AW77&lt;&gt;"COMPARTIR"</formula>
    </cfRule>
    <cfRule type="expression" dxfId="4616" priority="5473">
      <formula>AW77="ASUMIR"</formula>
    </cfRule>
  </conditionalFormatting>
  <conditionalFormatting sqref="AX77:AX79 AX617:AX622">
    <cfRule type="expression" dxfId="4615" priority="5471">
      <formula>AW77="ASUMIR"</formula>
    </cfRule>
  </conditionalFormatting>
  <conditionalFormatting sqref="AY77:AZ79 AY617:AZ622">
    <cfRule type="expression" dxfId="4614" priority="5470">
      <formula>AW77="ASUMIR"</formula>
    </cfRule>
  </conditionalFormatting>
  <conditionalFormatting sqref="XEX80:XEX82">
    <cfRule type="containsText" dxfId="4613" priority="5467" operator="containsText" text="MEDIA">
      <formula>NOT(ISERROR(SEARCH("MEDIA",XEX80)))</formula>
    </cfRule>
    <cfRule type="containsText" dxfId="4612" priority="5468" operator="containsText" text="ALTA">
      <formula>NOT(ISERROR(SEARCH("ALTA",XEX80)))</formula>
    </cfRule>
    <cfRule type="containsText" dxfId="4611" priority="5469" operator="containsText" text="BAJA">
      <formula>NOT(ISERROR(SEARCH("BAJA",XEX80)))</formula>
    </cfRule>
  </conditionalFormatting>
  <conditionalFormatting sqref="XEX80:XEX82">
    <cfRule type="containsText" dxfId="4610" priority="5465" operator="containsText" text="MEDIO BAJA">
      <formula>NOT(ISERROR(SEARCH("MEDIO BAJA",XEX80)))</formula>
    </cfRule>
    <cfRule type="containsText" dxfId="4609" priority="5466" operator="containsText" text="MEDIO ALTA">
      <formula>NOT(ISERROR(SEARCH("MEDIO ALTA",XEX80)))</formula>
    </cfRule>
  </conditionalFormatting>
  <conditionalFormatting sqref="XEQ80:XER82">
    <cfRule type="expression" dxfId="4608" priority="5464">
      <formula>$G80="N/A"</formula>
    </cfRule>
  </conditionalFormatting>
  <conditionalFormatting sqref="XEY80:XEY82">
    <cfRule type="containsText" dxfId="4607" priority="5461" operator="containsText" text="MEDIO">
      <formula>NOT(ISERROR(SEARCH("MEDIO",XEY80)))</formula>
    </cfRule>
    <cfRule type="containsText" dxfId="4606" priority="5462" operator="containsText" text="ALTO">
      <formula>NOT(ISERROR(SEARCH("ALTO",XEY80)))</formula>
    </cfRule>
    <cfRule type="containsText" dxfId="4605" priority="5463" operator="containsText" text="BAJO">
      <formula>NOT(ISERROR(SEARCH("BAJO",XEY80)))</formula>
    </cfRule>
  </conditionalFormatting>
  <conditionalFormatting sqref="XEY80:XEY82">
    <cfRule type="containsText" dxfId="4604" priority="5459" operator="containsText" text="MEDIO BAJO">
      <formula>NOT(ISERROR(SEARCH("MEDIO BAJO",XEY80)))</formula>
    </cfRule>
    <cfRule type="containsText" dxfId="4603" priority="5460" operator="containsText" text="MEDIO ALTO">
      <formula>NOT(ISERROR(SEARCH("MEDIO ALTO",XEY80)))</formula>
    </cfRule>
  </conditionalFormatting>
  <conditionalFormatting sqref="XFA80:XFA82">
    <cfRule type="cellIs" dxfId="4602" priority="5458" operator="between">
      <formula>2</formula>
      <formula>3</formula>
    </cfRule>
  </conditionalFormatting>
  <conditionalFormatting sqref="XEZ80:XEZ82">
    <cfRule type="cellIs" dxfId="4601" priority="5455" operator="lessThanOrEqual">
      <formula>3</formula>
    </cfRule>
    <cfRule type="cellIs" dxfId="4600" priority="5456" stopIfTrue="1" operator="between">
      <formula>4</formula>
      <formula>9</formula>
    </cfRule>
    <cfRule type="cellIs" dxfId="4599" priority="5457" operator="greaterThanOrEqual">
      <formula>10</formula>
    </cfRule>
  </conditionalFormatting>
  <conditionalFormatting sqref="XFB80">
    <cfRule type="expression" dxfId="4598" priority="5454">
      <formula>XEX80="No_existen"</formula>
    </cfRule>
  </conditionalFormatting>
  <conditionalFormatting sqref="XFD80:XFD82">
    <cfRule type="expression" dxfId="4597" priority="5445">
      <formula>XFC80="Semiautomatico"</formula>
    </cfRule>
    <cfRule type="expression" dxfId="4596" priority="5446">
      <formula>XFC80="Manual"</formula>
    </cfRule>
    <cfRule type="expression" dxfId="4595" priority="5451">
      <formula>XEU80="No_existen"</formula>
    </cfRule>
  </conditionalFormatting>
  <conditionalFormatting sqref="XFD80:XFD82">
    <cfRule type="expression" dxfId="4594" priority="5450">
      <formula>XEU80="No_existen"</formula>
    </cfRule>
  </conditionalFormatting>
  <conditionalFormatting sqref="XFC80">
    <cfRule type="expression" dxfId="4593" priority="5449">
      <formula>$S$26="No_existen"</formula>
    </cfRule>
  </conditionalFormatting>
  <conditionalFormatting sqref="XFC81">
    <cfRule type="expression" dxfId="4592" priority="5448">
      <formula>$S$27="No_existen"</formula>
    </cfRule>
  </conditionalFormatting>
  <conditionalFormatting sqref="XFC82">
    <cfRule type="expression" dxfId="4591" priority="5447">
      <formula>$S$28="No_existen"</formula>
    </cfRule>
  </conditionalFormatting>
  <conditionalFormatting sqref="AG87">
    <cfRule type="expression" dxfId="4590" priority="5279">
      <formula>S87="No_existen"</formula>
    </cfRule>
  </conditionalFormatting>
  <conditionalFormatting sqref="XEX83:XEX85">
    <cfRule type="containsText" dxfId="4589" priority="5419" operator="containsText" text="MEDIA">
      <formula>NOT(ISERROR(SEARCH("MEDIA",XEX83)))</formula>
    </cfRule>
    <cfRule type="containsText" dxfId="4588" priority="5420" operator="containsText" text="ALTA">
      <formula>NOT(ISERROR(SEARCH("ALTA",XEX83)))</formula>
    </cfRule>
    <cfRule type="containsText" dxfId="4587" priority="5421" operator="containsText" text="BAJA">
      <formula>NOT(ISERROR(SEARCH("BAJA",XEX83)))</formula>
    </cfRule>
  </conditionalFormatting>
  <conditionalFormatting sqref="XEX83:XEX85">
    <cfRule type="containsText" dxfId="4586" priority="5417" operator="containsText" text="MEDIO BAJA">
      <formula>NOT(ISERROR(SEARCH("MEDIO BAJA",XEX83)))</formula>
    </cfRule>
    <cfRule type="containsText" dxfId="4585" priority="5418" operator="containsText" text="MEDIO ALTA">
      <formula>NOT(ISERROR(SEARCH("MEDIO ALTA",XEX83)))</formula>
    </cfRule>
  </conditionalFormatting>
  <conditionalFormatting sqref="XEQ83:XER85">
    <cfRule type="expression" dxfId="4584" priority="5416">
      <formula>$G83="N/A"</formula>
    </cfRule>
  </conditionalFormatting>
  <conditionalFormatting sqref="XEY83:XEY85">
    <cfRule type="containsText" dxfId="4583" priority="5413" operator="containsText" text="MEDIO">
      <formula>NOT(ISERROR(SEARCH("MEDIO",XEY83)))</formula>
    </cfRule>
    <cfRule type="containsText" dxfId="4582" priority="5414" operator="containsText" text="ALTO">
      <formula>NOT(ISERROR(SEARCH("ALTO",XEY83)))</formula>
    </cfRule>
    <cfRule type="containsText" dxfId="4581" priority="5415" operator="containsText" text="BAJO">
      <formula>NOT(ISERROR(SEARCH("BAJO",XEY83)))</formula>
    </cfRule>
  </conditionalFormatting>
  <conditionalFormatting sqref="XEY83:XEY85">
    <cfRule type="containsText" dxfId="4580" priority="5411" operator="containsText" text="MEDIO BAJO">
      <formula>NOT(ISERROR(SEARCH("MEDIO BAJO",XEY83)))</formula>
    </cfRule>
    <cfRule type="containsText" dxfId="4579" priority="5412" operator="containsText" text="MEDIO ALTO">
      <formula>NOT(ISERROR(SEARCH("MEDIO ALTO",XEY83)))</formula>
    </cfRule>
  </conditionalFormatting>
  <conditionalFormatting sqref="XFA83:XFA85">
    <cfRule type="cellIs" dxfId="4578" priority="5410" operator="between">
      <formula>2</formula>
      <formula>3</formula>
    </cfRule>
  </conditionalFormatting>
  <conditionalFormatting sqref="XEZ83:XEZ85">
    <cfRule type="cellIs" dxfId="4577" priority="5407" operator="lessThanOrEqual">
      <formula>3</formula>
    </cfRule>
    <cfRule type="cellIs" dxfId="4576" priority="5408" stopIfTrue="1" operator="between">
      <formula>4</formula>
      <formula>9</formula>
    </cfRule>
    <cfRule type="cellIs" dxfId="4575" priority="5409" operator="greaterThanOrEqual">
      <formula>10</formula>
    </cfRule>
  </conditionalFormatting>
  <conditionalFormatting sqref="XFB85">
    <cfRule type="expression" dxfId="4574" priority="5404">
      <formula>XEX85="No_existen"</formula>
    </cfRule>
  </conditionalFormatting>
  <conditionalFormatting sqref="XFD83:XFD85">
    <cfRule type="expression" dxfId="4573" priority="5397">
      <formula>XFC83="Semiautomatico"</formula>
    </cfRule>
    <cfRule type="expression" dxfId="4572" priority="5398">
      <formula>XFC83="Manual"</formula>
    </cfRule>
    <cfRule type="expression" dxfId="4571" priority="5403">
      <formula>XEU83="No_existen"</formula>
    </cfRule>
  </conditionalFormatting>
  <conditionalFormatting sqref="XFD83:XFD85">
    <cfRule type="expression" dxfId="4570" priority="5402">
      <formula>XEU83="No_existen"</formula>
    </cfRule>
  </conditionalFormatting>
  <conditionalFormatting sqref="XFC83">
    <cfRule type="expression" dxfId="4569" priority="5401">
      <formula>$S$26="No_existen"</formula>
    </cfRule>
  </conditionalFormatting>
  <conditionalFormatting sqref="XFC84">
    <cfRule type="expression" dxfId="4568" priority="5400">
      <formula>$S$27="No_existen"</formula>
    </cfRule>
  </conditionalFormatting>
  <conditionalFormatting sqref="XFC85">
    <cfRule type="expression" dxfId="4567" priority="5399">
      <formula>$S$28="No_existen"</formula>
    </cfRule>
  </conditionalFormatting>
  <conditionalFormatting sqref="O86 O89 O92 O83 O95 O98 O101 N80:N103 O80">
    <cfRule type="containsText" dxfId="4566" priority="5363" operator="containsText" text="MEDIA">
      <formula>NOT(ISERROR(SEARCH("MEDIA",N80)))</formula>
    </cfRule>
    <cfRule type="containsText" dxfId="4565" priority="5364" operator="containsText" text="ALTA">
      <formula>NOT(ISERROR(SEARCH("ALTA",N80)))</formula>
    </cfRule>
    <cfRule type="containsText" dxfId="4564" priority="5365" operator="containsText" text="BAJA">
      <formula>NOT(ISERROR(SEARCH("BAJA",N80)))</formula>
    </cfRule>
  </conditionalFormatting>
  <conditionalFormatting sqref="Q83 Q86 Q89 Q92 Q95 Q98 Q101 P80:P103 Q80">
    <cfRule type="containsText" dxfId="4563" priority="5360" operator="containsText" text="MEDIO">
      <formula>NOT(ISERROR(SEARCH("MEDIO",P80)))</formula>
    </cfRule>
    <cfRule type="containsText" dxfId="4562" priority="5361" operator="containsText" text="ALTO">
      <formula>NOT(ISERROR(SEARCH("ALTO",P80)))</formula>
    </cfRule>
    <cfRule type="containsText" dxfId="4561" priority="5362" operator="containsText" text="BAJO">
      <formula>NOT(ISERROR(SEARCH("BAJO",P80)))</formula>
    </cfRule>
  </conditionalFormatting>
  <conditionalFormatting sqref="S80:S103">
    <cfRule type="cellIs" dxfId="4560" priority="5359" operator="between">
      <formula>2</formula>
      <formula>3</formula>
    </cfRule>
  </conditionalFormatting>
  <conditionalFormatting sqref="R80:R103">
    <cfRule type="cellIs" dxfId="4559" priority="5356" operator="lessThanOrEqual">
      <formula>3</formula>
    </cfRule>
    <cfRule type="cellIs" dxfId="4558" priority="5357" stopIfTrue="1" operator="between">
      <formula>4</formula>
      <formula>9</formula>
    </cfRule>
    <cfRule type="cellIs" dxfId="4557" priority="5358" operator="greaterThanOrEqual">
      <formula>10</formula>
    </cfRule>
  </conditionalFormatting>
  <conditionalFormatting sqref="N80:N103">
    <cfRule type="containsText" dxfId="4556" priority="5348" operator="containsText" text="MEDIO BAJA">
      <formula>NOT(ISERROR(SEARCH("MEDIO BAJA",N80)))</formula>
    </cfRule>
    <cfRule type="containsText" dxfId="4555" priority="5349" operator="containsText" text="MEDIO ALTA">
      <formula>NOT(ISERROR(SEARCH("MEDIO ALTA",N80)))</formula>
    </cfRule>
  </conditionalFormatting>
  <conditionalFormatting sqref="P80:P103">
    <cfRule type="containsText" dxfId="4554" priority="5346" operator="containsText" text="MEDIO BAJO">
      <formula>NOT(ISERROR(SEARCH("MEDIO BAJO",P80)))</formula>
    </cfRule>
    <cfRule type="containsText" dxfId="4553" priority="5347" operator="containsText" text="MEDIO ALTO">
      <formula>NOT(ISERROR(SEARCH("MEDIO ALTO",P80)))</formula>
    </cfRule>
  </conditionalFormatting>
  <conditionalFormatting sqref="AL80:AL103">
    <cfRule type="expression" dxfId="4552" priority="5345">
      <formula>S80="No_existen"</formula>
    </cfRule>
  </conditionalFormatting>
  <conditionalFormatting sqref="AP80:AP103">
    <cfRule type="expression" dxfId="4551" priority="5344">
      <formula>S80="No_existen"</formula>
    </cfRule>
  </conditionalFormatting>
  <conditionalFormatting sqref="BA82:BA83 BA86:BA88 BA94:BA95 BA102:BA103">
    <cfRule type="expression" dxfId="4550" priority="5342">
      <formula>AW82&lt;&gt;"COMPARTIR"</formula>
    </cfRule>
    <cfRule type="expression" dxfId="4549" priority="5343">
      <formula>AW82="ASUMIR"</formula>
    </cfRule>
  </conditionalFormatting>
  <conditionalFormatting sqref="AX82 AX86:AX88 AX94 AX102:AX103">
    <cfRule type="expression" dxfId="4548" priority="5341">
      <formula>AW82="ASUMIR"</formula>
    </cfRule>
  </conditionalFormatting>
  <conditionalFormatting sqref="AY82:AZ82 AY86:AZ88 AZ83 AY94:AZ94 AY102:AZ103 AZ95">
    <cfRule type="expression" dxfId="4547" priority="5340">
      <formula>AW82="ASUMIR"</formula>
    </cfRule>
  </conditionalFormatting>
  <conditionalFormatting sqref="AK80:AK103">
    <cfRule type="expression" dxfId="4546" priority="5367">
      <formula>S80="No_existen"</formula>
    </cfRule>
  </conditionalFormatting>
  <conditionalFormatting sqref="AF80:AF103">
    <cfRule type="expression" dxfId="4545" priority="5370">
      <formula>S80="No_existen"</formula>
    </cfRule>
  </conditionalFormatting>
  <conditionalFormatting sqref="AB80:AB103">
    <cfRule type="expression" dxfId="4544" priority="5300">
      <formula>AA80="Semiautomatico"</formula>
    </cfRule>
    <cfRule type="expression" dxfId="4543" priority="5303">
      <formula>AA80="Manual"</formula>
    </cfRule>
    <cfRule type="expression" dxfId="4542" priority="5336">
      <formula>S80="No_existen"</formula>
    </cfRule>
  </conditionalFormatting>
  <conditionalFormatting sqref="AA81">
    <cfRule type="expression" dxfId="4541" priority="5335">
      <formula>$S$12="No_existen"</formula>
    </cfRule>
  </conditionalFormatting>
  <conditionalFormatting sqref="AB81:AB103">
    <cfRule type="expression" dxfId="4540" priority="5334">
      <formula>S81="No_existen"</formula>
    </cfRule>
  </conditionalFormatting>
  <conditionalFormatting sqref="AA80">
    <cfRule type="expression" dxfId="4539" priority="5332">
      <formula>S80="No_Existen"</formula>
    </cfRule>
  </conditionalFormatting>
  <conditionalFormatting sqref="W82">
    <cfRule type="expression" dxfId="4538" priority="5331">
      <formula>S82="No_existen"</formula>
    </cfRule>
  </conditionalFormatting>
  <conditionalFormatting sqref="AA82">
    <cfRule type="expression" dxfId="4537" priority="5330">
      <formula>S82="No_existen"</formula>
    </cfRule>
  </conditionalFormatting>
  <conditionalFormatting sqref="AA83">
    <cfRule type="expression" dxfId="4536" priority="5329">
      <formula>$S$14="No_existen"</formula>
    </cfRule>
  </conditionalFormatting>
  <conditionalFormatting sqref="AA84">
    <cfRule type="expression" dxfId="4535" priority="5328">
      <formula>$S$15="No_existen"</formula>
    </cfRule>
  </conditionalFormatting>
  <conditionalFormatting sqref="AA85">
    <cfRule type="expression" dxfId="4534" priority="5327">
      <formula>$S$16="No_existen"</formula>
    </cfRule>
  </conditionalFormatting>
  <conditionalFormatting sqref="AA86">
    <cfRule type="expression" dxfId="4533" priority="5326">
      <formula>$S$17="No_existen"</formula>
    </cfRule>
  </conditionalFormatting>
  <conditionalFormatting sqref="AA87">
    <cfRule type="expression" dxfId="4532" priority="5325">
      <formula>$S$18="No_existen"</formula>
    </cfRule>
  </conditionalFormatting>
  <conditionalFormatting sqref="AA88">
    <cfRule type="expression" dxfId="4531" priority="5324">
      <formula>$S$19="No_existen"</formula>
    </cfRule>
  </conditionalFormatting>
  <conditionalFormatting sqref="AA89">
    <cfRule type="expression" dxfId="4530" priority="5323">
      <formula>$S$20="No_existen"</formula>
    </cfRule>
  </conditionalFormatting>
  <conditionalFormatting sqref="AA90">
    <cfRule type="expression" dxfId="4529" priority="5322">
      <formula>$S$21="No_existen"</formula>
    </cfRule>
  </conditionalFormatting>
  <conditionalFormatting sqref="AA91">
    <cfRule type="expression" dxfId="4528" priority="5321">
      <formula>$S$22="No_existen"</formula>
    </cfRule>
  </conditionalFormatting>
  <conditionalFormatting sqref="AA92">
    <cfRule type="expression" dxfId="4527" priority="5320">
      <formula>$S$23="No_existen"</formula>
    </cfRule>
  </conditionalFormatting>
  <conditionalFormatting sqref="AA93">
    <cfRule type="expression" dxfId="4526" priority="5319">
      <formula>$S$24="No_existen"</formula>
    </cfRule>
  </conditionalFormatting>
  <conditionalFormatting sqref="AA94">
    <cfRule type="expression" dxfId="4525" priority="5318">
      <formula>$S$25="No_existen"</formula>
    </cfRule>
  </conditionalFormatting>
  <conditionalFormatting sqref="AG94">
    <cfRule type="expression" dxfId="4524" priority="5317">
      <formula>S94="No_existen"</formula>
    </cfRule>
  </conditionalFormatting>
  <conditionalFormatting sqref="W94">
    <cfRule type="expression" dxfId="4523" priority="5316">
      <formula>S94="No_existen"</formula>
    </cfRule>
  </conditionalFormatting>
  <conditionalFormatting sqref="AA95">
    <cfRule type="expression" dxfId="4522" priority="5315">
      <formula>$S$26="No_existen"</formula>
    </cfRule>
  </conditionalFormatting>
  <conditionalFormatting sqref="AA96">
    <cfRule type="expression" dxfId="4521" priority="5314">
      <formula>$S$27="No_existen"</formula>
    </cfRule>
  </conditionalFormatting>
  <conditionalFormatting sqref="AA97">
    <cfRule type="expression" dxfId="4520" priority="5313">
      <formula>$S$28="No_existen"</formula>
    </cfRule>
  </conditionalFormatting>
  <conditionalFormatting sqref="AA98">
    <cfRule type="expression" dxfId="4519" priority="5312">
      <formula>$S$29="No_existen"</formula>
    </cfRule>
  </conditionalFormatting>
  <conditionalFormatting sqref="AA99">
    <cfRule type="expression" dxfId="4518" priority="5311">
      <formula>$S$30="No_existen"</formula>
    </cfRule>
  </conditionalFormatting>
  <conditionalFormatting sqref="AA100">
    <cfRule type="expression" dxfId="4517" priority="5310">
      <formula>$S$31="No_existen"</formula>
    </cfRule>
  </conditionalFormatting>
  <conditionalFormatting sqref="W102:W103">
    <cfRule type="expression" dxfId="4516" priority="5309">
      <formula>S102="No_existen"</formula>
    </cfRule>
  </conditionalFormatting>
  <conditionalFormatting sqref="AA101">
    <cfRule type="expression" dxfId="4515" priority="5308">
      <formula>$S$32="No_existen"</formula>
    </cfRule>
  </conditionalFormatting>
  <conditionalFormatting sqref="AA102">
    <cfRule type="expression" dxfId="4514" priority="5307">
      <formula>$S$33="No_existen"</formula>
    </cfRule>
  </conditionalFormatting>
  <conditionalFormatting sqref="AA103">
    <cfRule type="expression" dxfId="4513" priority="5306">
      <formula>$S$34="No_existen"</formula>
    </cfRule>
  </conditionalFormatting>
  <conditionalFormatting sqref="AG102">
    <cfRule type="expression" dxfId="4512" priority="5305">
      <formula>S102="No_existen"</formula>
    </cfRule>
  </conditionalFormatting>
  <conditionalFormatting sqref="AG103">
    <cfRule type="expression" dxfId="4511" priority="5304">
      <formula>S103="No_existen"</formula>
    </cfRule>
  </conditionalFormatting>
  <conditionalFormatting sqref="AB92:AB94">
    <cfRule type="expression" dxfId="4510" priority="5301">
      <formula>AA92="Manual"</formula>
    </cfRule>
  </conditionalFormatting>
  <conditionalFormatting sqref="AG82 AG94 AG102:AG103">
    <cfRule type="expression" dxfId="4509" priority="5302">
      <formula>AF82="No asignado"</formula>
    </cfRule>
  </conditionalFormatting>
  <conditionalFormatting sqref="AG82">
    <cfRule type="expression" dxfId="4508" priority="5299">
      <formula>$S$13="No_existen"</formula>
    </cfRule>
  </conditionalFormatting>
  <conditionalFormatting sqref="AX82:AY82 AX86:AY88 AX94:AY94 AX102:AY103">
    <cfRule type="expression" dxfId="4507" priority="5298">
      <formula>$S82="No_existen"</formula>
    </cfRule>
  </conditionalFormatting>
  <conditionalFormatting sqref="G102:I103 G80:H101">
    <cfRule type="expression" dxfId="4506" priority="5297">
      <formula>$G80="N/A"</formula>
    </cfRule>
  </conditionalFormatting>
  <conditionalFormatting sqref="W80">
    <cfRule type="expression" dxfId="4505" priority="5296">
      <formula>S80="No_existen"</formula>
    </cfRule>
  </conditionalFormatting>
  <conditionalFormatting sqref="AG80">
    <cfRule type="expression" dxfId="4504" priority="5294">
      <formula>$P$11="No_existen"</formula>
    </cfRule>
  </conditionalFormatting>
  <conditionalFormatting sqref="AG80:AG81">
    <cfRule type="expression" dxfId="4503" priority="5293">
      <formula>AF80="No asignado"</formula>
    </cfRule>
  </conditionalFormatting>
  <conditionalFormatting sqref="AG81">
    <cfRule type="expression" dxfId="4502" priority="5292">
      <formula>$P$12="No_existen"</formula>
    </cfRule>
  </conditionalFormatting>
  <conditionalFormatting sqref="W83">
    <cfRule type="expression" dxfId="4501" priority="5291">
      <formula>S83="No_existen"</formula>
    </cfRule>
  </conditionalFormatting>
  <conditionalFormatting sqref="W84">
    <cfRule type="expression" dxfId="4500" priority="5290">
      <formula>S84="No_existen"</formula>
    </cfRule>
  </conditionalFormatting>
  <conditionalFormatting sqref="W85">
    <cfRule type="expression" dxfId="4499" priority="5289">
      <formula>S85="No_existen"</formula>
    </cfRule>
  </conditionalFormatting>
  <conditionalFormatting sqref="AG84">
    <cfRule type="expression" dxfId="4498" priority="5287">
      <formula>S84="No_existen"</formula>
    </cfRule>
  </conditionalFormatting>
  <conditionalFormatting sqref="AG83:AG85">
    <cfRule type="expression" dxfId="4497" priority="5284">
      <formula>AF83="No asignado"</formula>
    </cfRule>
  </conditionalFormatting>
  <conditionalFormatting sqref="AG83:AG85">
    <cfRule type="expression" dxfId="4496" priority="5285">
      <formula>AF83="No asignado"</formula>
    </cfRule>
  </conditionalFormatting>
  <conditionalFormatting sqref="W86">
    <cfRule type="expression" dxfId="4495" priority="5283">
      <formula>S86="No_existen"</formula>
    </cfRule>
  </conditionalFormatting>
  <conditionalFormatting sqref="W87">
    <cfRule type="expression" dxfId="4494" priority="5282">
      <formula>S87="No_existen"</formula>
    </cfRule>
  </conditionalFormatting>
  <conditionalFormatting sqref="AG86">
    <cfRule type="expression" dxfId="4493" priority="5280">
      <formula>S86="No_existen"</formula>
    </cfRule>
  </conditionalFormatting>
  <conditionalFormatting sqref="AG88">
    <cfRule type="expression" dxfId="4492" priority="5278">
      <formula>S88="No_existen"</formula>
    </cfRule>
  </conditionalFormatting>
  <conditionalFormatting sqref="AG86:AG88">
    <cfRule type="expression" dxfId="4491" priority="5276">
      <formula>AF86="No asignado"</formula>
    </cfRule>
  </conditionalFormatting>
  <conditionalFormatting sqref="AG86:AG88">
    <cfRule type="expression" dxfId="4490" priority="5277">
      <formula>AF86="No asignado"</formula>
    </cfRule>
  </conditionalFormatting>
  <conditionalFormatting sqref="W93">
    <cfRule type="expression" dxfId="4489" priority="5271">
      <formula>S93="No_existen"</formula>
    </cfRule>
  </conditionalFormatting>
  <conditionalFormatting sqref="AG89:AG91">
    <cfRule type="expression" dxfId="4488" priority="5266">
      <formula>AF89="No asignado"</formula>
    </cfRule>
    <cfRule type="expression" dxfId="4487" priority="5270">
      <formula>S89="No_existen"</formula>
    </cfRule>
  </conditionalFormatting>
  <conditionalFormatting sqref="AG92">
    <cfRule type="expression" dxfId="4486" priority="5269">
      <formula>S92="No_existen"</formula>
    </cfRule>
  </conditionalFormatting>
  <conditionalFormatting sqref="AG93">
    <cfRule type="expression" dxfId="4485" priority="5268">
      <formula>S93="No_existen"</formula>
    </cfRule>
  </conditionalFormatting>
  <conditionalFormatting sqref="AG89:AG93">
    <cfRule type="expression" dxfId="4484" priority="5267">
      <formula>AF89="No asignado"</formula>
    </cfRule>
  </conditionalFormatting>
  <conditionalFormatting sqref="W95">
    <cfRule type="expression" dxfId="4483" priority="5265">
      <formula>S95="No_existen"</formula>
    </cfRule>
  </conditionalFormatting>
  <conditionalFormatting sqref="W96">
    <cfRule type="expression" dxfId="4482" priority="5264">
      <formula>S96="No_existen"</formula>
    </cfRule>
  </conditionalFormatting>
  <conditionalFormatting sqref="W97">
    <cfRule type="expression" dxfId="4481" priority="5263">
      <formula>S97="No_existen"</formula>
    </cfRule>
  </conditionalFormatting>
  <conditionalFormatting sqref="AG95">
    <cfRule type="expression" dxfId="4480" priority="5261">
      <formula>S95="No_existen"</formula>
    </cfRule>
  </conditionalFormatting>
  <conditionalFormatting sqref="AG96">
    <cfRule type="expression" dxfId="4479" priority="5260">
      <formula>S96="No_existen"</formula>
    </cfRule>
  </conditionalFormatting>
  <conditionalFormatting sqref="AG97">
    <cfRule type="expression" dxfId="4478" priority="5259">
      <formula>S97="No_existen"</formula>
    </cfRule>
  </conditionalFormatting>
  <conditionalFormatting sqref="AG98:AG100">
    <cfRule type="expression" dxfId="4477" priority="5258">
      <formula>S98="No_existen"</formula>
    </cfRule>
  </conditionalFormatting>
  <conditionalFormatting sqref="AG95:AG100">
    <cfRule type="expression" dxfId="4476" priority="5257">
      <formula>AF95="No asignado"</formula>
    </cfRule>
  </conditionalFormatting>
  <conditionalFormatting sqref="W101">
    <cfRule type="expression" dxfId="4475" priority="5256">
      <formula>S101="No_existen"</formula>
    </cfRule>
  </conditionalFormatting>
  <conditionalFormatting sqref="AG101">
    <cfRule type="expression" dxfId="4474" priority="5255">
      <formula>S101="No_existen"</formula>
    </cfRule>
  </conditionalFormatting>
  <conditionalFormatting sqref="AG101">
    <cfRule type="expression" dxfId="4473" priority="5254">
      <formula>AF101="No asignado"</formula>
    </cfRule>
  </conditionalFormatting>
  <conditionalFormatting sqref="AU83:AV83">
    <cfRule type="cellIs" dxfId="4472" priority="5245" operator="equal">
      <formula>"LEVE"</formula>
    </cfRule>
    <cfRule type="cellIs" dxfId="4471" priority="5246" operator="equal">
      <formula>"MODERADO"</formula>
    </cfRule>
    <cfRule type="cellIs" dxfId="4470" priority="5247" operator="equal">
      <formula>"GRAVE"</formula>
    </cfRule>
  </conditionalFormatting>
  <conditionalFormatting sqref="AU86:AV86 AU89:AV89">
    <cfRule type="cellIs" dxfId="4469" priority="5242" operator="equal">
      <formula>"LEVE"</formula>
    </cfRule>
    <cfRule type="cellIs" dxfId="4468" priority="5243" operator="equal">
      <formula>"MODERADO"</formula>
    </cfRule>
    <cfRule type="cellIs" dxfId="4467" priority="5244" operator="equal">
      <formula>"GRAVE"</formula>
    </cfRule>
  </conditionalFormatting>
  <conditionalFormatting sqref="BA80:BA81">
    <cfRule type="expression" dxfId="4466" priority="5240">
      <formula>AW80&lt;&gt;"COMPARTIR"</formula>
    </cfRule>
    <cfRule type="expression" dxfId="4465" priority="5241">
      <formula>AW80="ASUMIR"</formula>
    </cfRule>
  </conditionalFormatting>
  <conditionalFormatting sqref="AX80:AX81">
    <cfRule type="expression" dxfId="4464" priority="5239">
      <formula>AW80="ASUMIR"</formula>
    </cfRule>
  </conditionalFormatting>
  <conditionalFormatting sqref="AY80:AZ81">
    <cfRule type="expression" dxfId="4463" priority="5238">
      <formula>AW80="ASUMIR"</formula>
    </cfRule>
  </conditionalFormatting>
  <conditionalFormatting sqref="AX83">
    <cfRule type="expression" dxfId="4462" priority="5237">
      <formula>AW83="ASUMIR"</formula>
    </cfRule>
  </conditionalFormatting>
  <conditionalFormatting sqref="AY83">
    <cfRule type="expression" dxfId="4461" priority="5236">
      <formula>AW83="ASUMIR"</formula>
    </cfRule>
  </conditionalFormatting>
  <conditionalFormatting sqref="BA84:BA85">
    <cfRule type="expression" dxfId="4460" priority="5234">
      <formula>AW84&lt;&gt;"COMPARTIR"</formula>
    </cfRule>
    <cfRule type="expression" dxfId="4459" priority="5235">
      <formula>AW84="ASUMIR"</formula>
    </cfRule>
  </conditionalFormatting>
  <conditionalFormatting sqref="AX84:AX85">
    <cfRule type="expression" dxfId="4458" priority="5233">
      <formula>AW84="ASUMIR"</formula>
    </cfRule>
  </conditionalFormatting>
  <conditionalFormatting sqref="AY84:AZ85">
    <cfRule type="expression" dxfId="4457" priority="5232">
      <formula>AW84="ASUMIR"</formula>
    </cfRule>
  </conditionalFormatting>
  <conditionalFormatting sqref="BA89:BA91">
    <cfRule type="expression" dxfId="4456" priority="5230">
      <formula>AW89&lt;&gt;"COMPARTIR"</formula>
    </cfRule>
    <cfRule type="expression" dxfId="4455" priority="5231">
      <formula>AW89="ASUMIR"</formula>
    </cfRule>
  </conditionalFormatting>
  <conditionalFormatting sqref="AX89:AX91">
    <cfRule type="expression" dxfId="4454" priority="5229">
      <formula>AW89="ASUMIR"</formula>
    </cfRule>
  </conditionalFormatting>
  <conditionalFormatting sqref="AY89:AZ91">
    <cfRule type="expression" dxfId="4453" priority="5228">
      <formula>AW89="ASUMIR"</formula>
    </cfRule>
  </conditionalFormatting>
  <conditionalFormatting sqref="BA92:BA93">
    <cfRule type="expression" dxfId="4452" priority="5226">
      <formula>AW92&lt;&gt;"COMPARTIR"</formula>
    </cfRule>
    <cfRule type="expression" dxfId="4451" priority="5227">
      <formula>AW92="ASUMIR"</formula>
    </cfRule>
  </conditionalFormatting>
  <conditionalFormatting sqref="AX92:AX93">
    <cfRule type="expression" dxfId="4450" priority="5225">
      <formula>AW92="ASUMIR"</formula>
    </cfRule>
  </conditionalFormatting>
  <conditionalFormatting sqref="AY92:AZ93">
    <cfRule type="expression" dxfId="4449" priority="5224">
      <formula>AW92="ASUMIR"</formula>
    </cfRule>
  </conditionalFormatting>
  <conditionalFormatting sqref="AX95">
    <cfRule type="expression" dxfId="4448" priority="5223">
      <formula>AW95="ASUMIR"</formula>
    </cfRule>
  </conditionalFormatting>
  <conditionalFormatting sqref="AY95">
    <cfRule type="expression" dxfId="4447" priority="5222">
      <formula>AW95="ASUMIR"</formula>
    </cfRule>
  </conditionalFormatting>
  <conditionalFormatting sqref="BA96:BA97">
    <cfRule type="expression" dxfId="4446" priority="5220">
      <formula>AW96&lt;&gt;"COMPARTIR"</formula>
    </cfRule>
    <cfRule type="expression" dxfId="4445" priority="5221">
      <formula>AW96="ASUMIR"</formula>
    </cfRule>
  </conditionalFormatting>
  <conditionalFormatting sqref="AX96:AX97">
    <cfRule type="expression" dxfId="4444" priority="5219">
      <formula>AW96="ASUMIR"</formula>
    </cfRule>
  </conditionalFormatting>
  <conditionalFormatting sqref="AY96:AZ97">
    <cfRule type="expression" dxfId="4443" priority="5218">
      <formula>AW96="ASUMIR"</formula>
    </cfRule>
  </conditionalFormatting>
  <conditionalFormatting sqref="BA98:BA100">
    <cfRule type="expression" dxfId="4442" priority="5216">
      <formula>AW98&lt;&gt;"COMPARTIR"</formula>
    </cfRule>
    <cfRule type="expression" dxfId="4441" priority="5217">
      <formula>AW98="ASUMIR"</formula>
    </cfRule>
  </conditionalFormatting>
  <conditionalFormatting sqref="AX98:AX100">
    <cfRule type="expression" dxfId="4440" priority="5215">
      <formula>AW98="ASUMIR"</formula>
    </cfRule>
  </conditionalFormatting>
  <conditionalFormatting sqref="AY98:AZ100">
    <cfRule type="expression" dxfId="4439" priority="5214">
      <formula>AW98="ASUMIR"</formula>
    </cfRule>
  </conditionalFormatting>
  <conditionalFormatting sqref="BA101">
    <cfRule type="expression" dxfId="4438" priority="5212">
      <formula>AW101&lt;&gt;"COMPARTIR"</formula>
    </cfRule>
    <cfRule type="expression" dxfId="4437" priority="5213">
      <formula>AW101="ASUMIR"</formula>
    </cfRule>
  </conditionalFormatting>
  <conditionalFormatting sqref="AX101">
    <cfRule type="expression" dxfId="4436" priority="5211">
      <formula>AW101="ASUMIR"</formula>
    </cfRule>
  </conditionalFormatting>
  <conditionalFormatting sqref="AY101:AZ101">
    <cfRule type="expression" dxfId="4435" priority="5210">
      <formula>AW101="ASUMIR"</formula>
    </cfRule>
  </conditionalFormatting>
  <conditionalFormatting sqref="XEX104:XEX106">
    <cfRule type="containsText" dxfId="4434" priority="5207" operator="containsText" text="MEDIA">
      <formula>NOT(ISERROR(SEARCH("MEDIA",XEX104)))</formula>
    </cfRule>
    <cfRule type="containsText" dxfId="4433" priority="5208" operator="containsText" text="ALTA">
      <formula>NOT(ISERROR(SEARCH("ALTA",XEX104)))</formula>
    </cfRule>
    <cfRule type="containsText" dxfId="4432" priority="5209" operator="containsText" text="BAJA">
      <formula>NOT(ISERROR(SEARCH("BAJA",XEX104)))</formula>
    </cfRule>
  </conditionalFormatting>
  <conditionalFormatting sqref="XEX104:XEX106">
    <cfRule type="containsText" dxfId="4431" priority="5205" operator="containsText" text="MEDIO BAJA">
      <formula>NOT(ISERROR(SEARCH("MEDIO BAJA",XEX104)))</formula>
    </cfRule>
    <cfRule type="containsText" dxfId="4430" priority="5206" operator="containsText" text="MEDIO ALTA">
      <formula>NOT(ISERROR(SEARCH("MEDIO ALTA",XEX104)))</formula>
    </cfRule>
  </conditionalFormatting>
  <conditionalFormatting sqref="XEQ105:XES106 XEQ104:XER104">
    <cfRule type="expression" dxfId="4429" priority="5204">
      <formula>$G104="N/A"</formula>
    </cfRule>
  </conditionalFormatting>
  <conditionalFormatting sqref="XEY104:XEY106">
    <cfRule type="containsText" dxfId="4428" priority="5201" operator="containsText" text="MEDIO">
      <formula>NOT(ISERROR(SEARCH("MEDIO",XEY104)))</formula>
    </cfRule>
    <cfRule type="containsText" dxfId="4427" priority="5202" operator="containsText" text="ALTO">
      <formula>NOT(ISERROR(SEARCH("ALTO",XEY104)))</formula>
    </cfRule>
    <cfRule type="containsText" dxfId="4426" priority="5203" operator="containsText" text="BAJO">
      <formula>NOT(ISERROR(SEARCH("BAJO",XEY104)))</formula>
    </cfRule>
  </conditionalFormatting>
  <conditionalFormatting sqref="XEY104:XEY106">
    <cfRule type="containsText" dxfId="4425" priority="5199" operator="containsText" text="MEDIO BAJO">
      <formula>NOT(ISERROR(SEARCH("MEDIO BAJO",XEY104)))</formula>
    </cfRule>
    <cfRule type="containsText" dxfId="4424" priority="5200" operator="containsText" text="MEDIO ALTO">
      <formula>NOT(ISERROR(SEARCH("MEDIO ALTO",XEY104)))</formula>
    </cfRule>
  </conditionalFormatting>
  <conditionalFormatting sqref="XFA104:XFA106">
    <cfRule type="cellIs" dxfId="4423" priority="5198" operator="between">
      <formula>2</formula>
      <formula>3</formula>
    </cfRule>
  </conditionalFormatting>
  <conditionalFormatting sqref="XEZ104:XEZ106">
    <cfRule type="cellIs" dxfId="4422" priority="5195" operator="lessThanOrEqual">
      <formula>3</formula>
    </cfRule>
    <cfRule type="cellIs" dxfId="4421" priority="5196" stopIfTrue="1" operator="between">
      <formula>4</formula>
      <formula>9</formula>
    </cfRule>
    <cfRule type="cellIs" dxfId="4420" priority="5197" operator="greaterThanOrEqual">
      <formula>10</formula>
    </cfRule>
  </conditionalFormatting>
  <conditionalFormatting sqref="XFB105:XFB106">
    <cfRule type="expression" dxfId="4419" priority="5194">
      <formula>XEX105="No_existen"</formula>
    </cfRule>
  </conditionalFormatting>
  <conditionalFormatting sqref="XFB104">
    <cfRule type="expression" dxfId="4418" priority="5193">
      <formula>XEX104="No_existen"</formula>
    </cfRule>
  </conditionalFormatting>
  <conditionalFormatting sqref="XFD104:XFD106">
    <cfRule type="expression" dxfId="4417" priority="5186">
      <formula>XFC104="Semiautomatico"</formula>
    </cfRule>
    <cfRule type="expression" dxfId="4416" priority="5187">
      <formula>XFC104="Manual"</formula>
    </cfRule>
    <cfRule type="expression" dxfId="4415" priority="5192">
      <formula>XEU104="No_existen"</formula>
    </cfRule>
  </conditionalFormatting>
  <conditionalFormatting sqref="XFD104:XFD106">
    <cfRule type="expression" dxfId="4414" priority="5191">
      <formula>XEU104="No_existen"</formula>
    </cfRule>
  </conditionalFormatting>
  <conditionalFormatting sqref="XFC104">
    <cfRule type="expression" dxfId="4413" priority="5190">
      <formula>$S$32="No_existen"</formula>
    </cfRule>
  </conditionalFormatting>
  <conditionalFormatting sqref="XFC105">
    <cfRule type="expression" dxfId="4412" priority="5189">
      <formula>$S$33="No_existen"</formula>
    </cfRule>
  </conditionalFormatting>
  <conditionalFormatting sqref="XFC106">
    <cfRule type="expression" dxfId="4411" priority="5188">
      <formula>$S$34="No_existen"</formula>
    </cfRule>
  </conditionalFormatting>
  <conditionalFormatting sqref="XEX107:XEX109 XED107:XED109">
    <cfRule type="containsText" dxfId="4410" priority="5155" operator="containsText" text="MEDIA">
      <formula>NOT(ISERROR(SEARCH("MEDIA",XED107)))</formula>
    </cfRule>
    <cfRule type="containsText" dxfId="4409" priority="5156" operator="containsText" text="ALTA">
      <formula>NOT(ISERROR(SEARCH("ALTA",XED107)))</formula>
    </cfRule>
    <cfRule type="containsText" dxfId="4408" priority="5157" operator="containsText" text="BAJA">
      <formula>NOT(ISERROR(SEARCH("BAJA",XED107)))</formula>
    </cfRule>
  </conditionalFormatting>
  <conditionalFormatting sqref="XEX107:XEX109 XED107:XED109">
    <cfRule type="containsText" dxfId="4407" priority="5153" operator="containsText" text="MEDIO BAJA">
      <formula>NOT(ISERROR(SEARCH("MEDIO BAJA",XED107)))</formula>
    </cfRule>
    <cfRule type="containsText" dxfId="4406" priority="5154" operator="containsText" text="MEDIO ALTA">
      <formula>NOT(ISERROR(SEARCH("MEDIO ALTA",XED107)))</formula>
    </cfRule>
  </conditionalFormatting>
  <conditionalFormatting sqref="XEQ108:XES109 XEQ107:XER107 XDW108:XDY109 XDW107:XDX107">
    <cfRule type="expression" dxfId="4405" priority="5152">
      <formula>$G107="N/A"</formula>
    </cfRule>
  </conditionalFormatting>
  <conditionalFormatting sqref="XEY107:XEY109 XEF107:XEF109">
    <cfRule type="cellIs" dxfId="4404" priority="5149" operator="lessThanOrEqual">
      <formula>3</formula>
    </cfRule>
    <cfRule type="cellIs" dxfId="4403" priority="5150" stopIfTrue="1" operator="between">
      <formula>4</formula>
      <formula>9</formula>
    </cfRule>
    <cfRule type="cellIs" dxfId="4402" priority="5151" operator="greaterThanOrEqual">
      <formula>10</formula>
    </cfRule>
  </conditionalFormatting>
  <conditionalFormatting sqref="XFA107">
    <cfRule type="expression" dxfId="4401" priority="5146">
      <formula>$S$32="No_existen"</formula>
    </cfRule>
  </conditionalFormatting>
  <conditionalFormatting sqref="XFA108">
    <cfRule type="expression" dxfId="4400" priority="5145">
      <formula>$S$33="No_existen"</formula>
    </cfRule>
  </conditionalFormatting>
  <conditionalFormatting sqref="XFA109">
    <cfRule type="expression" dxfId="4399" priority="5144">
      <formula>$S$34="No_existen"</formula>
    </cfRule>
  </conditionalFormatting>
  <conditionalFormatting sqref="XFB107:XFB109">
    <cfRule type="expression" dxfId="4398" priority="5143">
      <formula>XEJ107="No_existen"</formula>
    </cfRule>
  </conditionalFormatting>
  <conditionalFormatting sqref="XFC107">
    <cfRule type="cellIs" dxfId="4397" priority="5140" operator="equal">
      <formula>"LEVE"</formula>
    </cfRule>
    <cfRule type="cellIs" dxfId="4396" priority="5141" operator="equal">
      <formula>"MODERADO"</formula>
    </cfRule>
    <cfRule type="cellIs" dxfId="4395" priority="5142" operator="equal">
      <formula>"GRAVE"</formula>
    </cfRule>
  </conditionalFormatting>
  <conditionalFormatting sqref="XFD107">
    <cfRule type="cellIs" dxfId="4394" priority="5137" operator="equal">
      <formula>"LEVE"</formula>
    </cfRule>
    <cfRule type="cellIs" dxfId="4393" priority="5138" operator="equal">
      <formula>"MODERADO"</formula>
    </cfRule>
    <cfRule type="cellIs" dxfId="4392" priority="5139" operator="equal">
      <formula>"GRAVE"</formula>
    </cfRule>
  </conditionalFormatting>
  <conditionalFormatting sqref="XEE107:XEE109">
    <cfRule type="containsText" dxfId="4391" priority="5127" operator="containsText" text="MEDIO">
      <formula>NOT(ISERROR(SEARCH("MEDIO",XEE107)))</formula>
    </cfRule>
    <cfRule type="containsText" dxfId="4390" priority="5128" operator="containsText" text="ALTO">
      <formula>NOT(ISERROR(SEARCH("ALTO",XEE107)))</formula>
    </cfRule>
    <cfRule type="containsText" dxfId="4389" priority="5129" operator="containsText" text="BAJO">
      <formula>NOT(ISERROR(SEARCH("BAJO",XEE107)))</formula>
    </cfRule>
  </conditionalFormatting>
  <conditionalFormatting sqref="XEE107:XEE109">
    <cfRule type="containsText" dxfId="4388" priority="5125" operator="containsText" text="MEDIO BAJO">
      <formula>NOT(ISERROR(SEARCH("MEDIO BAJO",XEE107)))</formula>
    </cfRule>
    <cfRule type="containsText" dxfId="4387" priority="5126" operator="containsText" text="MEDIO ALTO">
      <formula>NOT(ISERROR(SEARCH("MEDIO ALTO",XEE107)))</formula>
    </cfRule>
  </conditionalFormatting>
  <conditionalFormatting sqref="XEG107:XEG109">
    <cfRule type="cellIs" dxfId="4386" priority="5124" operator="between">
      <formula>2</formula>
      <formula>3</formula>
    </cfRule>
  </conditionalFormatting>
  <conditionalFormatting sqref="XEJ107:XEJ109">
    <cfRule type="expression" dxfId="4385" priority="5120">
      <formula>XEI107="Semiautomatico"</formula>
    </cfRule>
    <cfRule type="expression" dxfId="4384" priority="5121">
      <formula>XEI107="Manual"</formula>
    </cfRule>
    <cfRule type="expression" dxfId="4383" priority="5123">
      <formula>XEA107="No_existen"</formula>
    </cfRule>
  </conditionalFormatting>
  <conditionalFormatting sqref="XEJ107:XEJ109">
    <cfRule type="expression" dxfId="4382" priority="5122">
      <formula>XEA107="No_existen"</formula>
    </cfRule>
  </conditionalFormatting>
  <conditionalFormatting sqref="XEX110:XEX112 XED110:XED112 XDJ110:XDJ112">
    <cfRule type="containsText" dxfId="4381" priority="5117" operator="containsText" text="MEDIA">
      <formula>NOT(ISERROR(SEARCH("MEDIA",XDJ110)))</formula>
    </cfRule>
    <cfRule type="containsText" dxfId="4380" priority="5118" operator="containsText" text="ALTA">
      <formula>NOT(ISERROR(SEARCH("ALTA",XDJ110)))</formula>
    </cfRule>
    <cfRule type="containsText" dxfId="4379" priority="5119" operator="containsText" text="BAJA">
      <formula>NOT(ISERROR(SEARCH("BAJA",XDJ110)))</formula>
    </cfRule>
  </conditionalFormatting>
  <conditionalFormatting sqref="XEX110:XEX112 XED110:XED112 XDJ110:XDJ112">
    <cfRule type="containsText" dxfId="4378" priority="5115" operator="containsText" text="MEDIO BAJA">
      <formula>NOT(ISERROR(SEARCH("MEDIO BAJA",XDJ110)))</formula>
    </cfRule>
    <cfRule type="containsText" dxfId="4377" priority="5116" operator="containsText" text="MEDIO ALTA">
      <formula>NOT(ISERROR(SEARCH("MEDIO ALTA",XDJ110)))</formula>
    </cfRule>
  </conditionalFormatting>
  <conditionalFormatting sqref="XEQ111:XES112 XEQ110:XER110 XDW111:XDY112 XDW110:XDX110 XDC111:XDE112 XDC110:XDD110">
    <cfRule type="expression" dxfId="4376" priority="5114">
      <formula>$G110="N/A"</formula>
    </cfRule>
  </conditionalFormatting>
  <conditionalFormatting sqref="XEY111:XEY112 XEF111:XEF112 XDN111:XDN112">
    <cfRule type="expression" dxfId="4375" priority="5113">
      <formula>XDJ111="No_existen"</formula>
    </cfRule>
  </conditionalFormatting>
  <conditionalFormatting sqref="XEY110 XEF110 XDN110">
    <cfRule type="expression" dxfId="4374" priority="5112">
      <formula>XDJ110="No_existen"</formula>
    </cfRule>
  </conditionalFormatting>
  <conditionalFormatting sqref="XEZ110:XEZ112 XEH110:XEH112">
    <cfRule type="expression" dxfId="4373" priority="5111">
      <formula>XDP110="No_existen"</formula>
    </cfRule>
  </conditionalFormatting>
  <conditionalFormatting sqref="XFA110 XEI110">
    <cfRule type="cellIs" dxfId="4372" priority="5108" operator="equal">
      <formula>"LEVE"</formula>
    </cfRule>
    <cfRule type="cellIs" dxfId="4371" priority="5109" operator="equal">
      <formula>"MODERADO"</formula>
    </cfRule>
    <cfRule type="cellIs" dxfId="4370" priority="5110" operator="equal">
      <formula>"GRAVE"</formula>
    </cfRule>
  </conditionalFormatting>
  <conditionalFormatting sqref="XEE110:XEE112 XDL110:XDL112">
    <cfRule type="cellIs" dxfId="4369" priority="5105" operator="lessThanOrEqual">
      <formula>3</formula>
    </cfRule>
    <cfRule type="cellIs" dxfId="4368" priority="5106" stopIfTrue="1" operator="between">
      <formula>4</formula>
      <formula>9</formula>
    </cfRule>
    <cfRule type="cellIs" dxfId="4367" priority="5107" operator="greaterThanOrEqual">
      <formula>10</formula>
    </cfRule>
  </conditionalFormatting>
  <conditionalFormatting sqref="XEG110">
    <cfRule type="expression" dxfId="4366" priority="5104">
      <formula>$S$32="No_existen"</formula>
    </cfRule>
  </conditionalFormatting>
  <conditionalFormatting sqref="XEG111">
    <cfRule type="expression" dxfId="4365" priority="5103">
      <formula>$S$33="No_existen"</formula>
    </cfRule>
  </conditionalFormatting>
  <conditionalFormatting sqref="XEG112">
    <cfRule type="expression" dxfId="4364" priority="5102">
      <formula>$S$34="No_existen"</formula>
    </cfRule>
  </conditionalFormatting>
  <conditionalFormatting sqref="XEJ110">
    <cfRule type="cellIs" dxfId="4363" priority="5099" operator="equal">
      <formula>"LEVE"</formula>
    </cfRule>
    <cfRule type="cellIs" dxfId="4362" priority="5100" operator="equal">
      <formula>"MODERADO"</formula>
    </cfRule>
    <cfRule type="cellIs" dxfId="4361" priority="5101" operator="equal">
      <formula>"GRAVE"</formula>
    </cfRule>
  </conditionalFormatting>
  <conditionalFormatting sqref="XDK110:XDK112">
    <cfRule type="containsText" dxfId="4360" priority="5096" operator="containsText" text="MEDIO">
      <formula>NOT(ISERROR(SEARCH("MEDIO",XDK110)))</formula>
    </cfRule>
    <cfRule type="containsText" dxfId="4359" priority="5097" operator="containsText" text="ALTO">
      <formula>NOT(ISERROR(SEARCH("ALTO",XDK110)))</formula>
    </cfRule>
    <cfRule type="containsText" dxfId="4358" priority="5098" operator="containsText" text="BAJO">
      <formula>NOT(ISERROR(SEARCH("BAJO",XDK110)))</formula>
    </cfRule>
  </conditionalFormatting>
  <conditionalFormatting sqref="XDK110:XDK112">
    <cfRule type="containsText" dxfId="4357" priority="5094" operator="containsText" text="MEDIO BAJO">
      <formula>NOT(ISERROR(SEARCH("MEDIO BAJO",XDK110)))</formula>
    </cfRule>
    <cfRule type="containsText" dxfId="4356" priority="5095" operator="containsText" text="MEDIO ALTO">
      <formula>NOT(ISERROR(SEARCH("MEDIO ALTO",XDK110)))</formula>
    </cfRule>
  </conditionalFormatting>
  <conditionalFormatting sqref="XDM110:XDM112">
    <cfRule type="cellIs" dxfId="4355" priority="5093" operator="between">
      <formula>2</formula>
      <formula>3</formula>
    </cfRule>
  </conditionalFormatting>
  <conditionalFormatting sqref="XDP110:XDP112">
    <cfRule type="expression" dxfId="4354" priority="5089">
      <formula>XDO110="Semiautomatico"</formula>
    </cfRule>
    <cfRule type="expression" dxfId="4353" priority="5090">
      <formula>XDO110="Manual"</formula>
    </cfRule>
    <cfRule type="expression" dxfId="4352" priority="5092">
      <formula>XDG110="No_existen"</formula>
    </cfRule>
  </conditionalFormatting>
  <conditionalFormatting sqref="XDP110:XDP112">
    <cfRule type="expression" dxfId="4351" priority="5091">
      <formula>XDG110="No_existen"</formula>
    </cfRule>
  </conditionalFormatting>
  <conditionalFormatting sqref="O110 O113 O116 O107 O119 O122 O125 O128 O131 N104:N133 O104">
    <cfRule type="containsText" dxfId="4350" priority="5078" operator="containsText" text="MEDIA">
      <formula>NOT(ISERROR(SEARCH("MEDIA",N104)))</formula>
    </cfRule>
    <cfRule type="containsText" dxfId="4349" priority="5079" operator="containsText" text="ALTA">
      <formula>NOT(ISERROR(SEARCH("ALTA",N104)))</formula>
    </cfRule>
    <cfRule type="containsText" dxfId="4348" priority="5080" operator="containsText" text="BAJA">
      <formula>NOT(ISERROR(SEARCH("BAJA",N104)))</formula>
    </cfRule>
  </conditionalFormatting>
  <conditionalFormatting sqref="Q107 Q110 Q113 Q116 Q119 Q122 Q125 Q128 Q131 P104:P133 Q104">
    <cfRule type="containsText" dxfId="4347" priority="5075" operator="containsText" text="MEDIO">
      <formula>NOT(ISERROR(SEARCH("MEDIO",P104)))</formula>
    </cfRule>
    <cfRule type="containsText" dxfId="4346" priority="5076" operator="containsText" text="ALTO">
      <formula>NOT(ISERROR(SEARCH("ALTO",P104)))</formula>
    </cfRule>
    <cfRule type="containsText" dxfId="4345" priority="5077" operator="containsText" text="BAJO">
      <formula>NOT(ISERROR(SEARCH("BAJO",P104)))</formula>
    </cfRule>
  </conditionalFormatting>
  <conditionalFormatting sqref="S104:S133">
    <cfRule type="cellIs" dxfId="4344" priority="5074" operator="between">
      <formula>2</formula>
      <formula>3</formula>
    </cfRule>
  </conditionalFormatting>
  <conditionalFormatting sqref="R104:R133">
    <cfRule type="cellIs" dxfId="4343" priority="5071" operator="lessThanOrEqual">
      <formula>3</formula>
    </cfRule>
    <cfRule type="cellIs" dxfId="4342" priority="5072" stopIfTrue="1" operator="between">
      <formula>4</formula>
      <formula>9</formula>
    </cfRule>
    <cfRule type="cellIs" dxfId="4341" priority="5073" operator="greaterThanOrEqual">
      <formula>10</formula>
    </cfRule>
  </conditionalFormatting>
  <conditionalFormatting sqref="N104:N133">
    <cfRule type="containsText" dxfId="4340" priority="5063" operator="containsText" text="MEDIO BAJA">
      <formula>NOT(ISERROR(SEARCH("MEDIO BAJA",N104)))</formula>
    </cfRule>
    <cfRule type="containsText" dxfId="4339" priority="5064" operator="containsText" text="MEDIO ALTA">
      <formula>NOT(ISERROR(SEARCH("MEDIO ALTA",N104)))</formula>
    </cfRule>
  </conditionalFormatting>
  <conditionalFormatting sqref="P104:P133">
    <cfRule type="containsText" dxfId="4338" priority="5061" operator="containsText" text="MEDIO BAJO">
      <formula>NOT(ISERROR(SEARCH("MEDIO BAJO",P104)))</formula>
    </cfRule>
    <cfRule type="containsText" dxfId="4337" priority="5062" operator="containsText" text="MEDIO ALTO">
      <formula>NOT(ISERROR(SEARCH("MEDIO ALTO",P104)))</formula>
    </cfRule>
  </conditionalFormatting>
  <conditionalFormatting sqref="AL104:AL133">
    <cfRule type="expression" dxfId="4336" priority="5060">
      <formula>S104="No_existen"</formula>
    </cfRule>
  </conditionalFormatting>
  <conditionalFormatting sqref="AP104:AP133">
    <cfRule type="expression" dxfId="4335" priority="5059">
      <formula>S104="No_existen"</formula>
    </cfRule>
  </conditionalFormatting>
  <conditionalFormatting sqref="BA104:BA124 BA126:BA127 BA129:BA130 BA132:BA133">
    <cfRule type="expression" dxfId="4334" priority="5057">
      <formula>AW104&lt;&gt;"COMPARTIR"</formula>
    </cfRule>
    <cfRule type="expression" dxfId="4333" priority="5058">
      <formula>AW104="ASUMIR"</formula>
    </cfRule>
  </conditionalFormatting>
  <conditionalFormatting sqref="AX104:AX124 AX126:AX127 AX129:AX130 AX132:AX133">
    <cfRule type="expression" dxfId="4332" priority="5056">
      <formula>AW104="ASUMIR"</formula>
    </cfRule>
  </conditionalFormatting>
  <conditionalFormatting sqref="AY104:AZ124 AY126:AZ127 AZ125 AY129:AZ130 AY132:AZ133">
    <cfRule type="expression" dxfId="4331" priority="5055">
      <formula>AW104="ASUMIR"</formula>
    </cfRule>
  </conditionalFormatting>
  <conditionalFormatting sqref="AK104:AK133">
    <cfRule type="expression" dxfId="4330" priority="5082">
      <formula>S104="No_existen"</formula>
    </cfRule>
  </conditionalFormatting>
  <conditionalFormatting sqref="AF104:AF133">
    <cfRule type="expression" dxfId="4329" priority="5085">
      <formula>S104="No_existen"</formula>
    </cfRule>
  </conditionalFormatting>
  <conditionalFormatting sqref="AB104:AB106 AB108:AB109 AB111:AB112 AB114:AB133">
    <cfRule type="expression" dxfId="4328" priority="5003">
      <formula>AA104="Semiautomatico"</formula>
    </cfRule>
    <cfRule type="expression" dxfId="4327" priority="5006">
      <formula>AA104="Manual"</formula>
    </cfRule>
    <cfRule type="expression" dxfId="4326" priority="5051">
      <formula>S104="No_existen"</formula>
    </cfRule>
  </conditionalFormatting>
  <conditionalFormatting sqref="AA105">
    <cfRule type="expression" dxfId="4325" priority="5050">
      <formula>$S$12="No_existen"</formula>
    </cfRule>
  </conditionalFormatting>
  <conditionalFormatting sqref="AB105:AB106 AB108:AB109 AB111:AB112 AB114:AB133">
    <cfRule type="expression" dxfId="4324" priority="5049">
      <formula>S105="No_existen"</formula>
    </cfRule>
  </conditionalFormatting>
  <conditionalFormatting sqref="AA104">
    <cfRule type="expression" dxfId="4323" priority="5047">
      <formula>S104="No_Existen"</formula>
    </cfRule>
  </conditionalFormatting>
  <conditionalFormatting sqref="AA106">
    <cfRule type="expression" dxfId="4322" priority="5046">
      <formula>S106="No_existen"</formula>
    </cfRule>
  </conditionalFormatting>
  <conditionalFormatting sqref="AA107">
    <cfRule type="expression" dxfId="4321" priority="5045">
      <formula>$S$14="No_existen"</formula>
    </cfRule>
  </conditionalFormatting>
  <conditionalFormatting sqref="AA108">
    <cfRule type="expression" dxfId="4320" priority="5044">
      <formula>$S$15="No_existen"</formula>
    </cfRule>
  </conditionalFormatting>
  <conditionalFormatting sqref="AA109">
    <cfRule type="expression" dxfId="4319" priority="5043">
      <formula>$S$16="No_existen"</formula>
    </cfRule>
  </conditionalFormatting>
  <conditionalFormatting sqref="AA110">
    <cfRule type="expression" dxfId="4318" priority="5042">
      <formula>$S$17="No_existen"</formula>
    </cfRule>
  </conditionalFormatting>
  <conditionalFormatting sqref="AA111">
    <cfRule type="expression" dxfId="4317" priority="5041">
      <formula>$S$18="No_existen"</formula>
    </cfRule>
  </conditionalFormatting>
  <conditionalFormatting sqref="AA112">
    <cfRule type="expression" dxfId="4316" priority="5040">
      <formula>$S$19="No_existen"</formula>
    </cfRule>
  </conditionalFormatting>
  <conditionalFormatting sqref="AA113">
    <cfRule type="expression" dxfId="4315" priority="5039">
      <formula>$S$20="No_existen"</formula>
    </cfRule>
  </conditionalFormatting>
  <conditionalFormatting sqref="AA114">
    <cfRule type="expression" dxfId="4314" priority="5038">
      <formula>$S$21="No_existen"</formula>
    </cfRule>
  </conditionalFormatting>
  <conditionalFormatting sqref="AA115">
    <cfRule type="expression" dxfId="4313" priority="5037">
      <formula>$S$22="No_existen"</formula>
    </cfRule>
  </conditionalFormatting>
  <conditionalFormatting sqref="AA116">
    <cfRule type="expression" dxfId="4312" priority="5036">
      <formula>$S$23="No_existen"</formula>
    </cfRule>
  </conditionalFormatting>
  <conditionalFormatting sqref="AA117">
    <cfRule type="expression" dxfId="4311" priority="5035">
      <formula>$S$24="No_existen"</formula>
    </cfRule>
  </conditionalFormatting>
  <conditionalFormatting sqref="AA118">
    <cfRule type="expression" dxfId="4310" priority="5034">
      <formula>$S$25="No_existen"</formula>
    </cfRule>
  </conditionalFormatting>
  <conditionalFormatting sqref="AA119">
    <cfRule type="expression" dxfId="4309" priority="5033">
      <formula>$S$26="No_existen"</formula>
    </cfRule>
  </conditionalFormatting>
  <conditionalFormatting sqref="AA120">
    <cfRule type="expression" dxfId="4308" priority="5032">
      <formula>$S$27="No_existen"</formula>
    </cfRule>
  </conditionalFormatting>
  <conditionalFormatting sqref="AA121">
    <cfRule type="expression" dxfId="4307" priority="5031">
      <formula>$S$28="No_existen"</formula>
    </cfRule>
  </conditionalFormatting>
  <conditionalFormatting sqref="AA122">
    <cfRule type="expression" dxfId="4306" priority="5030">
      <formula>$S$29="No_existen"</formula>
    </cfRule>
  </conditionalFormatting>
  <conditionalFormatting sqref="AA123">
    <cfRule type="expression" dxfId="4305" priority="5029">
      <formula>$S$30="No_existen"</formula>
    </cfRule>
  </conditionalFormatting>
  <conditionalFormatting sqref="AA124">
    <cfRule type="expression" dxfId="4304" priority="5028">
      <formula>$S$31="No_existen"</formula>
    </cfRule>
  </conditionalFormatting>
  <conditionalFormatting sqref="W125:W127">
    <cfRule type="expression" dxfId="4303" priority="5027">
      <formula>S125="No_existen"</formula>
    </cfRule>
  </conditionalFormatting>
  <conditionalFormatting sqref="AA125">
    <cfRule type="expression" dxfId="4302" priority="5026">
      <formula>$S$32="No_existen"</formula>
    </cfRule>
  </conditionalFormatting>
  <conditionalFormatting sqref="AA126">
    <cfRule type="expression" dxfId="4301" priority="5025">
      <formula>$S$33="No_existen"</formula>
    </cfRule>
  </conditionalFormatting>
  <conditionalFormatting sqref="AA127">
    <cfRule type="expression" dxfId="4300" priority="5024">
      <formula>$S$34="No_existen"</formula>
    </cfRule>
  </conditionalFormatting>
  <conditionalFormatting sqref="AG125">
    <cfRule type="expression" dxfId="4299" priority="5023">
      <formula>S125="No_existen"</formula>
    </cfRule>
  </conditionalFormatting>
  <conditionalFormatting sqref="AG126">
    <cfRule type="expression" dxfId="4298" priority="5022">
      <formula>S126="No_existen"</formula>
    </cfRule>
  </conditionalFormatting>
  <conditionalFormatting sqref="AG127">
    <cfRule type="expression" dxfId="4297" priority="5021">
      <formula>S127="No_existen"</formula>
    </cfRule>
  </conditionalFormatting>
  <conditionalFormatting sqref="AA128">
    <cfRule type="expression" dxfId="4296" priority="5019">
      <formula>$S$35="No_existen"</formula>
    </cfRule>
  </conditionalFormatting>
  <conditionalFormatting sqref="AA129">
    <cfRule type="expression" dxfId="4295" priority="5018">
      <formula>$S$36="No_existen"</formula>
    </cfRule>
  </conditionalFormatting>
  <conditionalFormatting sqref="AA130">
    <cfRule type="expression" dxfId="4294" priority="5017">
      <formula>$S$37="No_existen"</formula>
    </cfRule>
  </conditionalFormatting>
  <conditionalFormatting sqref="AG128">
    <cfRule type="expression" dxfId="4293" priority="5016">
      <formula>S128="No_existen"</formula>
    </cfRule>
  </conditionalFormatting>
  <conditionalFormatting sqref="AG129">
    <cfRule type="expression" dxfId="4292" priority="5015">
      <formula>S129="No_existen"</formula>
    </cfRule>
  </conditionalFormatting>
  <conditionalFormatting sqref="AG130">
    <cfRule type="expression" dxfId="4291" priority="5014">
      <formula>S130="No_existen"</formula>
    </cfRule>
  </conditionalFormatting>
  <conditionalFormatting sqref="W131:W133">
    <cfRule type="expression" dxfId="4290" priority="5013">
      <formula>S131="No_existen"</formula>
    </cfRule>
  </conditionalFormatting>
  <conditionalFormatting sqref="AA131">
    <cfRule type="expression" dxfId="4289" priority="5012">
      <formula>$S$38="No_existen"</formula>
    </cfRule>
  </conditionalFormatting>
  <conditionalFormatting sqref="AA132">
    <cfRule type="expression" dxfId="4288" priority="5011">
      <formula>$S$39="No_existen"</formula>
    </cfRule>
  </conditionalFormatting>
  <conditionalFormatting sqref="AA133">
    <cfRule type="expression" dxfId="4287" priority="5010">
      <formula>$S$40="No_existen"</formula>
    </cfRule>
  </conditionalFormatting>
  <conditionalFormatting sqref="AB116:AB118">
    <cfRule type="expression" dxfId="4286" priority="5004">
      <formula>AA116="Manual"</formula>
    </cfRule>
  </conditionalFormatting>
  <conditionalFormatting sqref="AG125:AG133">
    <cfRule type="expression" dxfId="4285" priority="5005">
      <formula>AF125="No asignado"</formula>
    </cfRule>
  </conditionalFormatting>
  <conditionalFormatting sqref="AW122:AY124 AW126:AY127 AW125 AW129:AY130 AW128 AW132:AY133 AW131 AX104:AY121">
    <cfRule type="expression" dxfId="4284" priority="5002">
      <formula>$S104="No_existen"</formula>
    </cfRule>
  </conditionalFormatting>
  <conditionalFormatting sqref="G106:I106 G104:G105 G109:I109 G107:G108 G112:I112 G110:H111 G113:H133">
    <cfRule type="expression" dxfId="4283" priority="5001">
      <formula>$G104="N/A"</formula>
    </cfRule>
  </conditionalFormatting>
  <conditionalFormatting sqref="W104">
    <cfRule type="expression" dxfId="4282" priority="5000">
      <formula>S104="No_existen"</formula>
    </cfRule>
  </conditionalFormatting>
  <conditionalFormatting sqref="W105">
    <cfRule type="expression" dxfId="4281" priority="4999">
      <formula>S105="No_existen"</formula>
    </cfRule>
  </conditionalFormatting>
  <conditionalFormatting sqref="W106">
    <cfRule type="expression" dxfId="4280" priority="4998">
      <formula>S106="No_existen"</formula>
    </cfRule>
  </conditionalFormatting>
  <conditionalFormatting sqref="W108">
    <cfRule type="expression" dxfId="4279" priority="4997">
      <formula>S108="No_existen"</formula>
    </cfRule>
  </conditionalFormatting>
  <conditionalFormatting sqref="W109">
    <cfRule type="expression" dxfId="4278" priority="4996">
      <formula>S109="No_existen"</formula>
    </cfRule>
  </conditionalFormatting>
  <conditionalFormatting sqref="W110">
    <cfRule type="expression" dxfId="4277" priority="4995">
      <formula>S110="No_existen"</formula>
    </cfRule>
  </conditionalFormatting>
  <conditionalFormatting sqref="W111">
    <cfRule type="expression" dxfId="4276" priority="4994">
      <formula>S111="No_existen"</formula>
    </cfRule>
  </conditionalFormatting>
  <conditionalFormatting sqref="W112">
    <cfRule type="expression" dxfId="4275" priority="4993">
      <formula>S112="No_existen"</formula>
    </cfRule>
  </conditionalFormatting>
  <conditionalFormatting sqref="W113">
    <cfRule type="expression" dxfId="4274" priority="4992">
      <formula>S113="No_existen"</formula>
    </cfRule>
  </conditionalFormatting>
  <conditionalFormatting sqref="W114">
    <cfRule type="expression" dxfId="4273" priority="4991">
      <formula>S114="No_existen"</formula>
    </cfRule>
  </conditionalFormatting>
  <conditionalFormatting sqref="W115">
    <cfRule type="expression" dxfId="4272" priority="4990">
      <formula>S115="No_existen"</formula>
    </cfRule>
  </conditionalFormatting>
  <conditionalFormatting sqref="W116">
    <cfRule type="expression" dxfId="4271" priority="4989">
      <formula>S116="No_existen"</formula>
    </cfRule>
  </conditionalFormatting>
  <conditionalFormatting sqref="W117">
    <cfRule type="expression" dxfId="4270" priority="4988">
      <formula>S117="No_existen"</formula>
    </cfRule>
  </conditionalFormatting>
  <conditionalFormatting sqref="W118">
    <cfRule type="expression" dxfId="4269" priority="4987">
      <formula>S118="No_existen"</formula>
    </cfRule>
  </conditionalFormatting>
  <conditionalFormatting sqref="W119:W121">
    <cfRule type="expression" dxfId="4268" priority="4986">
      <formula>S119="No_existen"</formula>
    </cfRule>
  </conditionalFormatting>
  <conditionalFormatting sqref="W122:W124">
    <cfRule type="expression" dxfId="4267" priority="4985">
      <formula>S122="No_existen"</formula>
    </cfRule>
  </conditionalFormatting>
  <conditionalFormatting sqref="W107">
    <cfRule type="expression" dxfId="4266" priority="4984">
      <formula>S107="No_existen"</formula>
    </cfRule>
  </conditionalFormatting>
  <conditionalFormatting sqref="AG104">
    <cfRule type="expression" dxfId="4265" priority="4983">
      <formula>$P$11="No_existen"</formula>
    </cfRule>
  </conditionalFormatting>
  <conditionalFormatting sqref="AG107">
    <cfRule type="expression" dxfId="4264" priority="4982">
      <formula>S107="No_existen"</formula>
    </cfRule>
  </conditionalFormatting>
  <conditionalFormatting sqref="AG108">
    <cfRule type="expression" dxfId="4263" priority="4981">
      <formula>S108="No_existen"</formula>
    </cfRule>
  </conditionalFormatting>
  <conditionalFormatting sqref="AG109">
    <cfRule type="expression" dxfId="4262" priority="4980">
      <formula>S109="No_existen"</formula>
    </cfRule>
  </conditionalFormatting>
  <conditionalFormatting sqref="AG110:AG112">
    <cfRule type="expression" dxfId="4261" priority="4967">
      <formula>AF110="No asignado"</formula>
    </cfRule>
    <cfRule type="expression" dxfId="4260" priority="4979">
      <formula>S110="No_existen"</formula>
    </cfRule>
  </conditionalFormatting>
  <conditionalFormatting sqref="AG113">
    <cfRule type="expression" dxfId="4259" priority="4978">
      <formula>S113="No_existen"</formula>
    </cfRule>
  </conditionalFormatting>
  <conditionalFormatting sqref="AG114">
    <cfRule type="expression" dxfId="4258" priority="4977">
      <formula>S114="No_existen"</formula>
    </cfRule>
  </conditionalFormatting>
  <conditionalFormatting sqref="AG115">
    <cfRule type="expression" dxfId="4257" priority="4976">
      <formula>S115="No_existen"</formula>
    </cfRule>
  </conditionalFormatting>
  <conditionalFormatting sqref="AG116">
    <cfRule type="expression" dxfId="4256" priority="4975">
      <formula>S116="No_existen"</formula>
    </cfRule>
  </conditionalFormatting>
  <conditionalFormatting sqref="AG117">
    <cfRule type="expression" dxfId="4255" priority="4974">
      <formula>S117="No_existen"</formula>
    </cfRule>
  </conditionalFormatting>
  <conditionalFormatting sqref="AG118">
    <cfRule type="expression" dxfId="4254" priority="4973">
      <formula>S118="No_existen"</formula>
    </cfRule>
  </conditionalFormatting>
  <conditionalFormatting sqref="AG119:AG121">
    <cfRule type="expression" dxfId="4253" priority="4972">
      <formula>S119="No_existen"</formula>
    </cfRule>
  </conditionalFormatting>
  <conditionalFormatting sqref="AG122">
    <cfRule type="expression" dxfId="4252" priority="4971">
      <formula>S122="No_existen"</formula>
    </cfRule>
  </conditionalFormatting>
  <conditionalFormatting sqref="AG104:AG124">
    <cfRule type="expression" dxfId="4251" priority="4968">
      <formula>AF104="No asignado"</formula>
    </cfRule>
  </conditionalFormatting>
  <conditionalFormatting sqref="AG105">
    <cfRule type="expression" dxfId="4250" priority="4966">
      <formula>$P$12="No_existen"</formula>
    </cfRule>
  </conditionalFormatting>
  <conditionalFormatting sqref="AG106">
    <cfRule type="expression" dxfId="4249" priority="4965">
      <formula>$P$13="No_existen"</formula>
    </cfRule>
  </conditionalFormatting>
  <conditionalFormatting sqref="AG107">
    <cfRule type="expression" dxfId="4248" priority="4964">
      <formula>S107="No_existen"</formula>
    </cfRule>
  </conditionalFormatting>
  <conditionalFormatting sqref="AB107">
    <cfRule type="expression" dxfId="4247" priority="4960">
      <formula>AA107="Semiautomatico"</formula>
    </cfRule>
    <cfRule type="expression" dxfId="4246" priority="4961">
      <formula>AA107="Manual"</formula>
    </cfRule>
    <cfRule type="expression" dxfId="4245" priority="4963">
      <formula>S107="No_existen"</formula>
    </cfRule>
  </conditionalFormatting>
  <conditionalFormatting sqref="AB107">
    <cfRule type="expression" dxfId="4244" priority="4962">
      <formula>S107="No_existen"</formula>
    </cfRule>
  </conditionalFormatting>
  <conditionalFormatting sqref="AB110">
    <cfRule type="expression" dxfId="4243" priority="4956">
      <formula>AA110="Semiautomatico"</formula>
    </cfRule>
    <cfRule type="expression" dxfId="4242" priority="4957">
      <formula>AA110="Manual"</formula>
    </cfRule>
    <cfRule type="expression" dxfId="4241" priority="4959">
      <formula>S110="No_existen"</formula>
    </cfRule>
  </conditionalFormatting>
  <conditionalFormatting sqref="AB110">
    <cfRule type="expression" dxfId="4240" priority="4958">
      <formula>S110="No_existen"</formula>
    </cfRule>
  </conditionalFormatting>
  <conditionalFormatting sqref="AB113">
    <cfRule type="expression" dxfId="4239" priority="4951">
      <formula>AA113="Semiautomatico"</formula>
    </cfRule>
    <cfRule type="expression" dxfId="4238" priority="4953">
      <formula>AA113="Manual"</formula>
    </cfRule>
    <cfRule type="expression" dxfId="4237" priority="4955">
      <formula>S113="No_existen"</formula>
    </cfRule>
  </conditionalFormatting>
  <conditionalFormatting sqref="AB113">
    <cfRule type="expression" dxfId="4236" priority="4954">
      <formula>S113="No_existen"</formula>
    </cfRule>
  </conditionalFormatting>
  <conditionalFormatting sqref="AB113">
    <cfRule type="expression" dxfId="4235" priority="4952">
      <formula>AA113="Manual"</formula>
    </cfRule>
  </conditionalFormatting>
  <conditionalFormatting sqref="AU113:AV113 AU116:AV116 AU119:AV119 AU122:AV122 AU125:AV125 AU131:AV131 AV128">
    <cfRule type="cellIs" dxfId="4234" priority="4948" operator="equal">
      <formula>"LEVE"</formula>
    </cfRule>
    <cfRule type="cellIs" dxfId="4233" priority="4949" operator="equal">
      <formula>"MODERADO"</formula>
    </cfRule>
    <cfRule type="cellIs" dxfId="4232" priority="4950" operator="equal">
      <formula>"GRAVE"</formula>
    </cfRule>
  </conditionalFormatting>
  <conditionalFormatting sqref="AU104:AV104">
    <cfRule type="cellIs" dxfId="4231" priority="4945" operator="equal">
      <formula>"LEVE"</formula>
    </cfRule>
    <cfRule type="cellIs" dxfId="4230" priority="4946" operator="equal">
      <formula>"MODERADO"</formula>
    </cfRule>
    <cfRule type="cellIs" dxfId="4229" priority="4947" operator="equal">
      <formula>"GRAVE"</formula>
    </cfRule>
  </conditionalFormatting>
  <conditionalFormatting sqref="AU107:AV107">
    <cfRule type="cellIs" dxfId="4228" priority="4942" operator="equal">
      <formula>"LEVE"</formula>
    </cfRule>
    <cfRule type="cellIs" dxfId="4227" priority="4943" operator="equal">
      <formula>"MODERADO"</formula>
    </cfRule>
    <cfRule type="cellIs" dxfId="4226" priority="4944" operator="equal">
      <formula>"GRAVE"</formula>
    </cfRule>
  </conditionalFormatting>
  <conditionalFormatting sqref="AU110:AV110">
    <cfRule type="cellIs" dxfId="4225" priority="4939" operator="equal">
      <formula>"LEVE"</formula>
    </cfRule>
    <cfRule type="cellIs" dxfId="4224" priority="4940" operator="equal">
      <formula>"MODERADO"</formula>
    </cfRule>
    <cfRule type="cellIs" dxfId="4223" priority="4941" operator="equal">
      <formula>"GRAVE"</formula>
    </cfRule>
  </conditionalFormatting>
  <conditionalFormatting sqref="AU128">
    <cfRule type="cellIs" dxfId="4222" priority="4936" operator="equal">
      <formula>"LEVE"</formula>
    </cfRule>
    <cfRule type="cellIs" dxfId="4221" priority="4937" operator="equal">
      <formula>"MODERADO"</formula>
    </cfRule>
    <cfRule type="cellIs" dxfId="4220" priority="4938" operator="equal">
      <formula>"GRAVE"</formula>
    </cfRule>
  </conditionalFormatting>
  <conditionalFormatting sqref="O140 O143 O146 O137 O149 O152 N134:N154 O134">
    <cfRule type="containsText" dxfId="4219" priority="4925" operator="containsText" text="MEDIA">
      <formula>NOT(ISERROR(SEARCH("MEDIA",N134)))</formula>
    </cfRule>
    <cfRule type="containsText" dxfId="4218" priority="4926" operator="containsText" text="ALTA">
      <formula>NOT(ISERROR(SEARCH("ALTA",N134)))</formula>
    </cfRule>
    <cfRule type="containsText" dxfId="4217" priority="4927" operator="containsText" text="BAJA">
      <formula>NOT(ISERROR(SEARCH("BAJA",N134)))</formula>
    </cfRule>
  </conditionalFormatting>
  <conditionalFormatting sqref="Q137 Q140 Q143 Q146 Q149 Q152 P134:P154 Q134">
    <cfRule type="containsText" dxfId="4216" priority="4922" operator="containsText" text="MEDIO">
      <formula>NOT(ISERROR(SEARCH("MEDIO",P134)))</formula>
    </cfRule>
    <cfRule type="containsText" dxfId="4215" priority="4923" operator="containsText" text="ALTO">
      <formula>NOT(ISERROR(SEARCH("ALTO",P134)))</formula>
    </cfRule>
    <cfRule type="containsText" dxfId="4214" priority="4924" operator="containsText" text="BAJO">
      <formula>NOT(ISERROR(SEARCH("BAJO",P134)))</formula>
    </cfRule>
  </conditionalFormatting>
  <conditionalFormatting sqref="S134:S154">
    <cfRule type="cellIs" dxfId="4213" priority="4921" operator="between">
      <formula>2</formula>
      <formula>3</formula>
    </cfRule>
  </conditionalFormatting>
  <conditionalFormatting sqref="R134:R154">
    <cfRule type="cellIs" dxfId="4212" priority="4918" operator="lessThanOrEqual">
      <formula>3</formula>
    </cfRule>
    <cfRule type="cellIs" dxfId="4211" priority="4919" stopIfTrue="1" operator="between">
      <formula>4</formula>
      <formula>9</formula>
    </cfRule>
    <cfRule type="cellIs" dxfId="4210" priority="4920" operator="greaterThanOrEqual">
      <formula>10</formula>
    </cfRule>
  </conditionalFormatting>
  <conditionalFormatting sqref="N134:N154">
    <cfRule type="containsText" dxfId="4209" priority="4910" operator="containsText" text="MEDIO BAJA">
      <formula>NOT(ISERROR(SEARCH("MEDIO BAJA",N134)))</formula>
    </cfRule>
    <cfRule type="containsText" dxfId="4208" priority="4911" operator="containsText" text="MEDIO ALTA">
      <formula>NOT(ISERROR(SEARCH("MEDIO ALTA",N134)))</formula>
    </cfRule>
  </conditionalFormatting>
  <conditionalFormatting sqref="P134:P154">
    <cfRule type="containsText" dxfId="4207" priority="4908" operator="containsText" text="MEDIO BAJO">
      <formula>NOT(ISERROR(SEARCH("MEDIO BAJO",P134)))</formula>
    </cfRule>
    <cfRule type="containsText" dxfId="4206" priority="4909" operator="containsText" text="MEDIO ALTO">
      <formula>NOT(ISERROR(SEARCH("MEDIO ALTO",P134)))</formula>
    </cfRule>
  </conditionalFormatting>
  <conditionalFormatting sqref="AL134:AL154">
    <cfRule type="expression" dxfId="4205" priority="4907">
      <formula>S134="No_existen"</formula>
    </cfRule>
  </conditionalFormatting>
  <conditionalFormatting sqref="AP134:AP154">
    <cfRule type="expression" dxfId="4204" priority="4906">
      <formula>S134="No_existen"</formula>
    </cfRule>
  </conditionalFormatting>
  <conditionalFormatting sqref="BA135:BA143 BA145 BA148:BA151 BA154">
    <cfRule type="expression" dxfId="4203" priority="4904">
      <formula>AW135&lt;&gt;"COMPARTIR"</formula>
    </cfRule>
    <cfRule type="expression" dxfId="4202" priority="4905">
      <formula>AW135="ASUMIR"</formula>
    </cfRule>
  </conditionalFormatting>
  <conditionalFormatting sqref="AX136 AX139:AX142 AX151 AX154">
    <cfRule type="expression" dxfId="4201" priority="4903">
      <formula>AW136="ASUMIR"</formula>
    </cfRule>
  </conditionalFormatting>
  <conditionalFormatting sqref="AY136:AZ136 AZ135 AY139:AZ142 AZ137:AZ138 AY151:AZ151 AZ143:AZ150 AY154:AZ154">
    <cfRule type="expression" dxfId="4200" priority="4902">
      <formula>AW135="ASUMIR"</formula>
    </cfRule>
  </conditionalFormatting>
  <conditionalFormatting sqref="AK134:AK154">
    <cfRule type="expression" dxfId="4199" priority="4929">
      <formula>S134="No_existen"</formula>
    </cfRule>
  </conditionalFormatting>
  <conditionalFormatting sqref="AF134:AF154">
    <cfRule type="expression" dxfId="4198" priority="4932">
      <formula>S134="No_existen"</formula>
    </cfRule>
  </conditionalFormatting>
  <conditionalFormatting sqref="AB134:AB154">
    <cfRule type="expression" dxfId="4197" priority="4856">
      <formula>AA134="Semiautomatico"</formula>
    </cfRule>
    <cfRule type="expression" dxfId="4196" priority="4862">
      <formula>AA134="Manual"</formula>
    </cfRule>
    <cfRule type="expression" dxfId="4195" priority="4898">
      <formula>S134="No_existen"</formula>
    </cfRule>
  </conditionalFormatting>
  <conditionalFormatting sqref="AA135">
    <cfRule type="expression" dxfId="4194" priority="4897">
      <formula>$S$12="No_existen"</formula>
    </cfRule>
  </conditionalFormatting>
  <conditionalFormatting sqref="AB135:AB154">
    <cfRule type="expression" dxfId="4193" priority="4896">
      <formula>S135="No_existen"</formula>
    </cfRule>
  </conditionalFormatting>
  <conditionalFormatting sqref="AA134">
    <cfRule type="expression" dxfId="4192" priority="4894">
      <formula>S134="No_Existen"</formula>
    </cfRule>
  </conditionalFormatting>
  <conditionalFormatting sqref="AA136">
    <cfRule type="expression" dxfId="4191" priority="4893">
      <formula>S136="No_existen"</formula>
    </cfRule>
  </conditionalFormatting>
  <conditionalFormatting sqref="AA137">
    <cfRule type="expression" dxfId="4190" priority="4892">
      <formula>$S$14="No_existen"</formula>
    </cfRule>
  </conditionalFormatting>
  <conditionalFormatting sqref="AA138">
    <cfRule type="expression" dxfId="4189" priority="4891">
      <formula>$S$15="No_existen"</formula>
    </cfRule>
  </conditionalFormatting>
  <conditionalFormatting sqref="W139">
    <cfRule type="expression" dxfId="4188" priority="4890">
      <formula>S139="No_existen"</formula>
    </cfRule>
  </conditionalFormatting>
  <conditionalFormatting sqref="AA139">
    <cfRule type="expression" dxfId="4187" priority="4889">
      <formula>$S$16="No_existen"</formula>
    </cfRule>
  </conditionalFormatting>
  <conditionalFormatting sqref="AG139">
    <cfRule type="expression" dxfId="4186" priority="4888">
      <formula>S139="No_existen"</formula>
    </cfRule>
  </conditionalFormatting>
  <conditionalFormatting sqref="AA140">
    <cfRule type="expression" dxfId="4185" priority="4887">
      <formula>$S$17="No_existen"</formula>
    </cfRule>
  </conditionalFormatting>
  <conditionalFormatting sqref="AG141">
    <cfRule type="expression" dxfId="4184" priority="4886">
      <formula>S141="No_existen"</formula>
    </cfRule>
  </conditionalFormatting>
  <conditionalFormatting sqref="AA141">
    <cfRule type="expression" dxfId="4183" priority="4885">
      <formula>$S$18="No_existen"</formula>
    </cfRule>
  </conditionalFormatting>
  <conditionalFormatting sqref="W142">
    <cfRule type="expression" dxfId="4182" priority="4884">
      <formula>S142="No_existen"</formula>
    </cfRule>
  </conditionalFormatting>
  <conditionalFormatting sqref="AA142">
    <cfRule type="expression" dxfId="4181" priority="4883">
      <formula>$S$19="No_existen"</formula>
    </cfRule>
  </conditionalFormatting>
  <conditionalFormatting sqref="AG142">
    <cfRule type="expression" dxfId="4180" priority="4882">
      <formula>S142="No_existen"</formula>
    </cfRule>
  </conditionalFormatting>
  <conditionalFormatting sqref="AA143">
    <cfRule type="expression" dxfId="4179" priority="4881">
      <formula>$S$20="No_existen"</formula>
    </cfRule>
  </conditionalFormatting>
  <conditionalFormatting sqref="AG145">
    <cfRule type="expression" dxfId="4178" priority="4858">
      <formula>AF145="No asignado"</formula>
    </cfRule>
    <cfRule type="expression" dxfId="4177" priority="4880">
      <formula>S145="No_existen"</formula>
    </cfRule>
  </conditionalFormatting>
  <conditionalFormatting sqref="AA144">
    <cfRule type="expression" dxfId="4176" priority="4879">
      <formula>$S$21="No_existen"</formula>
    </cfRule>
  </conditionalFormatting>
  <conditionalFormatting sqref="W145">
    <cfRule type="expression" dxfId="4175" priority="4878">
      <formula>S145="No_existen"</formula>
    </cfRule>
  </conditionalFormatting>
  <conditionalFormatting sqref="AA145">
    <cfRule type="expression" dxfId="4174" priority="4877">
      <formula>$S$22="No_existen"</formula>
    </cfRule>
  </conditionalFormatting>
  <conditionalFormatting sqref="AA146">
    <cfRule type="expression" dxfId="4173" priority="4876">
      <formula>$S$23="No_existen"</formula>
    </cfRule>
  </conditionalFormatting>
  <conditionalFormatting sqref="AA147">
    <cfRule type="expression" dxfId="4172" priority="4875">
      <formula>$S$24="No_existen"</formula>
    </cfRule>
  </conditionalFormatting>
  <conditionalFormatting sqref="AA148">
    <cfRule type="expression" dxfId="4171" priority="4874">
      <formula>$S$25="No_existen"</formula>
    </cfRule>
  </conditionalFormatting>
  <conditionalFormatting sqref="W151">
    <cfRule type="expression" dxfId="4170" priority="4873">
      <formula>S151="No_existen"</formula>
    </cfRule>
  </conditionalFormatting>
  <conditionalFormatting sqref="AA149">
    <cfRule type="expression" dxfId="4169" priority="4872">
      <formula>$S$26="No_existen"</formula>
    </cfRule>
  </conditionalFormatting>
  <conditionalFormatting sqref="AA150">
    <cfRule type="expression" dxfId="4168" priority="4871">
      <formula>$S$27="No_existen"</formula>
    </cfRule>
  </conditionalFormatting>
  <conditionalFormatting sqref="AA151">
    <cfRule type="expression" dxfId="4167" priority="4870">
      <formula>$S$28="No_existen"</formula>
    </cfRule>
  </conditionalFormatting>
  <conditionalFormatting sqref="AG150">
    <cfRule type="expression" dxfId="4166" priority="4869">
      <formula>S150="No_existen"</formula>
    </cfRule>
  </conditionalFormatting>
  <conditionalFormatting sqref="AG151">
    <cfRule type="expression" dxfId="4165" priority="4868">
      <formula>S151="No_existen"</formula>
    </cfRule>
  </conditionalFormatting>
  <conditionalFormatting sqref="W154">
    <cfRule type="expression" dxfId="4164" priority="4867">
      <formula>S154="No_existen"</formula>
    </cfRule>
  </conditionalFormatting>
  <conditionalFormatting sqref="AA152">
    <cfRule type="expression" dxfId="4163" priority="4866">
      <formula>$S$29="No_existen"</formula>
    </cfRule>
  </conditionalFormatting>
  <conditionalFormatting sqref="AG154">
    <cfRule type="expression" dxfId="4162" priority="4865">
      <formula>S154="No_existen"</formula>
    </cfRule>
  </conditionalFormatting>
  <conditionalFormatting sqref="AA153">
    <cfRule type="expression" dxfId="4161" priority="4864">
      <formula>$S$30="No_existen"</formula>
    </cfRule>
  </conditionalFormatting>
  <conditionalFormatting sqref="AA154">
    <cfRule type="expression" dxfId="4160" priority="4863">
      <formula>$S$31="No_existen"</formula>
    </cfRule>
  </conditionalFormatting>
  <conditionalFormatting sqref="AG139">
    <cfRule type="expression" dxfId="4159" priority="4860">
      <formula>AF139="No asignado"</formula>
    </cfRule>
  </conditionalFormatting>
  <conditionalFormatting sqref="AG141:AG142">
    <cfRule type="expression" dxfId="4158" priority="4859">
      <formula>AF141="No asignado"</formula>
    </cfRule>
  </conditionalFormatting>
  <conditionalFormatting sqref="AB146:AB148">
    <cfRule type="expression" dxfId="4157" priority="4857">
      <formula>AA146="Manual"</formula>
    </cfRule>
  </conditionalFormatting>
  <conditionalFormatting sqref="AG139 AG141:AG142 AG145 AG150:AG151 AG154">
    <cfRule type="expression" dxfId="4156" priority="4861">
      <formula>AF139="No asignado"</formula>
    </cfRule>
  </conditionalFormatting>
  <conditionalFormatting sqref="AW136:AY136 AW134:AW135 AW139:AY142 AW137:AW138 AW151:AY151 AW143:AW150 AW154:AY154 AW152:AW153">
    <cfRule type="expression" dxfId="4155" priority="4855">
      <formula>$S134="No_existen"</formula>
    </cfRule>
  </conditionalFormatting>
  <conditionalFormatting sqref="G142:I142 G134:H141 G151:I151 G143:H150 G152:H154">
    <cfRule type="expression" dxfId="4154" priority="4854">
      <formula>$G134="N/A"</formula>
    </cfRule>
  </conditionalFormatting>
  <conditionalFormatting sqref="W134">
    <cfRule type="expression" dxfId="4153" priority="4853">
      <formula>S134="No_existen"</formula>
    </cfRule>
  </conditionalFormatting>
  <conditionalFormatting sqref="W135">
    <cfRule type="expression" dxfId="4152" priority="4852">
      <formula>S135="No_existen"</formula>
    </cfRule>
  </conditionalFormatting>
  <conditionalFormatting sqref="W136">
    <cfRule type="expression" dxfId="4151" priority="4851">
      <formula>S136="No_existen"</formula>
    </cfRule>
  </conditionalFormatting>
  <conditionalFormatting sqref="W137">
    <cfRule type="expression" dxfId="4150" priority="4850">
      <formula>S137="No_existen"</formula>
    </cfRule>
  </conditionalFormatting>
  <conditionalFormatting sqref="W138">
    <cfRule type="expression" dxfId="4149" priority="4849">
      <formula>S138="No_existen"</formula>
    </cfRule>
  </conditionalFormatting>
  <conditionalFormatting sqref="AG134">
    <cfRule type="expression" dxfId="4148" priority="4848">
      <formula>$P$11="No_existen"</formula>
    </cfRule>
  </conditionalFormatting>
  <conditionalFormatting sqref="AG137">
    <cfRule type="expression" dxfId="4147" priority="4847">
      <formula>S137="No_existen"</formula>
    </cfRule>
  </conditionalFormatting>
  <conditionalFormatting sqref="AG138">
    <cfRule type="expression" dxfId="4146" priority="4846">
      <formula>S138="No_existen"</formula>
    </cfRule>
  </conditionalFormatting>
  <conditionalFormatting sqref="AG137:AG138">
    <cfRule type="expression" dxfId="4145" priority="4844">
      <formula>AF137="No asignado"</formula>
    </cfRule>
  </conditionalFormatting>
  <conditionalFormatting sqref="AG134:AG138">
    <cfRule type="expression" dxfId="4144" priority="4845">
      <formula>AF134="No asignado"</formula>
    </cfRule>
  </conditionalFormatting>
  <conditionalFormatting sqref="AG135">
    <cfRule type="expression" dxfId="4143" priority="4843">
      <formula>$P$12="No_existen"</formula>
    </cfRule>
  </conditionalFormatting>
  <conditionalFormatting sqref="AG136">
    <cfRule type="expression" dxfId="4142" priority="4842">
      <formula>$P$13="No_existen"</formula>
    </cfRule>
  </conditionalFormatting>
  <conditionalFormatting sqref="W140">
    <cfRule type="expression" dxfId="4141" priority="4841">
      <formula>S140="No_existen"</formula>
    </cfRule>
  </conditionalFormatting>
  <conditionalFormatting sqref="W141">
    <cfRule type="expression" dxfId="4140" priority="4840">
      <formula>S141="No_existen"</formula>
    </cfRule>
  </conditionalFormatting>
  <conditionalFormatting sqref="AG140">
    <cfRule type="expression" dxfId="4139" priority="4839">
      <formula>S140="No_existen"</formula>
    </cfRule>
  </conditionalFormatting>
  <conditionalFormatting sqref="AG140">
    <cfRule type="expression" dxfId="4138" priority="4837">
      <formula>AF140="No asignado"</formula>
    </cfRule>
  </conditionalFormatting>
  <conditionalFormatting sqref="AG140">
    <cfRule type="expression" dxfId="4137" priority="4838">
      <formula>AF140="No asignado"</formula>
    </cfRule>
  </conditionalFormatting>
  <conditionalFormatting sqref="W143">
    <cfRule type="expression" dxfId="4136" priority="4836">
      <formula>S143="No_existen"</formula>
    </cfRule>
  </conditionalFormatting>
  <conditionalFormatting sqref="W144">
    <cfRule type="expression" dxfId="4135" priority="4835">
      <formula>S144="No_existen"</formula>
    </cfRule>
  </conditionalFormatting>
  <conditionalFormatting sqref="AG143:AG144">
    <cfRule type="expression" dxfId="4134" priority="4832">
      <formula>AF143="No asignado"</formula>
    </cfRule>
    <cfRule type="expression" dxfId="4133" priority="4834">
      <formula>S143="No_existen"</formula>
    </cfRule>
  </conditionalFormatting>
  <conditionalFormatting sqref="AG143:AG144">
    <cfRule type="expression" dxfId="4132" priority="4833">
      <formula>AF143="No asignado"</formula>
    </cfRule>
  </conditionalFormatting>
  <conditionalFormatting sqref="W146">
    <cfRule type="expression" dxfId="4131" priority="4831">
      <formula>S146="No_existen"</formula>
    </cfRule>
  </conditionalFormatting>
  <conditionalFormatting sqref="W147">
    <cfRule type="expression" dxfId="4130" priority="4830">
      <formula>S147="No_existen"</formula>
    </cfRule>
  </conditionalFormatting>
  <conditionalFormatting sqref="W148">
    <cfRule type="expression" dxfId="4129" priority="4829">
      <formula>S148="No_existen"</formula>
    </cfRule>
  </conditionalFormatting>
  <conditionalFormatting sqref="AG146">
    <cfRule type="expression" dxfId="4128" priority="4828">
      <formula>S146="No_existen"</formula>
    </cfRule>
  </conditionalFormatting>
  <conditionalFormatting sqref="AG147">
    <cfRule type="expression" dxfId="4127" priority="4827">
      <formula>S147="No_existen"</formula>
    </cfRule>
  </conditionalFormatting>
  <conditionalFormatting sqref="AG148">
    <cfRule type="expression" dxfId="4126" priority="4826">
      <formula>S148="No_existen"</formula>
    </cfRule>
  </conditionalFormatting>
  <conditionalFormatting sqref="AG146:AG148">
    <cfRule type="expression" dxfId="4125" priority="4825">
      <formula>AF146="No asignado"</formula>
    </cfRule>
  </conditionalFormatting>
  <conditionalFormatting sqref="W149">
    <cfRule type="expression" dxfId="4124" priority="4824">
      <formula>S149="No_existen"</formula>
    </cfRule>
  </conditionalFormatting>
  <conditionalFormatting sqref="W150">
    <cfRule type="expression" dxfId="4123" priority="4823">
      <formula>S150="No_existen"</formula>
    </cfRule>
  </conditionalFormatting>
  <conditionalFormatting sqref="AG149">
    <cfRule type="expression" dxfId="4122" priority="4822">
      <formula>S149="No_existen"</formula>
    </cfRule>
  </conditionalFormatting>
  <conditionalFormatting sqref="AG149">
    <cfRule type="expression" dxfId="4121" priority="4821">
      <formula>AF149="No asignado"</formula>
    </cfRule>
  </conditionalFormatting>
  <conditionalFormatting sqref="W152:W153">
    <cfRule type="expression" dxfId="4120" priority="4820">
      <formula>S152="No_existen"</formula>
    </cfRule>
  </conditionalFormatting>
  <conditionalFormatting sqref="AG152">
    <cfRule type="expression" dxfId="4119" priority="4819">
      <formula>S152="No_existen"</formula>
    </cfRule>
  </conditionalFormatting>
  <conditionalFormatting sqref="AG153">
    <cfRule type="expression" dxfId="4118" priority="4818">
      <formula>S153="No_existen"</formula>
    </cfRule>
  </conditionalFormatting>
  <conditionalFormatting sqref="AG152:AG153">
    <cfRule type="expression" dxfId="4117" priority="4817">
      <formula>AF152="No asignado"</formula>
    </cfRule>
  </conditionalFormatting>
  <conditionalFormatting sqref="AU146:AV146 AU149:AV149 AU152:AV152">
    <cfRule type="cellIs" dxfId="4116" priority="4814" operator="equal">
      <formula>"LEVE"</formula>
    </cfRule>
    <cfRule type="cellIs" dxfId="4115" priority="4815" operator="equal">
      <formula>"MODERADO"</formula>
    </cfRule>
    <cfRule type="cellIs" dxfId="4114" priority="4816" operator="equal">
      <formula>"GRAVE"</formula>
    </cfRule>
  </conditionalFormatting>
  <conditionalFormatting sqref="AU134:AV134">
    <cfRule type="cellIs" dxfId="4113" priority="4811" operator="equal">
      <formula>"LEVE"</formula>
    </cfRule>
    <cfRule type="cellIs" dxfId="4112" priority="4812" operator="equal">
      <formula>"MODERADO"</formula>
    </cfRule>
    <cfRule type="cellIs" dxfId="4111" priority="4813" operator="equal">
      <formula>"GRAVE"</formula>
    </cfRule>
  </conditionalFormatting>
  <conditionalFormatting sqref="AU137:AV137">
    <cfRule type="cellIs" dxfId="4110" priority="4808" operator="equal">
      <formula>"LEVE"</formula>
    </cfRule>
    <cfRule type="cellIs" dxfId="4109" priority="4809" operator="equal">
      <formula>"MODERADO"</formula>
    </cfRule>
    <cfRule type="cellIs" dxfId="4108" priority="4810" operator="equal">
      <formula>"GRAVE"</formula>
    </cfRule>
  </conditionalFormatting>
  <conditionalFormatting sqref="AU140:AV140 AU143:AV143">
    <cfRule type="cellIs" dxfId="4107" priority="4805" operator="equal">
      <formula>"LEVE"</formula>
    </cfRule>
    <cfRule type="cellIs" dxfId="4106" priority="4806" operator="equal">
      <formula>"MODERADO"</formula>
    </cfRule>
    <cfRule type="cellIs" dxfId="4105" priority="4807" operator="equal">
      <formula>"GRAVE"</formula>
    </cfRule>
  </conditionalFormatting>
  <conditionalFormatting sqref="BA134">
    <cfRule type="expression" dxfId="4104" priority="4803">
      <formula>AW134&lt;&gt;"COMPARTIR"</formula>
    </cfRule>
    <cfRule type="expression" dxfId="4103" priority="4804">
      <formula>AW134="ASUMIR"</formula>
    </cfRule>
  </conditionalFormatting>
  <conditionalFormatting sqref="AY134:AZ134">
    <cfRule type="expression" dxfId="4102" priority="4802">
      <formula>AW134="ASUMIR"</formula>
    </cfRule>
  </conditionalFormatting>
  <conditionalFormatting sqref="AX134">
    <cfRule type="expression" dxfId="4101" priority="4801">
      <formula>AW134="ASUMIR"</formula>
    </cfRule>
  </conditionalFormatting>
  <conditionalFormatting sqref="AY135">
    <cfRule type="expression" dxfId="4100" priority="4800">
      <formula>AW135="ASUMIR"</formula>
    </cfRule>
  </conditionalFormatting>
  <conditionalFormatting sqref="AX135">
    <cfRule type="expression" dxfId="4099" priority="4799">
      <formula>AW135="ASUMIR"</formula>
    </cfRule>
  </conditionalFormatting>
  <conditionalFormatting sqref="AY137:AY138">
    <cfRule type="expression" dxfId="4098" priority="4798">
      <formula>AW137="ASUMIR"</formula>
    </cfRule>
  </conditionalFormatting>
  <conditionalFormatting sqref="AY143:AY145">
    <cfRule type="expression" dxfId="4097" priority="4797">
      <formula>AW143="ASUMIR"</formula>
    </cfRule>
  </conditionalFormatting>
  <conditionalFormatting sqref="AX143:AX145">
    <cfRule type="expression" dxfId="4096" priority="4796">
      <formula>AW143="ASUMIR"</formula>
    </cfRule>
  </conditionalFormatting>
  <conditionalFormatting sqref="BA144">
    <cfRule type="expression" dxfId="4095" priority="4794">
      <formula>AW144&lt;&gt;"COMPARTIR"</formula>
    </cfRule>
    <cfRule type="expression" dxfId="4094" priority="4795">
      <formula>AW144="ASUMIR"</formula>
    </cfRule>
  </conditionalFormatting>
  <conditionalFormatting sqref="AX148">
    <cfRule type="expression" dxfId="4093" priority="4793">
      <formula>AW148="ASUMIR"</formula>
    </cfRule>
  </conditionalFormatting>
  <conditionalFormatting sqref="AY146:AY148">
    <cfRule type="expression" dxfId="4092" priority="4792">
      <formula>AW146="ASUMIR"</formula>
    </cfRule>
  </conditionalFormatting>
  <conditionalFormatting sqref="AX146:AX147">
    <cfRule type="expression" dxfId="4091" priority="4791">
      <formula>AW146="ASUMIR"</formula>
    </cfRule>
  </conditionalFormatting>
  <conditionalFormatting sqref="BA146:BA147">
    <cfRule type="expression" dxfId="4090" priority="4789">
      <formula>AW146&lt;&gt;"COMPARTIR"</formula>
    </cfRule>
    <cfRule type="expression" dxfId="4089" priority="4790">
      <formula>AW146="ASUMIR"</formula>
    </cfRule>
  </conditionalFormatting>
  <conditionalFormatting sqref="AY149:AY150">
    <cfRule type="expression" dxfId="4088" priority="4788">
      <formula>AW149="ASUMIR"</formula>
    </cfRule>
  </conditionalFormatting>
  <conditionalFormatting sqref="AX149:AX150">
    <cfRule type="expression" dxfId="4087" priority="4787">
      <formula>AW149="ASUMIR"</formula>
    </cfRule>
  </conditionalFormatting>
  <conditionalFormatting sqref="BA152:BA153">
    <cfRule type="expression" dxfId="4086" priority="4785">
      <formula>AW152&lt;&gt;"COMPARTIR"</formula>
    </cfRule>
    <cfRule type="expression" dxfId="4085" priority="4786">
      <formula>AW152="ASUMIR"</formula>
    </cfRule>
  </conditionalFormatting>
  <conditionalFormatting sqref="AY152:AZ153">
    <cfRule type="expression" dxfId="4084" priority="4784">
      <formula>AW152="ASUMIR"</formula>
    </cfRule>
  </conditionalFormatting>
  <conditionalFormatting sqref="AX152:AX153">
    <cfRule type="expression" dxfId="4083" priority="4783">
      <formula>AW152="ASUMIR"</formula>
    </cfRule>
  </conditionalFormatting>
  <conditionalFormatting sqref="O161 O164 O167 O158 O170 N155:N172 O155">
    <cfRule type="containsText" dxfId="4082" priority="4772" operator="containsText" text="MEDIA">
      <formula>NOT(ISERROR(SEARCH("MEDIA",N155)))</formula>
    </cfRule>
    <cfRule type="containsText" dxfId="4081" priority="4773" operator="containsText" text="ALTA">
      <formula>NOT(ISERROR(SEARCH("ALTA",N155)))</formula>
    </cfRule>
    <cfRule type="containsText" dxfId="4080" priority="4774" operator="containsText" text="BAJA">
      <formula>NOT(ISERROR(SEARCH("BAJA",N155)))</formula>
    </cfRule>
  </conditionalFormatting>
  <conditionalFormatting sqref="Q158 Q161 Q164 Q167 Q170 P155:P172 Q155">
    <cfRule type="containsText" dxfId="4079" priority="4769" operator="containsText" text="MEDIO">
      <formula>NOT(ISERROR(SEARCH("MEDIO",P155)))</formula>
    </cfRule>
    <cfRule type="containsText" dxfId="4078" priority="4770" operator="containsText" text="ALTO">
      <formula>NOT(ISERROR(SEARCH("ALTO",P155)))</formula>
    </cfRule>
    <cfRule type="containsText" dxfId="4077" priority="4771" operator="containsText" text="BAJO">
      <formula>NOT(ISERROR(SEARCH("BAJO",P155)))</formula>
    </cfRule>
  </conditionalFormatting>
  <conditionalFormatting sqref="S155:S172">
    <cfRule type="cellIs" dxfId="4076" priority="4768" operator="between">
      <formula>2</formula>
      <formula>3</formula>
    </cfRule>
  </conditionalFormatting>
  <conditionalFormatting sqref="R155:R172">
    <cfRule type="cellIs" dxfId="4075" priority="4765" operator="lessThanOrEqual">
      <formula>3</formula>
    </cfRule>
    <cfRule type="cellIs" dxfId="4074" priority="4766" stopIfTrue="1" operator="between">
      <formula>4</formula>
      <formula>9</formula>
    </cfRule>
    <cfRule type="cellIs" dxfId="4073" priority="4767" operator="greaterThanOrEqual">
      <formula>10</formula>
    </cfRule>
  </conditionalFormatting>
  <conditionalFormatting sqref="AU170:AV170">
    <cfRule type="cellIs" dxfId="4072" priority="4759" operator="equal">
      <formula>"LEVE"</formula>
    </cfRule>
    <cfRule type="cellIs" dxfId="4071" priority="4760" operator="equal">
      <formula>"MODERADO"</formula>
    </cfRule>
    <cfRule type="cellIs" dxfId="4070" priority="4761" operator="equal">
      <formula>"GRAVE"</formula>
    </cfRule>
  </conditionalFormatting>
  <conditionalFormatting sqref="N155:N172">
    <cfRule type="containsText" dxfId="4069" priority="4757" operator="containsText" text="MEDIO BAJA">
      <formula>NOT(ISERROR(SEARCH("MEDIO BAJA",N155)))</formula>
    </cfRule>
    <cfRule type="containsText" dxfId="4068" priority="4758" operator="containsText" text="MEDIO ALTA">
      <formula>NOT(ISERROR(SEARCH("MEDIO ALTA",N155)))</formula>
    </cfRule>
  </conditionalFormatting>
  <conditionalFormatting sqref="P155:P172">
    <cfRule type="containsText" dxfId="4067" priority="4755" operator="containsText" text="MEDIO BAJO">
      <formula>NOT(ISERROR(SEARCH("MEDIO BAJO",P155)))</formula>
    </cfRule>
    <cfRule type="containsText" dxfId="4066" priority="4756" operator="containsText" text="MEDIO ALTO">
      <formula>NOT(ISERROR(SEARCH("MEDIO ALTO",P155)))</formula>
    </cfRule>
  </conditionalFormatting>
  <conditionalFormatting sqref="AL155:AL172">
    <cfRule type="expression" dxfId="4065" priority="4754">
      <formula>S155="No_existen"</formula>
    </cfRule>
  </conditionalFormatting>
  <conditionalFormatting sqref="AP155:AP172">
    <cfRule type="expression" dxfId="4064" priority="4753">
      <formula>S155="No_existen"</formula>
    </cfRule>
  </conditionalFormatting>
  <conditionalFormatting sqref="BA155:BA172">
    <cfRule type="expression" dxfId="4063" priority="4751">
      <formula>AW155&lt;&gt;"COMPARTIR"</formula>
    </cfRule>
    <cfRule type="expression" dxfId="4062" priority="4752">
      <formula>AW155="ASUMIR"</formula>
    </cfRule>
  </conditionalFormatting>
  <conditionalFormatting sqref="AX155:AX169 AX172">
    <cfRule type="expression" dxfId="4061" priority="4750">
      <formula>AW155="ASUMIR"</formula>
    </cfRule>
  </conditionalFormatting>
  <conditionalFormatting sqref="AY155:AZ169 AY172:AZ172 AZ170:AZ171">
    <cfRule type="expression" dxfId="4060" priority="4749">
      <formula>AW155="ASUMIR"</formula>
    </cfRule>
  </conditionalFormatting>
  <conditionalFormatting sqref="AK155:AK172">
    <cfRule type="expression" dxfId="4059" priority="4776">
      <formula>S155="No_existen"</formula>
    </cfRule>
  </conditionalFormatting>
  <conditionalFormatting sqref="AF155:AF172">
    <cfRule type="expression" dxfId="4058" priority="4779">
      <formula>S155="No_existen"</formula>
    </cfRule>
  </conditionalFormatting>
  <conditionalFormatting sqref="AB155:AB172">
    <cfRule type="expression" dxfId="4057" priority="4716">
      <formula>AA155="Semiautomatico"</formula>
    </cfRule>
    <cfRule type="expression" dxfId="4056" priority="4720">
      <formula>AA155="Manual"</formula>
    </cfRule>
    <cfRule type="expression" dxfId="4055" priority="4745">
      <formula>S155="No_existen"</formula>
    </cfRule>
  </conditionalFormatting>
  <conditionalFormatting sqref="AA156">
    <cfRule type="expression" dxfId="4054" priority="4744">
      <formula>$S$12="No_existen"</formula>
    </cfRule>
  </conditionalFormatting>
  <conditionalFormatting sqref="AB156:AB172">
    <cfRule type="expression" dxfId="4053" priority="4743">
      <formula>S156="No_existen"</formula>
    </cfRule>
  </conditionalFormatting>
  <conditionalFormatting sqref="AA155">
    <cfRule type="expression" dxfId="4052" priority="4741">
      <formula>S155="No_Existen"</formula>
    </cfRule>
  </conditionalFormatting>
  <conditionalFormatting sqref="AA157">
    <cfRule type="expression" dxfId="4051" priority="4740">
      <formula>S157="No_existen"</formula>
    </cfRule>
  </conditionalFormatting>
  <conditionalFormatting sqref="AA158">
    <cfRule type="expression" dxfId="4050" priority="4739">
      <formula>$S$14="No_existen"</formula>
    </cfRule>
  </conditionalFormatting>
  <conditionalFormatting sqref="AA159">
    <cfRule type="expression" dxfId="4049" priority="4738">
      <formula>$S$15="No_existen"</formula>
    </cfRule>
  </conditionalFormatting>
  <conditionalFormatting sqref="W160">
    <cfRule type="expression" dxfId="4048" priority="4737">
      <formula>S160="No_existen"</formula>
    </cfRule>
  </conditionalFormatting>
  <conditionalFormatting sqref="AA160">
    <cfRule type="expression" dxfId="4047" priority="4736">
      <formula>$S$16="No_existen"</formula>
    </cfRule>
  </conditionalFormatting>
  <conditionalFormatting sqref="AG160">
    <cfRule type="expression" dxfId="4046" priority="4735">
      <formula>S160="No_existen"</formula>
    </cfRule>
  </conditionalFormatting>
  <conditionalFormatting sqref="AA161">
    <cfRule type="expression" dxfId="4045" priority="4734">
      <formula>$S$17="No_existen"</formula>
    </cfRule>
  </conditionalFormatting>
  <conditionalFormatting sqref="AA162">
    <cfRule type="expression" dxfId="4044" priority="4733">
      <formula>$S$18="No_existen"</formula>
    </cfRule>
  </conditionalFormatting>
  <conditionalFormatting sqref="AA163">
    <cfRule type="expression" dxfId="4043" priority="4732">
      <formula>$S$19="No_existen"</formula>
    </cfRule>
  </conditionalFormatting>
  <conditionalFormatting sqref="AA164">
    <cfRule type="expression" dxfId="4042" priority="4731">
      <formula>$S$20="No_existen"</formula>
    </cfRule>
  </conditionalFormatting>
  <conditionalFormatting sqref="AA165">
    <cfRule type="expression" dxfId="4041" priority="4730">
      <formula>$S$21="No_existen"</formula>
    </cfRule>
  </conditionalFormatting>
  <conditionalFormatting sqref="AA166">
    <cfRule type="expression" dxfId="4040" priority="4729">
      <formula>$S$22="No_existen"</formula>
    </cfRule>
  </conditionalFormatting>
  <conditionalFormatting sqref="AA167">
    <cfRule type="expression" dxfId="4039" priority="4728">
      <formula>$S$23="No_existen"</formula>
    </cfRule>
  </conditionalFormatting>
  <conditionalFormatting sqref="AA168">
    <cfRule type="expression" dxfId="4038" priority="4727">
      <formula>$S$24="No_existen"</formula>
    </cfRule>
  </conditionalFormatting>
  <conditionalFormatting sqref="AA169">
    <cfRule type="expression" dxfId="4037" priority="4726">
      <formula>$S$25="No_existen"</formula>
    </cfRule>
  </conditionalFormatting>
  <conditionalFormatting sqref="W172">
    <cfRule type="expression" dxfId="4036" priority="4725">
      <formula>S172="No_existen"</formula>
    </cfRule>
  </conditionalFormatting>
  <conditionalFormatting sqref="AA170">
    <cfRule type="expression" dxfId="4035" priority="4724">
      <formula>$S$26="No_existen"</formula>
    </cfRule>
  </conditionalFormatting>
  <conditionalFormatting sqref="AA171">
    <cfRule type="expression" dxfId="4034" priority="4723">
      <formula>$S$27="No_existen"</formula>
    </cfRule>
  </conditionalFormatting>
  <conditionalFormatting sqref="AA172">
    <cfRule type="expression" dxfId="4033" priority="4722">
      <formula>$S$28="No_existen"</formula>
    </cfRule>
  </conditionalFormatting>
  <conditionalFormatting sqref="AG172">
    <cfRule type="expression" dxfId="4032" priority="4721">
      <formula>S172="No_existen"</formula>
    </cfRule>
  </conditionalFormatting>
  <conditionalFormatting sqref="AG160">
    <cfRule type="expression" dxfId="4031" priority="4718">
      <formula>AF160="No asignado"</formula>
    </cfRule>
  </conditionalFormatting>
  <conditionalFormatting sqref="AB167:AB169">
    <cfRule type="expression" dxfId="4030" priority="4717">
      <formula>AA167="Manual"</formula>
    </cfRule>
  </conditionalFormatting>
  <conditionalFormatting sqref="AG160 AG172">
    <cfRule type="expression" dxfId="4029" priority="4719">
      <formula>AF160="No asignado"</formula>
    </cfRule>
  </conditionalFormatting>
  <conditionalFormatting sqref="AU158:AV158">
    <cfRule type="cellIs" dxfId="4028" priority="4713" operator="equal">
      <formula>"LEVE"</formula>
    </cfRule>
    <cfRule type="cellIs" dxfId="4027" priority="4714" operator="equal">
      <formula>"MODERADO"</formula>
    </cfRule>
    <cfRule type="cellIs" dxfId="4026" priority="4715" operator="equal">
      <formula>"GRAVE"</formula>
    </cfRule>
  </conditionalFormatting>
  <conditionalFormatting sqref="AW155:AY169 AW172:AY172 AW170:AW171">
    <cfRule type="expression" dxfId="4025" priority="4712">
      <formula>$S155="No_existen"</formula>
    </cfRule>
  </conditionalFormatting>
  <conditionalFormatting sqref="G172:I172 G155:H171">
    <cfRule type="expression" dxfId="4024" priority="4711">
      <formula>$G155="N/A"</formula>
    </cfRule>
  </conditionalFormatting>
  <conditionalFormatting sqref="W155">
    <cfRule type="expression" dxfId="4023" priority="4710">
      <formula>S155="No_existen"</formula>
    </cfRule>
  </conditionalFormatting>
  <conditionalFormatting sqref="W156">
    <cfRule type="expression" dxfId="4022" priority="4709">
      <formula>S156="No_existen"</formula>
    </cfRule>
  </conditionalFormatting>
  <conditionalFormatting sqref="W157">
    <cfRule type="expression" dxfId="4021" priority="4708">
      <formula>S157="No_existen"</formula>
    </cfRule>
  </conditionalFormatting>
  <conditionalFormatting sqref="W158">
    <cfRule type="expression" dxfId="4020" priority="4707">
      <formula>S158="No_existen"</formula>
    </cfRule>
  </conditionalFormatting>
  <conditionalFormatting sqref="W159">
    <cfRule type="expression" dxfId="4019" priority="4706">
      <formula>S159="No_existen"</formula>
    </cfRule>
  </conditionalFormatting>
  <conditionalFormatting sqref="AG155">
    <cfRule type="expression" dxfId="4018" priority="4705">
      <formula>$P$11="No_existen"</formula>
    </cfRule>
  </conditionalFormatting>
  <conditionalFormatting sqref="AG158">
    <cfRule type="expression" dxfId="4017" priority="4704">
      <formula>S158="No_existen"</formula>
    </cfRule>
  </conditionalFormatting>
  <conditionalFormatting sqref="AG159">
    <cfRule type="expression" dxfId="4016" priority="4703">
      <formula>S159="No_existen"</formula>
    </cfRule>
  </conditionalFormatting>
  <conditionalFormatting sqref="AG155:AG159">
    <cfRule type="expression" dxfId="4015" priority="4702">
      <formula>AF155="No asignado"</formula>
    </cfRule>
  </conditionalFormatting>
  <conditionalFormatting sqref="AG156">
    <cfRule type="expression" dxfId="4014" priority="4701">
      <formula>$P$12="No_existen"</formula>
    </cfRule>
  </conditionalFormatting>
  <conditionalFormatting sqref="AG157">
    <cfRule type="expression" dxfId="4013" priority="4700">
      <formula>$P$13="No_existen"</formula>
    </cfRule>
  </conditionalFormatting>
  <conditionalFormatting sqref="W161">
    <cfRule type="expression" dxfId="4012" priority="4699">
      <formula>S161="No_existen"</formula>
    </cfRule>
  </conditionalFormatting>
  <conditionalFormatting sqref="W162">
    <cfRule type="expression" dxfId="4011" priority="4698">
      <formula>S162="No_existen"</formula>
    </cfRule>
  </conditionalFormatting>
  <conditionalFormatting sqref="W163">
    <cfRule type="expression" dxfId="4010" priority="4697">
      <formula>S163="No_existen"</formula>
    </cfRule>
  </conditionalFormatting>
  <conditionalFormatting sqref="W164">
    <cfRule type="expression" dxfId="4009" priority="4696">
      <formula>S164="No_existen"</formula>
    </cfRule>
  </conditionalFormatting>
  <conditionalFormatting sqref="W165">
    <cfRule type="expression" dxfId="4008" priority="4695">
      <formula>S165="No_existen"</formula>
    </cfRule>
  </conditionalFormatting>
  <conditionalFormatting sqref="W166">
    <cfRule type="expression" dxfId="4007" priority="4694">
      <formula>S166="No_existen"</formula>
    </cfRule>
  </conditionalFormatting>
  <conditionalFormatting sqref="W167">
    <cfRule type="expression" dxfId="4006" priority="4693">
      <formula>S167="No_existen"</formula>
    </cfRule>
  </conditionalFormatting>
  <conditionalFormatting sqref="W168">
    <cfRule type="expression" dxfId="4005" priority="4692">
      <formula>S168="No_existen"</formula>
    </cfRule>
  </conditionalFormatting>
  <conditionalFormatting sqref="W169">
    <cfRule type="expression" dxfId="4004" priority="4691">
      <formula>S169="No_existen"</formula>
    </cfRule>
  </conditionalFormatting>
  <conditionalFormatting sqref="AG161">
    <cfRule type="expression" dxfId="4003" priority="4690">
      <formula>S161="No_existen"</formula>
    </cfRule>
  </conditionalFormatting>
  <conditionalFormatting sqref="AG162:AG167">
    <cfRule type="expression" dxfId="4002" priority="4689">
      <formula>S162="No_existen"</formula>
    </cfRule>
  </conditionalFormatting>
  <conditionalFormatting sqref="AG163">
    <cfRule type="expression" dxfId="4001" priority="4688">
      <formula>S163="No_existen"</formula>
    </cfRule>
  </conditionalFormatting>
  <conditionalFormatting sqref="AG164:AG166">
    <cfRule type="expression" dxfId="4000" priority="4681">
      <formula>AF164="No asignado"</formula>
    </cfRule>
    <cfRule type="expression" dxfId="3999" priority="4687">
      <formula>S164="No_existen"</formula>
    </cfRule>
  </conditionalFormatting>
  <conditionalFormatting sqref="AG167">
    <cfRule type="expression" dxfId="3998" priority="4686">
      <formula>S167="No_existen"</formula>
    </cfRule>
  </conditionalFormatting>
  <conditionalFormatting sqref="AG168">
    <cfRule type="expression" dxfId="3997" priority="4685">
      <formula>S168="No_existen"</formula>
    </cfRule>
  </conditionalFormatting>
  <conditionalFormatting sqref="AG169">
    <cfRule type="expression" dxfId="3996" priority="4684">
      <formula>S169="No_existen"</formula>
    </cfRule>
  </conditionalFormatting>
  <conditionalFormatting sqref="AG161:AG169">
    <cfRule type="expression" dxfId="3995" priority="4683">
      <formula>AF161="No asignado"</formula>
    </cfRule>
  </conditionalFormatting>
  <conditionalFormatting sqref="AG161:AG167">
    <cfRule type="expression" dxfId="3994" priority="4682">
      <formula>AF161="No asignado"</formula>
    </cfRule>
  </conditionalFormatting>
  <conditionalFormatting sqref="W170">
    <cfRule type="expression" dxfId="3993" priority="4680">
      <formula>S170="No_existen"</formula>
    </cfRule>
  </conditionalFormatting>
  <conditionalFormatting sqref="W171">
    <cfRule type="expression" dxfId="3992" priority="4679">
      <formula>S171="No_existen"</formula>
    </cfRule>
  </conditionalFormatting>
  <conditionalFormatting sqref="AG170">
    <cfRule type="expression" dxfId="3991" priority="4678">
      <formula>S170="No_existen"</formula>
    </cfRule>
  </conditionalFormatting>
  <conditionalFormatting sqref="AG171">
    <cfRule type="expression" dxfId="3990" priority="4677">
      <formula>S171="No_existen"</formula>
    </cfRule>
  </conditionalFormatting>
  <conditionalFormatting sqref="AG170:AG171">
    <cfRule type="expression" dxfId="3989" priority="4676">
      <formula>AF170="No asignado"</formula>
    </cfRule>
  </conditionalFormatting>
  <conditionalFormatting sqref="AU155:AV155">
    <cfRule type="cellIs" dxfId="3988" priority="4673" operator="equal">
      <formula>"LEVE"</formula>
    </cfRule>
    <cfRule type="cellIs" dxfId="3987" priority="4674" operator="equal">
      <formula>"MODERADO"</formula>
    </cfRule>
    <cfRule type="cellIs" dxfId="3986" priority="4675" operator="equal">
      <formula>"GRAVE"</formula>
    </cfRule>
  </conditionalFormatting>
  <conditionalFormatting sqref="AU161:AV161">
    <cfRule type="cellIs" dxfId="3985" priority="4670" operator="equal">
      <formula>"LEVE"</formula>
    </cfRule>
    <cfRule type="cellIs" dxfId="3984" priority="4671" operator="equal">
      <formula>"MODERADO"</formula>
    </cfRule>
    <cfRule type="cellIs" dxfId="3983" priority="4672" operator="equal">
      <formula>"GRAVE"</formula>
    </cfRule>
  </conditionalFormatting>
  <conditionalFormatting sqref="AU164:AV164">
    <cfRule type="cellIs" dxfId="3982" priority="4667" operator="equal">
      <formula>"LEVE"</formula>
    </cfRule>
    <cfRule type="cellIs" dxfId="3981" priority="4668" operator="equal">
      <formula>"MODERADO"</formula>
    </cfRule>
    <cfRule type="cellIs" dxfId="3980" priority="4669" operator="equal">
      <formula>"GRAVE"</formula>
    </cfRule>
  </conditionalFormatting>
  <conditionalFormatting sqref="AU167:AV167">
    <cfRule type="cellIs" dxfId="3979" priority="4664" operator="equal">
      <formula>"LEVE"</formula>
    </cfRule>
    <cfRule type="cellIs" dxfId="3978" priority="4665" operator="equal">
      <formula>"MODERADO"</formula>
    </cfRule>
    <cfRule type="cellIs" dxfId="3977" priority="4666" operator="equal">
      <formula>"GRAVE"</formula>
    </cfRule>
  </conditionalFormatting>
  <conditionalFormatting sqref="AX170:AX171">
    <cfRule type="expression" dxfId="3976" priority="4662">
      <formula>AW170="ASUMIR"</formula>
    </cfRule>
  </conditionalFormatting>
  <conditionalFormatting sqref="AY171">
    <cfRule type="expression" dxfId="3975" priority="4663">
      <formula>AW170="ASUMIR"</formula>
    </cfRule>
  </conditionalFormatting>
  <conditionalFormatting sqref="O179 O182 O185 O176 N173:N187 O173 O188">
    <cfRule type="containsText" dxfId="3974" priority="4651" operator="containsText" text="MEDIA">
      <formula>NOT(ISERROR(SEARCH("MEDIA",N173)))</formula>
    </cfRule>
    <cfRule type="containsText" dxfId="3973" priority="4652" operator="containsText" text="ALTA">
      <formula>NOT(ISERROR(SEARCH("ALTA",N173)))</formula>
    </cfRule>
    <cfRule type="containsText" dxfId="3972" priority="4653" operator="containsText" text="BAJA">
      <formula>NOT(ISERROR(SEARCH("BAJA",N173)))</formula>
    </cfRule>
  </conditionalFormatting>
  <conditionalFormatting sqref="Q176 Q179 Q182 Q185 P173:P187 Q173 Q188">
    <cfRule type="containsText" dxfId="3971" priority="4648" operator="containsText" text="MEDIO">
      <formula>NOT(ISERROR(SEARCH("MEDIO",P173)))</formula>
    </cfRule>
    <cfRule type="containsText" dxfId="3970" priority="4649" operator="containsText" text="ALTO">
      <formula>NOT(ISERROR(SEARCH("ALTO",P173)))</formula>
    </cfRule>
    <cfRule type="containsText" dxfId="3969" priority="4650" operator="containsText" text="BAJO">
      <formula>NOT(ISERROR(SEARCH("BAJO",P173)))</formula>
    </cfRule>
  </conditionalFormatting>
  <conditionalFormatting sqref="S173:S187">
    <cfRule type="cellIs" dxfId="3968" priority="4647" operator="between">
      <formula>2</formula>
      <formula>3</formula>
    </cfRule>
  </conditionalFormatting>
  <conditionalFormatting sqref="R173:R190">
    <cfRule type="cellIs" dxfId="3967" priority="4644" operator="lessThanOrEqual">
      <formula>3</formula>
    </cfRule>
    <cfRule type="cellIs" dxfId="3966" priority="4645" stopIfTrue="1" operator="between">
      <formula>4</formula>
      <formula>9</formula>
    </cfRule>
    <cfRule type="cellIs" dxfId="3965" priority="4646" operator="greaterThanOrEqual">
      <formula>10</formula>
    </cfRule>
  </conditionalFormatting>
  <conditionalFormatting sqref="N173:N187">
    <cfRule type="containsText" dxfId="3964" priority="4636" operator="containsText" text="MEDIO BAJA">
      <formula>NOT(ISERROR(SEARCH("MEDIO BAJA",N173)))</formula>
    </cfRule>
    <cfRule type="containsText" dxfId="3963" priority="4637" operator="containsText" text="MEDIO ALTA">
      <formula>NOT(ISERROR(SEARCH("MEDIO ALTA",N173)))</formula>
    </cfRule>
  </conditionalFormatting>
  <conditionalFormatting sqref="P173:P187">
    <cfRule type="containsText" dxfId="3962" priority="4634" operator="containsText" text="MEDIO BAJO">
      <formula>NOT(ISERROR(SEARCH("MEDIO BAJO",P173)))</formula>
    </cfRule>
    <cfRule type="containsText" dxfId="3961" priority="4635" operator="containsText" text="MEDIO ALTO">
      <formula>NOT(ISERROR(SEARCH("MEDIO ALTO",P173)))</formula>
    </cfRule>
  </conditionalFormatting>
  <conditionalFormatting sqref="AL173:AL187">
    <cfRule type="expression" dxfId="3960" priority="4633">
      <formula>S173="No_existen"</formula>
    </cfRule>
  </conditionalFormatting>
  <conditionalFormatting sqref="AP173:AP187">
    <cfRule type="expression" dxfId="3959" priority="4632">
      <formula>S173="No_existen"</formula>
    </cfRule>
  </conditionalFormatting>
  <conditionalFormatting sqref="BA173:BA178 BA181:BA187">
    <cfRule type="expression" dxfId="3958" priority="4630">
      <formula>AW173&lt;&gt;"COMPARTIR"</formula>
    </cfRule>
    <cfRule type="expression" dxfId="3957" priority="4631">
      <formula>AW173="ASUMIR"</formula>
    </cfRule>
  </conditionalFormatting>
  <conditionalFormatting sqref="AX176:AX178 AX187 AX181:AX184">
    <cfRule type="expression" dxfId="3956" priority="4629">
      <formula>AW176="ASUMIR"</formula>
    </cfRule>
  </conditionalFormatting>
  <conditionalFormatting sqref="AY176:AZ178 AY187:AZ187 AZ185:AZ186 AY181:AZ184 AZ173:AZ175">
    <cfRule type="expression" dxfId="3955" priority="4628">
      <formula>AW173="ASUMIR"</formula>
    </cfRule>
  </conditionalFormatting>
  <conditionalFormatting sqref="AK173:AK187">
    <cfRule type="expression" dxfId="3954" priority="4655">
      <formula>S173="No_existen"</formula>
    </cfRule>
  </conditionalFormatting>
  <conditionalFormatting sqref="AF173:AF187">
    <cfRule type="expression" dxfId="3953" priority="4658">
      <formula>S173="No_existen"</formula>
    </cfRule>
  </conditionalFormatting>
  <conditionalFormatting sqref="AB173:AB175 AB181 AB183:AB184 AB186:AB187">
    <cfRule type="expression" dxfId="3952" priority="4598">
      <formula>AA173="Semiautomatico"</formula>
    </cfRule>
    <cfRule type="expression" dxfId="3951" priority="4602">
      <formula>AA173="Manual"</formula>
    </cfRule>
    <cfRule type="expression" dxfId="3950" priority="4624">
      <formula>S173="No_existen"</formula>
    </cfRule>
  </conditionalFormatting>
  <conditionalFormatting sqref="AA174">
    <cfRule type="expression" dxfId="3949" priority="4623">
      <formula>$S$12="No_existen"</formula>
    </cfRule>
  </conditionalFormatting>
  <conditionalFormatting sqref="AB174:AB175 AB181 AB183:AB184 AB186:AB187">
    <cfRule type="expression" dxfId="3948" priority="4622">
      <formula>S174="No_existen"</formula>
    </cfRule>
  </conditionalFormatting>
  <conditionalFormatting sqref="AA173">
    <cfRule type="expression" dxfId="3947" priority="4620">
      <formula>S173="No_Existen"</formula>
    </cfRule>
  </conditionalFormatting>
  <conditionalFormatting sqref="AA175">
    <cfRule type="expression" dxfId="3946" priority="4619">
      <formula>S175="No_existen"</formula>
    </cfRule>
  </conditionalFormatting>
  <conditionalFormatting sqref="AA176">
    <cfRule type="expression" dxfId="3945" priority="4618">
      <formula>$S$14="No_existen"</formula>
    </cfRule>
  </conditionalFormatting>
  <conditionalFormatting sqref="AA177">
    <cfRule type="expression" dxfId="3944" priority="4617">
      <formula>$S$15="No_existen"</formula>
    </cfRule>
  </conditionalFormatting>
  <conditionalFormatting sqref="AA178">
    <cfRule type="expression" dxfId="3943" priority="4616">
      <formula>$S$16="No_existen"</formula>
    </cfRule>
  </conditionalFormatting>
  <conditionalFormatting sqref="AA179">
    <cfRule type="expression" dxfId="3942" priority="4615">
      <formula>$S$17="No_existen"</formula>
    </cfRule>
  </conditionalFormatting>
  <conditionalFormatting sqref="AA180">
    <cfRule type="expression" dxfId="3941" priority="4614">
      <formula>$S$18="No_existen"</formula>
    </cfRule>
  </conditionalFormatting>
  <conditionalFormatting sqref="W181">
    <cfRule type="expression" dxfId="3940" priority="4613">
      <formula>S181="No_existen"</formula>
    </cfRule>
  </conditionalFormatting>
  <conditionalFormatting sqref="AA181">
    <cfRule type="expression" dxfId="3939" priority="4612">
      <formula>$S$19="No_existen"</formula>
    </cfRule>
  </conditionalFormatting>
  <conditionalFormatting sqref="AG181">
    <cfRule type="expression" dxfId="3938" priority="4611">
      <formula>S181="No_existen"</formula>
    </cfRule>
  </conditionalFormatting>
  <conditionalFormatting sqref="AA182">
    <cfRule type="expression" dxfId="3937" priority="4610">
      <formula>$S$20="No_existen"</formula>
    </cfRule>
  </conditionalFormatting>
  <conditionalFormatting sqref="AA183">
    <cfRule type="expression" dxfId="3936" priority="4609">
      <formula>$S$21="No_existen"</formula>
    </cfRule>
  </conditionalFormatting>
  <conditionalFormatting sqref="AA184">
    <cfRule type="expression" dxfId="3935" priority="4608">
      <formula>$S$22="No_existen"</formula>
    </cfRule>
  </conditionalFormatting>
  <conditionalFormatting sqref="AA185">
    <cfRule type="expression" dxfId="3934" priority="4607">
      <formula>$S$23="No_existen"</formula>
    </cfRule>
  </conditionalFormatting>
  <conditionalFormatting sqref="AA186">
    <cfRule type="expression" dxfId="3933" priority="4606">
      <formula>$S$24="No_existen"</formula>
    </cfRule>
  </conditionalFormatting>
  <conditionalFormatting sqref="AA187">
    <cfRule type="expression" dxfId="3932" priority="4605">
      <formula>$S$25="No_existen"</formula>
    </cfRule>
  </conditionalFormatting>
  <conditionalFormatting sqref="AG187">
    <cfRule type="expression" dxfId="3931" priority="4604">
      <formula>S187="No_existen"</formula>
    </cfRule>
  </conditionalFormatting>
  <conditionalFormatting sqref="W187">
    <cfRule type="expression" dxfId="3930" priority="4603">
      <formula>S187="No_existen"</formula>
    </cfRule>
  </conditionalFormatting>
  <conditionalFormatting sqref="AG181">
    <cfRule type="expression" dxfId="3929" priority="4600">
      <formula>AF181="No asignado"</formula>
    </cfRule>
  </conditionalFormatting>
  <conditionalFormatting sqref="AB186:AB187">
    <cfRule type="expression" dxfId="3928" priority="4599">
      <formula>AA186="Manual"</formula>
    </cfRule>
  </conditionalFormatting>
  <conditionalFormatting sqref="AG181 AG187">
    <cfRule type="expression" dxfId="3927" priority="4601">
      <formula>AF181="No asignado"</formula>
    </cfRule>
  </conditionalFormatting>
  <conditionalFormatting sqref="AW176:AY178 AW187:AY187 AW185:AW186 AW181:AY184 AW179:AW180 AW173:AW175">
    <cfRule type="expression" dxfId="3926" priority="4597">
      <formula>$S173="No_existen"</formula>
    </cfRule>
  </conditionalFormatting>
  <conditionalFormatting sqref="G178:I178 G173:H177 G187:I187 G179:H186">
    <cfRule type="expression" dxfId="3925" priority="4596">
      <formula>$G173="N/A"</formula>
    </cfRule>
  </conditionalFormatting>
  <conditionalFormatting sqref="W173">
    <cfRule type="expression" dxfId="3924" priority="4595">
      <formula>S173="No_existen"</formula>
    </cfRule>
  </conditionalFormatting>
  <conditionalFormatting sqref="W174">
    <cfRule type="expression" dxfId="3923" priority="4594">
      <formula>S174="No_existen"</formula>
    </cfRule>
  </conditionalFormatting>
  <conditionalFormatting sqref="W175">
    <cfRule type="expression" dxfId="3922" priority="4593">
      <formula>S175="No_existen"</formula>
    </cfRule>
  </conditionalFormatting>
  <conditionalFormatting sqref="W176">
    <cfRule type="expression" dxfId="3921" priority="4592">
      <formula>S176="No_existen"</formula>
    </cfRule>
  </conditionalFormatting>
  <conditionalFormatting sqref="W177">
    <cfRule type="expression" dxfId="3920" priority="4591">
      <formula>S177="No_existen"</formula>
    </cfRule>
  </conditionalFormatting>
  <conditionalFormatting sqref="W178">
    <cfRule type="expression" dxfId="3919" priority="4590">
      <formula>S178="No_existen"</formula>
    </cfRule>
  </conditionalFormatting>
  <conditionalFormatting sqref="W179">
    <cfRule type="expression" dxfId="3918" priority="4589">
      <formula>S179="No_existen"</formula>
    </cfRule>
  </conditionalFormatting>
  <conditionalFormatting sqref="W180">
    <cfRule type="expression" dxfId="3917" priority="4588">
      <formula>S180="No_existen"</formula>
    </cfRule>
  </conditionalFormatting>
  <conditionalFormatting sqref="AB176:AB180">
    <cfRule type="expression" dxfId="3916" priority="4584">
      <formula>AA176="Semiautomatico"</formula>
    </cfRule>
    <cfRule type="expression" dxfId="3915" priority="4585">
      <formula>AA176="Manual"</formula>
    </cfRule>
    <cfRule type="expression" dxfId="3914" priority="4587">
      <formula>S176="No_existen"</formula>
    </cfRule>
  </conditionalFormatting>
  <conditionalFormatting sqref="AB176:AB180">
    <cfRule type="expression" dxfId="3913" priority="4586">
      <formula>S176="No_existen"</formula>
    </cfRule>
  </conditionalFormatting>
  <conditionalFormatting sqref="AG173">
    <cfRule type="expression" dxfId="3912" priority="4583">
      <formula>$P$11="No_existen"</formula>
    </cfRule>
  </conditionalFormatting>
  <conditionalFormatting sqref="AG176">
    <cfRule type="expression" dxfId="3911" priority="4582">
      <formula>S176="No_existen"</formula>
    </cfRule>
  </conditionalFormatting>
  <conditionalFormatting sqref="AG177">
    <cfRule type="expression" dxfId="3910" priority="4581">
      <formula>S177="No_existen"</formula>
    </cfRule>
  </conditionalFormatting>
  <conditionalFormatting sqref="AG178">
    <cfRule type="expression" dxfId="3909" priority="4580">
      <formula>S178="No_existen"</formula>
    </cfRule>
  </conditionalFormatting>
  <conditionalFormatting sqref="AG179">
    <cfRule type="expression" dxfId="3908" priority="4579">
      <formula>S179="No_existen"</formula>
    </cfRule>
  </conditionalFormatting>
  <conditionalFormatting sqref="AG180">
    <cfRule type="expression" dxfId="3907" priority="4578">
      <formula>S180="No_existen"</formula>
    </cfRule>
  </conditionalFormatting>
  <conditionalFormatting sqref="AG176:AG178">
    <cfRule type="expression" dxfId="3906" priority="4576">
      <formula>AF176="No asignado"</formula>
    </cfRule>
  </conditionalFormatting>
  <conditionalFormatting sqref="AG179:AG180">
    <cfRule type="expression" dxfId="3905" priority="4575">
      <formula>AF179="No asignado"</formula>
    </cfRule>
  </conditionalFormatting>
  <conditionalFormatting sqref="AG173:AG180">
    <cfRule type="expression" dxfId="3904" priority="4577">
      <formula>AF173="No asignado"</formula>
    </cfRule>
  </conditionalFormatting>
  <conditionalFormatting sqref="AG174">
    <cfRule type="expression" dxfId="3903" priority="4574">
      <formula>$P$12="No_existen"</formula>
    </cfRule>
  </conditionalFormatting>
  <conditionalFormatting sqref="AG175">
    <cfRule type="expression" dxfId="3902" priority="4573">
      <formula>$P$13="No_existen"</formula>
    </cfRule>
  </conditionalFormatting>
  <conditionalFormatting sqref="AG174">
    <cfRule type="expression" dxfId="3901" priority="4572">
      <formula>S174="No_existen"</formula>
    </cfRule>
  </conditionalFormatting>
  <conditionalFormatting sqref="AU185:AV185">
    <cfRule type="cellIs" dxfId="3900" priority="4569" operator="equal">
      <formula>"LEVE"</formula>
    </cfRule>
    <cfRule type="cellIs" dxfId="3899" priority="4570" operator="equal">
      <formula>"MODERADO"</formula>
    </cfRule>
    <cfRule type="cellIs" dxfId="3898" priority="4571" operator="equal">
      <formula>"GRAVE"</formula>
    </cfRule>
  </conditionalFormatting>
  <conditionalFormatting sqref="AU173:AV173">
    <cfRule type="cellIs" dxfId="3897" priority="4566" operator="equal">
      <formula>"LEVE"</formula>
    </cfRule>
    <cfRule type="cellIs" dxfId="3896" priority="4567" operator="equal">
      <formula>"MODERADO"</formula>
    </cfRule>
    <cfRule type="cellIs" dxfId="3895" priority="4568" operator="equal">
      <formula>"GRAVE"</formula>
    </cfRule>
  </conditionalFormatting>
  <conditionalFormatting sqref="AU176:AV176">
    <cfRule type="cellIs" dxfId="3894" priority="4563" operator="equal">
      <formula>"LEVE"</formula>
    </cfRule>
    <cfRule type="cellIs" dxfId="3893" priority="4564" operator="equal">
      <formula>"MODERADO"</formula>
    </cfRule>
    <cfRule type="cellIs" dxfId="3892" priority="4565" operator="equal">
      <formula>"GRAVE"</formula>
    </cfRule>
  </conditionalFormatting>
  <conditionalFormatting sqref="AU179:AV179 AU182:AV182">
    <cfRule type="cellIs" dxfId="3891" priority="4560" operator="equal">
      <formula>"LEVE"</formula>
    </cfRule>
    <cfRule type="cellIs" dxfId="3890" priority="4561" operator="equal">
      <formula>"MODERADO"</formula>
    </cfRule>
    <cfRule type="cellIs" dxfId="3889" priority="4562" operator="equal">
      <formula>"GRAVE"</formula>
    </cfRule>
  </conditionalFormatting>
  <conditionalFormatting sqref="W182">
    <cfRule type="expression" dxfId="3888" priority="4559">
      <formula>S182="No_existen"</formula>
    </cfRule>
  </conditionalFormatting>
  <conditionalFormatting sqref="W183">
    <cfRule type="expression" dxfId="3887" priority="4558">
      <formula>S183="No_existen"</formula>
    </cfRule>
  </conditionalFormatting>
  <conditionalFormatting sqref="W184">
    <cfRule type="expression" dxfId="3886" priority="4557">
      <formula>S184="No_existen"</formula>
    </cfRule>
  </conditionalFormatting>
  <conditionalFormatting sqref="W185">
    <cfRule type="expression" dxfId="3885" priority="4556">
      <formula>S185="No_existen"</formula>
    </cfRule>
  </conditionalFormatting>
  <conditionalFormatting sqref="W186">
    <cfRule type="expression" dxfId="3884" priority="4555">
      <formula>S186="No_existen"</formula>
    </cfRule>
  </conditionalFormatting>
  <conditionalFormatting sqref="AB182">
    <cfRule type="expression" dxfId="3883" priority="4551">
      <formula>AA182="Semiautomatico"</formula>
    </cfRule>
    <cfRule type="expression" dxfId="3882" priority="4552">
      <formula>AA182="Manual"</formula>
    </cfRule>
    <cfRule type="expression" dxfId="3881" priority="4554">
      <formula>S182="No_existen"</formula>
    </cfRule>
  </conditionalFormatting>
  <conditionalFormatting sqref="AB182">
    <cfRule type="expression" dxfId="3880" priority="4553">
      <formula>S182="No_existen"</formula>
    </cfRule>
  </conditionalFormatting>
  <conditionalFormatting sqref="AB185">
    <cfRule type="expression" dxfId="3879" priority="4546">
      <formula>AA185="Semiautomatico"</formula>
    </cfRule>
    <cfRule type="expression" dxfId="3878" priority="4548">
      <formula>AA185="Manual"</formula>
    </cfRule>
    <cfRule type="expression" dxfId="3877" priority="4550">
      <formula>S185="No_existen"</formula>
    </cfRule>
  </conditionalFormatting>
  <conditionalFormatting sqref="AB185">
    <cfRule type="expression" dxfId="3876" priority="4549">
      <formula>S185="No_existen"</formula>
    </cfRule>
  </conditionalFormatting>
  <conditionalFormatting sqref="AB185">
    <cfRule type="expression" dxfId="3875" priority="4547">
      <formula>AA185="Manual"</formula>
    </cfRule>
  </conditionalFormatting>
  <conditionalFormatting sqref="AG182:AG184">
    <cfRule type="expression" dxfId="3874" priority="4541">
      <formula>AF182="No asignado"</formula>
    </cfRule>
    <cfRule type="expression" dxfId="3873" priority="4545">
      <formula>S182="No_existen"</formula>
    </cfRule>
  </conditionalFormatting>
  <conditionalFormatting sqref="AG185">
    <cfRule type="expression" dxfId="3872" priority="4544">
      <formula>S185="No_existen"</formula>
    </cfRule>
  </conditionalFormatting>
  <conditionalFormatting sqref="AG186">
    <cfRule type="expression" dxfId="3871" priority="4543">
      <formula>S186="No_existen"</formula>
    </cfRule>
  </conditionalFormatting>
  <conditionalFormatting sqref="AG182:AG186">
    <cfRule type="expression" dxfId="3870" priority="4542">
      <formula>AF182="No asignado"</formula>
    </cfRule>
  </conditionalFormatting>
  <conditionalFormatting sqref="AG184">
    <cfRule type="expression" dxfId="3869" priority="4540">
      <formula>S184="No_existen"</formula>
    </cfRule>
  </conditionalFormatting>
  <conditionalFormatting sqref="AG183">
    <cfRule type="expression" dxfId="3868" priority="4539">
      <formula>S183="No_existen"</formula>
    </cfRule>
  </conditionalFormatting>
  <conditionalFormatting sqref="AX185:AX186">
    <cfRule type="expression" dxfId="3867" priority="4538">
      <formula>AW185="ASUMIR"</formula>
    </cfRule>
  </conditionalFormatting>
  <conditionalFormatting sqref="AY185:AY186">
    <cfRule type="expression" dxfId="3866" priority="4537">
      <formula>AW185="ASUMIR"</formula>
    </cfRule>
  </conditionalFormatting>
  <conditionalFormatting sqref="BA179:BA180">
    <cfRule type="expression" dxfId="3865" priority="4535">
      <formula>AW179&lt;&gt;"COMPARTIR"</formula>
    </cfRule>
    <cfRule type="expression" dxfId="3864" priority="4536">
      <formula>AW179="ASUMIR"</formula>
    </cfRule>
  </conditionalFormatting>
  <conditionalFormatting sqref="AX179:AX180">
    <cfRule type="expression" dxfId="3863" priority="4534">
      <formula>AW179="ASUMIR"</formula>
    </cfRule>
  </conditionalFormatting>
  <conditionalFormatting sqref="AY179:AZ180">
    <cfRule type="expression" dxfId="3862" priority="4533">
      <formula>AW179="ASUMIR"</formula>
    </cfRule>
  </conditionalFormatting>
  <conditionalFormatting sqref="AX173:AX175">
    <cfRule type="expression" dxfId="3861" priority="4532">
      <formula>AW173="ASUMIR"</formula>
    </cfRule>
  </conditionalFormatting>
  <conditionalFormatting sqref="AY173:AY175">
    <cfRule type="expression" dxfId="3860" priority="4531">
      <formula>AW173="ASUMIR"</formula>
    </cfRule>
  </conditionalFormatting>
  <conditionalFormatting sqref="O197 O200 O194 N191:N202 O191">
    <cfRule type="containsText" dxfId="3859" priority="4520" operator="containsText" text="MEDIA">
      <formula>NOT(ISERROR(SEARCH("MEDIA",N191)))</formula>
    </cfRule>
    <cfRule type="containsText" dxfId="3858" priority="4521" operator="containsText" text="ALTA">
      <formula>NOT(ISERROR(SEARCH("ALTA",N191)))</formula>
    </cfRule>
    <cfRule type="containsText" dxfId="3857" priority="4522" operator="containsText" text="BAJA">
      <formula>NOT(ISERROR(SEARCH("BAJA",N191)))</formula>
    </cfRule>
  </conditionalFormatting>
  <conditionalFormatting sqref="Q194 Q197 Q200 P191:P202 Q191">
    <cfRule type="containsText" dxfId="3856" priority="4517" operator="containsText" text="MEDIO">
      <formula>NOT(ISERROR(SEARCH("MEDIO",P191)))</formula>
    </cfRule>
    <cfRule type="containsText" dxfId="3855" priority="4518" operator="containsText" text="ALTO">
      <formula>NOT(ISERROR(SEARCH("ALTO",P191)))</formula>
    </cfRule>
    <cfRule type="containsText" dxfId="3854" priority="4519" operator="containsText" text="BAJO">
      <formula>NOT(ISERROR(SEARCH("BAJO",P191)))</formula>
    </cfRule>
  </conditionalFormatting>
  <conditionalFormatting sqref="S191:S202">
    <cfRule type="cellIs" dxfId="3853" priority="4516" operator="between">
      <formula>2</formula>
      <formula>3</formula>
    </cfRule>
  </conditionalFormatting>
  <conditionalFormatting sqref="R191:R202">
    <cfRule type="cellIs" dxfId="3852" priority="4513" operator="lessThanOrEqual">
      <formula>3</formula>
    </cfRule>
    <cfRule type="cellIs" dxfId="3851" priority="4514" stopIfTrue="1" operator="between">
      <formula>4</formula>
      <formula>9</formula>
    </cfRule>
    <cfRule type="cellIs" dxfId="3850" priority="4515" operator="greaterThanOrEqual">
      <formula>10</formula>
    </cfRule>
  </conditionalFormatting>
  <conditionalFormatting sqref="N191:N202">
    <cfRule type="containsText" dxfId="3849" priority="4505" operator="containsText" text="MEDIO BAJA">
      <formula>NOT(ISERROR(SEARCH("MEDIO BAJA",N191)))</formula>
    </cfRule>
    <cfRule type="containsText" dxfId="3848" priority="4506" operator="containsText" text="MEDIO ALTA">
      <formula>NOT(ISERROR(SEARCH("MEDIO ALTA",N191)))</formula>
    </cfRule>
  </conditionalFormatting>
  <conditionalFormatting sqref="P191:P202">
    <cfRule type="containsText" dxfId="3847" priority="4503" operator="containsText" text="MEDIO BAJO">
      <formula>NOT(ISERROR(SEARCH("MEDIO BAJO",P191)))</formula>
    </cfRule>
    <cfRule type="containsText" dxfId="3846" priority="4504" operator="containsText" text="MEDIO ALTO">
      <formula>NOT(ISERROR(SEARCH("MEDIO ALTO",P191)))</formula>
    </cfRule>
  </conditionalFormatting>
  <conditionalFormatting sqref="AL191:AL202">
    <cfRule type="expression" dxfId="3845" priority="4502">
      <formula>S191="No_existen"</formula>
    </cfRule>
  </conditionalFormatting>
  <conditionalFormatting sqref="AP191:AP202">
    <cfRule type="expression" dxfId="3844" priority="4501">
      <formula>S191="No_existen"</formula>
    </cfRule>
  </conditionalFormatting>
  <conditionalFormatting sqref="BA191:BA202">
    <cfRule type="expression" dxfId="3843" priority="4499">
      <formula>AW191&lt;&gt;"COMPARTIR"</formula>
    </cfRule>
    <cfRule type="expression" dxfId="3842" priority="4500">
      <formula>AW191="ASUMIR"</formula>
    </cfRule>
  </conditionalFormatting>
  <conditionalFormatting sqref="AX191:AX196 AX202">
    <cfRule type="expression" dxfId="3841" priority="4498">
      <formula>AW191="ASUMIR"</formula>
    </cfRule>
  </conditionalFormatting>
  <conditionalFormatting sqref="AY191:AZ196 AY202:AZ202 AZ197:AZ201">
    <cfRule type="expression" dxfId="3840" priority="4497">
      <formula>AW191="ASUMIR"</formula>
    </cfRule>
  </conditionalFormatting>
  <conditionalFormatting sqref="AK191:AK202">
    <cfRule type="expression" dxfId="3839" priority="4524">
      <formula>S191="No_existen"</formula>
    </cfRule>
  </conditionalFormatting>
  <conditionalFormatting sqref="AF191:AF202">
    <cfRule type="expression" dxfId="3838" priority="4527">
      <formula>S191="No_existen"</formula>
    </cfRule>
  </conditionalFormatting>
  <conditionalFormatting sqref="AB191:AB193 AB195:AB202">
    <cfRule type="expression" dxfId="3837" priority="4473">
      <formula>AA191="Semiautomatico"</formula>
    </cfRule>
    <cfRule type="expression" dxfId="3836" priority="4476">
      <formula>AA191="Manual"</formula>
    </cfRule>
    <cfRule type="expression" dxfId="3835" priority="4493">
      <formula>S191="No_existen"</formula>
    </cfRule>
  </conditionalFormatting>
  <conditionalFormatting sqref="AA192">
    <cfRule type="expression" dxfId="3834" priority="4492">
      <formula>$S$12="No_existen"</formula>
    </cfRule>
  </conditionalFormatting>
  <conditionalFormatting sqref="AB192:AB193 AB195:AB202">
    <cfRule type="expression" dxfId="3833" priority="4491">
      <formula>S192="No_existen"</formula>
    </cfRule>
  </conditionalFormatting>
  <conditionalFormatting sqref="AA191">
    <cfRule type="expression" dxfId="3832" priority="4489">
      <formula>S191="No_Existen"</formula>
    </cfRule>
  </conditionalFormatting>
  <conditionalFormatting sqref="AA193">
    <cfRule type="expression" dxfId="3831" priority="4488">
      <formula>S193="No_existen"</formula>
    </cfRule>
  </conditionalFormatting>
  <conditionalFormatting sqref="AA194">
    <cfRule type="expression" dxfId="3830" priority="4487">
      <formula>$S$14="No_existen"</formula>
    </cfRule>
  </conditionalFormatting>
  <conditionalFormatting sqref="AA195">
    <cfRule type="expression" dxfId="3829" priority="4486">
      <formula>$S$15="No_existen"</formula>
    </cfRule>
  </conditionalFormatting>
  <conditionalFormatting sqref="AA196">
    <cfRule type="expression" dxfId="3828" priority="4485">
      <formula>$S$16="No_existen"</formula>
    </cfRule>
  </conditionalFormatting>
  <conditionalFormatting sqref="AA197">
    <cfRule type="expression" dxfId="3827" priority="4484">
      <formula>$S$17="No_existen"</formula>
    </cfRule>
  </conditionalFormatting>
  <conditionalFormatting sqref="AA198">
    <cfRule type="expression" dxfId="3826" priority="4483">
      <formula>$S$18="No_existen"</formula>
    </cfRule>
  </conditionalFormatting>
  <conditionalFormatting sqref="AA199">
    <cfRule type="expression" dxfId="3825" priority="4482">
      <formula>$S$19="No_existen"</formula>
    </cfRule>
  </conditionalFormatting>
  <conditionalFormatting sqref="AA200">
    <cfRule type="expression" dxfId="3824" priority="4481">
      <formula>$S$20="No_existen"</formula>
    </cfRule>
  </conditionalFormatting>
  <conditionalFormatting sqref="AG202">
    <cfRule type="expression" dxfId="3823" priority="4474">
      <formula>AF202="No asignado"</formula>
    </cfRule>
    <cfRule type="expression" dxfId="3822" priority="4480">
      <formula>S202="No_existen"</formula>
    </cfRule>
  </conditionalFormatting>
  <conditionalFormatting sqref="AA201">
    <cfRule type="expression" dxfId="3821" priority="4479">
      <formula>$S$21="No_existen"</formula>
    </cfRule>
  </conditionalFormatting>
  <conditionalFormatting sqref="W202">
    <cfRule type="expression" dxfId="3820" priority="4478">
      <formula>S202="No_existen"</formula>
    </cfRule>
  </conditionalFormatting>
  <conditionalFormatting sqref="AA202">
    <cfRule type="expression" dxfId="3819" priority="4477">
      <formula>$S$22="No_existen"</formula>
    </cfRule>
  </conditionalFormatting>
  <conditionalFormatting sqref="AG202">
    <cfRule type="expression" dxfId="3818" priority="4475">
      <formula>AF202="No asignado"</formula>
    </cfRule>
  </conditionalFormatting>
  <conditionalFormatting sqref="AW191:AY196 AW202:AY202 AW197:AW201">
    <cfRule type="expression" dxfId="3817" priority="4472">
      <formula>$S191="No_existen"</formula>
    </cfRule>
  </conditionalFormatting>
  <conditionalFormatting sqref="G201:I202 G191:H200">
    <cfRule type="expression" dxfId="3816" priority="4471">
      <formula>$G191="N/A"</formula>
    </cfRule>
  </conditionalFormatting>
  <conditionalFormatting sqref="W192">
    <cfRule type="expression" dxfId="3815" priority="4470">
      <formula>S192="No_existen"</formula>
    </cfRule>
  </conditionalFormatting>
  <conditionalFormatting sqref="W193">
    <cfRule type="expression" dxfId="3814" priority="4469">
      <formula>S193="No_existen"</formula>
    </cfRule>
  </conditionalFormatting>
  <conditionalFormatting sqref="W196">
    <cfRule type="expression" dxfId="3813" priority="4468">
      <formula>S196="No_existen"</formula>
    </cfRule>
  </conditionalFormatting>
  <conditionalFormatting sqref="W200">
    <cfRule type="expression" dxfId="3812" priority="4467">
      <formula>S200="No_existen"</formula>
    </cfRule>
  </conditionalFormatting>
  <conditionalFormatting sqref="W201">
    <cfRule type="expression" dxfId="3811" priority="4466">
      <formula>S201="No_existen"</formula>
    </cfRule>
  </conditionalFormatting>
  <conditionalFormatting sqref="W191">
    <cfRule type="expression" dxfId="3810" priority="4465">
      <formula>S191="No_existen"</formula>
    </cfRule>
  </conditionalFormatting>
  <conditionalFormatting sqref="W194">
    <cfRule type="expression" dxfId="3809" priority="4464">
      <formula>S194="No_existen"</formula>
    </cfRule>
  </conditionalFormatting>
  <conditionalFormatting sqref="W195">
    <cfRule type="expression" dxfId="3808" priority="4463">
      <formula>S195="No_existen"</formula>
    </cfRule>
  </conditionalFormatting>
  <conditionalFormatting sqref="W197">
    <cfRule type="expression" dxfId="3807" priority="4462">
      <formula>S197="No_existen"</formula>
    </cfRule>
  </conditionalFormatting>
  <conditionalFormatting sqref="W198">
    <cfRule type="expression" dxfId="3806" priority="4461">
      <formula>S198="No_existen"</formula>
    </cfRule>
  </conditionalFormatting>
  <conditionalFormatting sqref="W199">
    <cfRule type="expression" dxfId="3805" priority="4460">
      <formula>S199="No_existen"</formula>
    </cfRule>
  </conditionalFormatting>
  <conditionalFormatting sqref="AB194">
    <cfRule type="expression" dxfId="3804" priority="4456">
      <formula>AA194="Semiautomatico"</formula>
    </cfRule>
    <cfRule type="expression" dxfId="3803" priority="4457">
      <formula>AA194="Manual"</formula>
    </cfRule>
    <cfRule type="expression" dxfId="3802" priority="4459">
      <formula>S194="No_existen"</formula>
    </cfRule>
  </conditionalFormatting>
  <conditionalFormatting sqref="AB194">
    <cfRule type="expression" dxfId="3801" priority="4458">
      <formula>S194="No_existen"</formula>
    </cfRule>
  </conditionalFormatting>
  <conditionalFormatting sqref="AG194">
    <cfRule type="expression" dxfId="3800" priority="4455">
      <formula>S194="No_existen"</formula>
    </cfRule>
  </conditionalFormatting>
  <conditionalFormatting sqref="AG195">
    <cfRule type="expression" dxfId="3799" priority="4454">
      <formula>S195="No_existen"</formula>
    </cfRule>
  </conditionalFormatting>
  <conditionalFormatting sqref="AG196">
    <cfRule type="expression" dxfId="3798" priority="4453">
      <formula>S196="No_existen"</formula>
    </cfRule>
  </conditionalFormatting>
  <conditionalFormatting sqref="AG200:AG201">
    <cfRule type="expression" dxfId="3797" priority="4449">
      <formula>AF200="No asignado"</formula>
    </cfRule>
    <cfRule type="expression" dxfId="3796" priority="4452">
      <formula>S200="No_existen"</formula>
    </cfRule>
  </conditionalFormatting>
  <conditionalFormatting sqref="AG194:AG196">
    <cfRule type="expression" dxfId="3795" priority="4450">
      <formula>AF194="No asignado"</formula>
    </cfRule>
  </conditionalFormatting>
  <conditionalFormatting sqref="AG192:AG196 AG200:AG201">
    <cfRule type="expression" dxfId="3794" priority="4451">
      <formula>AF192="No asignado"</formula>
    </cfRule>
  </conditionalFormatting>
  <conditionalFormatting sqref="AG192">
    <cfRule type="expression" dxfId="3793" priority="4448">
      <formula>$P$12="No_existen"</formula>
    </cfRule>
  </conditionalFormatting>
  <conditionalFormatting sqref="AG193">
    <cfRule type="expression" dxfId="3792" priority="4447">
      <formula>$P$13="No_existen"</formula>
    </cfRule>
  </conditionalFormatting>
  <conditionalFormatting sqref="AG191">
    <cfRule type="expression" dxfId="3791" priority="4446">
      <formula>$P$11="No_existen"</formula>
    </cfRule>
  </conditionalFormatting>
  <conditionalFormatting sqref="AG191">
    <cfRule type="expression" dxfId="3790" priority="4445">
      <formula>AF191="No asignado"</formula>
    </cfRule>
  </conditionalFormatting>
  <conditionalFormatting sqref="AG197">
    <cfRule type="expression" dxfId="3789" priority="4444">
      <formula>S197="No_existen"</formula>
    </cfRule>
  </conditionalFormatting>
  <conditionalFormatting sqref="AG197">
    <cfRule type="expression" dxfId="3788" priority="4442">
      <formula>AF197="No asignado"</formula>
    </cfRule>
  </conditionalFormatting>
  <conditionalFormatting sqref="AG197">
    <cfRule type="expression" dxfId="3787" priority="4443">
      <formula>AF197="No asignado"</formula>
    </cfRule>
  </conditionalFormatting>
  <conditionalFormatting sqref="AG199">
    <cfRule type="expression" dxfId="3786" priority="4441">
      <formula>S199="No_existen"</formula>
    </cfRule>
  </conditionalFormatting>
  <conditionalFormatting sqref="AG199">
    <cfRule type="expression" dxfId="3785" priority="4439">
      <formula>AF199="No asignado"</formula>
    </cfRule>
  </conditionalFormatting>
  <conditionalFormatting sqref="AG199">
    <cfRule type="expression" dxfId="3784" priority="4440">
      <formula>AF199="No asignado"</formula>
    </cfRule>
  </conditionalFormatting>
  <conditionalFormatting sqref="AG198">
    <cfRule type="expression" dxfId="3783" priority="4438">
      <formula>S198="No_existen"</formula>
    </cfRule>
  </conditionalFormatting>
  <conditionalFormatting sqref="AG198">
    <cfRule type="expression" dxfId="3782" priority="4436">
      <formula>AF198="No asignado"</formula>
    </cfRule>
  </conditionalFormatting>
  <conditionalFormatting sqref="AG198">
    <cfRule type="expression" dxfId="3781" priority="4437">
      <formula>AF198="No asignado"</formula>
    </cfRule>
  </conditionalFormatting>
  <conditionalFormatting sqref="AV191">
    <cfRule type="cellIs" dxfId="3780" priority="4433" operator="equal">
      <formula>"LEVE"</formula>
    </cfRule>
    <cfRule type="cellIs" dxfId="3779" priority="4434" operator="equal">
      <formula>"MODERADO"</formula>
    </cfRule>
    <cfRule type="cellIs" dxfId="3778" priority="4435" operator="equal">
      <formula>"GRAVE"</formula>
    </cfRule>
  </conditionalFormatting>
  <conditionalFormatting sqref="AU200:AV200">
    <cfRule type="cellIs" dxfId="3777" priority="4430" operator="equal">
      <formula>"LEVE"</formula>
    </cfRule>
    <cfRule type="cellIs" dxfId="3776" priority="4431" operator="equal">
      <formula>"MODERADO"</formula>
    </cfRule>
    <cfRule type="cellIs" dxfId="3775" priority="4432" operator="equal">
      <formula>"GRAVE"</formula>
    </cfRule>
  </conditionalFormatting>
  <conditionalFormatting sqref="AU191">
    <cfRule type="cellIs" dxfId="3774" priority="4427" operator="equal">
      <formula>"LEVE"</formula>
    </cfRule>
    <cfRule type="cellIs" dxfId="3773" priority="4428" operator="equal">
      <formula>"MODERADO"</formula>
    </cfRule>
    <cfRule type="cellIs" dxfId="3772" priority="4429" operator="equal">
      <formula>"GRAVE"</formula>
    </cfRule>
  </conditionalFormatting>
  <conditionalFormatting sqref="AU194:AV194">
    <cfRule type="cellIs" dxfId="3771" priority="4424" operator="equal">
      <formula>"LEVE"</formula>
    </cfRule>
    <cfRule type="cellIs" dxfId="3770" priority="4425" operator="equal">
      <formula>"MODERADO"</formula>
    </cfRule>
    <cfRule type="cellIs" dxfId="3769" priority="4426" operator="equal">
      <formula>"GRAVE"</formula>
    </cfRule>
  </conditionalFormatting>
  <conditionalFormatting sqref="AU197:AV197">
    <cfRule type="cellIs" dxfId="3768" priority="4421" operator="equal">
      <formula>"LEVE"</formula>
    </cfRule>
    <cfRule type="cellIs" dxfId="3767" priority="4422" operator="equal">
      <formula>"MODERADO"</formula>
    </cfRule>
    <cfRule type="cellIs" dxfId="3766" priority="4423" operator="equal">
      <formula>"GRAVE"</formula>
    </cfRule>
  </conditionalFormatting>
  <conditionalFormatting sqref="AX200:AX201">
    <cfRule type="expression" dxfId="3765" priority="4420">
      <formula>AW200="ASUMIR"</formula>
    </cfRule>
  </conditionalFormatting>
  <conditionalFormatting sqref="AX197:AX199">
    <cfRule type="expression" dxfId="3764" priority="4419">
      <formula>AW197="ASUMIR"</formula>
    </cfRule>
  </conditionalFormatting>
  <conditionalFormatting sqref="AY197:AY199">
    <cfRule type="expression" dxfId="3763" priority="4418">
      <formula>AW197="ASUMIR"</formula>
    </cfRule>
  </conditionalFormatting>
  <conditionalFormatting sqref="AY200">
    <cfRule type="expression" dxfId="3762" priority="4417">
      <formula>AW200="ASUMIR"</formula>
    </cfRule>
  </conditionalFormatting>
  <conditionalFormatting sqref="AY201">
    <cfRule type="expression" dxfId="3761" priority="4416">
      <formula>AW201="ASUMIR"</formula>
    </cfRule>
  </conditionalFormatting>
  <conditionalFormatting sqref="O209 O212 O215 O206 O218 O221 O224 N203:N226 O203">
    <cfRule type="containsText" dxfId="3760" priority="4405" operator="containsText" text="MEDIA">
      <formula>NOT(ISERROR(SEARCH("MEDIA",N203)))</formula>
    </cfRule>
    <cfRule type="containsText" dxfId="3759" priority="4406" operator="containsText" text="ALTA">
      <formula>NOT(ISERROR(SEARCH("ALTA",N203)))</formula>
    </cfRule>
    <cfRule type="containsText" dxfId="3758" priority="4407" operator="containsText" text="BAJA">
      <formula>NOT(ISERROR(SEARCH("BAJA",N203)))</formula>
    </cfRule>
  </conditionalFormatting>
  <conditionalFormatting sqref="Q206 Q209 Q212 Q215 Q218 Q221 Q224 P203:P226 Q203">
    <cfRule type="containsText" dxfId="3757" priority="4402" operator="containsText" text="MEDIO">
      <formula>NOT(ISERROR(SEARCH("MEDIO",P203)))</formula>
    </cfRule>
    <cfRule type="containsText" dxfId="3756" priority="4403" operator="containsText" text="ALTO">
      <formula>NOT(ISERROR(SEARCH("ALTO",P203)))</formula>
    </cfRule>
    <cfRule type="containsText" dxfId="3755" priority="4404" operator="containsText" text="BAJO">
      <formula>NOT(ISERROR(SEARCH("BAJO",P203)))</formula>
    </cfRule>
  </conditionalFormatting>
  <conditionalFormatting sqref="S203:S226">
    <cfRule type="cellIs" dxfId="3754" priority="4401" operator="between">
      <formula>2</formula>
      <formula>3</formula>
    </cfRule>
  </conditionalFormatting>
  <conditionalFormatting sqref="R203:R226">
    <cfRule type="cellIs" dxfId="3753" priority="4398" operator="lessThanOrEqual">
      <formula>3</formula>
    </cfRule>
    <cfRule type="cellIs" dxfId="3752" priority="4399" stopIfTrue="1" operator="between">
      <formula>4</formula>
      <formula>9</formula>
    </cfRule>
    <cfRule type="cellIs" dxfId="3751" priority="4400" operator="greaterThanOrEqual">
      <formula>10</formula>
    </cfRule>
  </conditionalFormatting>
  <conditionalFormatting sqref="N203:N226">
    <cfRule type="containsText" dxfId="3750" priority="4390" operator="containsText" text="MEDIO BAJA">
      <formula>NOT(ISERROR(SEARCH("MEDIO BAJA",N203)))</formula>
    </cfRule>
    <cfRule type="containsText" dxfId="3749" priority="4391" operator="containsText" text="MEDIO ALTA">
      <formula>NOT(ISERROR(SEARCH("MEDIO ALTA",N203)))</formula>
    </cfRule>
  </conditionalFormatting>
  <conditionalFormatting sqref="P203:P226">
    <cfRule type="containsText" dxfId="3748" priority="4388" operator="containsText" text="MEDIO BAJO">
      <formula>NOT(ISERROR(SEARCH("MEDIO BAJO",P203)))</formula>
    </cfRule>
    <cfRule type="containsText" dxfId="3747" priority="4389" operator="containsText" text="MEDIO ALTO">
      <formula>NOT(ISERROR(SEARCH("MEDIO ALTO",P203)))</formula>
    </cfRule>
  </conditionalFormatting>
  <conditionalFormatting sqref="AL203:AL226">
    <cfRule type="expression" dxfId="3746" priority="4387">
      <formula>S203="No_existen"</formula>
    </cfRule>
  </conditionalFormatting>
  <conditionalFormatting sqref="AP203:AP226">
    <cfRule type="expression" dxfId="3745" priority="4386">
      <formula>S203="No_existen"</formula>
    </cfRule>
  </conditionalFormatting>
  <conditionalFormatting sqref="BA203:BA226">
    <cfRule type="expression" dxfId="3744" priority="4384">
      <formula>AW203&lt;&gt;"COMPARTIR"</formula>
    </cfRule>
    <cfRule type="expression" dxfId="3743" priority="4385">
      <formula>AW203="ASUMIR"</formula>
    </cfRule>
  </conditionalFormatting>
  <conditionalFormatting sqref="AX203:AX226">
    <cfRule type="expression" dxfId="3742" priority="4383">
      <formula>AW203="ASUMIR"</formula>
    </cfRule>
  </conditionalFormatting>
  <conditionalFormatting sqref="AY203:AZ226">
    <cfRule type="expression" dxfId="3741" priority="4382">
      <formula>AW203="ASUMIR"</formula>
    </cfRule>
  </conditionalFormatting>
  <conditionalFormatting sqref="AK203:AK226">
    <cfRule type="expression" dxfId="3740" priority="4409">
      <formula>S203="No_existen"</formula>
    </cfRule>
  </conditionalFormatting>
  <conditionalFormatting sqref="AF203:AF226">
    <cfRule type="expression" dxfId="3739" priority="4412">
      <formula>S203="No_existen"</formula>
    </cfRule>
  </conditionalFormatting>
  <conditionalFormatting sqref="AB203:AB226">
    <cfRule type="expression" dxfId="3738" priority="4349">
      <formula>AA203="Semiautomatico"</formula>
    </cfRule>
    <cfRule type="expression" dxfId="3737" priority="4351">
      <formula>AA203="Manual"</formula>
    </cfRule>
    <cfRule type="expression" dxfId="3736" priority="4378">
      <formula>S203="No_existen"</formula>
    </cfRule>
  </conditionalFormatting>
  <conditionalFormatting sqref="AA204">
    <cfRule type="expression" dxfId="3735" priority="4377">
      <formula>$S$12="No_existen"</formula>
    </cfRule>
  </conditionalFormatting>
  <conditionalFormatting sqref="AB204:AB226">
    <cfRule type="expression" dxfId="3734" priority="4376">
      <formula>S204="No_existen"</formula>
    </cfRule>
  </conditionalFormatting>
  <conditionalFormatting sqref="AA203">
    <cfRule type="expression" dxfId="3733" priority="4374">
      <formula>S203="No_Existen"</formula>
    </cfRule>
  </conditionalFormatting>
  <conditionalFormatting sqref="AA205">
    <cfRule type="expression" dxfId="3732" priority="4373">
      <formula>S205="No_existen"</formula>
    </cfRule>
  </conditionalFormatting>
  <conditionalFormatting sqref="AA206">
    <cfRule type="expression" dxfId="3731" priority="4372">
      <formula>$S$14="No_existen"</formula>
    </cfRule>
  </conditionalFormatting>
  <conditionalFormatting sqref="AA207">
    <cfRule type="expression" dxfId="3730" priority="4371">
      <formula>$S$15="No_existen"</formula>
    </cfRule>
  </conditionalFormatting>
  <conditionalFormatting sqref="AA208">
    <cfRule type="expression" dxfId="3729" priority="4370">
      <formula>$S$16="No_existen"</formula>
    </cfRule>
  </conditionalFormatting>
  <conditionalFormatting sqref="AA209">
    <cfRule type="expression" dxfId="3728" priority="4369">
      <formula>$S$17="No_existen"</formula>
    </cfRule>
  </conditionalFormatting>
  <conditionalFormatting sqref="AA210">
    <cfRule type="expression" dxfId="3727" priority="4368">
      <formula>$S$18="No_existen"</formula>
    </cfRule>
  </conditionalFormatting>
  <conditionalFormatting sqref="AA211">
    <cfRule type="expression" dxfId="3726" priority="4367">
      <formula>$S$19="No_existen"</formula>
    </cfRule>
  </conditionalFormatting>
  <conditionalFormatting sqref="AA212">
    <cfRule type="expression" dxfId="3725" priority="4366">
      <formula>$S$20="No_existen"</formula>
    </cfRule>
  </conditionalFormatting>
  <conditionalFormatting sqref="AA213">
    <cfRule type="expression" dxfId="3724" priority="4365">
      <formula>$S$21="No_existen"</formula>
    </cfRule>
  </conditionalFormatting>
  <conditionalFormatting sqref="AA214">
    <cfRule type="expression" dxfId="3723" priority="4364">
      <formula>$S$22="No_existen"</formula>
    </cfRule>
  </conditionalFormatting>
  <conditionalFormatting sqref="AA215">
    <cfRule type="expression" dxfId="3722" priority="4363">
      <formula>$S$23="No_existen"</formula>
    </cfRule>
  </conditionalFormatting>
  <conditionalFormatting sqref="AA216">
    <cfRule type="expression" dxfId="3721" priority="4362">
      <formula>$S$24="No_existen"</formula>
    </cfRule>
  </conditionalFormatting>
  <conditionalFormatting sqref="AA217">
    <cfRule type="expression" dxfId="3720" priority="4361">
      <formula>$S$25="No_existen"</formula>
    </cfRule>
  </conditionalFormatting>
  <conditionalFormatting sqref="AA218">
    <cfRule type="expression" dxfId="3719" priority="4360">
      <formula>$S$26="No_existen"</formula>
    </cfRule>
  </conditionalFormatting>
  <conditionalFormatting sqref="AA219">
    <cfRule type="expression" dxfId="3718" priority="4359">
      <formula>$S$27="No_existen"</formula>
    </cfRule>
  </conditionalFormatting>
  <conditionalFormatting sqref="AA220">
    <cfRule type="expression" dxfId="3717" priority="4358">
      <formula>$S$28="No_existen"</formula>
    </cfRule>
  </conditionalFormatting>
  <conditionalFormatting sqref="AA221">
    <cfRule type="expression" dxfId="3716" priority="4357">
      <formula>$S$29="No_existen"</formula>
    </cfRule>
  </conditionalFormatting>
  <conditionalFormatting sqref="AA222">
    <cfRule type="expression" dxfId="3715" priority="4356">
      <formula>$S$30="No_existen"</formula>
    </cfRule>
  </conditionalFormatting>
  <conditionalFormatting sqref="AA223">
    <cfRule type="expression" dxfId="3714" priority="4355">
      <formula>$S$31="No_existen"</formula>
    </cfRule>
  </conditionalFormatting>
  <conditionalFormatting sqref="AA224">
    <cfRule type="expression" dxfId="3713" priority="4354">
      <formula>$S$32="No_existen"</formula>
    </cfRule>
  </conditionalFormatting>
  <conditionalFormatting sqref="AA225">
    <cfRule type="expression" dxfId="3712" priority="4353">
      <formula>$S$33="No_existen"</formula>
    </cfRule>
  </conditionalFormatting>
  <conditionalFormatting sqref="AA226">
    <cfRule type="expression" dxfId="3711" priority="4352">
      <formula>$S$34="No_existen"</formula>
    </cfRule>
  </conditionalFormatting>
  <conditionalFormatting sqref="AB215:AB217">
    <cfRule type="expression" dxfId="3710" priority="4350">
      <formula>AA215="Manual"</formula>
    </cfRule>
  </conditionalFormatting>
  <conditionalFormatting sqref="AW203:AY226">
    <cfRule type="expression" dxfId="3709" priority="4348">
      <formula>$S203="No_existen"</formula>
    </cfRule>
  </conditionalFormatting>
  <conditionalFormatting sqref="G225:I226 G203:H224">
    <cfRule type="expression" dxfId="3708" priority="4347">
      <formula>$G203="N/A"</formula>
    </cfRule>
  </conditionalFormatting>
  <conditionalFormatting sqref="W207">
    <cfRule type="expression" dxfId="3707" priority="4346">
      <formula>S207="No_existen"</formula>
    </cfRule>
  </conditionalFormatting>
  <conditionalFormatting sqref="W208">
    <cfRule type="expression" dxfId="3706" priority="4345">
      <formula>S208="No_existen"</formula>
    </cfRule>
  </conditionalFormatting>
  <conditionalFormatting sqref="W210">
    <cfRule type="expression" dxfId="3705" priority="4344">
      <formula>S210="No_existen"</formula>
    </cfRule>
  </conditionalFormatting>
  <conditionalFormatting sqref="W211">
    <cfRule type="expression" dxfId="3704" priority="4343">
      <formula>S211="No_existen"</formula>
    </cfRule>
  </conditionalFormatting>
  <conditionalFormatting sqref="W213">
    <cfRule type="expression" dxfId="3703" priority="4342">
      <formula>S213="No_existen"</formula>
    </cfRule>
  </conditionalFormatting>
  <conditionalFormatting sqref="W214">
    <cfRule type="expression" dxfId="3702" priority="4341">
      <formula>S214="No_existen"</formula>
    </cfRule>
  </conditionalFormatting>
  <conditionalFormatting sqref="W217">
    <cfRule type="expression" dxfId="3701" priority="4340">
      <formula>S217="No_existen"</formula>
    </cfRule>
  </conditionalFormatting>
  <conditionalFormatting sqref="W222:W223">
    <cfRule type="expression" dxfId="3700" priority="4339">
      <formula>S222="No_existen"</formula>
    </cfRule>
  </conditionalFormatting>
  <conditionalFormatting sqref="W203">
    <cfRule type="expression" dxfId="3699" priority="4338">
      <formula>S203="No_existen"</formula>
    </cfRule>
  </conditionalFormatting>
  <conditionalFormatting sqref="W204">
    <cfRule type="expression" dxfId="3698" priority="4337">
      <formula>S204="No_existen"</formula>
    </cfRule>
  </conditionalFormatting>
  <conditionalFormatting sqref="W205">
    <cfRule type="expression" dxfId="3697" priority="4336">
      <formula>S205="No_existen"</formula>
    </cfRule>
  </conditionalFormatting>
  <conditionalFormatting sqref="W206">
    <cfRule type="expression" dxfId="3696" priority="4335">
      <formula>S206="No_existen"</formula>
    </cfRule>
  </conditionalFormatting>
  <conditionalFormatting sqref="W209">
    <cfRule type="expression" dxfId="3695" priority="4334">
      <formula>S209="No_existen"</formula>
    </cfRule>
  </conditionalFormatting>
  <conditionalFormatting sqref="W212">
    <cfRule type="expression" dxfId="3694" priority="4333">
      <formula>S212="No_existen"</formula>
    </cfRule>
  </conditionalFormatting>
  <conditionalFormatting sqref="W215">
    <cfRule type="expression" dxfId="3693" priority="4332">
      <formula>S215="No_existen"</formula>
    </cfRule>
  </conditionalFormatting>
  <conditionalFormatting sqref="W216">
    <cfRule type="expression" dxfId="3692" priority="4331">
      <formula>S216="No_existen"</formula>
    </cfRule>
  </conditionalFormatting>
  <conditionalFormatting sqref="W218">
    <cfRule type="expression" dxfId="3691" priority="4330">
      <formula>S218="No_existen"</formula>
    </cfRule>
  </conditionalFormatting>
  <conditionalFormatting sqref="W219">
    <cfRule type="expression" dxfId="3690" priority="4329">
      <formula>S219="No_existen"</formula>
    </cfRule>
  </conditionalFormatting>
  <conditionalFormatting sqref="W220">
    <cfRule type="expression" dxfId="3689" priority="4328">
      <formula>S220="No_existen"</formula>
    </cfRule>
  </conditionalFormatting>
  <conditionalFormatting sqref="W221">
    <cfRule type="expression" dxfId="3688" priority="4327">
      <formula>S221="No_existen"</formula>
    </cfRule>
  </conditionalFormatting>
  <conditionalFormatting sqref="W224:W226">
    <cfRule type="expression" dxfId="3687" priority="4326">
      <formula>S224="No_existen"</formula>
    </cfRule>
  </conditionalFormatting>
  <conditionalFormatting sqref="AG207">
    <cfRule type="expression" dxfId="3686" priority="4325">
      <formula>S207="No_existen"</formula>
    </cfRule>
  </conditionalFormatting>
  <conditionalFormatting sqref="AG208">
    <cfRule type="expression" dxfId="3685" priority="4324">
      <formula>S208="No_existen"</formula>
    </cfRule>
  </conditionalFormatting>
  <conditionalFormatting sqref="AG210">
    <cfRule type="expression" dxfId="3684" priority="4323">
      <formula>S210="No_existen"</formula>
    </cfRule>
  </conditionalFormatting>
  <conditionalFormatting sqref="AG211">
    <cfRule type="expression" dxfId="3683" priority="4322">
      <formula>S211="No_existen"</formula>
    </cfRule>
  </conditionalFormatting>
  <conditionalFormatting sqref="AG213:AG214">
    <cfRule type="expression" dxfId="3682" priority="4315">
      <formula>AF213="No asignado"</formula>
    </cfRule>
    <cfRule type="expression" dxfId="3681" priority="4321">
      <formula>S213="No_existen"</formula>
    </cfRule>
  </conditionalFormatting>
  <conditionalFormatting sqref="AG217">
    <cfRule type="expression" dxfId="3680" priority="4320">
      <formula>S217="No_existen"</formula>
    </cfRule>
  </conditionalFormatting>
  <conditionalFormatting sqref="AG222:AG223">
    <cfRule type="expression" dxfId="3679" priority="4319">
      <formula>S222="No_existen"</formula>
    </cfRule>
  </conditionalFormatting>
  <conditionalFormatting sqref="AG207:AG208">
    <cfRule type="expression" dxfId="3678" priority="4317">
      <formula>AF207="No asignado"</formula>
    </cfRule>
  </conditionalFormatting>
  <conditionalFormatting sqref="AG210:AG211">
    <cfRule type="expression" dxfId="3677" priority="4316">
      <formula>AF210="No asignado"</formula>
    </cfRule>
  </conditionalFormatting>
  <conditionalFormatting sqref="AG207:AG208 AG210:AG211 AG213:AG214 AG217 AG222:AG223">
    <cfRule type="expression" dxfId="3676" priority="4318">
      <formula>AF207="No asignado"</formula>
    </cfRule>
  </conditionalFormatting>
  <conditionalFormatting sqref="AG203">
    <cfRule type="expression" dxfId="3675" priority="4314">
      <formula>$P$11="No_existen"</formula>
    </cfRule>
  </conditionalFormatting>
  <conditionalFormatting sqref="AG203:AG205">
    <cfRule type="expression" dxfId="3674" priority="4313">
      <formula>AF203="No asignado"</formula>
    </cfRule>
  </conditionalFormatting>
  <conditionalFormatting sqref="AG204:AG205">
    <cfRule type="expression" dxfId="3673" priority="4312">
      <formula>$P$12="No_existen"</formula>
    </cfRule>
  </conditionalFormatting>
  <conditionalFormatting sqref="AG205">
    <cfRule type="expression" dxfId="3672" priority="4311">
      <formula>$P$13="No_existen"</formula>
    </cfRule>
  </conditionalFormatting>
  <conditionalFormatting sqref="AG206">
    <cfRule type="expression" dxfId="3671" priority="4310">
      <formula>AF206="No asignado"</formula>
    </cfRule>
  </conditionalFormatting>
  <conditionalFormatting sqref="AG206">
    <cfRule type="expression" dxfId="3670" priority="4309">
      <formula>$P$12="No_existen"</formula>
    </cfRule>
  </conditionalFormatting>
  <conditionalFormatting sqref="AG206">
    <cfRule type="expression" dxfId="3669" priority="4308">
      <formula>$P$13="No_existen"</formula>
    </cfRule>
  </conditionalFormatting>
  <conditionalFormatting sqref="AG209">
    <cfRule type="expression" dxfId="3668" priority="4307">
      <formula>AF209="No asignado"</formula>
    </cfRule>
  </conditionalFormatting>
  <conditionalFormatting sqref="AG209">
    <cfRule type="expression" dxfId="3667" priority="4306">
      <formula>$P$12="No_existen"</formula>
    </cfRule>
  </conditionalFormatting>
  <conditionalFormatting sqref="AG209">
    <cfRule type="expression" dxfId="3666" priority="4305">
      <formula>$P$13="No_existen"</formula>
    </cfRule>
  </conditionalFormatting>
  <conditionalFormatting sqref="AG212">
    <cfRule type="expression" dxfId="3665" priority="4304">
      <formula>AF212="No asignado"</formula>
    </cfRule>
  </conditionalFormatting>
  <conditionalFormatting sqref="AG212">
    <cfRule type="expression" dxfId="3664" priority="4303">
      <formula>$P$12="No_existen"</formula>
    </cfRule>
  </conditionalFormatting>
  <conditionalFormatting sqref="AG212">
    <cfRule type="expression" dxfId="3663" priority="4302">
      <formula>$P$13="No_existen"</formula>
    </cfRule>
  </conditionalFormatting>
  <conditionalFormatting sqref="AG215">
    <cfRule type="expression" dxfId="3662" priority="4301">
      <formula>S215="No_existen"</formula>
    </cfRule>
  </conditionalFormatting>
  <conditionalFormatting sqref="AG216">
    <cfRule type="expression" dxfId="3661" priority="4300">
      <formula>S216="No_existen"</formula>
    </cfRule>
  </conditionalFormatting>
  <conditionalFormatting sqref="AG215:AG216">
    <cfRule type="expression" dxfId="3660" priority="4299">
      <formula>AF215="No asignado"</formula>
    </cfRule>
  </conditionalFormatting>
  <conditionalFormatting sqref="AG216">
    <cfRule type="expression" dxfId="3659" priority="4298">
      <formula>S216="No_existen"</formula>
    </cfRule>
  </conditionalFormatting>
  <conditionalFormatting sqref="AG218">
    <cfRule type="expression" dxfId="3658" priority="4297">
      <formula>S218="No_existen"</formula>
    </cfRule>
  </conditionalFormatting>
  <conditionalFormatting sqref="AG218">
    <cfRule type="expression" dxfId="3657" priority="4296">
      <formula>AF218="No asignado"</formula>
    </cfRule>
  </conditionalFormatting>
  <conditionalFormatting sqref="AG218">
    <cfRule type="expression" dxfId="3656" priority="4295">
      <formula>S218="No_existen"</formula>
    </cfRule>
  </conditionalFormatting>
  <conditionalFormatting sqref="AG219">
    <cfRule type="expression" dxfId="3655" priority="4294">
      <formula>S219="No_existen"</formula>
    </cfRule>
  </conditionalFormatting>
  <conditionalFormatting sqref="AG219">
    <cfRule type="expression" dxfId="3654" priority="4293">
      <formula>AF219="No asignado"</formula>
    </cfRule>
  </conditionalFormatting>
  <conditionalFormatting sqref="AG219">
    <cfRule type="expression" dxfId="3653" priority="4292">
      <formula>S219="No_existen"</formula>
    </cfRule>
  </conditionalFormatting>
  <conditionalFormatting sqref="AG220">
    <cfRule type="expression" dxfId="3652" priority="4291">
      <formula>S220="No_existen"</formula>
    </cfRule>
  </conditionalFormatting>
  <conditionalFormatting sqref="AG220">
    <cfRule type="expression" dxfId="3651" priority="4290">
      <formula>AF220="No asignado"</formula>
    </cfRule>
  </conditionalFormatting>
  <conditionalFormatting sqref="AG220">
    <cfRule type="expression" dxfId="3650" priority="4289">
      <formula>S220="No_existen"</formula>
    </cfRule>
  </conditionalFormatting>
  <conditionalFormatting sqref="AG221">
    <cfRule type="expression" dxfId="3649" priority="4288">
      <formula>S221="No_existen"</formula>
    </cfRule>
  </conditionalFormatting>
  <conditionalFormatting sqref="AG221">
    <cfRule type="expression" dxfId="3648" priority="4287">
      <formula>AF221="No asignado"</formula>
    </cfRule>
  </conditionalFormatting>
  <conditionalFormatting sqref="AG221">
    <cfRule type="expression" dxfId="3647" priority="4286">
      <formula>S221="No_existen"</formula>
    </cfRule>
  </conditionalFormatting>
  <conditionalFormatting sqref="AG224">
    <cfRule type="expression" dxfId="3646" priority="4285">
      <formula>S224="No_existen"</formula>
    </cfRule>
  </conditionalFormatting>
  <conditionalFormatting sqref="AG224">
    <cfRule type="expression" dxfId="3645" priority="4284">
      <formula>AF224="No asignado"</formula>
    </cfRule>
  </conditionalFormatting>
  <conditionalFormatting sqref="AG224">
    <cfRule type="expression" dxfId="3644" priority="4283">
      <formula>S224="No_existen"</formula>
    </cfRule>
  </conditionalFormatting>
  <conditionalFormatting sqref="AG225">
    <cfRule type="expression" dxfId="3643" priority="4282">
      <formula>S225="No_existen"</formula>
    </cfRule>
  </conditionalFormatting>
  <conditionalFormatting sqref="AG225">
    <cfRule type="expression" dxfId="3642" priority="4281">
      <formula>AF225="No asignado"</formula>
    </cfRule>
  </conditionalFormatting>
  <conditionalFormatting sqref="AG225">
    <cfRule type="expression" dxfId="3641" priority="4280">
      <formula>S225="No_existen"</formula>
    </cfRule>
  </conditionalFormatting>
  <conditionalFormatting sqref="AG226">
    <cfRule type="expression" dxfId="3640" priority="4279">
      <formula>S226="No_existen"</formula>
    </cfRule>
  </conditionalFormatting>
  <conditionalFormatting sqref="AG226">
    <cfRule type="expression" dxfId="3639" priority="4278">
      <formula>AF226="No asignado"</formula>
    </cfRule>
  </conditionalFormatting>
  <conditionalFormatting sqref="AG226">
    <cfRule type="expression" dxfId="3638" priority="4277">
      <formula>S226="No_existen"</formula>
    </cfRule>
  </conditionalFormatting>
  <conditionalFormatting sqref="AV203">
    <cfRule type="cellIs" dxfId="3637" priority="4274" operator="equal">
      <formula>"LEVE"</formula>
    </cfRule>
    <cfRule type="cellIs" dxfId="3636" priority="4275" operator="equal">
      <formula>"MODERADO"</formula>
    </cfRule>
    <cfRule type="cellIs" dxfId="3635" priority="4276" operator="equal">
      <formula>"GRAVE"</formula>
    </cfRule>
  </conditionalFormatting>
  <conditionalFormatting sqref="AV206">
    <cfRule type="cellIs" dxfId="3634" priority="4271" operator="equal">
      <formula>"LEVE"</formula>
    </cfRule>
    <cfRule type="cellIs" dxfId="3633" priority="4272" operator="equal">
      <formula>"MODERADO"</formula>
    </cfRule>
    <cfRule type="cellIs" dxfId="3632" priority="4273" operator="equal">
      <formula>"GRAVE"</formula>
    </cfRule>
  </conditionalFormatting>
  <conditionalFormatting sqref="AU203">
    <cfRule type="cellIs" dxfId="3631" priority="4268" operator="equal">
      <formula>"LEVE"</formula>
    </cfRule>
    <cfRule type="cellIs" dxfId="3630" priority="4269" operator="equal">
      <formula>"MODERADO"</formula>
    </cfRule>
    <cfRule type="cellIs" dxfId="3629" priority="4270" operator="equal">
      <formula>"GRAVE"</formula>
    </cfRule>
  </conditionalFormatting>
  <conditionalFormatting sqref="AU206">
    <cfRule type="cellIs" dxfId="3628" priority="4265" operator="equal">
      <formula>"LEVE"</formula>
    </cfRule>
    <cfRule type="cellIs" dxfId="3627" priority="4266" operator="equal">
      <formula>"MODERADO"</formula>
    </cfRule>
    <cfRule type="cellIs" dxfId="3626" priority="4267" operator="equal">
      <formula>"GRAVE"</formula>
    </cfRule>
  </conditionalFormatting>
  <conditionalFormatting sqref="AU209">
    <cfRule type="cellIs" dxfId="3625" priority="4262" operator="equal">
      <formula>"LEVE"</formula>
    </cfRule>
    <cfRule type="cellIs" dxfId="3624" priority="4263" operator="equal">
      <formula>"MODERADO"</formula>
    </cfRule>
    <cfRule type="cellIs" dxfId="3623" priority="4264" operator="equal">
      <formula>"GRAVE"</formula>
    </cfRule>
  </conditionalFormatting>
  <conditionalFormatting sqref="AV209">
    <cfRule type="cellIs" dxfId="3622" priority="4259" operator="equal">
      <formula>"LEVE"</formula>
    </cfRule>
    <cfRule type="cellIs" dxfId="3621" priority="4260" operator="equal">
      <formula>"MODERADO"</formula>
    </cfRule>
    <cfRule type="cellIs" dxfId="3620" priority="4261" operator="equal">
      <formula>"GRAVE"</formula>
    </cfRule>
  </conditionalFormatting>
  <conditionalFormatting sqref="AU212">
    <cfRule type="cellIs" dxfId="3619" priority="4256" operator="equal">
      <formula>"LEVE"</formula>
    </cfRule>
    <cfRule type="cellIs" dxfId="3618" priority="4257" operator="equal">
      <formula>"MODERADO"</formula>
    </cfRule>
    <cfRule type="cellIs" dxfId="3617" priority="4258" operator="equal">
      <formula>"GRAVE"</formula>
    </cfRule>
  </conditionalFormatting>
  <conditionalFormatting sqref="AV212">
    <cfRule type="cellIs" dxfId="3616" priority="4253" operator="equal">
      <formula>"LEVE"</formula>
    </cfRule>
    <cfRule type="cellIs" dxfId="3615" priority="4254" operator="equal">
      <formula>"MODERADO"</formula>
    </cfRule>
    <cfRule type="cellIs" dxfId="3614" priority="4255" operator="equal">
      <formula>"GRAVE"</formula>
    </cfRule>
  </conditionalFormatting>
  <conditionalFormatting sqref="AU215">
    <cfRule type="cellIs" dxfId="3613" priority="4250" operator="equal">
      <formula>"LEVE"</formula>
    </cfRule>
    <cfRule type="cellIs" dxfId="3612" priority="4251" operator="equal">
      <formula>"MODERADO"</formula>
    </cfRule>
    <cfRule type="cellIs" dxfId="3611" priority="4252" operator="equal">
      <formula>"GRAVE"</formula>
    </cfRule>
  </conditionalFormatting>
  <conditionalFormatting sqref="AV215">
    <cfRule type="cellIs" dxfId="3610" priority="4247" operator="equal">
      <formula>"LEVE"</formula>
    </cfRule>
    <cfRule type="cellIs" dxfId="3609" priority="4248" operator="equal">
      <formula>"MODERADO"</formula>
    </cfRule>
    <cfRule type="cellIs" dxfId="3608" priority="4249" operator="equal">
      <formula>"GRAVE"</formula>
    </cfRule>
  </conditionalFormatting>
  <conditionalFormatting sqref="AU218">
    <cfRule type="cellIs" dxfId="3607" priority="4244" operator="equal">
      <formula>"LEVE"</formula>
    </cfRule>
    <cfRule type="cellIs" dxfId="3606" priority="4245" operator="equal">
      <formula>"MODERADO"</formula>
    </cfRule>
    <cfRule type="cellIs" dxfId="3605" priority="4246" operator="equal">
      <formula>"GRAVE"</formula>
    </cfRule>
  </conditionalFormatting>
  <conditionalFormatting sqref="AV218">
    <cfRule type="cellIs" dxfId="3604" priority="4241" operator="equal">
      <formula>"LEVE"</formula>
    </cfRule>
    <cfRule type="cellIs" dxfId="3603" priority="4242" operator="equal">
      <formula>"MODERADO"</formula>
    </cfRule>
    <cfRule type="cellIs" dxfId="3602" priority="4243" operator="equal">
      <formula>"GRAVE"</formula>
    </cfRule>
  </conditionalFormatting>
  <conditionalFormatting sqref="AU221">
    <cfRule type="cellIs" dxfId="3601" priority="4238" operator="equal">
      <formula>"LEVE"</formula>
    </cfRule>
    <cfRule type="cellIs" dxfId="3600" priority="4239" operator="equal">
      <formula>"MODERADO"</formula>
    </cfRule>
    <cfRule type="cellIs" dxfId="3599" priority="4240" operator="equal">
      <formula>"GRAVE"</formula>
    </cfRule>
  </conditionalFormatting>
  <conditionalFormatting sqref="AV221">
    <cfRule type="cellIs" dxfId="3598" priority="4235" operator="equal">
      <formula>"LEVE"</formula>
    </cfRule>
    <cfRule type="cellIs" dxfId="3597" priority="4236" operator="equal">
      <formula>"MODERADO"</formula>
    </cfRule>
    <cfRule type="cellIs" dxfId="3596" priority="4237" operator="equal">
      <formula>"GRAVE"</formula>
    </cfRule>
  </conditionalFormatting>
  <conditionalFormatting sqref="AU224">
    <cfRule type="cellIs" dxfId="3595" priority="4232" operator="equal">
      <formula>"LEVE"</formula>
    </cfRule>
    <cfRule type="cellIs" dxfId="3594" priority="4233" operator="equal">
      <formula>"MODERADO"</formula>
    </cfRule>
    <cfRule type="cellIs" dxfId="3593" priority="4234" operator="equal">
      <formula>"GRAVE"</formula>
    </cfRule>
  </conditionalFormatting>
  <conditionalFormatting sqref="AV224">
    <cfRule type="cellIs" dxfId="3592" priority="4229" operator="equal">
      <formula>"LEVE"</formula>
    </cfRule>
    <cfRule type="cellIs" dxfId="3591" priority="4230" operator="equal">
      <formula>"MODERADO"</formula>
    </cfRule>
    <cfRule type="cellIs" dxfId="3590" priority="4231" operator="equal">
      <formula>"GRAVE"</formula>
    </cfRule>
  </conditionalFormatting>
  <conditionalFormatting sqref="XEX227:XEX229">
    <cfRule type="containsText" dxfId="3589" priority="4226" operator="containsText" text="MEDIA">
      <formula>NOT(ISERROR(SEARCH("MEDIA",XEX227)))</formula>
    </cfRule>
    <cfRule type="containsText" dxfId="3588" priority="4227" operator="containsText" text="ALTA">
      <formula>NOT(ISERROR(SEARCH("ALTA",XEX227)))</formula>
    </cfRule>
    <cfRule type="containsText" dxfId="3587" priority="4228" operator="containsText" text="BAJA">
      <formula>NOT(ISERROR(SEARCH("BAJA",XEX227)))</formula>
    </cfRule>
  </conditionalFormatting>
  <conditionalFormatting sqref="XEX227:XEX229">
    <cfRule type="containsText" dxfId="3586" priority="4224" operator="containsText" text="MEDIO BAJA">
      <formula>NOT(ISERROR(SEARCH("MEDIO BAJA",XEX227)))</formula>
    </cfRule>
    <cfRule type="containsText" dxfId="3585" priority="4225" operator="containsText" text="MEDIO ALTA">
      <formula>NOT(ISERROR(SEARCH("MEDIO ALTA",XEX227)))</formula>
    </cfRule>
  </conditionalFormatting>
  <conditionalFormatting sqref="XEQ228:XES229 XEQ227:XER227">
    <cfRule type="expression" dxfId="3584" priority="4223">
      <formula>$G227="N/A"</formula>
    </cfRule>
  </conditionalFormatting>
  <conditionalFormatting sqref="XEY227:XEY229">
    <cfRule type="containsText" dxfId="3583" priority="4220" operator="containsText" text="MEDIO">
      <formula>NOT(ISERROR(SEARCH("MEDIO",XEY227)))</formula>
    </cfRule>
    <cfRule type="containsText" dxfId="3582" priority="4221" operator="containsText" text="ALTO">
      <formula>NOT(ISERROR(SEARCH("ALTO",XEY227)))</formula>
    </cfRule>
    <cfRule type="containsText" dxfId="3581" priority="4222" operator="containsText" text="BAJO">
      <formula>NOT(ISERROR(SEARCH("BAJO",XEY227)))</formula>
    </cfRule>
  </conditionalFormatting>
  <conditionalFormatting sqref="XEY227:XEY229">
    <cfRule type="containsText" dxfId="3580" priority="4218" operator="containsText" text="MEDIO BAJO">
      <formula>NOT(ISERROR(SEARCH("MEDIO BAJO",XEY227)))</formula>
    </cfRule>
    <cfRule type="containsText" dxfId="3579" priority="4219" operator="containsText" text="MEDIO ALTO">
      <formula>NOT(ISERROR(SEARCH("MEDIO ALTO",XEY227)))</formula>
    </cfRule>
  </conditionalFormatting>
  <conditionalFormatting sqref="XFA227:XFA229">
    <cfRule type="cellIs" dxfId="3578" priority="4217" operator="between">
      <formula>2</formula>
      <formula>3</formula>
    </cfRule>
  </conditionalFormatting>
  <conditionalFormatting sqref="XEZ227:XEZ229">
    <cfRule type="cellIs" dxfId="3577" priority="4214" operator="lessThanOrEqual">
      <formula>3</formula>
    </cfRule>
    <cfRule type="cellIs" dxfId="3576" priority="4215" stopIfTrue="1" operator="between">
      <formula>4</formula>
      <formula>9</formula>
    </cfRule>
    <cfRule type="cellIs" dxfId="3575" priority="4216" operator="greaterThanOrEqual">
      <formula>10</formula>
    </cfRule>
  </conditionalFormatting>
  <conditionalFormatting sqref="XFB227:XFB229">
    <cfRule type="expression" dxfId="3574" priority="4213">
      <formula>XEX227="No_existen"</formula>
    </cfRule>
  </conditionalFormatting>
  <conditionalFormatting sqref="XFD227:XFD229">
    <cfRule type="expression" dxfId="3573" priority="4206">
      <formula>XFC227="Semiautomatico"</formula>
    </cfRule>
    <cfRule type="expression" dxfId="3572" priority="4207">
      <formula>XFC227="Manual"</formula>
    </cfRule>
    <cfRule type="expression" dxfId="3571" priority="4212">
      <formula>XEU227="No_existen"</formula>
    </cfRule>
  </conditionalFormatting>
  <conditionalFormatting sqref="XFD227:XFD229">
    <cfRule type="expression" dxfId="3570" priority="4211">
      <formula>XEU227="No_existen"</formula>
    </cfRule>
  </conditionalFormatting>
  <conditionalFormatting sqref="XFC227">
    <cfRule type="expression" dxfId="3569" priority="4210">
      <formula>$S$32="No_existen"</formula>
    </cfRule>
  </conditionalFormatting>
  <conditionalFormatting sqref="XFC228">
    <cfRule type="expression" dxfId="3568" priority="4209">
      <formula>$S$33="No_existen"</formula>
    </cfRule>
  </conditionalFormatting>
  <conditionalFormatting sqref="XFC229">
    <cfRule type="expression" dxfId="3567" priority="4208">
      <formula>$S$34="No_existen"</formula>
    </cfRule>
  </conditionalFormatting>
  <conditionalFormatting sqref="AG369">
    <cfRule type="expression" dxfId="3566" priority="3310">
      <formula>S369="No_existen"</formula>
    </cfRule>
  </conditionalFormatting>
  <conditionalFormatting sqref="AG371">
    <cfRule type="expression" dxfId="3565" priority="3308">
      <formula>S371="No_existen"</formula>
    </cfRule>
  </conditionalFormatting>
  <conditionalFormatting sqref="AG315">
    <cfRule type="expression" dxfId="3564" priority="3593">
      <formula>S315="No_existen"</formula>
    </cfRule>
  </conditionalFormatting>
  <conditionalFormatting sqref="AG367:AG371">
    <cfRule type="expression" dxfId="3563" priority="3306">
      <formula>AF367="No asignado"</formula>
    </cfRule>
  </conditionalFormatting>
  <conditionalFormatting sqref="AG292">
    <cfRule type="expression" dxfId="3562" priority="3716">
      <formula>S292="No_existen"</formula>
    </cfRule>
  </conditionalFormatting>
  <conditionalFormatting sqref="XEX230:XEX232 XED230:XED232">
    <cfRule type="containsText" dxfId="3561" priority="4172" operator="containsText" text="MEDIA">
      <formula>NOT(ISERROR(SEARCH("MEDIA",XED230)))</formula>
    </cfRule>
    <cfRule type="containsText" dxfId="3560" priority="4173" operator="containsText" text="ALTA">
      <formula>NOT(ISERROR(SEARCH("ALTA",XED230)))</formula>
    </cfRule>
    <cfRule type="containsText" dxfId="3559" priority="4174" operator="containsText" text="BAJA">
      <formula>NOT(ISERROR(SEARCH("BAJA",XED230)))</formula>
    </cfRule>
  </conditionalFormatting>
  <conditionalFormatting sqref="XEX230:XEX232 XED230:XED232">
    <cfRule type="containsText" dxfId="3558" priority="4170" operator="containsText" text="MEDIO BAJA">
      <formula>NOT(ISERROR(SEARCH("MEDIO BAJA",XED230)))</formula>
    </cfRule>
    <cfRule type="containsText" dxfId="3557" priority="4171" operator="containsText" text="MEDIO ALTA">
      <formula>NOT(ISERROR(SEARCH("MEDIO ALTA",XED230)))</formula>
    </cfRule>
  </conditionalFormatting>
  <conditionalFormatting sqref="XEQ231:XES232 XEQ230:XER230 XDW231:XDY232 XDW230:XDX230">
    <cfRule type="expression" dxfId="3556" priority="4169">
      <formula>$G230="N/A"</formula>
    </cfRule>
  </conditionalFormatting>
  <conditionalFormatting sqref="XEY230:XEY232 XEF230:XEF232">
    <cfRule type="cellIs" dxfId="3555" priority="4166" operator="lessThanOrEqual">
      <formula>3</formula>
    </cfRule>
    <cfRule type="cellIs" dxfId="3554" priority="4167" stopIfTrue="1" operator="between">
      <formula>4</formula>
      <formula>9</formula>
    </cfRule>
    <cfRule type="cellIs" dxfId="3553" priority="4168" operator="greaterThanOrEqual">
      <formula>10</formula>
    </cfRule>
  </conditionalFormatting>
  <conditionalFormatting sqref="XEZ230:XEZ232 XEH230:XEH232">
    <cfRule type="expression" dxfId="3552" priority="4165">
      <formula>XED230="No_existen"</formula>
    </cfRule>
  </conditionalFormatting>
  <conditionalFormatting sqref="XFA230">
    <cfRule type="expression" dxfId="3551" priority="4164">
      <formula>$S$32="No_existen"</formula>
    </cfRule>
  </conditionalFormatting>
  <conditionalFormatting sqref="XFA231">
    <cfRule type="expression" dxfId="3550" priority="4163">
      <formula>$S$33="No_existen"</formula>
    </cfRule>
  </conditionalFormatting>
  <conditionalFormatting sqref="XFA232">
    <cfRule type="expression" dxfId="3549" priority="4162">
      <formula>$S$34="No_existen"</formula>
    </cfRule>
  </conditionalFormatting>
  <conditionalFormatting sqref="XFB230:XFB232">
    <cfRule type="expression" dxfId="3548" priority="4161">
      <formula>XEJ230="No_existen"</formula>
    </cfRule>
  </conditionalFormatting>
  <conditionalFormatting sqref="XFC230">
    <cfRule type="cellIs" dxfId="3547" priority="4158" operator="equal">
      <formula>"LEVE"</formula>
    </cfRule>
    <cfRule type="cellIs" dxfId="3546" priority="4159" operator="equal">
      <formula>"MODERADO"</formula>
    </cfRule>
    <cfRule type="cellIs" dxfId="3545" priority="4160" operator="equal">
      <formula>"GRAVE"</formula>
    </cfRule>
  </conditionalFormatting>
  <conditionalFormatting sqref="XFD230">
    <cfRule type="cellIs" dxfId="3544" priority="4155" operator="equal">
      <formula>"LEVE"</formula>
    </cfRule>
    <cfRule type="cellIs" dxfId="3543" priority="4156" operator="equal">
      <formula>"MODERADO"</formula>
    </cfRule>
    <cfRule type="cellIs" dxfId="3542" priority="4157" operator="equal">
      <formula>"GRAVE"</formula>
    </cfRule>
  </conditionalFormatting>
  <conditionalFormatting sqref="XEE230:XEE232">
    <cfRule type="containsText" dxfId="3541" priority="4148" operator="containsText" text="MEDIO">
      <formula>NOT(ISERROR(SEARCH("MEDIO",XEE230)))</formula>
    </cfRule>
    <cfRule type="containsText" dxfId="3540" priority="4149" operator="containsText" text="ALTO">
      <formula>NOT(ISERROR(SEARCH("ALTO",XEE230)))</formula>
    </cfRule>
    <cfRule type="containsText" dxfId="3539" priority="4150" operator="containsText" text="BAJO">
      <formula>NOT(ISERROR(SEARCH("BAJO",XEE230)))</formula>
    </cfRule>
  </conditionalFormatting>
  <conditionalFormatting sqref="XEE230:XEE232">
    <cfRule type="containsText" dxfId="3538" priority="4146" operator="containsText" text="MEDIO BAJO">
      <formula>NOT(ISERROR(SEARCH("MEDIO BAJO",XEE230)))</formula>
    </cfRule>
    <cfRule type="containsText" dxfId="3537" priority="4147" operator="containsText" text="MEDIO ALTO">
      <formula>NOT(ISERROR(SEARCH("MEDIO ALTO",XEE230)))</formula>
    </cfRule>
  </conditionalFormatting>
  <conditionalFormatting sqref="XEG230:XEG232">
    <cfRule type="cellIs" dxfId="3536" priority="4145" operator="between">
      <formula>2</formula>
      <formula>3</formula>
    </cfRule>
  </conditionalFormatting>
  <conditionalFormatting sqref="XEJ230:XEJ232">
    <cfRule type="expression" dxfId="3535" priority="4141">
      <formula>XEI230="Semiautomatico"</formula>
    </cfRule>
    <cfRule type="expression" dxfId="3534" priority="4142">
      <formula>XEI230="Manual"</formula>
    </cfRule>
    <cfRule type="expression" dxfId="3533" priority="4144">
      <formula>XEA230="No_existen"</formula>
    </cfRule>
  </conditionalFormatting>
  <conditionalFormatting sqref="XEJ230:XEJ232">
    <cfRule type="expression" dxfId="3532" priority="4143">
      <formula>XEA230="No_existen"</formula>
    </cfRule>
  </conditionalFormatting>
  <conditionalFormatting sqref="XEX233:XEX235 XED233:XED235 XDJ233:XDJ235">
    <cfRule type="containsText" dxfId="3531" priority="4138" operator="containsText" text="MEDIA">
      <formula>NOT(ISERROR(SEARCH("MEDIA",XDJ233)))</formula>
    </cfRule>
    <cfRule type="containsText" dxfId="3530" priority="4139" operator="containsText" text="ALTA">
      <formula>NOT(ISERROR(SEARCH("ALTA",XDJ233)))</formula>
    </cfRule>
    <cfRule type="containsText" dxfId="3529" priority="4140" operator="containsText" text="BAJA">
      <formula>NOT(ISERROR(SEARCH("BAJA",XDJ233)))</formula>
    </cfRule>
  </conditionalFormatting>
  <conditionalFormatting sqref="XEX233:XEX235 XED233:XED235 XDJ233:XDJ235">
    <cfRule type="containsText" dxfId="3528" priority="4136" operator="containsText" text="MEDIO BAJA">
      <formula>NOT(ISERROR(SEARCH("MEDIO BAJA",XDJ233)))</formula>
    </cfRule>
    <cfRule type="containsText" dxfId="3527" priority="4137" operator="containsText" text="MEDIO ALTA">
      <formula>NOT(ISERROR(SEARCH("MEDIO ALTA",XDJ233)))</formula>
    </cfRule>
  </conditionalFormatting>
  <conditionalFormatting sqref="XEQ234:XES235 XEQ233:XER233 XDW234:XDY235 XDW233:XDX233 XDC234:XDE235 XDC233:XDD233">
    <cfRule type="expression" dxfId="3526" priority="4135">
      <formula>$G233="N/A"</formula>
    </cfRule>
  </conditionalFormatting>
  <conditionalFormatting sqref="XEY233:XEY235 XEF233:XEF235 XDN233:XDN235">
    <cfRule type="expression" dxfId="3525" priority="4134">
      <formula>XDJ233="No_existen"</formula>
    </cfRule>
  </conditionalFormatting>
  <conditionalFormatting sqref="XEZ233:XEZ235 XEH233:XEH235">
    <cfRule type="expression" dxfId="3524" priority="4133">
      <formula>XDP233="No_existen"</formula>
    </cfRule>
  </conditionalFormatting>
  <conditionalFormatting sqref="XFA233 XEI233">
    <cfRule type="cellIs" dxfId="3523" priority="4130" operator="equal">
      <formula>"LEVE"</formula>
    </cfRule>
    <cfRule type="cellIs" dxfId="3522" priority="4131" operator="equal">
      <formula>"MODERADO"</formula>
    </cfRule>
    <cfRule type="cellIs" dxfId="3521" priority="4132" operator="equal">
      <formula>"GRAVE"</formula>
    </cfRule>
  </conditionalFormatting>
  <conditionalFormatting sqref="XEE233:XEE235 XDL233:XDL235">
    <cfRule type="cellIs" dxfId="3520" priority="4127" operator="lessThanOrEqual">
      <formula>3</formula>
    </cfRule>
    <cfRule type="cellIs" dxfId="3519" priority="4128" stopIfTrue="1" operator="between">
      <formula>4</formula>
      <formula>9</formula>
    </cfRule>
    <cfRule type="cellIs" dxfId="3518" priority="4129" operator="greaterThanOrEqual">
      <formula>10</formula>
    </cfRule>
  </conditionalFormatting>
  <conditionalFormatting sqref="XEG233">
    <cfRule type="expression" dxfId="3517" priority="4126">
      <formula>$S$32="No_existen"</formula>
    </cfRule>
  </conditionalFormatting>
  <conditionalFormatting sqref="XEG234">
    <cfRule type="expression" dxfId="3516" priority="4125">
      <formula>$S$33="No_existen"</formula>
    </cfRule>
  </conditionalFormatting>
  <conditionalFormatting sqref="XEG235">
    <cfRule type="expression" dxfId="3515" priority="4124">
      <formula>$S$34="No_existen"</formula>
    </cfRule>
  </conditionalFormatting>
  <conditionalFormatting sqref="XEJ233">
    <cfRule type="cellIs" dxfId="3514" priority="4121" operator="equal">
      <formula>"LEVE"</formula>
    </cfRule>
    <cfRule type="cellIs" dxfId="3513" priority="4122" operator="equal">
      <formula>"MODERADO"</formula>
    </cfRule>
    <cfRule type="cellIs" dxfId="3512" priority="4123" operator="equal">
      <formula>"GRAVE"</formula>
    </cfRule>
  </conditionalFormatting>
  <conditionalFormatting sqref="XDK233:XDK235">
    <cfRule type="containsText" dxfId="3511" priority="4118" operator="containsText" text="MEDIO">
      <formula>NOT(ISERROR(SEARCH("MEDIO",XDK233)))</formula>
    </cfRule>
    <cfRule type="containsText" dxfId="3510" priority="4119" operator="containsText" text="ALTO">
      <formula>NOT(ISERROR(SEARCH("ALTO",XDK233)))</formula>
    </cfRule>
    <cfRule type="containsText" dxfId="3509" priority="4120" operator="containsText" text="BAJO">
      <formula>NOT(ISERROR(SEARCH("BAJO",XDK233)))</formula>
    </cfRule>
  </conditionalFormatting>
  <conditionalFormatting sqref="XDK233:XDK235">
    <cfRule type="containsText" dxfId="3508" priority="4116" operator="containsText" text="MEDIO BAJO">
      <formula>NOT(ISERROR(SEARCH("MEDIO BAJO",XDK233)))</formula>
    </cfRule>
    <cfRule type="containsText" dxfId="3507" priority="4117" operator="containsText" text="MEDIO ALTO">
      <formula>NOT(ISERROR(SEARCH("MEDIO ALTO",XDK233)))</formula>
    </cfRule>
  </conditionalFormatting>
  <conditionalFormatting sqref="XDM233:XDM235">
    <cfRule type="cellIs" dxfId="3506" priority="4115" operator="between">
      <formula>2</formula>
      <formula>3</formula>
    </cfRule>
  </conditionalFormatting>
  <conditionalFormatting sqref="XDP233:XDP235">
    <cfRule type="expression" dxfId="3505" priority="4111">
      <formula>XDO233="Semiautomatico"</formula>
    </cfRule>
    <cfRule type="expression" dxfId="3504" priority="4112">
      <formula>XDO233="Manual"</formula>
    </cfRule>
    <cfRule type="expression" dxfId="3503" priority="4114">
      <formula>XDG233="No_existen"</formula>
    </cfRule>
  </conditionalFormatting>
  <conditionalFormatting sqref="XDP233:XDP235">
    <cfRule type="expression" dxfId="3502" priority="4113">
      <formula>XDG233="No_existen"</formula>
    </cfRule>
  </conditionalFormatting>
  <conditionalFormatting sqref="XEX236:XEX238 XED236:XED238 XDJ236:XDJ238 XCP236:XCP238">
    <cfRule type="containsText" dxfId="3501" priority="4108" operator="containsText" text="MEDIA">
      <formula>NOT(ISERROR(SEARCH("MEDIA",XCP236)))</formula>
    </cfRule>
    <cfRule type="containsText" dxfId="3500" priority="4109" operator="containsText" text="ALTA">
      <formula>NOT(ISERROR(SEARCH("ALTA",XCP236)))</formula>
    </cfRule>
    <cfRule type="containsText" dxfId="3499" priority="4110" operator="containsText" text="BAJA">
      <formula>NOT(ISERROR(SEARCH("BAJA",XCP236)))</formula>
    </cfRule>
  </conditionalFormatting>
  <conditionalFormatting sqref="XEX236:XEX238 XED236:XED238 XDJ236:XDJ238 XCP236:XCP238">
    <cfRule type="containsText" dxfId="3498" priority="4106" operator="containsText" text="MEDIO BAJA">
      <formula>NOT(ISERROR(SEARCH("MEDIO BAJA",XCP236)))</formula>
    </cfRule>
    <cfRule type="containsText" dxfId="3497"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496" priority="4105">
      <formula>$G236="N/A"</formula>
    </cfRule>
  </conditionalFormatting>
  <conditionalFormatting sqref="XEY236:XEY238 XEF236:XEF238 XDN236:XDN238">
    <cfRule type="expression" dxfId="3495" priority="4104">
      <formula>XCV236="No_existen"</formula>
    </cfRule>
  </conditionalFormatting>
  <conditionalFormatting sqref="XEE236:XEE238 XDL236:XDL238 XCT236:XCT238">
    <cfRule type="expression" dxfId="3494" priority="4103">
      <formula>XCP236="No_existen"</formula>
    </cfRule>
  </conditionalFormatting>
  <conditionalFormatting sqref="XEG236 XDO236">
    <cfRule type="cellIs" dxfId="3493" priority="4100" operator="equal">
      <formula>"LEVE"</formula>
    </cfRule>
    <cfRule type="cellIs" dxfId="3492" priority="4101" operator="equal">
      <formula>"MODERADO"</formula>
    </cfRule>
    <cfRule type="cellIs" dxfId="3491" priority="4102" operator="equal">
      <formula>"GRAVE"</formula>
    </cfRule>
  </conditionalFormatting>
  <conditionalFormatting sqref="XDK236:XDK238 XCR236:XCR238">
    <cfRule type="cellIs" dxfId="3490" priority="4097" operator="lessThanOrEqual">
      <formula>3</formula>
    </cfRule>
    <cfRule type="cellIs" dxfId="3489" priority="4098" stopIfTrue="1" operator="between">
      <formula>4</formula>
      <formula>9</formula>
    </cfRule>
    <cfRule type="cellIs" dxfId="3488" priority="4099" operator="greaterThanOrEqual">
      <formula>10</formula>
    </cfRule>
  </conditionalFormatting>
  <conditionalFormatting sqref="XDM236">
    <cfRule type="expression" dxfId="3487" priority="4096">
      <formula>$S$32="No_existen"</formula>
    </cfRule>
  </conditionalFormatting>
  <conditionalFormatting sqref="XDM237">
    <cfRule type="expression" dxfId="3486" priority="4095">
      <formula>$S$33="No_existen"</formula>
    </cfRule>
  </conditionalFormatting>
  <conditionalFormatting sqref="XDM238">
    <cfRule type="expression" dxfId="3485" priority="4094">
      <formula>$S$34="No_existen"</formula>
    </cfRule>
  </conditionalFormatting>
  <conditionalFormatting sqref="XDP236">
    <cfRule type="cellIs" dxfId="3484" priority="4091" operator="equal">
      <formula>"LEVE"</formula>
    </cfRule>
    <cfRule type="cellIs" dxfId="3483" priority="4092" operator="equal">
      <formula>"MODERADO"</formula>
    </cfRule>
    <cfRule type="cellIs" dxfId="3482" priority="4093" operator="equal">
      <formula>"GRAVE"</formula>
    </cfRule>
  </conditionalFormatting>
  <conditionalFormatting sqref="XCQ236:XCQ238">
    <cfRule type="containsText" dxfId="3481" priority="4088" operator="containsText" text="MEDIO">
      <formula>NOT(ISERROR(SEARCH("MEDIO",XCQ236)))</formula>
    </cfRule>
    <cfRule type="containsText" dxfId="3480" priority="4089" operator="containsText" text="ALTO">
      <formula>NOT(ISERROR(SEARCH("ALTO",XCQ236)))</formula>
    </cfRule>
    <cfRule type="containsText" dxfId="3479" priority="4090" operator="containsText" text="BAJO">
      <formula>NOT(ISERROR(SEARCH("BAJO",XCQ236)))</formula>
    </cfRule>
  </conditionalFormatting>
  <conditionalFormatting sqref="XCQ236:XCQ238">
    <cfRule type="containsText" dxfId="3478" priority="4086" operator="containsText" text="MEDIO BAJO">
      <formula>NOT(ISERROR(SEARCH("MEDIO BAJO",XCQ236)))</formula>
    </cfRule>
    <cfRule type="containsText" dxfId="3477" priority="4087" operator="containsText" text="MEDIO ALTO">
      <formula>NOT(ISERROR(SEARCH("MEDIO ALTO",XCQ236)))</formula>
    </cfRule>
  </conditionalFormatting>
  <conditionalFormatting sqref="XCS236:XCS238">
    <cfRule type="cellIs" dxfId="3476" priority="4085" operator="between">
      <formula>2</formula>
      <formula>3</formula>
    </cfRule>
  </conditionalFormatting>
  <conditionalFormatting sqref="XCV236:XCV238">
    <cfRule type="expression" dxfId="3475" priority="4081">
      <formula>XCU236="Semiautomatico"</formula>
    </cfRule>
    <cfRule type="expression" dxfId="3474" priority="4082">
      <formula>XCU236="Manual"</formula>
    </cfRule>
    <cfRule type="expression" dxfId="3473" priority="4084">
      <formula>XCM236="No_existen"</formula>
    </cfRule>
  </conditionalFormatting>
  <conditionalFormatting sqref="XCV236:XCV238">
    <cfRule type="expression" dxfId="3472" priority="4083">
      <formula>XCM236="No_existen"</formula>
    </cfRule>
  </conditionalFormatting>
  <conditionalFormatting sqref="XEX239:XEX241 XED239:XED241 XDJ239:XDJ241 XCP239:XCP241 XBV239:XBV241">
    <cfRule type="containsText" dxfId="3471" priority="4078" operator="containsText" text="MEDIA">
      <formula>NOT(ISERROR(SEARCH("MEDIA",XBV239)))</formula>
    </cfRule>
    <cfRule type="containsText" dxfId="3470" priority="4079" operator="containsText" text="ALTA">
      <formula>NOT(ISERROR(SEARCH("ALTA",XBV239)))</formula>
    </cfRule>
    <cfRule type="containsText" dxfId="3469" priority="4080" operator="containsText" text="BAJA">
      <formula>NOT(ISERROR(SEARCH("BAJA",XBV239)))</formula>
    </cfRule>
  </conditionalFormatting>
  <conditionalFormatting sqref="XEX239:XEX241 XED239:XED241 XDJ239:XDJ241 XCP239:XCP241 XBV239:XBV241">
    <cfRule type="containsText" dxfId="3468" priority="4076" operator="containsText" text="MEDIO BAJA">
      <formula>NOT(ISERROR(SEARCH("MEDIO BAJA",XBV239)))</formula>
    </cfRule>
    <cfRule type="containsText" dxfId="3467"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66" priority="4075">
      <formula>$G239="N/A"</formula>
    </cfRule>
  </conditionalFormatting>
  <conditionalFormatting sqref="XEE239:XEE241 XDL239:XDL241 XCT239:XCT241">
    <cfRule type="expression" dxfId="3465" priority="4074">
      <formula>XCB239="No_existen"</formula>
    </cfRule>
  </conditionalFormatting>
  <conditionalFormatting sqref="XDK239:XDK241 XCR239:XCR241 XBZ239:XBZ241">
    <cfRule type="expression" dxfId="3464" priority="4073">
      <formula>XBV239="No_existen"</formula>
    </cfRule>
  </conditionalFormatting>
  <conditionalFormatting sqref="XDM239 XCU239">
    <cfRule type="cellIs" dxfId="3463" priority="4070" operator="equal">
      <formula>"LEVE"</formula>
    </cfRule>
    <cfRule type="cellIs" dxfId="3462" priority="4071" operator="equal">
      <formula>"MODERADO"</formula>
    </cfRule>
    <cfRule type="cellIs" dxfId="3461" priority="4072" operator="equal">
      <formula>"GRAVE"</formula>
    </cfRule>
  </conditionalFormatting>
  <conditionalFormatting sqref="XCQ239:XCQ241 XBX239:XBX241">
    <cfRule type="cellIs" dxfId="3460" priority="4067" operator="lessThanOrEqual">
      <formula>3</formula>
    </cfRule>
    <cfRule type="cellIs" dxfId="3459" priority="4068" stopIfTrue="1" operator="between">
      <formula>4</formula>
      <formula>9</formula>
    </cfRule>
    <cfRule type="cellIs" dxfId="3458" priority="4069" operator="greaterThanOrEqual">
      <formula>10</formula>
    </cfRule>
  </conditionalFormatting>
  <conditionalFormatting sqref="XCS239">
    <cfRule type="expression" dxfId="3457" priority="4066">
      <formula>$S$32="No_existen"</formula>
    </cfRule>
  </conditionalFormatting>
  <conditionalFormatting sqref="XCS240">
    <cfRule type="expression" dxfId="3456" priority="4065">
      <formula>$S$33="No_existen"</formula>
    </cfRule>
  </conditionalFormatting>
  <conditionalFormatting sqref="XCS241">
    <cfRule type="expression" dxfId="3455" priority="4064">
      <formula>$S$34="No_existen"</formula>
    </cfRule>
  </conditionalFormatting>
  <conditionalFormatting sqref="XCV239">
    <cfRule type="cellIs" dxfId="3454" priority="4061" operator="equal">
      <formula>"LEVE"</formula>
    </cfRule>
    <cfRule type="cellIs" dxfId="3453" priority="4062" operator="equal">
      <formula>"MODERADO"</formula>
    </cfRule>
    <cfRule type="cellIs" dxfId="3452" priority="4063" operator="equal">
      <formula>"GRAVE"</formula>
    </cfRule>
  </conditionalFormatting>
  <conditionalFormatting sqref="XBW239:XBW241">
    <cfRule type="containsText" dxfId="3451" priority="4058" operator="containsText" text="MEDIO">
      <formula>NOT(ISERROR(SEARCH("MEDIO",XBW239)))</formula>
    </cfRule>
    <cfRule type="containsText" dxfId="3450" priority="4059" operator="containsText" text="ALTO">
      <formula>NOT(ISERROR(SEARCH("ALTO",XBW239)))</formula>
    </cfRule>
    <cfRule type="containsText" dxfId="3449" priority="4060" operator="containsText" text="BAJO">
      <formula>NOT(ISERROR(SEARCH("BAJO",XBW239)))</formula>
    </cfRule>
  </conditionalFormatting>
  <conditionalFormatting sqref="XBW239:XBW241">
    <cfRule type="containsText" dxfId="3448" priority="4056" operator="containsText" text="MEDIO BAJO">
      <formula>NOT(ISERROR(SEARCH("MEDIO BAJO",XBW239)))</formula>
    </cfRule>
    <cfRule type="containsText" dxfId="3447" priority="4057" operator="containsText" text="MEDIO ALTO">
      <formula>NOT(ISERROR(SEARCH("MEDIO ALTO",XBW239)))</formula>
    </cfRule>
  </conditionalFormatting>
  <conditionalFormatting sqref="XBY239:XBY241">
    <cfRule type="cellIs" dxfId="3446" priority="4055" operator="between">
      <formula>2</formula>
      <formula>3</formula>
    </cfRule>
  </conditionalFormatting>
  <conditionalFormatting sqref="XCB239:XCB241">
    <cfRule type="expression" dxfId="3445" priority="4051">
      <formula>XCA239="Semiautomatico"</formula>
    </cfRule>
    <cfRule type="expression" dxfId="3444" priority="4052">
      <formula>XCA239="Manual"</formula>
    </cfRule>
    <cfRule type="expression" dxfId="3443" priority="4054">
      <formula>XBS239="No_existen"</formula>
    </cfRule>
  </conditionalFormatting>
  <conditionalFormatting sqref="XCB239:XCB241">
    <cfRule type="expression" dxfId="3442" priority="4053">
      <formula>XBS239="No_existen"</formula>
    </cfRule>
  </conditionalFormatting>
  <conditionalFormatting sqref="XBB242:XBB430 XBV242:XBV430 XCP242:XCP430 XDJ242:XDJ430 XED242:XED430 XEX242:XEX430">
    <cfRule type="containsText" dxfId="3441" priority="4048" operator="containsText" text="MEDIA">
      <formula>NOT(ISERROR(SEARCH("MEDIA",XBB242)))</formula>
    </cfRule>
    <cfRule type="containsText" dxfId="3440" priority="4049" operator="containsText" text="ALTA">
      <formula>NOT(ISERROR(SEARCH("ALTA",XBB242)))</formula>
    </cfRule>
    <cfRule type="containsText" dxfId="3439" priority="4050" operator="containsText" text="BAJA">
      <formula>NOT(ISERROR(SEARCH("BAJA",XBB242)))</formula>
    </cfRule>
  </conditionalFormatting>
  <conditionalFormatting sqref="XBB242:XBB430 XBV242:XBV430 XCP242:XCP430 XDJ242:XDJ430 XED242:XED430 XEX242:XEX430">
    <cfRule type="containsText" dxfId="3438" priority="4046" operator="containsText" text="MEDIO BAJA">
      <formula>NOT(ISERROR(SEARCH("MEDIO BAJA",XBB242)))</formula>
    </cfRule>
    <cfRule type="containsText" dxfId="3437"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36" priority="4045">
      <formula>$G242="N/A"</formula>
    </cfRule>
  </conditionalFormatting>
  <conditionalFormatting sqref="XBZ242:XBZ430 XCR242:XCR430 XDK242:XDK430">
    <cfRule type="expression" dxfId="3435" priority="4044">
      <formula>XBH242="No_existen"</formula>
    </cfRule>
  </conditionalFormatting>
  <conditionalFormatting sqref="XBF242:XBF430 XBX242:XBX430 XCQ242:XCQ430">
    <cfRule type="expression" dxfId="3434" priority="4043">
      <formula>XBB242="No_existen"</formula>
    </cfRule>
  </conditionalFormatting>
  <conditionalFormatting sqref="XCS242 XCA242">
    <cfRule type="cellIs" dxfId="3433" priority="4040" operator="equal">
      <formula>"LEVE"</formula>
    </cfRule>
    <cfRule type="cellIs" dxfId="3432" priority="4041" operator="equal">
      <formula>"MODERADO"</formula>
    </cfRule>
    <cfRule type="cellIs" dxfId="3431" priority="4042" operator="equal">
      <formula>"GRAVE"</formula>
    </cfRule>
  </conditionalFormatting>
  <conditionalFormatting sqref="XBD242:XBD430 XBW242:XBW430">
    <cfRule type="cellIs" dxfId="3430" priority="4037" operator="lessThanOrEqual">
      <formula>3</formula>
    </cfRule>
    <cfRule type="cellIs" dxfId="3429" priority="4038" stopIfTrue="1" operator="between">
      <formula>4</formula>
      <formula>9</formula>
    </cfRule>
    <cfRule type="cellIs" dxfId="3428" priority="4039" operator="greaterThanOrEqual">
      <formula>10</formula>
    </cfRule>
  </conditionalFormatting>
  <conditionalFormatting sqref="XBY242">
    <cfRule type="expression" dxfId="3427" priority="4036">
      <formula>$S$32="No_existen"</formula>
    </cfRule>
  </conditionalFormatting>
  <conditionalFormatting sqref="XBY243">
    <cfRule type="expression" dxfId="3426" priority="4035">
      <formula>$S$33="No_existen"</formula>
    </cfRule>
  </conditionalFormatting>
  <conditionalFormatting sqref="XBY244:XBY430">
    <cfRule type="expression" dxfId="3425" priority="4034">
      <formula>$S$34="No_existen"</formula>
    </cfRule>
  </conditionalFormatting>
  <conditionalFormatting sqref="XCB242">
    <cfRule type="cellIs" dxfId="3424" priority="4031" operator="equal">
      <formula>"LEVE"</formula>
    </cfRule>
    <cfRule type="cellIs" dxfId="3423" priority="4032" operator="equal">
      <formula>"MODERADO"</formula>
    </cfRule>
    <cfRule type="cellIs" dxfId="3422" priority="4033" operator="equal">
      <formula>"GRAVE"</formula>
    </cfRule>
  </conditionalFormatting>
  <conditionalFormatting sqref="XBC242:XBC430">
    <cfRule type="containsText" dxfId="3421" priority="4028" operator="containsText" text="MEDIO">
      <formula>NOT(ISERROR(SEARCH("MEDIO",XBC242)))</formula>
    </cfRule>
    <cfRule type="containsText" dxfId="3420" priority="4029" operator="containsText" text="ALTO">
      <formula>NOT(ISERROR(SEARCH("ALTO",XBC242)))</formula>
    </cfRule>
    <cfRule type="containsText" dxfId="3419" priority="4030" operator="containsText" text="BAJO">
      <formula>NOT(ISERROR(SEARCH("BAJO",XBC242)))</formula>
    </cfRule>
  </conditionalFormatting>
  <conditionalFormatting sqref="XBC242:XBC430">
    <cfRule type="containsText" dxfId="3418" priority="4026" operator="containsText" text="MEDIO BAJO">
      <formula>NOT(ISERROR(SEARCH("MEDIO BAJO",XBC242)))</formula>
    </cfRule>
    <cfRule type="containsText" dxfId="3417" priority="4027" operator="containsText" text="MEDIO ALTO">
      <formula>NOT(ISERROR(SEARCH("MEDIO ALTO",XBC242)))</formula>
    </cfRule>
  </conditionalFormatting>
  <conditionalFormatting sqref="XBE242:XBE430">
    <cfRule type="cellIs" dxfId="3416" priority="4025" operator="between">
      <formula>2</formula>
      <formula>3</formula>
    </cfRule>
  </conditionalFormatting>
  <conditionalFormatting sqref="XBH242:XBH430">
    <cfRule type="expression" dxfId="3415" priority="4021">
      <formula>XBG242="Semiautomatico"</formula>
    </cfRule>
    <cfRule type="expression" dxfId="3414" priority="4022">
      <formula>XBG242="Manual"</formula>
    </cfRule>
    <cfRule type="expression" dxfId="3413" priority="4024">
      <formula>XAY242="No_existen"</formula>
    </cfRule>
  </conditionalFormatting>
  <conditionalFormatting sqref="XBH242:XBH430">
    <cfRule type="expression" dxfId="3412" priority="4023">
      <formula>XAY242="No_existen"</formula>
    </cfRule>
  </conditionalFormatting>
  <conditionalFormatting sqref="O233 O236 O239 O230 O242 O245 O248 O251 O254 O257 O260 O263 O266 N227:N268 O227">
    <cfRule type="containsText" dxfId="3411" priority="4010" operator="containsText" text="MEDIA">
      <formula>NOT(ISERROR(SEARCH("MEDIA",N227)))</formula>
    </cfRule>
    <cfRule type="containsText" dxfId="3410" priority="4011" operator="containsText" text="ALTA">
      <formula>NOT(ISERROR(SEARCH("ALTA",N227)))</formula>
    </cfRule>
    <cfRule type="containsText" dxfId="3409" priority="4012" operator="containsText" text="BAJA">
      <formula>NOT(ISERROR(SEARCH("BAJA",N227)))</formula>
    </cfRule>
  </conditionalFormatting>
  <conditionalFormatting sqref="Q230 Q233 Q236 Q239 Q242 Q245 Q248 Q251 Q254 Q257 Q260 Q263 Q266 P227:P268 Q227">
    <cfRule type="containsText" dxfId="3408" priority="4007" operator="containsText" text="MEDIO">
      <formula>NOT(ISERROR(SEARCH("MEDIO",P227)))</formula>
    </cfRule>
    <cfRule type="containsText" dxfId="3407" priority="4008" operator="containsText" text="ALTO">
      <formula>NOT(ISERROR(SEARCH("ALTO",P227)))</formula>
    </cfRule>
    <cfRule type="containsText" dxfId="3406" priority="4009" operator="containsText" text="BAJO">
      <formula>NOT(ISERROR(SEARCH("BAJO",P227)))</formula>
    </cfRule>
  </conditionalFormatting>
  <conditionalFormatting sqref="S227:S268">
    <cfRule type="cellIs" dxfId="3405" priority="4006" operator="between">
      <formula>2</formula>
      <formula>3</formula>
    </cfRule>
  </conditionalFormatting>
  <conditionalFormatting sqref="R227:R268">
    <cfRule type="cellIs" dxfId="3404" priority="4003" operator="lessThanOrEqual">
      <formula>3</formula>
    </cfRule>
    <cfRule type="cellIs" dxfId="3403" priority="4004" stopIfTrue="1" operator="between">
      <formula>4</formula>
      <formula>9</formula>
    </cfRule>
    <cfRule type="cellIs" dxfId="3402" priority="4005" operator="greaterThanOrEqual">
      <formula>10</formula>
    </cfRule>
  </conditionalFormatting>
  <conditionalFormatting sqref="N227:N268">
    <cfRule type="containsText" dxfId="3401" priority="3995" operator="containsText" text="MEDIO BAJA">
      <formula>NOT(ISERROR(SEARCH("MEDIO BAJA",N227)))</formula>
    </cfRule>
    <cfRule type="containsText" dxfId="3400" priority="3996" operator="containsText" text="MEDIO ALTA">
      <formula>NOT(ISERROR(SEARCH("MEDIO ALTA",N227)))</formula>
    </cfRule>
  </conditionalFormatting>
  <conditionalFormatting sqref="P227:P268">
    <cfRule type="containsText" dxfId="3399" priority="3993" operator="containsText" text="MEDIO BAJO">
      <formula>NOT(ISERROR(SEARCH("MEDIO BAJO",P227)))</formula>
    </cfRule>
    <cfRule type="containsText" dxfId="3398" priority="3994" operator="containsText" text="MEDIO ALTO">
      <formula>NOT(ISERROR(SEARCH("MEDIO ALTO",P227)))</formula>
    </cfRule>
  </conditionalFormatting>
  <conditionalFormatting sqref="AL227:AL268">
    <cfRule type="expression" dxfId="3397" priority="3992">
      <formula>S227="No_existen"</formula>
    </cfRule>
  </conditionalFormatting>
  <conditionalFormatting sqref="AP227:AP268">
    <cfRule type="expression" dxfId="3396" priority="3991">
      <formula>S227="No_existen"</formula>
    </cfRule>
  </conditionalFormatting>
  <conditionalFormatting sqref="BA227:BA268 BA615:BA616">
    <cfRule type="expression" dxfId="3395" priority="3989">
      <formula>AW227&lt;&gt;"COMPARTIR"</formula>
    </cfRule>
    <cfRule type="expression" dxfId="3394" priority="3990">
      <formula>AW227="ASUMIR"</formula>
    </cfRule>
  </conditionalFormatting>
  <conditionalFormatting sqref="AX227:AX247 AX251:AX262 AX264:AX268">
    <cfRule type="expression" dxfId="3393" priority="3988">
      <formula>AW227="ASUMIR"</formula>
    </cfRule>
  </conditionalFormatting>
  <conditionalFormatting sqref="AY227:AZ247 AY251:AZ262 AZ248:AZ250 AY264:AZ268 AZ263 AZ615:AZ616">
    <cfRule type="expression" dxfId="3392" priority="3987">
      <formula>AW227="ASUMIR"</formula>
    </cfRule>
  </conditionalFormatting>
  <conditionalFormatting sqref="AK227:AK268">
    <cfRule type="expression" dxfId="3391" priority="4014">
      <formula>S227="No_existen"</formula>
    </cfRule>
  </conditionalFormatting>
  <conditionalFormatting sqref="AF227:AF268">
    <cfRule type="expression" dxfId="3390" priority="4017">
      <formula>S227="No_existen"</formula>
    </cfRule>
  </conditionalFormatting>
  <conditionalFormatting sqref="AB227:AB268">
    <cfRule type="expression" dxfId="3389" priority="3934">
      <formula>AA227="Semiautomatico"</formula>
    </cfRule>
    <cfRule type="expression" dxfId="3388" priority="3937">
      <formula>AA227="Manual"</formula>
    </cfRule>
    <cfRule type="expression" dxfId="3387" priority="3983">
      <formula>S227="No_existen"</formula>
    </cfRule>
  </conditionalFormatting>
  <conditionalFormatting sqref="AA228">
    <cfRule type="expression" dxfId="3386" priority="3982">
      <formula>$S$12="No_existen"</formula>
    </cfRule>
  </conditionalFormatting>
  <conditionalFormatting sqref="AB228:AB268">
    <cfRule type="expression" dxfId="3385" priority="3981">
      <formula>S228="No_existen"</formula>
    </cfRule>
  </conditionalFormatting>
  <conditionalFormatting sqref="AA227">
    <cfRule type="expression" dxfId="3384" priority="3979">
      <formula>S227="No_Existen"</formula>
    </cfRule>
  </conditionalFormatting>
  <conditionalFormatting sqref="AA229">
    <cfRule type="expression" dxfId="3383" priority="3978">
      <formula>S229="No_existen"</formula>
    </cfRule>
  </conditionalFormatting>
  <conditionalFormatting sqref="AA230">
    <cfRule type="expression" dxfId="3382" priority="3977">
      <formula>$S$14="No_existen"</formula>
    </cfRule>
  </conditionalFormatting>
  <conditionalFormatting sqref="AA231">
    <cfRule type="expression" dxfId="3381" priority="3976">
      <formula>$S$15="No_existen"</formula>
    </cfRule>
  </conditionalFormatting>
  <conditionalFormatting sqref="AA232">
    <cfRule type="expression" dxfId="3380" priority="3975">
      <formula>$S$16="No_existen"</formula>
    </cfRule>
  </conditionalFormatting>
  <conditionalFormatting sqref="AA233">
    <cfRule type="expression" dxfId="3379" priority="3974">
      <formula>$S$17="No_existen"</formula>
    </cfRule>
  </conditionalFormatting>
  <conditionalFormatting sqref="AA234">
    <cfRule type="expression" dxfId="3378" priority="3973">
      <formula>$S$18="No_existen"</formula>
    </cfRule>
  </conditionalFormatting>
  <conditionalFormatting sqref="AA235">
    <cfRule type="expression" dxfId="3377" priority="3972">
      <formula>$S$19="No_existen"</formula>
    </cfRule>
  </conditionalFormatting>
  <conditionalFormatting sqref="AA236">
    <cfRule type="expression" dxfId="3376" priority="3971">
      <formula>$S$20="No_existen"</formula>
    </cfRule>
  </conditionalFormatting>
  <conditionalFormatting sqref="AA237">
    <cfRule type="expression" dxfId="3375" priority="3970">
      <formula>$S$21="No_existen"</formula>
    </cfRule>
  </conditionalFormatting>
  <conditionalFormatting sqref="AA238">
    <cfRule type="expression" dxfId="3374" priority="3969">
      <formula>$S$22="No_existen"</formula>
    </cfRule>
  </conditionalFormatting>
  <conditionalFormatting sqref="AA239">
    <cfRule type="expression" dxfId="3373" priority="3968">
      <formula>$S$23="No_existen"</formula>
    </cfRule>
  </conditionalFormatting>
  <conditionalFormatting sqref="AA240">
    <cfRule type="expression" dxfId="3372" priority="3967">
      <formula>$S$24="No_existen"</formula>
    </cfRule>
  </conditionalFormatting>
  <conditionalFormatting sqref="AA241">
    <cfRule type="expression" dxfId="3371" priority="3966">
      <formula>$S$25="No_existen"</formula>
    </cfRule>
  </conditionalFormatting>
  <conditionalFormatting sqref="AA242">
    <cfRule type="expression" dxfId="3370" priority="3965">
      <formula>$S$26="No_existen"</formula>
    </cfRule>
  </conditionalFormatting>
  <conditionalFormatting sqref="AA243">
    <cfRule type="expression" dxfId="3369" priority="3964">
      <formula>$S$27="No_existen"</formula>
    </cfRule>
  </conditionalFormatting>
  <conditionalFormatting sqref="AA244">
    <cfRule type="expression" dxfId="3368" priority="3963">
      <formula>$S$28="No_existen"</formula>
    </cfRule>
  </conditionalFormatting>
  <conditionalFormatting sqref="AA245">
    <cfRule type="expression" dxfId="3367" priority="3962">
      <formula>$S$29="No_existen"</formula>
    </cfRule>
  </conditionalFormatting>
  <conditionalFormatting sqref="AA246">
    <cfRule type="expression" dxfId="3366" priority="3961">
      <formula>$S$30="No_existen"</formula>
    </cfRule>
  </conditionalFormatting>
  <conditionalFormatting sqref="AA247">
    <cfRule type="expression" dxfId="3365" priority="3960">
      <formula>$S$31="No_existen"</formula>
    </cfRule>
  </conditionalFormatting>
  <conditionalFormatting sqref="AA248">
    <cfRule type="expression" dxfId="3364" priority="3959">
      <formula>$S$32="No_existen"</formula>
    </cfRule>
  </conditionalFormatting>
  <conditionalFormatting sqref="AA249">
    <cfRule type="expression" dxfId="3363" priority="3958">
      <formula>$S$33="No_existen"</formula>
    </cfRule>
  </conditionalFormatting>
  <conditionalFormatting sqref="AA250">
    <cfRule type="expression" dxfId="3362" priority="3957">
      <formula>$S$34="No_existen"</formula>
    </cfRule>
  </conditionalFormatting>
  <conditionalFormatting sqref="AA251">
    <cfRule type="expression" dxfId="3361" priority="3956">
      <formula>$S$35="No_existen"</formula>
    </cfRule>
  </conditionalFormatting>
  <conditionalFormatting sqref="AA252">
    <cfRule type="expression" dxfId="3360" priority="3955">
      <formula>$S$36="No_existen"</formula>
    </cfRule>
  </conditionalFormatting>
  <conditionalFormatting sqref="AA253">
    <cfRule type="expression" dxfId="3359" priority="3954">
      <formula>$S$37="No_existen"</formula>
    </cfRule>
  </conditionalFormatting>
  <conditionalFormatting sqref="AA254">
    <cfRule type="expression" dxfId="3358" priority="3953">
      <formula>$S$38="No_existen"</formula>
    </cfRule>
  </conditionalFormatting>
  <conditionalFormatting sqref="AA255">
    <cfRule type="expression" dxfId="3357" priority="3952">
      <formula>$S$39="No_existen"</formula>
    </cfRule>
  </conditionalFormatting>
  <conditionalFormatting sqref="AA256">
    <cfRule type="expression" dxfId="3356" priority="3951">
      <formula>$S$40="No_existen"</formula>
    </cfRule>
  </conditionalFormatting>
  <conditionalFormatting sqref="AA257">
    <cfRule type="expression" dxfId="3355" priority="3950">
      <formula>$S$41="No_existen"</formula>
    </cfRule>
  </conditionalFormatting>
  <conditionalFormatting sqref="AA258">
    <cfRule type="expression" dxfId="3354" priority="3949">
      <formula>$S$42="No_existen"</formula>
    </cfRule>
  </conditionalFormatting>
  <conditionalFormatting sqref="AA259">
    <cfRule type="expression" dxfId="3353" priority="3948">
      <formula>$S$43="No_existen"</formula>
    </cfRule>
  </conditionalFormatting>
  <conditionalFormatting sqref="AA260">
    <cfRule type="expression" dxfId="3352" priority="3947">
      <formula>$S$44="No_existen"</formula>
    </cfRule>
  </conditionalFormatting>
  <conditionalFormatting sqref="AA261">
    <cfRule type="expression" dxfId="3351" priority="3946">
      <formula>$S$45="No_existen"</formula>
    </cfRule>
  </conditionalFormatting>
  <conditionalFormatting sqref="AA262">
    <cfRule type="expression" dxfId="3350" priority="3945">
      <formula>$S$46="No_existen"</formula>
    </cfRule>
  </conditionalFormatting>
  <conditionalFormatting sqref="AA263">
    <cfRule type="expression" dxfId="3349" priority="3944">
      <formula>$S$47="No_existen"</formula>
    </cfRule>
  </conditionalFormatting>
  <conditionalFormatting sqref="AA264">
    <cfRule type="expression" dxfId="3348" priority="3943">
      <formula>$S$48="No_existen"</formula>
    </cfRule>
  </conditionalFormatting>
  <conditionalFormatting sqref="AA265">
    <cfRule type="expression" dxfId="3347" priority="3942">
      <formula>$S$49="No_existen"</formula>
    </cfRule>
  </conditionalFormatting>
  <conditionalFormatting sqref="AG268">
    <cfRule type="expression" dxfId="3346" priority="3941">
      <formula>S268="No_existen"</formula>
    </cfRule>
  </conditionalFormatting>
  <conditionalFormatting sqref="AA266">
    <cfRule type="expression" dxfId="3345" priority="3940">
      <formula>$S$50="No_existen"</formula>
    </cfRule>
  </conditionalFormatting>
  <conditionalFormatting sqref="AA267">
    <cfRule type="expression" dxfId="3344" priority="3939">
      <formula>$S$51="No_existen"</formula>
    </cfRule>
  </conditionalFormatting>
  <conditionalFormatting sqref="AA268">
    <cfRule type="expression" dxfId="3343" priority="3938">
      <formula>$S$52="No_existen"</formula>
    </cfRule>
  </conditionalFormatting>
  <conditionalFormatting sqref="AB239:AB241">
    <cfRule type="expression" dxfId="3342" priority="3935">
      <formula>AA239="Manual"</formula>
    </cfRule>
  </conditionalFormatting>
  <conditionalFormatting sqref="AG268">
    <cfRule type="expression" dxfId="3341" priority="3936">
      <formula>AF268="No asignado"</formula>
    </cfRule>
  </conditionalFormatting>
  <conditionalFormatting sqref="AW227:AY247 AW251:AY262 AW248:AW250 AW264:AY268 AW263 AW615:AW616">
    <cfRule type="expression" dxfId="3340" priority="3933">
      <formula>$S227="No_existen"</formula>
    </cfRule>
  </conditionalFormatting>
  <conditionalFormatting sqref="G227:H268 G615:H616">
    <cfRule type="expression" dxfId="3339" priority="3932">
      <formula>$G227="N/A"</formula>
    </cfRule>
  </conditionalFormatting>
  <conditionalFormatting sqref="W227">
    <cfRule type="expression" dxfId="3338" priority="3931">
      <formula>S227="No_existen"</formula>
    </cfRule>
  </conditionalFormatting>
  <conditionalFormatting sqref="W229">
    <cfRule type="expression" dxfId="3337" priority="3930">
      <formula>S229="No_existen"</formula>
    </cfRule>
  </conditionalFormatting>
  <conditionalFormatting sqref="W232">
    <cfRule type="expression" dxfId="3336" priority="3929">
      <formula>S232="No_existen"</formula>
    </cfRule>
  </conditionalFormatting>
  <conditionalFormatting sqref="W234">
    <cfRule type="expression" dxfId="3335" priority="3928">
      <formula>S234="No_existen"</formula>
    </cfRule>
  </conditionalFormatting>
  <conditionalFormatting sqref="W235">
    <cfRule type="expression" dxfId="3334" priority="3927">
      <formula>S235="No_existen"</formula>
    </cfRule>
  </conditionalFormatting>
  <conditionalFormatting sqref="W253">
    <cfRule type="expression" dxfId="3333" priority="3925">
      <formula>S253="No_existen"</formula>
    </cfRule>
  </conditionalFormatting>
  <conditionalFormatting sqref="W247">
    <cfRule type="expression" dxfId="3332" priority="3926">
      <formula>S247="No_existen"</formula>
    </cfRule>
  </conditionalFormatting>
  <conditionalFormatting sqref="W255:W256">
    <cfRule type="expression" dxfId="3331" priority="3924">
      <formula>S255="No_existen"</formula>
    </cfRule>
  </conditionalFormatting>
  <conditionalFormatting sqref="W258:W259">
    <cfRule type="expression" dxfId="3330" priority="3923">
      <formula>S258="No_existen"</formula>
    </cfRule>
  </conditionalFormatting>
  <conditionalFormatting sqref="W261:W262">
    <cfRule type="expression" dxfId="3329" priority="3922">
      <formula>S261="No_existen"</formula>
    </cfRule>
  </conditionalFormatting>
  <conditionalFormatting sqref="W264:W265">
    <cfRule type="expression" dxfId="3328" priority="3921">
      <formula>S264="No_existen"</formula>
    </cfRule>
  </conditionalFormatting>
  <conditionalFormatting sqref="W268">
    <cfRule type="expression" dxfId="3327" priority="3920">
      <formula>S268="No_existen"</formula>
    </cfRule>
  </conditionalFormatting>
  <conditionalFormatting sqref="W228">
    <cfRule type="expression" dxfId="3326" priority="3919">
      <formula>S228="No_existen"</formula>
    </cfRule>
  </conditionalFormatting>
  <conditionalFormatting sqref="W230">
    <cfRule type="expression" dxfId="3325" priority="3918">
      <formula>S230="No_existen"</formula>
    </cfRule>
  </conditionalFormatting>
  <conditionalFormatting sqref="W231">
    <cfRule type="expression" dxfId="3324" priority="3917">
      <formula>S231="No_existen"</formula>
    </cfRule>
  </conditionalFormatting>
  <conditionalFormatting sqref="W233">
    <cfRule type="expression" dxfId="3323" priority="3916">
      <formula>S233="No_existen"</formula>
    </cfRule>
  </conditionalFormatting>
  <conditionalFormatting sqref="W236">
    <cfRule type="expression" dxfId="3322" priority="3915">
      <formula>S236="No_existen"</formula>
    </cfRule>
  </conditionalFormatting>
  <conditionalFormatting sqref="W237">
    <cfRule type="expression" dxfId="3321" priority="3914">
      <formula>S237="No_existen"</formula>
    </cfRule>
  </conditionalFormatting>
  <conditionalFormatting sqref="W238">
    <cfRule type="expression" dxfId="3320" priority="3913">
      <formula>S238="No_existen"</formula>
    </cfRule>
  </conditionalFormatting>
  <conditionalFormatting sqref="W239:W241">
    <cfRule type="expression" dxfId="3319" priority="3912">
      <formula>S239="No_existen"</formula>
    </cfRule>
  </conditionalFormatting>
  <conditionalFormatting sqref="W242:W244">
    <cfRule type="expression" dxfId="3318" priority="3911">
      <formula>S242="No_existen"</formula>
    </cfRule>
  </conditionalFormatting>
  <conditionalFormatting sqref="W245:W246">
    <cfRule type="expression" dxfId="3317" priority="3910">
      <formula>S245="No_existen"</formula>
    </cfRule>
  </conditionalFormatting>
  <conditionalFormatting sqref="W248:W250">
    <cfRule type="expression" dxfId="3316" priority="3909">
      <formula>S248="No_existen"</formula>
    </cfRule>
  </conditionalFormatting>
  <conditionalFormatting sqref="W251:W252">
    <cfRule type="expression" dxfId="3315" priority="3908">
      <formula>S251="No_existen"</formula>
    </cfRule>
  </conditionalFormatting>
  <conditionalFormatting sqref="W254">
    <cfRule type="expression" dxfId="3314" priority="3907">
      <formula>S254="No_existen"</formula>
    </cfRule>
  </conditionalFormatting>
  <conditionalFormatting sqref="W257">
    <cfRule type="expression" dxfId="3313" priority="3906">
      <formula>S257="No_existen"</formula>
    </cfRule>
  </conditionalFormatting>
  <conditionalFormatting sqref="W260">
    <cfRule type="expression" dxfId="3312" priority="3905">
      <formula>S260="No_existen"</formula>
    </cfRule>
  </conditionalFormatting>
  <conditionalFormatting sqref="W263">
    <cfRule type="expression" dxfId="3311" priority="3904">
      <formula>S263="No_existen"</formula>
    </cfRule>
  </conditionalFormatting>
  <conditionalFormatting sqref="W266:W267">
    <cfRule type="expression" dxfId="3310" priority="3903">
      <formula>S266="No_existen"</formula>
    </cfRule>
  </conditionalFormatting>
  <conditionalFormatting sqref="AG227">
    <cfRule type="expression" dxfId="3309" priority="3902">
      <formula>$P$11="No_existen"</formula>
    </cfRule>
  </conditionalFormatting>
  <conditionalFormatting sqref="AG230">
    <cfRule type="expression" dxfId="3308" priority="3901">
      <formula>S230="No_existen"</formula>
    </cfRule>
  </conditionalFormatting>
  <conditionalFormatting sqref="AG231">
    <cfRule type="expression" dxfId="3307" priority="3900">
      <formula>S231="No_existen"</formula>
    </cfRule>
  </conditionalFormatting>
  <conditionalFormatting sqref="AG232">
    <cfRule type="expression" dxfId="3306" priority="3899">
      <formula>S232="No_existen"</formula>
    </cfRule>
  </conditionalFormatting>
  <conditionalFormatting sqref="AG233">
    <cfRule type="expression" dxfId="3305" priority="3898">
      <formula>S233="No_existen"</formula>
    </cfRule>
  </conditionalFormatting>
  <conditionalFormatting sqref="AG234">
    <cfRule type="expression" dxfId="3304" priority="3897">
      <formula>S234="No_existen"</formula>
    </cfRule>
  </conditionalFormatting>
  <conditionalFormatting sqref="AG235">
    <cfRule type="expression" dxfId="3303" priority="3896">
      <formula>S235="No_existen"</formula>
    </cfRule>
  </conditionalFormatting>
  <conditionalFormatting sqref="AG236:AG238">
    <cfRule type="expression" dxfId="3302" priority="3869">
      <formula>AF236="No asignado"</formula>
    </cfRule>
    <cfRule type="expression" dxfId="3301" priority="3895">
      <formula>S236="No_existen"</formula>
    </cfRule>
  </conditionalFormatting>
  <conditionalFormatting sqref="AG239">
    <cfRule type="expression" dxfId="3300" priority="3894">
      <formula>S239="No_existen"</formula>
    </cfRule>
  </conditionalFormatting>
  <conditionalFormatting sqref="AG240">
    <cfRule type="expression" dxfId="3299" priority="3893">
      <formula>S240="No_existen"</formula>
    </cfRule>
  </conditionalFormatting>
  <conditionalFormatting sqref="AG241">
    <cfRule type="expression" dxfId="3298" priority="3892">
      <formula>S241="No_existen"</formula>
    </cfRule>
  </conditionalFormatting>
  <conditionalFormatting sqref="AG242">
    <cfRule type="expression" dxfId="3297" priority="3891">
      <formula>S242="No_existen"</formula>
    </cfRule>
  </conditionalFormatting>
  <conditionalFormatting sqref="AG243">
    <cfRule type="expression" dxfId="3296" priority="3890">
      <formula>S243="No_existen"</formula>
    </cfRule>
  </conditionalFormatting>
  <conditionalFormatting sqref="AG244">
    <cfRule type="expression" dxfId="3295" priority="3889">
      <formula>S244="No_existen"</formula>
    </cfRule>
  </conditionalFormatting>
  <conditionalFormatting sqref="AG245:AG247">
    <cfRule type="expression" dxfId="3294" priority="3888">
      <formula>S245="No_existen"</formula>
    </cfRule>
  </conditionalFormatting>
  <conditionalFormatting sqref="AG253">
    <cfRule type="expression" dxfId="3293" priority="3887">
      <formula>S253="No_existen"</formula>
    </cfRule>
  </conditionalFormatting>
  <conditionalFormatting sqref="AG254">
    <cfRule type="expression" dxfId="3292" priority="3886">
      <formula>S254="No_existen"</formula>
    </cfRule>
  </conditionalFormatting>
  <conditionalFormatting sqref="AG255">
    <cfRule type="expression" dxfId="3291" priority="3885">
      <formula>S255="No_existen"</formula>
    </cfRule>
  </conditionalFormatting>
  <conditionalFormatting sqref="AG256">
    <cfRule type="expression" dxfId="3290" priority="3884">
      <formula>S256="No_existen"</formula>
    </cfRule>
  </conditionalFormatting>
  <conditionalFormatting sqref="AG257">
    <cfRule type="expression" dxfId="3289" priority="3883">
      <formula>S257="No_existen"</formula>
    </cfRule>
  </conditionalFormatting>
  <conditionalFormatting sqref="AG258">
    <cfRule type="expression" dxfId="3288" priority="3882">
      <formula>S258="No_existen"</formula>
    </cfRule>
  </conditionalFormatting>
  <conditionalFormatting sqref="AG259">
    <cfRule type="expression" dxfId="3287" priority="3881">
      <formula>S259="No_existen"</formula>
    </cfRule>
  </conditionalFormatting>
  <conditionalFormatting sqref="AG260">
    <cfRule type="expression" dxfId="3286" priority="3880">
      <formula>S260="No_existen"</formula>
    </cfRule>
  </conditionalFormatting>
  <conditionalFormatting sqref="AG261">
    <cfRule type="expression" dxfId="3285" priority="3879">
      <formula>S261="No_existen"</formula>
    </cfRule>
  </conditionalFormatting>
  <conditionalFormatting sqref="AG262">
    <cfRule type="expression" dxfId="3284" priority="3878">
      <formula>S262="No_existen"</formula>
    </cfRule>
  </conditionalFormatting>
  <conditionalFormatting sqref="AG263">
    <cfRule type="expression" dxfId="3283" priority="3877">
      <formula>S263="No_existen"</formula>
    </cfRule>
  </conditionalFormatting>
  <conditionalFormatting sqref="AG264">
    <cfRule type="expression" dxfId="3282" priority="3876">
      <formula>S264="No_existen"</formula>
    </cfRule>
  </conditionalFormatting>
  <conditionalFormatting sqref="AG265">
    <cfRule type="expression" dxfId="3281" priority="3875">
      <formula>S265="No_existen"</formula>
    </cfRule>
  </conditionalFormatting>
  <conditionalFormatting sqref="AG266">
    <cfRule type="expression" dxfId="3280" priority="3874">
      <formula>S266="No_existen"</formula>
    </cfRule>
  </conditionalFormatting>
  <conditionalFormatting sqref="AG267">
    <cfRule type="expression" dxfId="3279" priority="3873">
      <formula>S267="No_existen"</formula>
    </cfRule>
  </conditionalFormatting>
  <conditionalFormatting sqref="AG230:AG232">
    <cfRule type="expression" dxfId="3278" priority="3871">
      <formula>AF230="No asignado"</formula>
    </cfRule>
  </conditionalFormatting>
  <conditionalFormatting sqref="AG233:AG235">
    <cfRule type="expression" dxfId="3277" priority="3870">
      <formula>AF233="No asignado"</formula>
    </cfRule>
  </conditionalFormatting>
  <conditionalFormatting sqref="AG227:AG247 AG253:AG267">
    <cfRule type="expression" dxfId="3276" priority="3872">
      <formula>AF227="No asignado"</formula>
    </cfRule>
  </conditionalFormatting>
  <conditionalFormatting sqref="AG228">
    <cfRule type="expression" dxfId="3275" priority="3868">
      <formula>$P$12="No_existen"</formula>
    </cfRule>
  </conditionalFormatting>
  <conditionalFormatting sqref="AG229">
    <cfRule type="expression" dxfId="3274" priority="3867">
      <formula>$P$13="No_existen"</formula>
    </cfRule>
  </conditionalFormatting>
  <conditionalFormatting sqref="AG230">
    <cfRule type="expression" dxfId="3273" priority="3866">
      <formula>$P$12="No_existen"</formula>
    </cfRule>
  </conditionalFormatting>
  <conditionalFormatting sqref="AG243">
    <cfRule type="expression" dxfId="3272" priority="3865">
      <formula>S243="No_existen"</formula>
    </cfRule>
  </conditionalFormatting>
  <conditionalFormatting sqref="AG248">
    <cfRule type="expression" dxfId="3271" priority="3864">
      <formula>S248="No_existen"</formula>
    </cfRule>
  </conditionalFormatting>
  <conditionalFormatting sqref="AG248">
    <cfRule type="expression" dxfId="3270" priority="3862">
      <formula>AF248="No asignado"</formula>
    </cfRule>
  </conditionalFormatting>
  <conditionalFormatting sqref="AG248">
    <cfRule type="expression" dxfId="3269" priority="3863">
      <formula>AF248="No asignado"</formula>
    </cfRule>
  </conditionalFormatting>
  <conditionalFormatting sqref="AG249">
    <cfRule type="expression" dxfId="3268" priority="3861">
      <formula>S249="No_existen"</formula>
    </cfRule>
  </conditionalFormatting>
  <conditionalFormatting sqref="AG249">
    <cfRule type="expression" dxfId="3267" priority="3859">
      <formula>AF249="No asignado"</formula>
    </cfRule>
  </conditionalFormatting>
  <conditionalFormatting sqref="AG249">
    <cfRule type="expression" dxfId="3266" priority="3860">
      <formula>AF249="No asignado"</formula>
    </cfRule>
  </conditionalFormatting>
  <conditionalFormatting sqref="AG250">
    <cfRule type="expression" dxfId="3265" priority="3858">
      <formula>S250="No_existen"</formula>
    </cfRule>
  </conditionalFormatting>
  <conditionalFormatting sqref="AG250">
    <cfRule type="expression" dxfId="3264" priority="3856">
      <formula>AF250="No asignado"</formula>
    </cfRule>
  </conditionalFormatting>
  <conditionalFormatting sqref="AG250">
    <cfRule type="expression" dxfId="3263" priority="3857">
      <formula>AF250="No asignado"</formula>
    </cfRule>
  </conditionalFormatting>
  <conditionalFormatting sqref="AG251">
    <cfRule type="expression" dxfId="3262" priority="3855">
      <formula>S251="No_existen"</formula>
    </cfRule>
  </conditionalFormatting>
  <conditionalFormatting sqref="AG252">
    <cfRule type="expression" dxfId="3261" priority="3854">
      <formula>S252="No_existen"</formula>
    </cfRule>
  </conditionalFormatting>
  <conditionalFormatting sqref="AG251:AG252">
    <cfRule type="expression" dxfId="3260" priority="3853">
      <formula>AF251="No asignado"</formula>
    </cfRule>
  </conditionalFormatting>
  <conditionalFormatting sqref="AG252">
    <cfRule type="expression" dxfId="3259" priority="3852">
      <formula>S252="No_existen"</formula>
    </cfRule>
  </conditionalFormatting>
  <conditionalFormatting sqref="AG260">
    <cfRule type="expression" dxfId="3258" priority="3851">
      <formula>S260="No_existen"</formula>
    </cfRule>
  </conditionalFormatting>
  <conditionalFormatting sqref="AG267">
    <cfRule type="expression" dxfId="3257" priority="3850">
      <formula>S267="No_existen"</formula>
    </cfRule>
  </conditionalFormatting>
  <conditionalFormatting sqref="AG267">
    <cfRule type="expression" dxfId="3256" priority="3849">
      <formula>S267="No_existen"</formula>
    </cfRule>
  </conditionalFormatting>
  <conditionalFormatting sqref="AU260:AV260 AU263:AV263 AU266:AV266 AV242 AV245 AV251">
    <cfRule type="cellIs" dxfId="3255" priority="3846" operator="equal">
      <formula>"LEVE"</formula>
    </cfRule>
    <cfRule type="cellIs" dxfId="3254" priority="3847" operator="equal">
      <formula>"MODERADO"</formula>
    </cfRule>
    <cfRule type="cellIs" dxfId="3253" priority="3848" operator="equal">
      <formula>"GRAVE"</formula>
    </cfRule>
  </conditionalFormatting>
  <conditionalFormatting sqref="AU227:AV227">
    <cfRule type="cellIs" dxfId="3252" priority="3843" operator="equal">
      <formula>"LEVE"</formula>
    </cfRule>
    <cfRule type="cellIs" dxfId="3251" priority="3844" operator="equal">
      <formula>"MODERADO"</formula>
    </cfRule>
    <cfRule type="cellIs" dxfId="3250" priority="3845" operator="equal">
      <formula>"GRAVE"</formula>
    </cfRule>
  </conditionalFormatting>
  <conditionalFormatting sqref="AV230">
    <cfRule type="cellIs" dxfId="3249" priority="3840" operator="equal">
      <formula>"LEVE"</formula>
    </cfRule>
    <cfRule type="cellIs" dxfId="3248" priority="3841" operator="equal">
      <formula>"MODERADO"</formula>
    </cfRule>
    <cfRule type="cellIs" dxfId="3247" priority="3842" operator="equal">
      <formula>"GRAVE"</formula>
    </cfRule>
  </conditionalFormatting>
  <conditionalFormatting sqref="AV233 AV236">
    <cfRule type="cellIs" dxfId="3246" priority="3837" operator="equal">
      <formula>"LEVE"</formula>
    </cfRule>
    <cfRule type="cellIs" dxfId="3245" priority="3838" operator="equal">
      <formula>"MODERADO"</formula>
    </cfRule>
    <cfRule type="cellIs" dxfId="3244" priority="3839" operator="equal">
      <formula>"GRAVE"</formula>
    </cfRule>
  </conditionalFormatting>
  <conditionalFormatting sqref="AV239">
    <cfRule type="cellIs" dxfId="3243" priority="3834" operator="equal">
      <formula>"LEVE"</formula>
    </cfRule>
    <cfRule type="cellIs" dxfId="3242" priority="3835" operator="equal">
      <formula>"MODERADO"</formula>
    </cfRule>
    <cfRule type="cellIs" dxfId="3241" priority="3836" operator="equal">
      <formula>"GRAVE"</formula>
    </cfRule>
  </conditionalFormatting>
  <conditionalFormatting sqref="AU230">
    <cfRule type="cellIs" dxfId="3240" priority="3831" operator="equal">
      <formula>"LEVE"</formula>
    </cfRule>
    <cfRule type="cellIs" dxfId="3239" priority="3832" operator="equal">
      <formula>"MODERADO"</formula>
    </cfRule>
    <cfRule type="cellIs" dxfId="3238" priority="3833" operator="equal">
      <formula>"GRAVE"</formula>
    </cfRule>
  </conditionalFormatting>
  <conditionalFormatting sqref="AU236">
    <cfRule type="cellIs" dxfId="3237" priority="3828" operator="equal">
      <formula>"LEVE"</formula>
    </cfRule>
    <cfRule type="cellIs" dxfId="3236" priority="3829" operator="equal">
      <formula>"MODERADO"</formula>
    </cfRule>
    <cfRule type="cellIs" dxfId="3235" priority="3830" operator="equal">
      <formula>"GRAVE"</formula>
    </cfRule>
  </conditionalFormatting>
  <conditionalFormatting sqref="AU233">
    <cfRule type="cellIs" dxfId="3234" priority="3825" operator="equal">
      <formula>"LEVE"</formula>
    </cfRule>
    <cfRule type="cellIs" dxfId="3233" priority="3826" operator="equal">
      <formula>"MODERADO"</formula>
    </cfRule>
    <cfRule type="cellIs" dxfId="3232" priority="3827" operator="equal">
      <formula>"GRAVE"</formula>
    </cfRule>
  </conditionalFormatting>
  <conditionalFormatting sqref="AU239 AU242 AU245">
    <cfRule type="cellIs" dxfId="3231" priority="3822" operator="equal">
      <formula>"LEVE"</formula>
    </cfRule>
    <cfRule type="cellIs" dxfId="3230" priority="3823" operator="equal">
      <formula>"MODERADO"</formula>
    </cfRule>
    <cfRule type="cellIs" dxfId="3229" priority="3824" operator="equal">
      <formula>"GRAVE"</formula>
    </cfRule>
  </conditionalFormatting>
  <conditionalFormatting sqref="AV248">
    <cfRule type="cellIs" dxfId="3228" priority="3819" operator="equal">
      <formula>"LEVE"</formula>
    </cfRule>
    <cfRule type="cellIs" dxfId="3227" priority="3820" operator="equal">
      <formula>"MODERADO"</formula>
    </cfRule>
    <cfRule type="cellIs" dxfId="3226" priority="3821" operator="equal">
      <formula>"GRAVE"</formula>
    </cfRule>
  </conditionalFormatting>
  <conditionalFormatting sqref="AU248">
    <cfRule type="cellIs" dxfId="3225" priority="3816" operator="equal">
      <formula>"LEVE"</formula>
    </cfRule>
    <cfRule type="cellIs" dxfId="3224" priority="3817" operator="equal">
      <formula>"MODERADO"</formula>
    </cfRule>
    <cfRule type="cellIs" dxfId="3223" priority="3818" operator="equal">
      <formula>"GRAVE"</formula>
    </cfRule>
  </conditionalFormatting>
  <conditionalFormatting sqref="AU251">
    <cfRule type="cellIs" dxfId="3222" priority="3813" operator="equal">
      <formula>"LEVE"</formula>
    </cfRule>
    <cfRule type="cellIs" dxfId="3221" priority="3814" operator="equal">
      <formula>"MODERADO"</formula>
    </cfRule>
    <cfRule type="cellIs" dxfId="3220" priority="3815" operator="equal">
      <formula>"GRAVE"</formula>
    </cfRule>
  </conditionalFormatting>
  <conditionalFormatting sqref="AU254">
    <cfRule type="cellIs" dxfId="3219" priority="3810" operator="equal">
      <formula>"LEVE"</formula>
    </cfRule>
    <cfRule type="cellIs" dxfId="3218" priority="3811" operator="equal">
      <formula>"MODERADO"</formula>
    </cfRule>
    <cfRule type="cellIs" dxfId="3217" priority="3812" operator="equal">
      <formula>"GRAVE"</formula>
    </cfRule>
  </conditionalFormatting>
  <conditionalFormatting sqref="AV254">
    <cfRule type="cellIs" dxfId="3216" priority="3807" operator="equal">
      <formula>"LEVE"</formula>
    </cfRule>
    <cfRule type="cellIs" dxfId="3215" priority="3808" operator="equal">
      <formula>"MODERADO"</formula>
    </cfRule>
    <cfRule type="cellIs" dxfId="3214" priority="3809" operator="equal">
      <formula>"GRAVE"</formula>
    </cfRule>
  </conditionalFormatting>
  <conditionalFormatting sqref="AV257">
    <cfRule type="cellIs" dxfId="3213" priority="3804" operator="equal">
      <formula>"LEVE"</formula>
    </cfRule>
    <cfRule type="cellIs" dxfId="3212" priority="3805" operator="equal">
      <formula>"MODERADO"</formula>
    </cfRule>
    <cfRule type="cellIs" dxfId="3211" priority="3806" operator="equal">
      <formula>"GRAVE"</formula>
    </cfRule>
  </conditionalFormatting>
  <conditionalFormatting sqref="AU257">
    <cfRule type="cellIs" dxfId="3210" priority="3801" operator="equal">
      <formula>"LEVE"</formula>
    </cfRule>
    <cfRule type="cellIs" dxfId="3209" priority="3802" operator="equal">
      <formula>"MODERADO"</formula>
    </cfRule>
    <cfRule type="cellIs" dxfId="3208" priority="3803" operator="equal">
      <formula>"GRAVE"</formula>
    </cfRule>
  </conditionalFormatting>
  <conditionalFormatting sqref="AX248:AX250">
    <cfRule type="expression" dxfId="3207" priority="3800">
      <formula>AW248="ASUMIR"</formula>
    </cfRule>
  </conditionalFormatting>
  <conditionalFormatting sqref="AY248:AY250">
    <cfRule type="expression" dxfId="3206" priority="3799">
      <formula>AW248="ASUMIR"</formula>
    </cfRule>
  </conditionalFormatting>
  <conditionalFormatting sqref="AY263">
    <cfRule type="expression" dxfId="3205" priority="3798">
      <formula>AW263="ASUMIR"</formula>
    </cfRule>
  </conditionalFormatting>
  <conditionalFormatting sqref="AX263">
    <cfRule type="expression" dxfId="3204" priority="3797">
      <formula>AW263="ASUMIR"</formula>
    </cfRule>
  </conditionalFormatting>
  <conditionalFormatting sqref="O275 O278 O281 O272 O284 O287 O290 N269:N292 O269">
    <cfRule type="containsText" dxfId="3203" priority="3786" operator="containsText" text="MEDIA">
      <formula>NOT(ISERROR(SEARCH("MEDIA",N269)))</formula>
    </cfRule>
    <cfRule type="containsText" dxfId="3202" priority="3787" operator="containsText" text="ALTA">
      <formula>NOT(ISERROR(SEARCH("ALTA",N269)))</formula>
    </cfRule>
    <cfRule type="containsText" dxfId="3201" priority="3788" operator="containsText" text="BAJA">
      <formula>NOT(ISERROR(SEARCH("BAJA",N269)))</formula>
    </cfRule>
  </conditionalFormatting>
  <conditionalFormatting sqref="Q272 Q275 Q278 Q281 Q284 Q287 Q290 P269:P292 Q269">
    <cfRule type="containsText" dxfId="3200" priority="3783" operator="containsText" text="MEDIO">
      <formula>NOT(ISERROR(SEARCH("MEDIO",P269)))</formula>
    </cfRule>
    <cfRule type="containsText" dxfId="3199" priority="3784" operator="containsText" text="ALTO">
      <formula>NOT(ISERROR(SEARCH("ALTO",P269)))</formula>
    </cfRule>
    <cfRule type="containsText" dxfId="3198" priority="3785" operator="containsText" text="BAJO">
      <formula>NOT(ISERROR(SEARCH("BAJO",P269)))</formula>
    </cfRule>
  </conditionalFormatting>
  <conditionalFormatting sqref="S269:S292">
    <cfRule type="cellIs" dxfId="3197" priority="3782" operator="between">
      <formula>2</formula>
      <formula>3</formula>
    </cfRule>
  </conditionalFormatting>
  <conditionalFormatting sqref="R269:R292">
    <cfRule type="cellIs" dxfId="3196" priority="3779" operator="lessThanOrEqual">
      <formula>3</formula>
    </cfRule>
    <cfRule type="cellIs" dxfId="3195" priority="3780" stopIfTrue="1" operator="between">
      <formula>4</formula>
      <formula>9</formula>
    </cfRule>
    <cfRule type="cellIs" dxfId="3194" priority="3781" operator="greaterThanOrEqual">
      <formula>10</formula>
    </cfRule>
  </conditionalFormatting>
  <conditionalFormatting sqref="N269:N292">
    <cfRule type="containsText" dxfId="3193" priority="3771" operator="containsText" text="MEDIO BAJA">
      <formula>NOT(ISERROR(SEARCH("MEDIO BAJA",N269)))</formula>
    </cfRule>
    <cfRule type="containsText" dxfId="3192" priority="3772" operator="containsText" text="MEDIO ALTA">
      <formula>NOT(ISERROR(SEARCH("MEDIO ALTA",N269)))</formula>
    </cfRule>
  </conditionalFormatting>
  <conditionalFormatting sqref="P269:P292">
    <cfRule type="containsText" dxfId="3191" priority="3769" operator="containsText" text="MEDIO BAJO">
      <formula>NOT(ISERROR(SEARCH("MEDIO BAJO",P269)))</formula>
    </cfRule>
    <cfRule type="containsText" dxfId="3190" priority="3770" operator="containsText" text="MEDIO ALTO">
      <formula>NOT(ISERROR(SEARCH("MEDIO ALTO",P269)))</formula>
    </cfRule>
  </conditionalFormatting>
  <conditionalFormatting sqref="AL269:AL292">
    <cfRule type="expression" dxfId="3189" priority="3768">
      <formula>S269="No_existen"</formula>
    </cfRule>
  </conditionalFormatting>
  <conditionalFormatting sqref="AP269:AP292">
    <cfRule type="expression" dxfId="3188" priority="3767">
      <formula>S269="No_existen"</formula>
    </cfRule>
  </conditionalFormatting>
  <conditionalFormatting sqref="BA269:BA292">
    <cfRule type="expression" dxfId="3187" priority="3765">
      <formula>AW269&lt;&gt;"COMPARTIR"</formula>
    </cfRule>
    <cfRule type="expression" dxfId="3186" priority="3766">
      <formula>AW269="ASUMIR"</formula>
    </cfRule>
  </conditionalFormatting>
  <conditionalFormatting sqref="AX269:AX274 AX276:AX280 AX282:AX292">
    <cfRule type="expression" dxfId="3185" priority="3764">
      <formula>AW269="ASUMIR"</formula>
    </cfRule>
  </conditionalFormatting>
  <conditionalFormatting sqref="AY269:AZ274 AY276:AZ280 AZ275 AY282:AZ292 AZ281">
    <cfRule type="expression" dxfId="3184" priority="3763">
      <formula>AW269="ASUMIR"</formula>
    </cfRule>
  </conditionalFormatting>
  <conditionalFormatting sqref="AK269:AK292">
    <cfRule type="expression" dxfId="3183" priority="3790">
      <formula>S269="No_existen"</formula>
    </cfRule>
  </conditionalFormatting>
  <conditionalFormatting sqref="AF269:AF292">
    <cfRule type="expression" dxfId="3182" priority="3793">
      <formula>S269="No_existen"</formula>
    </cfRule>
  </conditionalFormatting>
  <conditionalFormatting sqref="AB269:AB292">
    <cfRule type="expression" dxfId="3181" priority="3709">
      <formula>AA269="Semiautomatico"</formula>
    </cfRule>
    <cfRule type="expression" dxfId="3180" priority="3715">
      <formula>AA269="Manual"</formula>
    </cfRule>
    <cfRule type="expression" dxfId="3179" priority="3759">
      <formula>S269="No_existen"</formula>
    </cfRule>
  </conditionalFormatting>
  <conditionalFormatting sqref="AA270">
    <cfRule type="expression" dxfId="3178" priority="3758">
      <formula>$S$12="No_existen"</formula>
    </cfRule>
  </conditionalFormatting>
  <conditionalFormatting sqref="AB270:AB292">
    <cfRule type="expression" dxfId="3177" priority="3757">
      <formula>S270="No_existen"</formula>
    </cfRule>
  </conditionalFormatting>
  <conditionalFormatting sqref="AG269">
    <cfRule type="expression" dxfId="3176" priority="3755">
      <formula>$S$11="No_existen"</formula>
    </cfRule>
  </conditionalFormatting>
  <conditionalFormatting sqref="AA269">
    <cfRule type="expression" dxfId="3175" priority="3754">
      <formula>S269="No_Existen"</formula>
    </cfRule>
  </conditionalFormatting>
  <conditionalFormatting sqref="AA271">
    <cfRule type="expression" dxfId="3174" priority="3753">
      <formula>S271="No_existen"</formula>
    </cfRule>
  </conditionalFormatting>
  <conditionalFormatting sqref="AA272">
    <cfRule type="expression" dxfId="3173" priority="3752">
      <formula>$S$14="No_existen"</formula>
    </cfRule>
  </conditionalFormatting>
  <conditionalFormatting sqref="AG272">
    <cfRule type="expression" dxfId="3172" priority="3751">
      <formula>S272="No_existen"</formula>
    </cfRule>
  </conditionalFormatting>
  <conditionalFormatting sqref="AA273">
    <cfRule type="expression" dxfId="3171" priority="3750">
      <formula>$S$15="No_existen"</formula>
    </cfRule>
  </conditionalFormatting>
  <conditionalFormatting sqref="AG273">
    <cfRule type="expression" dxfId="3170" priority="3749">
      <formula>S273="No_existen"</formula>
    </cfRule>
  </conditionalFormatting>
  <conditionalFormatting sqref="AA274">
    <cfRule type="expression" dxfId="3169" priority="3748">
      <formula>$S$16="No_existen"</formula>
    </cfRule>
  </conditionalFormatting>
  <conditionalFormatting sqref="AG274">
    <cfRule type="expression" dxfId="3168" priority="3747">
      <formula>S274="No_existen"</formula>
    </cfRule>
  </conditionalFormatting>
  <conditionalFormatting sqref="AA275">
    <cfRule type="expression" dxfId="3167" priority="3746">
      <formula>$S$17="No_existen"</formula>
    </cfRule>
  </conditionalFormatting>
  <conditionalFormatting sqref="AG275">
    <cfRule type="expression" dxfId="3166" priority="3745">
      <formula>S275="No_existen"</formula>
    </cfRule>
  </conditionalFormatting>
  <conditionalFormatting sqref="AG276">
    <cfRule type="expression" dxfId="3165" priority="3744">
      <formula>S276="No_existen"</formula>
    </cfRule>
  </conditionalFormatting>
  <conditionalFormatting sqref="AA276">
    <cfRule type="expression" dxfId="3164" priority="3743">
      <formula>$S$18="No_existen"</formula>
    </cfRule>
  </conditionalFormatting>
  <conditionalFormatting sqref="AA277">
    <cfRule type="expression" dxfId="3163" priority="3742">
      <formula>$S$19="No_existen"</formula>
    </cfRule>
  </conditionalFormatting>
  <conditionalFormatting sqref="AG277">
    <cfRule type="expression" dxfId="3162" priority="3741">
      <formula>S277="No_existen"</formula>
    </cfRule>
  </conditionalFormatting>
  <conditionalFormatting sqref="AA278">
    <cfRule type="expression" dxfId="3161" priority="3740">
      <formula>$S$20="No_existen"</formula>
    </cfRule>
  </conditionalFormatting>
  <conditionalFormatting sqref="AG278:AG280">
    <cfRule type="expression" dxfId="3160" priority="3711">
      <formula>AF278="No asignado"</formula>
    </cfRule>
    <cfRule type="expression" dxfId="3159" priority="3739">
      <formula>S278="No_existen"</formula>
    </cfRule>
  </conditionalFormatting>
  <conditionalFormatting sqref="AA279">
    <cfRule type="expression" dxfId="3158" priority="3738">
      <formula>$S$21="No_existen"</formula>
    </cfRule>
  </conditionalFormatting>
  <conditionalFormatting sqref="AA280">
    <cfRule type="expression" dxfId="3157" priority="3737">
      <formula>$S$22="No_existen"</formula>
    </cfRule>
  </conditionalFormatting>
  <conditionalFormatting sqref="AA281">
    <cfRule type="expression" dxfId="3156" priority="3736">
      <formula>$S$23="No_existen"</formula>
    </cfRule>
  </conditionalFormatting>
  <conditionalFormatting sqref="AA282">
    <cfRule type="expression" dxfId="3155" priority="3735">
      <formula>$S$24="No_existen"</formula>
    </cfRule>
  </conditionalFormatting>
  <conditionalFormatting sqref="AA283">
    <cfRule type="expression" dxfId="3154" priority="3734">
      <formula>$S$25="No_existen"</formula>
    </cfRule>
  </conditionalFormatting>
  <conditionalFormatting sqref="AG281">
    <cfRule type="expression" dxfId="3153" priority="3733">
      <formula>S281="No_existen"</formula>
    </cfRule>
  </conditionalFormatting>
  <conditionalFormatting sqref="AG282">
    <cfRule type="expression" dxfId="3152" priority="3732">
      <formula>S282="No_existen"</formula>
    </cfRule>
  </conditionalFormatting>
  <conditionalFormatting sqref="AG283">
    <cfRule type="expression" dxfId="3151" priority="3731">
      <formula>S283="No_existen"</formula>
    </cfRule>
  </conditionalFormatting>
  <conditionalFormatting sqref="AA284">
    <cfRule type="expression" dxfId="3150" priority="3730">
      <formula>$S$26="No_existen"</formula>
    </cfRule>
  </conditionalFormatting>
  <conditionalFormatting sqref="AA285">
    <cfRule type="expression" dxfId="3149" priority="3729">
      <formula>$S$27="No_existen"</formula>
    </cfRule>
  </conditionalFormatting>
  <conditionalFormatting sqref="AA286">
    <cfRule type="expression" dxfId="3148" priority="3728">
      <formula>$S$28="No_existen"</formula>
    </cfRule>
  </conditionalFormatting>
  <conditionalFormatting sqref="AG284">
    <cfRule type="expression" dxfId="3147" priority="3727">
      <formula>S284="No_existen"</formula>
    </cfRule>
  </conditionalFormatting>
  <conditionalFormatting sqref="AG285">
    <cfRule type="expression" dxfId="3146" priority="3726">
      <formula>S285="No_existen"</formula>
    </cfRule>
  </conditionalFormatting>
  <conditionalFormatting sqref="AG286">
    <cfRule type="expression" dxfId="3145" priority="3725">
      <formula>S286="No_existen"</formula>
    </cfRule>
  </conditionalFormatting>
  <conditionalFormatting sqref="AA287">
    <cfRule type="expression" dxfId="3144" priority="3724">
      <formula>$S$29="No_existen"</formula>
    </cfRule>
  </conditionalFormatting>
  <conditionalFormatting sqref="AG287:AG289">
    <cfRule type="expression" dxfId="3143" priority="3723">
      <formula>S287="No_existen"</formula>
    </cfRule>
  </conditionalFormatting>
  <conditionalFormatting sqref="AA288">
    <cfRule type="expression" dxfId="3142" priority="3722">
      <formula>$S$30="No_existen"</formula>
    </cfRule>
  </conditionalFormatting>
  <conditionalFormatting sqref="AA289">
    <cfRule type="expression" dxfId="3141" priority="3721">
      <formula>$S$31="No_existen"</formula>
    </cfRule>
  </conditionalFormatting>
  <conditionalFormatting sqref="W292">
    <cfRule type="expression" dxfId="3140" priority="3720">
      <formula>S292="No_existen"</formula>
    </cfRule>
  </conditionalFormatting>
  <conditionalFormatting sqref="AA290">
    <cfRule type="expression" dxfId="3139" priority="3719">
      <formula>$S$32="No_existen"</formula>
    </cfRule>
  </conditionalFormatting>
  <conditionalFormatting sqref="AA291">
    <cfRule type="expression" dxfId="3138" priority="3718">
      <formula>$S$33="No_existen"</formula>
    </cfRule>
  </conditionalFormatting>
  <conditionalFormatting sqref="AA292">
    <cfRule type="expression" dxfId="3137" priority="3717">
      <formula>$S$34="No_existen"</formula>
    </cfRule>
  </conditionalFormatting>
  <conditionalFormatting sqref="AG363">
    <cfRule type="expression" dxfId="3136" priority="3302">
      <formula>S363="No_existen"</formula>
    </cfRule>
  </conditionalFormatting>
  <conditionalFormatting sqref="AG272:AG274">
    <cfRule type="expression" dxfId="3135" priority="3713">
      <formula>AF272="No asignado"</formula>
    </cfRule>
  </conditionalFormatting>
  <conditionalFormatting sqref="AG275:AG277">
    <cfRule type="expression" dxfId="3134" priority="3712">
      <formula>AF275="No asignado"</formula>
    </cfRule>
  </conditionalFormatting>
  <conditionalFormatting sqref="AB281:AB283">
    <cfRule type="expression" dxfId="3133" priority="3710">
      <formula>AA281="Manual"</formula>
    </cfRule>
  </conditionalFormatting>
  <conditionalFormatting sqref="AG269:AG289 AG292">
    <cfRule type="expression" dxfId="3132" priority="3714">
      <formula>AF269="No asignado"</formula>
    </cfRule>
  </conditionalFormatting>
  <conditionalFormatting sqref="AG270">
    <cfRule type="expression" dxfId="3131" priority="3708">
      <formula>$S$12="No_existen"</formula>
    </cfRule>
  </conditionalFormatting>
  <conditionalFormatting sqref="AG271">
    <cfRule type="expression" dxfId="3130" priority="3707">
      <formula>$S$13="No_existen"</formula>
    </cfRule>
  </conditionalFormatting>
  <conditionalFormatting sqref="AW269:AY274 AW276:AY280 AW275 AW282:AY292 AW281">
    <cfRule type="expression" dxfId="3129" priority="3706">
      <formula>$S269="No_existen"</formula>
    </cfRule>
  </conditionalFormatting>
  <conditionalFormatting sqref="G291:H292 G269:G290">
    <cfRule type="expression" dxfId="3128" priority="3705">
      <formula>$G269="N/A"</formula>
    </cfRule>
  </conditionalFormatting>
  <conditionalFormatting sqref="W269">
    <cfRule type="expression" dxfId="3127" priority="3704">
      <formula>S269="No_existen"</formula>
    </cfRule>
  </conditionalFormatting>
  <conditionalFormatting sqref="W270">
    <cfRule type="expression" dxfId="3126" priority="3703">
      <formula>S270="No_existen"</formula>
    </cfRule>
  </conditionalFormatting>
  <conditionalFormatting sqref="W271">
    <cfRule type="expression" dxfId="3125" priority="3702">
      <formula>S271="No_existen"</formula>
    </cfRule>
  </conditionalFormatting>
  <conditionalFormatting sqref="W272">
    <cfRule type="expression" dxfId="3124" priority="3701">
      <formula>S272="No_existen"</formula>
    </cfRule>
  </conditionalFormatting>
  <conditionalFormatting sqref="W273">
    <cfRule type="expression" dxfId="3123" priority="3700">
      <formula>S273="No_existen"</formula>
    </cfRule>
  </conditionalFormatting>
  <conditionalFormatting sqref="W274">
    <cfRule type="expression" dxfId="3122" priority="3699">
      <formula>S274="No_existen"</formula>
    </cfRule>
  </conditionalFormatting>
  <conditionalFormatting sqref="W275">
    <cfRule type="expression" dxfId="3121" priority="3698">
      <formula>S275="No_existen"</formula>
    </cfRule>
  </conditionalFormatting>
  <conditionalFormatting sqref="W276">
    <cfRule type="expression" dxfId="3120" priority="3697">
      <formula>S276="No_existen"</formula>
    </cfRule>
  </conditionalFormatting>
  <conditionalFormatting sqref="W277">
    <cfRule type="expression" dxfId="3119" priority="3696">
      <formula>S277="No_existen"</formula>
    </cfRule>
  </conditionalFormatting>
  <conditionalFormatting sqref="W278">
    <cfRule type="expression" dxfId="3118" priority="3695">
      <formula>S278="No_existen"</formula>
    </cfRule>
  </conditionalFormatting>
  <conditionalFormatting sqref="W279">
    <cfRule type="expression" dxfId="3117" priority="3694">
      <formula>S279="No_existen"</formula>
    </cfRule>
  </conditionalFormatting>
  <conditionalFormatting sqref="W280">
    <cfRule type="expression" dxfId="3116" priority="3693">
      <formula>S280="No_existen"</formula>
    </cfRule>
  </conditionalFormatting>
  <conditionalFormatting sqref="W281">
    <cfRule type="expression" dxfId="3115" priority="3692">
      <formula>S281="No_existen"</formula>
    </cfRule>
  </conditionalFormatting>
  <conditionalFormatting sqref="W282">
    <cfRule type="expression" dxfId="3114" priority="3691">
      <formula>S282="No_existen"</formula>
    </cfRule>
  </conditionalFormatting>
  <conditionalFormatting sqref="W283">
    <cfRule type="expression" dxfId="3113" priority="3690">
      <formula>S283="No_existen"</formula>
    </cfRule>
  </conditionalFormatting>
  <conditionalFormatting sqref="W284">
    <cfRule type="expression" dxfId="3112" priority="3689">
      <formula>S284="No_existen"</formula>
    </cfRule>
  </conditionalFormatting>
  <conditionalFormatting sqref="W285">
    <cfRule type="expression" dxfId="3111" priority="3688">
      <formula>S285="No_existen"</formula>
    </cfRule>
  </conditionalFormatting>
  <conditionalFormatting sqref="W286">
    <cfRule type="expression" dxfId="3110" priority="3687">
      <formula>S286="No_existen"</formula>
    </cfRule>
  </conditionalFormatting>
  <conditionalFormatting sqref="W287:W289">
    <cfRule type="expression" dxfId="3109" priority="3686">
      <formula>S287="No_existen"</formula>
    </cfRule>
  </conditionalFormatting>
  <conditionalFormatting sqref="W290">
    <cfRule type="expression" dxfId="3108" priority="3685">
      <formula>S290="No_existen"</formula>
    </cfRule>
  </conditionalFormatting>
  <conditionalFormatting sqref="W291">
    <cfRule type="expression" dxfId="3107" priority="3684">
      <formula>S291="No_existen"</formula>
    </cfRule>
  </conditionalFormatting>
  <conditionalFormatting sqref="AG290">
    <cfRule type="expression" dxfId="3106" priority="3683">
      <formula>S290="No_existen"</formula>
    </cfRule>
  </conditionalFormatting>
  <conditionalFormatting sqref="AG291">
    <cfRule type="expression" dxfId="3105" priority="3682">
      <formula>S291="No_existen"</formula>
    </cfRule>
  </conditionalFormatting>
  <conditionalFormatting sqref="AG290:AG291">
    <cfRule type="expression" dxfId="3104" priority="3681">
      <formula>AF290="No asignado"</formula>
    </cfRule>
  </conditionalFormatting>
  <conditionalFormatting sqref="AU281:AV281 AU284:AV284 AU287:AV287 AU290">
    <cfRule type="cellIs" dxfId="3103" priority="3678" operator="equal">
      <formula>"LEVE"</formula>
    </cfRule>
    <cfRule type="cellIs" dxfId="3102" priority="3679" operator="equal">
      <formula>"MODERADO"</formula>
    </cfRule>
    <cfRule type="cellIs" dxfId="3101" priority="3680" operator="equal">
      <formula>"GRAVE"</formula>
    </cfRule>
  </conditionalFormatting>
  <conditionalFormatting sqref="AU269:AV269">
    <cfRule type="cellIs" dxfId="3100" priority="3675" operator="equal">
      <formula>"LEVE"</formula>
    </cfRule>
    <cfRule type="cellIs" dxfId="3099" priority="3676" operator="equal">
      <formula>"MODERADO"</formula>
    </cfRule>
    <cfRule type="cellIs" dxfId="3098" priority="3677" operator="equal">
      <formula>"GRAVE"</formula>
    </cfRule>
  </conditionalFormatting>
  <conditionalFormatting sqref="AU272:AV272">
    <cfRule type="cellIs" dxfId="3097" priority="3672" operator="equal">
      <formula>"LEVE"</formula>
    </cfRule>
    <cfRule type="cellIs" dxfId="3096" priority="3673" operator="equal">
      <formula>"MODERADO"</formula>
    </cfRule>
    <cfRule type="cellIs" dxfId="3095" priority="3674" operator="equal">
      <formula>"GRAVE"</formula>
    </cfRule>
  </conditionalFormatting>
  <conditionalFormatting sqref="AU275:AV275 AU278:AV278">
    <cfRule type="cellIs" dxfId="3094" priority="3669" operator="equal">
      <formula>"LEVE"</formula>
    </cfRule>
    <cfRule type="cellIs" dxfId="3093" priority="3670" operator="equal">
      <formula>"MODERADO"</formula>
    </cfRule>
    <cfRule type="cellIs" dxfId="3092" priority="3671" operator="equal">
      <formula>"GRAVE"</formula>
    </cfRule>
  </conditionalFormatting>
  <conditionalFormatting sqref="AV290">
    <cfRule type="cellIs" dxfId="3091" priority="3666" operator="equal">
      <formula>"LEVE"</formula>
    </cfRule>
    <cfRule type="cellIs" dxfId="3090" priority="3667" operator="equal">
      <formula>"MODERADO"</formula>
    </cfRule>
    <cfRule type="cellIs" dxfId="3089" priority="3668" operator="equal">
      <formula>"GRAVE"</formula>
    </cfRule>
  </conditionalFormatting>
  <conditionalFormatting sqref="AX275">
    <cfRule type="expression" dxfId="3088" priority="3665">
      <formula>AW275="ASUMIR"</formula>
    </cfRule>
  </conditionalFormatting>
  <conditionalFormatting sqref="AY275">
    <cfRule type="expression" dxfId="3087" priority="3664">
      <formula>AW275="ASUMIR"</formula>
    </cfRule>
  </conditionalFormatting>
  <conditionalFormatting sqref="AX281">
    <cfRule type="expression" dxfId="3086" priority="3663">
      <formula>AW281="ASUMIR"</formula>
    </cfRule>
  </conditionalFormatting>
  <conditionalFormatting sqref="AY281">
    <cfRule type="expression" dxfId="3085" priority="3662">
      <formula>AW281="ASUMIR"</formula>
    </cfRule>
  </conditionalFormatting>
  <conditionalFormatting sqref="O299 O302 O305 O296 O308 O311 O314 O317 N293:N319 O293">
    <cfRule type="containsText" dxfId="3084" priority="3646" operator="containsText" text="MEDIA">
      <formula>NOT(ISERROR(SEARCH("MEDIA",N293)))</formula>
    </cfRule>
    <cfRule type="containsText" dxfId="3083" priority="3647" operator="containsText" text="ALTA">
      <formula>NOT(ISERROR(SEARCH("ALTA",N293)))</formula>
    </cfRule>
    <cfRule type="containsText" dxfId="3082" priority="3648" operator="containsText" text="BAJA">
      <formula>NOT(ISERROR(SEARCH("BAJA",N293)))</formula>
    </cfRule>
  </conditionalFormatting>
  <conditionalFormatting sqref="Q296 Q299 Q302 Q305 Q308 Q311 Q314 Q317 P293:P319 Q293">
    <cfRule type="containsText" dxfId="3081" priority="3643" operator="containsText" text="MEDIO">
      <formula>NOT(ISERROR(SEARCH("MEDIO",P293)))</formula>
    </cfRule>
    <cfRule type="containsText" dxfId="3080" priority="3644" operator="containsText" text="ALTO">
      <formula>NOT(ISERROR(SEARCH("ALTO",P293)))</formula>
    </cfRule>
    <cfRule type="containsText" dxfId="3079" priority="3645" operator="containsText" text="BAJO">
      <formula>NOT(ISERROR(SEARCH("BAJO",P293)))</formula>
    </cfRule>
  </conditionalFormatting>
  <conditionalFormatting sqref="R293:R319">
    <cfRule type="cellIs" dxfId="3078" priority="3640" operator="lessThanOrEqual">
      <formula>3</formula>
    </cfRule>
    <cfRule type="cellIs" dxfId="3077" priority="3641" stopIfTrue="1" operator="between">
      <formula>4</formula>
      <formula>9</formula>
    </cfRule>
    <cfRule type="cellIs" dxfId="3076" priority="3642" operator="greaterThanOrEqual">
      <formula>10</formula>
    </cfRule>
  </conditionalFormatting>
  <conditionalFormatting sqref="N293:N319">
    <cfRule type="containsText" dxfId="3075" priority="3632" operator="containsText" text="MEDIO BAJA">
      <formula>NOT(ISERROR(SEARCH("MEDIO BAJA",N293)))</formula>
    </cfRule>
    <cfRule type="containsText" dxfId="3074" priority="3633" operator="containsText" text="MEDIO ALTA">
      <formula>NOT(ISERROR(SEARCH("MEDIO ALTA",N293)))</formula>
    </cfRule>
  </conditionalFormatting>
  <conditionalFormatting sqref="P293:P319">
    <cfRule type="containsText" dxfId="3073" priority="3630" operator="containsText" text="MEDIO BAJO">
      <formula>NOT(ISERROR(SEARCH("MEDIO BAJO",P293)))</formula>
    </cfRule>
    <cfRule type="containsText" dxfId="3072" priority="3631" operator="containsText" text="MEDIO ALTO">
      <formula>NOT(ISERROR(SEARCH("MEDIO ALTO",P293)))</formula>
    </cfRule>
  </conditionalFormatting>
  <conditionalFormatting sqref="AL293:AL319">
    <cfRule type="expression" dxfId="3071" priority="3629">
      <formula>S293="No_existen"</formula>
    </cfRule>
  </conditionalFormatting>
  <conditionalFormatting sqref="AP293:AP319">
    <cfRule type="expression" dxfId="3070" priority="3628">
      <formula>S293="No_existen"</formula>
    </cfRule>
  </conditionalFormatting>
  <conditionalFormatting sqref="BA293:BA319">
    <cfRule type="expression" dxfId="3069" priority="3626">
      <formula>AW293&lt;&gt;"COMPARTIR"</formula>
    </cfRule>
    <cfRule type="expression" dxfId="3068" priority="3627">
      <formula>AW293="ASUMIR"</formula>
    </cfRule>
  </conditionalFormatting>
  <conditionalFormatting sqref="AX293:AX316">
    <cfRule type="expression" dxfId="3067" priority="3625">
      <formula>AW293="ASUMIR"</formula>
    </cfRule>
  </conditionalFormatting>
  <conditionalFormatting sqref="AY293:AZ316 AZ317:AZ319">
    <cfRule type="expression" dxfId="3066" priority="3624">
      <formula>AW293="ASUMIR"</formula>
    </cfRule>
  </conditionalFormatting>
  <conditionalFormatting sqref="AK293:AK319">
    <cfRule type="expression" dxfId="3065" priority="3650">
      <formula>S293="No_existen"</formula>
    </cfRule>
  </conditionalFormatting>
  <conditionalFormatting sqref="AF293:AF319">
    <cfRule type="expression" dxfId="3064" priority="3653">
      <formula>S293="No_existen"</formula>
    </cfRule>
  </conditionalFormatting>
  <conditionalFormatting sqref="AB293:AB319">
    <cfRule type="expression" dxfId="3063" priority="3584">
      <formula>AA293="Semiautomatico"</formula>
    </cfRule>
    <cfRule type="expression" dxfId="3062" priority="3588">
      <formula>AA293="Manual"</formula>
    </cfRule>
    <cfRule type="expression" dxfId="3061" priority="3620">
      <formula>S293="No_existen"</formula>
    </cfRule>
  </conditionalFormatting>
  <conditionalFormatting sqref="AA294">
    <cfRule type="expression" dxfId="3060" priority="3619">
      <formula>$S$12="No_existen"</formula>
    </cfRule>
  </conditionalFormatting>
  <conditionalFormatting sqref="AB294:AB319">
    <cfRule type="expression" dxfId="3059" priority="3618">
      <formula>S294="No_existen"</formula>
    </cfRule>
  </conditionalFormatting>
  <conditionalFormatting sqref="AA293">
    <cfRule type="expression" dxfId="3058" priority="3616">
      <formula>S293="No_Existen"</formula>
    </cfRule>
  </conditionalFormatting>
  <conditionalFormatting sqref="AA295">
    <cfRule type="expression" dxfId="3057" priority="3615">
      <formula>S295="No_existen"</formula>
    </cfRule>
  </conditionalFormatting>
  <conditionalFormatting sqref="AA296">
    <cfRule type="expression" dxfId="3056" priority="3614">
      <formula>$S$14="No_existen"</formula>
    </cfRule>
  </conditionalFormatting>
  <conditionalFormatting sqref="AG299 AG302 AG309 AG312">
    <cfRule type="expression" dxfId="3055" priority="3613">
      <formula>S299="No_existen"</formula>
    </cfRule>
  </conditionalFormatting>
  <conditionalFormatting sqref="AA297">
    <cfRule type="expression" dxfId="3054" priority="3657">
      <formula>$S$15="No_existen"</formula>
    </cfRule>
  </conditionalFormatting>
  <conditionalFormatting sqref="AA298">
    <cfRule type="expression" dxfId="3053" priority="3612">
      <formula>$S$16="No_existen"</formula>
    </cfRule>
  </conditionalFormatting>
  <conditionalFormatting sqref="AA299">
    <cfRule type="expression" dxfId="3052" priority="3611">
      <formula>$S$17="No_existen"</formula>
    </cfRule>
  </conditionalFormatting>
  <conditionalFormatting sqref="AA300">
    <cfRule type="expression" dxfId="3051" priority="3610">
      <formula>$S$18="No_existen"</formula>
    </cfRule>
  </conditionalFormatting>
  <conditionalFormatting sqref="AA301">
    <cfRule type="expression" dxfId="3050" priority="3609">
      <formula>$S$19="No_existen"</formula>
    </cfRule>
  </conditionalFormatting>
  <conditionalFormatting sqref="AA302">
    <cfRule type="expression" dxfId="3049" priority="3608">
      <formula>$S$20="No_existen"</formula>
    </cfRule>
  </conditionalFormatting>
  <conditionalFormatting sqref="AA303">
    <cfRule type="expression" dxfId="3048" priority="3607">
      <formula>$S$21="No_existen"</formula>
    </cfRule>
  </conditionalFormatting>
  <conditionalFormatting sqref="AA304">
    <cfRule type="expression" dxfId="3047" priority="3606">
      <formula>$S$22="No_existen"</formula>
    </cfRule>
  </conditionalFormatting>
  <conditionalFormatting sqref="AA305">
    <cfRule type="expression" dxfId="3046" priority="3605">
      <formula>$S$23="No_existen"</formula>
    </cfRule>
  </conditionalFormatting>
  <conditionalFormatting sqref="AA306">
    <cfRule type="expression" dxfId="3045" priority="3604">
      <formula>$S$24="No_existen"</formula>
    </cfRule>
  </conditionalFormatting>
  <conditionalFormatting sqref="AA307">
    <cfRule type="expression" dxfId="3044" priority="3603">
      <formula>$S$25="No_existen"</formula>
    </cfRule>
  </conditionalFormatting>
  <conditionalFormatting sqref="AA308">
    <cfRule type="expression" dxfId="3043" priority="3602">
      <formula>$S$26="No_existen"</formula>
    </cfRule>
  </conditionalFormatting>
  <conditionalFormatting sqref="AA309">
    <cfRule type="expression" dxfId="3042" priority="3601">
      <formula>$S$27="No_existen"</formula>
    </cfRule>
  </conditionalFormatting>
  <conditionalFormatting sqref="AA310">
    <cfRule type="expression" dxfId="3041" priority="3600">
      <formula>$S$28="No_existen"</formula>
    </cfRule>
  </conditionalFormatting>
  <conditionalFormatting sqref="AA311">
    <cfRule type="expression" dxfId="3040" priority="3599">
      <formula>$S$29="No_existen"</formula>
    </cfRule>
  </conditionalFormatting>
  <conditionalFormatting sqref="AA312">
    <cfRule type="expression" dxfId="3039" priority="3598">
      <formula>$S$30="No_existen"</formula>
    </cfRule>
  </conditionalFormatting>
  <conditionalFormatting sqref="AA313">
    <cfRule type="expression" dxfId="3038" priority="3597">
      <formula>$S$31="No_existen"</formula>
    </cfRule>
  </conditionalFormatting>
  <conditionalFormatting sqref="AA314">
    <cfRule type="expression" dxfId="3037" priority="3596">
      <formula>$S$32="No_existen"</formula>
    </cfRule>
  </conditionalFormatting>
  <conditionalFormatting sqref="AA315">
    <cfRule type="expression" dxfId="3036" priority="3595">
      <formula>$S$33="No_existen"</formula>
    </cfRule>
  </conditionalFormatting>
  <conditionalFormatting sqref="AA316">
    <cfRule type="expression" dxfId="3035" priority="3594">
      <formula>$S$34="No_existen"</formula>
    </cfRule>
  </conditionalFormatting>
  <conditionalFormatting sqref="AG316">
    <cfRule type="expression" dxfId="3034" priority="3592">
      <formula>S316="No_existen"</formula>
    </cfRule>
  </conditionalFormatting>
  <conditionalFormatting sqref="AA317">
    <cfRule type="expression" dxfId="3033" priority="3591">
      <formula>$S$35="No_existen"</formula>
    </cfRule>
  </conditionalFormatting>
  <conditionalFormatting sqref="AA318">
    <cfRule type="expression" dxfId="3032" priority="3590">
      <formula>$S$36="No_existen"</formula>
    </cfRule>
  </conditionalFormatting>
  <conditionalFormatting sqref="AA319">
    <cfRule type="expression" dxfId="3031" priority="3589">
      <formula>$S$37="No_existen"</formula>
    </cfRule>
  </conditionalFormatting>
  <conditionalFormatting sqref="AG299 AG302 AG309 AG312">
    <cfRule type="expression" dxfId="3030" priority="3586">
      <formula>AF299="No asignado"</formula>
    </cfRule>
  </conditionalFormatting>
  <conditionalFormatting sqref="AB305:AB307">
    <cfRule type="expression" dxfId="3029" priority="3585">
      <formula>AA305="Manual"</formula>
    </cfRule>
  </conditionalFormatting>
  <conditionalFormatting sqref="AG294 AG315:AG316">
    <cfRule type="expression" dxfId="3028" priority="3587">
      <formula>AF294="No asignado"</formula>
    </cfRule>
  </conditionalFormatting>
  <conditionalFormatting sqref="AG294">
    <cfRule type="expression" dxfId="3027" priority="3583">
      <formula>$S$12="No_existen"</formula>
    </cfRule>
  </conditionalFormatting>
  <conditionalFormatting sqref="AW293:AY316 AW317:AW319">
    <cfRule type="expression" dxfId="3026" priority="3582">
      <formula>$S293="No_existen"</formula>
    </cfRule>
  </conditionalFormatting>
  <conditionalFormatting sqref="G296:I301 G293:H295 G303:I304 G302:H302 G307:I307 G305:H306 G309:I310 G308:H308 G312:I313 G311:H311 G316:I316 G314:H315 G317:H319">
    <cfRule type="expression" dxfId="3025" priority="3581">
      <formula>$G293="N/A"</formula>
    </cfRule>
  </conditionalFormatting>
  <conditionalFormatting sqref="I294:I295">
    <cfRule type="expression" dxfId="3024" priority="3580">
      <formula>$G294="N/A"</formula>
    </cfRule>
  </conditionalFormatting>
  <conditionalFormatting sqref="S293:S319">
    <cfRule type="cellIs" dxfId="3023" priority="3579" operator="between">
      <formula>2</formula>
      <formula>3</formula>
    </cfRule>
  </conditionalFormatting>
  <conditionalFormatting sqref="W293:W295">
    <cfRule type="expression" dxfId="3022" priority="3578">
      <formula>S293="No_existen"</formula>
    </cfRule>
  </conditionalFormatting>
  <conditionalFormatting sqref="W296:W297">
    <cfRule type="expression" dxfId="3021" priority="3577">
      <formula>S297="No_existen"</formula>
    </cfRule>
  </conditionalFormatting>
  <conditionalFormatting sqref="W298:W299">
    <cfRule type="expression" dxfId="3020" priority="3576">
      <formula>S298="No_existen"</formula>
    </cfRule>
  </conditionalFormatting>
  <conditionalFormatting sqref="W300">
    <cfRule type="expression" dxfId="3019" priority="3574">
      <formula>T300=""</formula>
    </cfRule>
    <cfRule type="expression" dxfId="3018" priority="3575">
      <formula>T300="No_existen"</formula>
    </cfRule>
  </conditionalFormatting>
  <conditionalFormatting sqref="W302:W303">
    <cfRule type="expression" dxfId="3017" priority="3573">
      <formula>S301="No_existen"</formula>
    </cfRule>
  </conditionalFormatting>
  <conditionalFormatting sqref="W304:W319">
    <cfRule type="expression" dxfId="3016" priority="3572">
      <formula>S304="No_existen"</formula>
    </cfRule>
  </conditionalFormatting>
  <conditionalFormatting sqref="AG293">
    <cfRule type="expression" dxfId="3015" priority="3571">
      <formula>$P$11="No_existen"</formula>
    </cfRule>
  </conditionalFormatting>
  <conditionalFormatting sqref="AG293">
    <cfRule type="expression" dxfId="3014" priority="3570">
      <formula>AF293="No asignado"</formula>
    </cfRule>
  </conditionalFormatting>
  <conditionalFormatting sqref="AG295">
    <cfRule type="expression" dxfId="3013" priority="3567">
      <formula>$P$11="No_existen"</formula>
    </cfRule>
  </conditionalFormatting>
  <conditionalFormatting sqref="AG295">
    <cfRule type="expression" dxfId="3012" priority="3566">
      <formula>AF295="No asignado"</formula>
    </cfRule>
  </conditionalFormatting>
  <conditionalFormatting sqref="AG295">
    <cfRule type="expression" dxfId="3011" priority="3568">
      <formula>$P$12="No_existen"</formula>
    </cfRule>
  </conditionalFormatting>
  <conditionalFormatting sqref="AG295">
    <cfRule type="expression" dxfId="3010" priority="3569">
      <formula>$P$13="No_existen"</formula>
    </cfRule>
  </conditionalFormatting>
  <conditionalFormatting sqref="AG296">
    <cfRule type="expression" dxfId="3009" priority="3565">
      <formula>AF296="No asignado"</formula>
    </cfRule>
  </conditionalFormatting>
  <conditionalFormatting sqref="AG296">
    <cfRule type="expression" dxfId="3008" priority="3564">
      <formula>S296="No_existen"</formula>
    </cfRule>
  </conditionalFormatting>
  <conditionalFormatting sqref="AG297 AG300 AG303">
    <cfRule type="expression" dxfId="3007" priority="3658">
      <formula>AF298="No asignado"</formula>
    </cfRule>
  </conditionalFormatting>
  <conditionalFormatting sqref="AG297 AG300 AG303">
    <cfRule type="expression" dxfId="3006" priority="3659">
      <formula>S298="No_existen"</formula>
    </cfRule>
  </conditionalFormatting>
  <conditionalFormatting sqref="AG308 AG311">
    <cfRule type="expression" dxfId="3005" priority="3660">
      <formula>S310="No_existen"</formula>
    </cfRule>
  </conditionalFormatting>
  <conditionalFormatting sqref="AG308 AG311">
    <cfRule type="expression" dxfId="3004" priority="3661">
      <formula>AF310="No asignado"</formula>
    </cfRule>
  </conditionalFormatting>
  <conditionalFormatting sqref="AG317:AG319">
    <cfRule type="expression" dxfId="3003" priority="3563">
      <formula>AF317="No asignado"</formula>
    </cfRule>
  </conditionalFormatting>
  <conditionalFormatting sqref="AG317:AG319">
    <cfRule type="expression" dxfId="3002" priority="3562">
      <formula>S317="No_existen"</formula>
    </cfRule>
  </conditionalFormatting>
  <conditionalFormatting sqref="AG317:AG319">
    <cfRule type="expression" dxfId="3001" priority="3561">
      <formula>$P$11="No_existen"</formula>
    </cfRule>
  </conditionalFormatting>
  <conditionalFormatting sqref="AG314">
    <cfRule type="expression" dxfId="3000" priority="3559">
      <formula>S316="No_existen"</formula>
    </cfRule>
  </conditionalFormatting>
  <conditionalFormatting sqref="AG314">
    <cfRule type="expression" dxfId="2999" priority="3560">
      <formula>AF316="No asignado"</formula>
    </cfRule>
  </conditionalFormatting>
  <conditionalFormatting sqref="AG306">
    <cfRule type="expression" dxfId="2998" priority="3558">
      <formula>S306="No_existen"</formula>
    </cfRule>
  </conditionalFormatting>
  <conditionalFormatting sqref="AG306">
    <cfRule type="expression" dxfId="2997" priority="3557">
      <formula>AF306="No asignado"</formula>
    </cfRule>
  </conditionalFormatting>
  <conditionalFormatting sqref="AG305">
    <cfRule type="expression" dxfId="2996" priority="3555">
      <formula>S307="No_existen"</formula>
    </cfRule>
  </conditionalFormatting>
  <conditionalFormatting sqref="AG305">
    <cfRule type="expression" dxfId="2995" priority="3556">
      <formula>AF307="No asignado"</formula>
    </cfRule>
  </conditionalFormatting>
  <conditionalFormatting sqref="AU293:AV293">
    <cfRule type="cellIs" dxfId="2994" priority="3549" operator="equal">
      <formula>"LEVE"</formula>
    </cfRule>
    <cfRule type="cellIs" dxfId="2993" priority="3550" operator="equal">
      <formula>"MODERADO"</formula>
    </cfRule>
    <cfRule type="cellIs" dxfId="2992" priority="3551" operator="equal">
      <formula>"GRAVE"</formula>
    </cfRule>
  </conditionalFormatting>
  <conditionalFormatting sqref="AU296:AV296">
    <cfRule type="cellIs" dxfId="2991" priority="3546" operator="equal">
      <formula>"LEVE"</formula>
    </cfRule>
    <cfRule type="cellIs" dxfId="2990" priority="3547" operator="equal">
      <formula>"MODERADO"</formula>
    </cfRule>
    <cfRule type="cellIs" dxfId="2989" priority="3548" operator="equal">
      <formula>"GRAVE"</formula>
    </cfRule>
  </conditionalFormatting>
  <conditionalFormatting sqref="AU299:AV299 AU302:AV302">
    <cfRule type="cellIs" dxfId="2988" priority="3543" operator="equal">
      <formula>"LEVE"</formula>
    </cfRule>
    <cfRule type="cellIs" dxfId="2987" priority="3544" operator="equal">
      <formula>"MODERADO"</formula>
    </cfRule>
    <cfRule type="cellIs" dxfId="2986" priority="3545" operator="equal">
      <formula>"GRAVE"</formula>
    </cfRule>
  </conditionalFormatting>
  <conditionalFormatting sqref="AU305:AV305 AU308:AV308 AU311:AV311 AU314:AV314 AU317:AV317">
    <cfRule type="cellIs" dxfId="2985" priority="3552" operator="equal">
      <formula>"LEVE"</formula>
    </cfRule>
    <cfRule type="cellIs" dxfId="2984" priority="3553" operator="equal">
      <formula>"MODERADO"</formula>
    </cfRule>
    <cfRule type="cellIs" dxfId="2983" priority="3554" operator="equal">
      <formula>"GRAVE"</formula>
    </cfRule>
  </conditionalFormatting>
  <conditionalFormatting sqref="AX317:AX319">
    <cfRule type="expression" dxfId="2982" priority="3542">
      <formula>AW317="ASUMIR"</formula>
    </cfRule>
  </conditionalFormatting>
  <conditionalFormatting sqref="AY317:AY319">
    <cfRule type="expression" dxfId="2981" priority="3541">
      <formula>AW317="ASUMIR"</formula>
    </cfRule>
  </conditionalFormatting>
  <conditionalFormatting sqref="O362 O365 O368 O359 O371 N356:N373 O356">
    <cfRule type="containsText" dxfId="2980" priority="3402" operator="containsText" text="MEDIA">
      <formula>NOT(ISERROR(SEARCH("MEDIA",N356)))</formula>
    </cfRule>
    <cfRule type="containsText" dxfId="2979" priority="3403" operator="containsText" text="ALTA">
      <formula>NOT(ISERROR(SEARCH("ALTA",N356)))</formula>
    </cfRule>
    <cfRule type="containsText" dxfId="2978" priority="3404" operator="containsText" text="BAJA">
      <formula>NOT(ISERROR(SEARCH("BAJA",N356)))</formula>
    </cfRule>
  </conditionalFormatting>
  <conditionalFormatting sqref="Q359 Q362 Q365 Q368 Q371 P356:P373 Q356">
    <cfRule type="containsText" dxfId="2977" priority="3399" operator="containsText" text="MEDIO">
      <formula>NOT(ISERROR(SEARCH("MEDIO",P356)))</formula>
    </cfRule>
    <cfRule type="containsText" dxfId="2976" priority="3400" operator="containsText" text="ALTO">
      <formula>NOT(ISERROR(SEARCH("ALTO",P356)))</formula>
    </cfRule>
    <cfRule type="containsText" dxfId="2975" priority="3401" operator="containsText" text="BAJO">
      <formula>NOT(ISERROR(SEARCH("BAJO",P356)))</formula>
    </cfRule>
  </conditionalFormatting>
  <conditionalFormatting sqref="S356:S373">
    <cfRule type="cellIs" dxfId="2974" priority="3398" operator="between">
      <formula>2</formula>
      <formula>3</formula>
    </cfRule>
  </conditionalFormatting>
  <conditionalFormatting sqref="R356:R373">
    <cfRule type="cellIs" dxfId="2973" priority="3395" operator="lessThanOrEqual">
      <formula>3</formula>
    </cfRule>
    <cfRule type="cellIs" dxfId="2972" priority="3396" stopIfTrue="1" operator="between">
      <formula>4</formula>
      <formula>9</formula>
    </cfRule>
    <cfRule type="cellIs" dxfId="2971" priority="3397" operator="greaterThanOrEqual">
      <formula>10</formula>
    </cfRule>
  </conditionalFormatting>
  <conditionalFormatting sqref="N356:N373">
    <cfRule type="containsText" dxfId="2970" priority="3387" operator="containsText" text="MEDIO BAJA">
      <formula>NOT(ISERROR(SEARCH("MEDIO BAJA",N356)))</formula>
    </cfRule>
    <cfRule type="containsText" dxfId="2969" priority="3388" operator="containsText" text="MEDIO ALTA">
      <formula>NOT(ISERROR(SEARCH("MEDIO ALTA",N356)))</formula>
    </cfRule>
  </conditionalFormatting>
  <conditionalFormatting sqref="P356:P373">
    <cfRule type="containsText" dxfId="2968" priority="3385" operator="containsText" text="MEDIO BAJO">
      <formula>NOT(ISERROR(SEARCH("MEDIO BAJO",P356)))</formula>
    </cfRule>
    <cfRule type="containsText" dxfId="2967" priority="3386" operator="containsText" text="MEDIO ALTO">
      <formula>NOT(ISERROR(SEARCH("MEDIO ALTO",P356)))</formula>
    </cfRule>
  </conditionalFormatting>
  <conditionalFormatting sqref="AL356:AL373">
    <cfRule type="expression" dxfId="2966" priority="3384">
      <formula>S356="No_existen"</formula>
    </cfRule>
  </conditionalFormatting>
  <conditionalFormatting sqref="AP356:AP373">
    <cfRule type="expression" dxfId="2965" priority="3383">
      <formula>S356="No_existen"</formula>
    </cfRule>
  </conditionalFormatting>
  <conditionalFormatting sqref="BA356:BA373">
    <cfRule type="expression" dxfId="2964" priority="3381">
      <formula>AW356&lt;&gt;"COMPARTIR"</formula>
    </cfRule>
    <cfRule type="expression" dxfId="2963" priority="3382">
      <formula>AW356="ASUMIR"</formula>
    </cfRule>
  </conditionalFormatting>
  <conditionalFormatting sqref="AX356:AX373">
    <cfRule type="expression" dxfId="2962" priority="3380">
      <formula>AW356="ASUMIR"</formula>
    </cfRule>
  </conditionalFormatting>
  <conditionalFormatting sqref="AY356:AZ373">
    <cfRule type="expression" dxfId="2961" priority="3379">
      <formula>AW356="ASUMIR"</formula>
    </cfRule>
  </conditionalFormatting>
  <conditionalFormatting sqref="AK356:AK373">
    <cfRule type="expression" dxfId="2960" priority="3406">
      <formula>S356="No_existen"</formula>
    </cfRule>
  </conditionalFormatting>
  <conditionalFormatting sqref="AF356:AF373">
    <cfRule type="expression" dxfId="2959" priority="3409">
      <formula>S356="No_existen"</formula>
    </cfRule>
  </conditionalFormatting>
  <conditionalFormatting sqref="AB356:AB373">
    <cfRule type="expression" dxfId="2958" priority="3345">
      <formula>AA356="Semiautomatico"</formula>
    </cfRule>
    <cfRule type="expression" dxfId="2957" priority="3349">
      <formula>AA356="Manual"</formula>
    </cfRule>
    <cfRule type="expression" dxfId="2956" priority="3375">
      <formula>S356="No_existen"</formula>
    </cfRule>
  </conditionalFormatting>
  <conditionalFormatting sqref="AA357">
    <cfRule type="expression" dxfId="2955" priority="3374">
      <formula>$S$12="No_existen"</formula>
    </cfRule>
  </conditionalFormatting>
  <conditionalFormatting sqref="AB357:AB373">
    <cfRule type="expression" dxfId="2954" priority="3373">
      <formula>S357="No_existen"</formula>
    </cfRule>
  </conditionalFormatting>
  <conditionalFormatting sqref="AA356">
    <cfRule type="expression" dxfId="2953" priority="3371">
      <formula>S356="No_Existen"</formula>
    </cfRule>
  </conditionalFormatting>
  <conditionalFormatting sqref="AA358">
    <cfRule type="expression" dxfId="2952" priority="3370">
      <formula>S358="No_existen"</formula>
    </cfRule>
  </conditionalFormatting>
  <conditionalFormatting sqref="AA359">
    <cfRule type="expression" dxfId="2951" priority="3369">
      <formula>$S$14="No_existen"</formula>
    </cfRule>
  </conditionalFormatting>
  <conditionalFormatting sqref="AA360">
    <cfRule type="expression" dxfId="2950" priority="3368">
      <formula>$S$15="No_existen"</formula>
    </cfRule>
  </conditionalFormatting>
  <conditionalFormatting sqref="AA361">
    <cfRule type="expression" dxfId="2949" priority="3367">
      <formula>$S$16="No_existen"</formula>
    </cfRule>
  </conditionalFormatting>
  <conditionalFormatting sqref="AG361">
    <cfRule type="expression" dxfId="2948" priority="3366">
      <formula>S361="No_existen"</formula>
    </cfRule>
  </conditionalFormatting>
  <conditionalFormatting sqref="AA362">
    <cfRule type="expression" dxfId="2947" priority="3365">
      <formula>$S$17="No_existen"</formula>
    </cfRule>
  </conditionalFormatting>
  <conditionalFormatting sqref="AA363">
    <cfRule type="expression" dxfId="2946" priority="3364">
      <formula>$S$18="No_existen"</formula>
    </cfRule>
  </conditionalFormatting>
  <conditionalFormatting sqref="AA364">
    <cfRule type="expression" dxfId="2945" priority="3363">
      <formula>$S$19="No_existen"</formula>
    </cfRule>
  </conditionalFormatting>
  <conditionalFormatting sqref="AA365">
    <cfRule type="expression" dxfId="2944" priority="3362">
      <formula>$S$20="No_existen"</formula>
    </cfRule>
  </conditionalFormatting>
  <conditionalFormatting sqref="AA366">
    <cfRule type="expression" dxfId="2943" priority="3361">
      <formula>$S$21="No_existen"</formula>
    </cfRule>
  </conditionalFormatting>
  <conditionalFormatting sqref="AA367">
    <cfRule type="expression" dxfId="2942" priority="3360">
      <formula>$S$22="No_existen"</formula>
    </cfRule>
  </conditionalFormatting>
  <conditionalFormatting sqref="AA368">
    <cfRule type="expression" dxfId="2941" priority="3359">
      <formula>$S$23="No_existen"</formula>
    </cfRule>
  </conditionalFormatting>
  <conditionalFormatting sqref="AA369">
    <cfRule type="expression" dxfId="2940" priority="3358">
      <formula>$S$24="No_existen"</formula>
    </cfRule>
  </conditionalFormatting>
  <conditionalFormatting sqref="AA370">
    <cfRule type="expression" dxfId="2939" priority="3357">
      <formula>$S$25="No_existen"</formula>
    </cfRule>
  </conditionalFormatting>
  <conditionalFormatting sqref="W372">
    <cfRule type="expression" dxfId="2938" priority="3356">
      <formula>S372="No_existen"</formula>
    </cfRule>
  </conditionalFormatting>
  <conditionalFormatting sqref="W373">
    <cfRule type="expression" dxfId="2937" priority="3355">
      <formula>S373="No_existen"</formula>
    </cfRule>
  </conditionalFormatting>
  <conditionalFormatting sqref="AA371">
    <cfRule type="expression" dxfId="2936" priority="3354">
      <formula>$S$26="No_existen"</formula>
    </cfRule>
  </conditionalFormatting>
  <conditionalFormatting sqref="AA372">
    <cfRule type="expression" dxfId="2935" priority="3353">
      <formula>$S$27="No_existen"</formula>
    </cfRule>
  </conditionalFormatting>
  <conditionalFormatting sqref="AA373">
    <cfRule type="expression" dxfId="2934" priority="3352">
      <formula>$S$28="No_existen"</formula>
    </cfRule>
  </conditionalFormatting>
  <conditionalFormatting sqref="AG372">
    <cfRule type="expression" dxfId="2933" priority="3351">
      <formula>S372="No_existen"</formula>
    </cfRule>
  </conditionalFormatting>
  <conditionalFormatting sqref="AG373">
    <cfRule type="expression" dxfId="2932" priority="3350">
      <formula>S373="No_existen"</formula>
    </cfRule>
  </conditionalFormatting>
  <conditionalFormatting sqref="AG361">
    <cfRule type="expression" dxfId="2931" priority="3347">
      <formula>AF361="No asignado"</formula>
    </cfRule>
  </conditionalFormatting>
  <conditionalFormatting sqref="AB368:AB370">
    <cfRule type="expression" dxfId="2930" priority="3346">
      <formula>AA368="Manual"</formula>
    </cfRule>
  </conditionalFormatting>
  <conditionalFormatting sqref="AG357:AG358 AG361 AG372:AG373">
    <cfRule type="expression" dxfId="2929" priority="3348">
      <formula>AF357="No asignado"</formula>
    </cfRule>
  </conditionalFormatting>
  <conditionalFormatting sqref="AG357">
    <cfRule type="expression" dxfId="2928" priority="3344">
      <formula>$S$12="No_existen"</formula>
    </cfRule>
  </conditionalFormatting>
  <conditionalFormatting sqref="AG358">
    <cfRule type="expression" dxfId="2927" priority="3343">
      <formula>$S$13="No_existen"</formula>
    </cfRule>
  </conditionalFormatting>
  <conditionalFormatting sqref="AW356:AY373">
    <cfRule type="expression" dxfId="2926" priority="3342">
      <formula>$S356="No_existen"</formula>
    </cfRule>
  </conditionalFormatting>
  <conditionalFormatting sqref="G372:I373 G356:G371">
    <cfRule type="expression" dxfId="2925" priority="3341">
      <formula>$G356="N/A"</formula>
    </cfRule>
  </conditionalFormatting>
  <conditionalFormatting sqref="W367">
    <cfRule type="expression" dxfId="2924" priority="3340">
      <formula>S367="No_existen"</formula>
    </cfRule>
  </conditionalFormatting>
  <conditionalFormatting sqref="W356">
    <cfRule type="expression" dxfId="2923" priority="3339">
      <formula>S356="No_existen"</formula>
    </cfRule>
  </conditionalFormatting>
  <conditionalFormatting sqref="W357">
    <cfRule type="expression" dxfId="2922" priority="3338">
      <formula>S357="No_existen"</formula>
    </cfRule>
  </conditionalFormatting>
  <conditionalFormatting sqref="W358">
    <cfRule type="expression" dxfId="2921" priority="3337">
      <formula>S358="No_existen"</formula>
    </cfRule>
  </conditionalFormatting>
  <conditionalFormatting sqref="W361">
    <cfRule type="expression" dxfId="2920" priority="3336">
      <formula>S361="No_existen"</formula>
    </cfRule>
  </conditionalFormatting>
  <conditionalFormatting sqref="W359">
    <cfRule type="expression" dxfId="2919" priority="3335">
      <formula>S359="No_existen"</formula>
    </cfRule>
  </conditionalFormatting>
  <conditionalFormatting sqref="W360">
    <cfRule type="expression" dxfId="2918" priority="3334">
      <formula>S360="No_existen"</formula>
    </cfRule>
  </conditionalFormatting>
  <conditionalFormatting sqref="W364">
    <cfRule type="expression" dxfId="2917" priority="3333">
      <formula>S364="No_existen"</formula>
    </cfRule>
  </conditionalFormatting>
  <conditionalFormatting sqref="W362">
    <cfRule type="expression" dxfId="2916" priority="3332">
      <formula>S362="No_existen"</formula>
    </cfRule>
  </conditionalFormatting>
  <conditionalFormatting sqref="W363">
    <cfRule type="expression" dxfId="2915" priority="3331">
      <formula>S363="No_existen"</formula>
    </cfRule>
  </conditionalFormatting>
  <conditionalFormatting sqref="W366">
    <cfRule type="expression" dxfId="2914" priority="3330">
      <formula>T366="No_existen"</formula>
    </cfRule>
  </conditionalFormatting>
  <conditionalFormatting sqref="W366">
    <cfRule type="expression" dxfId="2913" priority="3329">
      <formula>T366=""</formula>
    </cfRule>
  </conditionalFormatting>
  <conditionalFormatting sqref="W365">
    <cfRule type="expression" dxfId="2912" priority="3328">
      <formula>T365="No_existen"</formula>
    </cfRule>
  </conditionalFormatting>
  <conditionalFormatting sqref="W365">
    <cfRule type="expression" dxfId="2911" priority="3327">
      <formula>T365=""</formula>
    </cfRule>
  </conditionalFormatting>
  <conditionalFormatting sqref="W370">
    <cfRule type="expression" dxfId="2910" priority="3326">
      <formula>S370="No_existen"</formula>
    </cfRule>
  </conditionalFormatting>
  <conditionalFormatting sqref="W369">
    <cfRule type="expression" dxfId="2909" priority="3325">
      <formula>T369="No_existen"</formula>
    </cfRule>
  </conditionalFormatting>
  <conditionalFormatting sqref="W369">
    <cfRule type="expression" dxfId="2908" priority="3324">
      <formula>T369=""</formula>
    </cfRule>
  </conditionalFormatting>
  <conditionalFormatting sqref="W368">
    <cfRule type="expression" dxfId="2907" priority="3323">
      <formula>S368="No_existen"</formula>
    </cfRule>
  </conditionalFormatting>
  <conditionalFormatting sqref="W371">
    <cfRule type="expression" dxfId="2906" priority="3322">
      <formula>S371="No_existen"</formula>
    </cfRule>
  </conditionalFormatting>
  <conditionalFormatting sqref="AG356">
    <cfRule type="expression" dxfId="2905" priority="3321">
      <formula>$P$11="No_existen"</formula>
    </cfRule>
  </conditionalFormatting>
  <conditionalFormatting sqref="AG356">
    <cfRule type="expression" dxfId="2904" priority="3320">
      <formula>AF356="No asignado"</formula>
    </cfRule>
  </conditionalFormatting>
  <conditionalFormatting sqref="AG360">
    <cfRule type="expression" dxfId="2903" priority="3319">
      <formula>S360="No_existen"</formula>
    </cfRule>
  </conditionalFormatting>
  <conditionalFormatting sqref="AG360">
    <cfRule type="expression" dxfId="2902" priority="3317">
      <formula>AF360="No asignado"</formula>
    </cfRule>
  </conditionalFormatting>
  <conditionalFormatting sqref="AG360">
    <cfRule type="expression" dxfId="2901" priority="3318">
      <formula>AF360="No asignado"</formula>
    </cfRule>
  </conditionalFormatting>
  <conditionalFormatting sqref="AG359">
    <cfRule type="expression" dxfId="2900" priority="3316">
      <formula>S359="No_existen"</formula>
    </cfRule>
  </conditionalFormatting>
  <conditionalFormatting sqref="AG359">
    <cfRule type="expression" dxfId="2899" priority="3314">
      <formula>AF359="No asignado"</formula>
    </cfRule>
  </conditionalFormatting>
  <conditionalFormatting sqref="AG359">
    <cfRule type="expression" dxfId="2898" priority="3315">
      <formula>AF359="No asignado"</formula>
    </cfRule>
  </conditionalFormatting>
  <conditionalFormatting sqref="AG364">
    <cfRule type="expression" dxfId="2897" priority="3313">
      <formula>S364="No_existen"</formula>
    </cfRule>
  </conditionalFormatting>
  <conditionalFormatting sqref="AG367">
    <cfRule type="expression" dxfId="2896" priority="3304">
      <formula>AF367="No asignado"</formula>
    </cfRule>
    <cfRule type="expression" dxfId="2895" priority="3312">
      <formula>S367="No_existen"</formula>
    </cfRule>
  </conditionalFormatting>
  <conditionalFormatting sqref="AG368">
    <cfRule type="expression" dxfId="2894" priority="3311">
      <formula>S368="No_existen"</formula>
    </cfRule>
  </conditionalFormatting>
  <conditionalFormatting sqref="AG370">
    <cfRule type="expression" dxfId="2893" priority="3309">
      <formula>S370="No_existen"</formula>
    </cfRule>
  </conditionalFormatting>
  <conditionalFormatting sqref="AG364">
    <cfRule type="expression" dxfId="2892" priority="3305">
      <formula>AF364="No asignado"</formula>
    </cfRule>
  </conditionalFormatting>
  <conditionalFormatting sqref="AG364">
    <cfRule type="expression" dxfId="2891" priority="3307">
      <formula>AF364="No asignado"</formula>
    </cfRule>
  </conditionalFormatting>
  <conditionalFormatting sqref="AG362">
    <cfRule type="expression" dxfId="2890" priority="3303">
      <formula>S362="No_existen"</formula>
    </cfRule>
  </conditionalFormatting>
  <conditionalFormatting sqref="AG362:AG363">
    <cfRule type="expression" dxfId="2889" priority="3300">
      <formula>AF362="No asignado"</formula>
    </cfRule>
  </conditionalFormatting>
  <conditionalFormatting sqref="AG362:AG363">
    <cfRule type="expression" dxfId="2888" priority="3301">
      <formula>AF362="No asignado"</formula>
    </cfRule>
  </conditionalFormatting>
  <conditionalFormatting sqref="AG365">
    <cfRule type="expression" dxfId="2887" priority="3299">
      <formula>S365="No_existen"</formula>
    </cfRule>
  </conditionalFormatting>
  <conditionalFormatting sqref="AG365">
    <cfRule type="expression" dxfId="2886" priority="3297">
      <formula>AF365="No asignado"</formula>
    </cfRule>
  </conditionalFormatting>
  <conditionalFormatting sqref="AG365">
    <cfRule type="expression" dxfId="2885" priority="3298">
      <formula>AF365="No asignado"</formula>
    </cfRule>
  </conditionalFormatting>
  <conditionalFormatting sqref="AG366">
    <cfRule type="expression" dxfId="2884" priority="3296">
      <formula>S366="No_existen"</formula>
    </cfRule>
  </conditionalFormatting>
  <conditionalFormatting sqref="AG366">
    <cfRule type="expression" dxfId="2883" priority="3294">
      <formula>AF366="No asignado"</formula>
    </cfRule>
  </conditionalFormatting>
  <conditionalFormatting sqref="AG366">
    <cfRule type="expression" dxfId="2882" priority="3295">
      <formula>AF366="No asignado"</formula>
    </cfRule>
  </conditionalFormatting>
  <conditionalFormatting sqref="AG371">
    <cfRule type="expression" dxfId="2881" priority="3293">
      <formula>S371="No_existen"</formula>
    </cfRule>
  </conditionalFormatting>
  <conditionalFormatting sqref="AU356:AV356">
    <cfRule type="cellIs" dxfId="2880" priority="3290" operator="equal">
      <formula>"LEVE"</formula>
    </cfRule>
    <cfRule type="cellIs" dxfId="2879" priority="3291" operator="equal">
      <formula>"MODERADO"</formula>
    </cfRule>
    <cfRule type="cellIs" dxfId="2878" priority="3292" operator="equal">
      <formula>"GRAVE"</formula>
    </cfRule>
  </conditionalFormatting>
  <conditionalFormatting sqref="AU359:AV359">
    <cfRule type="cellIs" dxfId="2877" priority="3287" operator="equal">
      <formula>"LEVE"</formula>
    </cfRule>
    <cfRule type="cellIs" dxfId="2876" priority="3288" operator="equal">
      <formula>"MODERADO"</formula>
    </cfRule>
    <cfRule type="cellIs" dxfId="2875" priority="3289" operator="equal">
      <formula>"GRAVE"</formula>
    </cfRule>
  </conditionalFormatting>
  <conditionalFormatting sqref="AU362:AV362">
    <cfRule type="cellIs" dxfId="2874" priority="3284" operator="equal">
      <formula>"LEVE"</formula>
    </cfRule>
    <cfRule type="cellIs" dxfId="2873" priority="3285" operator="equal">
      <formula>"MODERADO"</formula>
    </cfRule>
    <cfRule type="cellIs" dxfId="2872" priority="3286" operator="equal">
      <formula>"GRAVE"</formula>
    </cfRule>
  </conditionalFormatting>
  <conditionalFormatting sqref="AU365:AV365">
    <cfRule type="cellIs" dxfId="2871" priority="3281" operator="equal">
      <formula>"LEVE"</formula>
    </cfRule>
    <cfRule type="cellIs" dxfId="2870" priority="3282" operator="equal">
      <formula>"MODERADO"</formula>
    </cfRule>
    <cfRule type="cellIs" dxfId="2869" priority="3283" operator="equal">
      <formula>"GRAVE"</formula>
    </cfRule>
  </conditionalFormatting>
  <conditionalFormatting sqref="AV368 AU371:AV371">
    <cfRule type="cellIs" dxfId="2868" priority="3278" operator="equal">
      <formula>"LEVE"</formula>
    </cfRule>
    <cfRule type="cellIs" dxfId="2867" priority="3279" operator="equal">
      <formula>"MODERADO"</formula>
    </cfRule>
    <cfRule type="cellIs" dxfId="2866" priority="3280" operator="equal">
      <formula>"GRAVE"</formula>
    </cfRule>
  </conditionalFormatting>
  <conditionalFormatting sqref="AU368">
    <cfRule type="cellIs" dxfId="2865" priority="3275" operator="equal">
      <formula>"LEVE"</formula>
    </cfRule>
    <cfRule type="cellIs" dxfId="2864" priority="3276" operator="equal">
      <formula>"MODERADO"</formula>
    </cfRule>
    <cfRule type="cellIs" dxfId="2863" priority="3277" operator="equal">
      <formula>"GRAVE"</formula>
    </cfRule>
  </conditionalFormatting>
  <conditionalFormatting sqref="O380 O383 O386 O377 O389 O392 O395 O398 O401 O404 N374:N406 O374">
    <cfRule type="containsText" dxfId="2862" priority="3264" operator="containsText" text="MEDIA">
      <formula>NOT(ISERROR(SEARCH("MEDIA",N374)))</formula>
    </cfRule>
    <cfRule type="containsText" dxfId="2861" priority="3265" operator="containsText" text="ALTA">
      <formula>NOT(ISERROR(SEARCH("ALTA",N374)))</formula>
    </cfRule>
    <cfRule type="containsText" dxfId="2860" priority="3266" operator="containsText" text="BAJA">
      <formula>NOT(ISERROR(SEARCH("BAJA",N374)))</formula>
    </cfRule>
  </conditionalFormatting>
  <conditionalFormatting sqref="Q377 Q380 Q383 Q386 Q389 Q392 Q395 Q398 Q401 Q404 P374:P406 Q374">
    <cfRule type="containsText" dxfId="2859" priority="3261" operator="containsText" text="MEDIO">
      <formula>NOT(ISERROR(SEARCH("MEDIO",P374)))</formula>
    </cfRule>
    <cfRule type="containsText" dxfId="2858" priority="3262" operator="containsText" text="ALTO">
      <formula>NOT(ISERROR(SEARCH("ALTO",P374)))</formula>
    </cfRule>
    <cfRule type="containsText" dxfId="2857" priority="3263" operator="containsText" text="BAJO">
      <formula>NOT(ISERROR(SEARCH("BAJO",P374)))</formula>
    </cfRule>
  </conditionalFormatting>
  <conditionalFormatting sqref="S374:S406">
    <cfRule type="cellIs" dxfId="2856" priority="3260" operator="between">
      <formula>2</formula>
      <formula>3</formula>
    </cfRule>
  </conditionalFormatting>
  <conditionalFormatting sqref="R374:R406">
    <cfRule type="cellIs" dxfId="2855" priority="3257" operator="lessThanOrEqual">
      <formula>3</formula>
    </cfRule>
    <cfRule type="cellIs" dxfId="2854" priority="3258" stopIfTrue="1" operator="between">
      <formula>4</formula>
      <formula>9</formula>
    </cfRule>
    <cfRule type="cellIs" dxfId="2853" priority="3259" operator="greaterThanOrEqual">
      <formula>10</formula>
    </cfRule>
  </conditionalFormatting>
  <conditionalFormatting sqref="N374:N406">
    <cfRule type="containsText" dxfId="2852" priority="3249" operator="containsText" text="MEDIO BAJA">
      <formula>NOT(ISERROR(SEARCH("MEDIO BAJA",N374)))</formula>
    </cfRule>
    <cfRule type="containsText" dxfId="2851" priority="3250" operator="containsText" text="MEDIO ALTA">
      <formula>NOT(ISERROR(SEARCH("MEDIO ALTA",N374)))</formula>
    </cfRule>
  </conditionalFormatting>
  <conditionalFormatting sqref="P374:P406">
    <cfRule type="containsText" dxfId="2850" priority="3247" operator="containsText" text="MEDIO BAJO">
      <formula>NOT(ISERROR(SEARCH("MEDIO BAJO",P374)))</formula>
    </cfRule>
    <cfRule type="containsText" dxfId="2849" priority="3248" operator="containsText" text="MEDIO ALTO">
      <formula>NOT(ISERROR(SEARCH("MEDIO ALTO",P374)))</formula>
    </cfRule>
  </conditionalFormatting>
  <conditionalFormatting sqref="AL374:AL406">
    <cfRule type="expression" dxfId="2848" priority="3246">
      <formula>S374="No_existen"</formula>
    </cfRule>
  </conditionalFormatting>
  <conditionalFormatting sqref="AP374:AP406">
    <cfRule type="expression" dxfId="2847" priority="3245">
      <formula>S374="No_existen"</formula>
    </cfRule>
  </conditionalFormatting>
  <conditionalFormatting sqref="BA374:BA406">
    <cfRule type="expression" dxfId="2846" priority="3243">
      <formula>AW374&lt;&gt;"COMPARTIR"</formula>
    </cfRule>
    <cfRule type="expression" dxfId="2845" priority="3244">
      <formula>AW374="ASUMIR"</formula>
    </cfRule>
  </conditionalFormatting>
  <conditionalFormatting sqref="AX374:AX406">
    <cfRule type="expression" dxfId="2844" priority="3242">
      <formula>AW374="ASUMIR"</formula>
    </cfRule>
  </conditionalFormatting>
  <conditionalFormatting sqref="AY374:AZ406">
    <cfRule type="expression" dxfId="2843" priority="3241">
      <formula>AW374="ASUMIR"</formula>
    </cfRule>
  </conditionalFormatting>
  <conditionalFormatting sqref="AK374:AK406">
    <cfRule type="expression" dxfId="2842" priority="3268">
      <formula>S374="No_existen"</formula>
    </cfRule>
  </conditionalFormatting>
  <conditionalFormatting sqref="AF374:AF406">
    <cfRule type="expression" dxfId="2841" priority="3271">
      <formula>S374="No_existen"</formula>
    </cfRule>
  </conditionalFormatting>
  <conditionalFormatting sqref="AB374:AB406">
    <cfRule type="expression" dxfId="2840" priority="3195">
      <formula>AA374="Semiautomatico"</formula>
    </cfRule>
    <cfRule type="expression" dxfId="2839" priority="3198">
      <formula>AA374="Manual"</formula>
    </cfRule>
    <cfRule type="expression" dxfId="2838" priority="3237">
      <formula>S374="No_existen"</formula>
    </cfRule>
  </conditionalFormatting>
  <conditionalFormatting sqref="AA375">
    <cfRule type="expression" dxfId="2837" priority="3236">
      <formula>$S$12="No_existen"</formula>
    </cfRule>
  </conditionalFormatting>
  <conditionalFormatting sqref="AB375:AB406">
    <cfRule type="expression" dxfId="2836" priority="3235">
      <formula>S375="No_existen"</formula>
    </cfRule>
  </conditionalFormatting>
  <conditionalFormatting sqref="AA374">
    <cfRule type="expression" dxfId="2835" priority="3233">
      <formula>S374="No_Existen"</formula>
    </cfRule>
  </conditionalFormatting>
  <conditionalFormatting sqref="AA376">
    <cfRule type="expression" dxfId="2834" priority="3232">
      <formula>S376="No_existen"</formula>
    </cfRule>
  </conditionalFormatting>
  <conditionalFormatting sqref="AA377">
    <cfRule type="expression" dxfId="2833" priority="3231">
      <formula>$S$14="No_existen"</formula>
    </cfRule>
  </conditionalFormatting>
  <conditionalFormatting sqref="AA378">
    <cfRule type="expression" dxfId="2832" priority="3230">
      <formula>$S$15="No_existen"</formula>
    </cfRule>
  </conditionalFormatting>
  <conditionalFormatting sqref="AA379">
    <cfRule type="expression" dxfId="2831" priority="3229">
      <formula>$S$16="No_existen"</formula>
    </cfRule>
  </conditionalFormatting>
  <conditionalFormatting sqref="AA380">
    <cfRule type="expression" dxfId="2830" priority="3228">
      <formula>$S$17="No_existen"</formula>
    </cfRule>
  </conditionalFormatting>
  <conditionalFormatting sqref="AA381">
    <cfRule type="expression" dxfId="2829" priority="3227">
      <formula>$S$18="No_existen"</formula>
    </cfRule>
  </conditionalFormatting>
  <conditionalFormatting sqref="AA382">
    <cfRule type="expression" dxfId="2828" priority="3226">
      <formula>$S$19="No_existen"</formula>
    </cfRule>
  </conditionalFormatting>
  <conditionalFormatting sqref="AA383">
    <cfRule type="expression" dxfId="2827" priority="3225">
      <formula>$S$20="No_existen"</formula>
    </cfRule>
  </conditionalFormatting>
  <conditionalFormatting sqref="AA384">
    <cfRule type="expression" dxfId="2826" priority="3224">
      <formula>$S$21="No_existen"</formula>
    </cfRule>
  </conditionalFormatting>
  <conditionalFormatting sqref="AA385">
    <cfRule type="expression" dxfId="2825" priority="3223">
      <formula>$S$22="No_existen"</formula>
    </cfRule>
  </conditionalFormatting>
  <conditionalFormatting sqref="AA386">
    <cfRule type="expression" dxfId="2824" priority="3222">
      <formula>$S$23="No_existen"</formula>
    </cfRule>
  </conditionalFormatting>
  <conditionalFormatting sqref="AA387">
    <cfRule type="expression" dxfId="2823" priority="3221">
      <formula>$S$24="No_existen"</formula>
    </cfRule>
  </conditionalFormatting>
  <conditionalFormatting sqref="AA388">
    <cfRule type="expression" dxfId="2822" priority="3220">
      <formula>$S$25="No_existen"</formula>
    </cfRule>
  </conditionalFormatting>
  <conditionalFormatting sqref="AA389">
    <cfRule type="expression" dxfId="2821" priority="3219">
      <formula>$S$26="No_existen"</formula>
    </cfRule>
  </conditionalFormatting>
  <conditionalFormatting sqref="AA390">
    <cfRule type="expression" dxfId="2820" priority="3218">
      <formula>$S$27="No_existen"</formula>
    </cfRule>
  </conditionalFormatting>
  <conditionalFormatting sqref="AA391">
    <cfRule type="expression" dxfId="2819" priority="3217">
      <formula>$S$28="No_existen"</formula>
    </cfRule>
  </conditionalFormatting>
  <conditionalFormatting sqref="AA392">
    <cfRule type="expression" dxfId="2818" priority="3216">
      <formula>$S$29="No_existen"</formula>
    </cfRule>
  </conditionalFormatting>
  <conditionalFormatting sqref="AA393">
    <cfRule type="expression" dxfId="2817" priority="3215">
      <formula>$S$30="No_existen"</formula>
    </cfRule>
  </conditionalFormatting>
  <conditionalFormatting sqref="AA394">
    <cfRule type="expression" dxfId="2816" priority="3214">
      <formula>$S$31="No_existen"</formula>
    </cfRule>
  </conditionalFormatting>
  <conditionalFormatting sqref="AA395">
    <cfRule type="expression" dxfId="2815" priority="3213">
      <formula>$S$32="No_existen"</formula>
    </cfRule>
  </conditionalFormatting>
  <conditionalFormatting sqref="AA396">
    <cfRule type="expression" dxfId="2814" priority="3212">
      <formula>$S$33="No_existen"</formula>
    </cfRule>
  </conditionalFormatting>
  <conditionalFormatting sqref="AA397">
    <cfRule type="expression" dxfId="2813" priority="3211">
      <formula>$S$34="No_existen"</formula>
    </cfRule>
  </conditionalFormatting>
  <conditionalFormatting sqref="AA398">
    <cfRule type="expression" dxfId="2812" priority="3210">
      <formula>$S$35="No_existen"</formula>
    </cfRule>
  </conditionalFormatting>
  <conditionalFormatting sqref="AA399">
    <cfRule type="expression" dxfId="2811" priority="3209">
      <formula>$S$36="No_existen"</formula>
    </cfRule>
  </conditionalFormatting>
  <conditionalFormatting sqref="AA400">
    <cfRule type="expression" dxfId="2810" priority="3208">
      <formula>$S$37="No_existen"</formula>
    </cfRule>
  </conditionalFormatting>
  <conditionalFormatting sqref="AA401">
    <cfRule type="expression" dxfId="2809" priority="3207">
      <formula>$S$38="No_existen"</formula>
    </cfRule>
  </conditionalFormatting>
  <conditionalFormatting sqref="AA402">
    <cfRule type="expression" dxfId="2808" priority="3206">
      <formula>$S$39="No_existen"</formula>
    </cfRule>
  </conditionalFormatting>
  <conditionalFormatting sqref="AA403">
    <cfRule type="expression" dxfId="2807" priority="3205">
      <formula>$S$40="No_existen"</formula>
    </cfRule>
  </conditionalFormatting>
  <conditionalFormatting sqref="W405:W406">
    <cfRule type="expression" dxfId="2806" priority="3204">
      <formula>S405="No_existen"</formula>
    </cfRule>
  </conditionalFormatting>
  <conditionalFormatting sqref="AA404">
    <cfRule type="expression" dxfId="2805" priority="3203">
      <formula>$S$41="No_existen"</formula>
    </cfRule>
  </conditionalFormatting>
  <conditionalFormatting sqref="AA405">
    <cfRule type="expression" dxfId="2804" priority="3202">
      <formula>$S$42="No_existen"</formula>
    </cfRule>
  </conditionalFormatting>
  <conditionalFormatting sqref="AA406">
    <cfRule type="expression" dxfId="2803" priority="3201">
      <formula>$S$43="No_existen"</formula>
    </cfRule>
  </conditionalFormatting>
  <conditionalFormatting sqref="AG405">
    <cfRule type="expression" dxfId="2802" priority="3200">
      <formula>S405="No_existen"</formula>
    </cfRule>
  </conditionalFormatting>
  <conditionalFormatting sqref="AG406">
    <cfRule type="expression" dxfId="2801" priority="3199">
      <formula>S406="No_existen"</formula>
    </cfRule>
  </conditionalFormatting>
  <conditionalFormatting sqref="AB386:AB388">
    <cfRule type="expression" dxfId="2800" priority="3196">
      <formula>AA386="Manual"</formula>
    </cfRule>
  </conditionalFormatting>
  <conditionalFormatting sqref="AG405:AG406">
    <cfRule type="expression" dxfId="2799" priority="3197">
      <formula>AF405="No asignado"</formula>
    </cfRule>
  </conditionalFormatting>
  <conditionalFormatting sqref="AW374:AY406">
    <cfRule type="expression" dxfId="2798" priority="3194">
      <formula>$S374="No_existen"</formula>
    </cfRule>
  </conditionalFormatting>
  <conditionalFormatting sqref="G405:I406 G374:H404">
    <cfRule type="expression" dxfId="2797" priority="3193">
      <formula>$G374="N/A"</formula>
    </cfRule>
  </conditionalFormatting>
  <conditionalFormatting sqref="W374">
    <cfRule type="expression" dxfId="2796" priority="3192">
      <formula>S374="No_existen"</formula>
    </cfRule>
  </conditionalFormatting>
  <conditionalFormatting sqref="W375">
    <cfRule type="expression" dxfId="2795" priority="3191">
      <formula>S375="No_existen"</formula>
    </cfRule>
  </conditionalFormatting>
  <conditionalFormatting sqref="W376">
    <cfRule type="expression" dxfId="2794" priority="3190">
      <formula>S376="No_existen"</formula>
    </cfRule>
  </conditionalFormatting>
  <conditionalFormatting sqref="W377">
    <cfRule type="expression" dxfId="2793" priority="3189">
      <formula>S377="No_existen"</formula>
    </cfRule>
  </conditionalFormatting>
  <conditionalFormatting sqref="W378">
    <cfRule type="expression" dxfId="2792" priority="3188">
      <formula>S378="No_existen"</formula>
    </cfRule>
  </conditionalFormatting>
  <conditionalFormatting sqref="W379">
    <cfRule type="expression" dxfId="2791" priority="3187">
      <formula>S379="No_existen"</formula>
    </cfRule>
  </conditionalFormatting>
  <conditionalFormatting sqref="W380">
    <cfRule type="expression" dxfId="2790" priority="3186">
      <formula>S380="No_existen"</formula>
    </cfRule>
  </conditionalFormatting>
  <conditionalFormatting sqref="W381">
    <cfRule type="expression" dxfId="2789" priority="3185">
      <formula>S381="No_existen"</formula>
    </cfRule>
  </conditionalFormatting>
  <conditionalFormatting sqref="W382">
    <cfRule type="expression" dxfId="2788" priority="3184">
      <formula>S382="No_existen"</formula>
    </cfRule>
  </conditionalFormatting>
  <conditionalFormatting sqref="W383">
    <cfRule type="expression" dxfId="2787" priority="3183">
      <formula>S383="No_existen"</formula>
    </cfRule>
  </conditionalFormatting>
  <conditionalFormatting sqref="W384">
    <cfRule type="expression" dxfId="2786" priority="3182">
      <formula>S384="No_existen"</formula>
    </cfRule>
  </conditionalFormatting>
  <conditionalFormatting sqref="W385">
    <cfRule type="expression" dxfId="2785" priority="3181">
      <formula>S385="No_existen"</formula>
    </cfRule>
  </conditionalFormatting>
  <conditionalFormatting sqref="W386">
    <cfRule type="expression" dxfId="2784" priority="3180">
      <formula>S386="No_existen"</formula>
    </cfRule>
  </conditionalFormatting>
  <conditionalFormatting sqref="W387">
    <cfRule type="expression" dxfId="2783" priority="3179">
      <formula>S387="No_existen"</formula>
    </cfRule>
  </conditionalFormatting>
  <conditionalFormatting sqref="W388">
    <cfRule type="expression" dxfId="2782" priority="3178">
      <formula>S388="No_existen"</formula>
    </cfRule>
  </conditionalFormatting>
  <conditionalFormatting sqref="W389">
    <cfRule type="expression" dxfId="2781" priority="3177">
      <formula>S389="No_existen"</formula>
    </cfRule>
  </conditionalFormatting>
  <conditionalFormatting sqref="W390">
    <cfRule type="expression" dxfId="2780" priority="3176">
      <formula>S390="No_existen"</formula>
    </cfRule>
  </conditionalFormatting>
  <conditionalFormatting sqref="W391">
    <cfRule type="expression" dxfId="2779" priority="3175">
      <formula>S391="No_existen"</formula>
    </cfRule>
  </conditionalFormatting>
  <conditionalFormatting sqref="W392:W394">
    <cfRule type="expression" dxfId="2778" priority="3174">
      <formula>S392="No_existen"</formula>
    </cfRule>
  </conditionalFormatting>
  <conditionalFormatting sqref="W395:W397">
    <cfRule type="expression" dxfId="2777" priority="3173">
      <formula>S395="No_existen"</formula>
    </cfRule>
  </conditionalFormatting>
  <conditionalFormatting sqref="W398:W400">
    <cfRule type="expression" dxfId="2776" priority="3172">
      <formula>S398="No_existen"</formula>
    </cfRule>
  </conditionalFormatting>
  <conditionalFormatting sqref="W401:W403">
    <cfRule type="expression" dxfId="2775" priority="3171">
      <formula>S401="No_existen"</formula>
    </cfRule>
  </conditionalFormatting>
  <conditionalFormatting sqref="W404">
    <cfRule type="expression" dxfId="2774" priority="3170">
      <formula>S404="No_existen"</formula>
    </cfRule>
  </conditionalFormatting>
  <conditionalFormatting sqref="AG374">
    <cfRule type="expression" dxfId="2773" priority="3169">
      <formula>$P$11="No_existen"</formula>
    </cfRule>
  </conditionalFormatting>
  <conditionalFormatting sqref="AG377">
    <cfRule type="expression" dxfId="2772" priority="3168">
      <formula>S377="No_existen"</formula>
    </cfRule>
  </conditionalFormatting>
  <conditionalFormatting sqref="AG378">
    <cfRule type="expression" dxfId="2771" priority="3167">
      <formula>S378="No_existen"</formula>
    </cfRule>
  </conditionalFormatting>
  <conditionalFormatting sqref="AG379">
    <cfRule type="expression" dxfId="2770" priority="3166">
      <formula>S379="No_existen"</formula>
    </cfRule>
  </conditionalFormatting>
  <conditionalFormatting sqref="AG380">
    <cfRule type="expression" dxfId="2769" priority="3165">
      <formula>S380="No_existen"</formula>
    </cfRule>
  </conditionalFormatting>
  <conditionalFormatting sqref="AG381">
    <cfRule type="expression" dxfId="2768" priority="3164">
      <formula>S381="No_existen"</formula>
    </cfRule>
  </conditionalFormatting>
  <conditionalFormatting sqref="AG382">
    <cfRule type="expression" dxfId="2767" priority="3163">
      <formula>S382="No_existen"</formula>
    </cfRule>
  </conditionalFormatting>
  <conditionalFormatting sqref="AG383:AG385">
    <cfRule type="expression" dxfId="2766" priority="3141">
      <formula>AF383="No asignado"</formula>
    </cfRule>
    <cfRule type="expression" dxfId="2765" priority="3162">
      <formula>S383="No_existen"</formula>
    </cfRule>
  </conditionalFormatting>
  <conditionalFormatting sqref="AG386">
    <cfRule type="expression" dxfId="2764" priority="3161">
      <formula>S386="No_existen"</formula>
    </cfRule>
  </conditionalFormatting>
  <conditionalFormatting sqref="AG387">
    <cfRule type="expression" dxfId="2763" priority="3160">
      <formula>S387="No_existen"</formula>
    </cfRule>
  </conditionalFormatting>
  <conditionalFormatting sqref="AG388">
    <cfRule type="expression" dxfId="2762" priority="3159">
      <formula>S388="No_existen"</formula>
    </cfRule>
  </conditionalFormatting>
  <conditionalFormatting sqref="AG389">
    <cfRule type="expression" dxfId="2761" priority="3158">
      <formula>S389="No_existen"</formula>
    </cfRule>
  </conditionalFormatting>
  <conditionalFormatting sqref="AG390">
    <cfRule type="expression" dxfId="2760" priority="3157">
      <formula>S390="No_existen"</formula>
    </cfRule>
  </conditionalFormatting>
  <conditionalFormatting sqref="AG391">
    <cfRule type="expression" dxfId="2759" priority="3156">
      <formula>S391="No_existen"</formula>
    </cfRule>
  </conditionalFormatting>
  <conditionalFormatting sqref="AG392:AG394">
    <cfRule type="expression" dxfId="2758" priority="3155">
      <formula>S392="No_existen"</formula>
    </cfRule>
  </conditionalFormatting>
  <conditionalFormatting sqref="AG395">
    <cfRule type="expression" dxfId="2757" priority="3154">
      <formula>S395="No_existen"</formula>
    </cfRule>
  </conditionalFormatting>
  <conditionalFormatting sqref="AG396">
    <cfRule type="expression" dxfId="2756" priority="3153">
      <formula>S396="No_existen"</formula>
    </cfRule>
  </conditionalFormatting>
  <conditionalFormatting sqref="AG397">
    <cfRule type="expression" dxfId="2755" priority="3152">
      <formula>S397="No_existen"</formula>
    </cfRule>
  </conditionalFormatting>
  <conditionalFormatting sqref="AG398">
    <cfRule type="expression" dxfId="2754" priority="3151">
      <formula>S398="No_existen"</formula>
    </cfRule>
  </conditionalFormatting>
  <conditionalFormatting sqref="AG399">
    <cfRule type="expression" dxfId="2753" priority="3150">
      <formula>S399="No_existen"</formula>
    </cfRule>
  </conditionalFormatting>
  <conditionalFormatting sqref="AG400">
    <cfRule type="expression" dxfId="2752" priority="3149">
      <formula>S400="No_existen"</formula>
    </cfRule>
  </conditionalFormatting>
  <conditionalFormatting sqref="AG401">
    <cfRule type="expression" dxfId="2751" priority="3148">
      <formula>S401="No_existen"</formula>
    </cfRule>
  </conditionalFormatting>
  <conditionalFormatting sqref="AG402">
    <cfRule type="expression" dxfId="2750" priority="3147">
      <formula>S402="No_existen"</formula>
    </cfRule>
  </conditionalFormatting>
  <conditionalFormatting sqref="AG403">
    <cfRule type="expression" dxfId="2749" priority="3146">
      <formula>S403="No_existen"</formula>
    </cfRule>
  </conditionalFormatting>
  <conditionalFormatting sqref="AG404">
    <cfRule type="expression" dxfId="2748" priority="3145">
      <formula>S404="No_existen"</formula>
    </cfRule>
  </conditionalFormatting>
  <conditionalFormatting sqref="AG377:AG379">
    <cfRule type="expression" dxfId="2747" priority="3143">
      <formula>AF377="No asignado"</formula>
    </cfRule>
  </conditionalFormatting>
  <conditionalFormatting sqref="AG380:AG382">
    <cfRule type="expression" dxfId="2746" priority="3142">
      <formula>AF380="No asignado"</formula>
    </cfRule>
  </conditionalFormatting>
  <conditionalFormatting sqref="AG374:AG404">
    <cfRule type="expression" dxfId="2745" priority="3144">
      <formula>AF374="No asignado"</formula>
    </cfRule>
  </conditionalFormatting>
  <conditionalFormatting sqref="AG375">
    <cfRule type="expression" dxfId="2744" priority="3140">
      <formula>$P$12="No_existen"</formula>
    </cfRule>
  </conditionalFormatting>
  <conditionalFormatting sqref="AG376">
    <cfRule type="expression" dxfId="2743" priority="3139">
      <formula>$P$13="No_existen"</formula>
    </cfRule>
  </conditionalFormatting>
  <conditionalFormatting sqref="AU386:AV386 AU389:AV389 AU392:AV392 AU395:AV395 AU398:AV398 AU401:AV401 AU404:AV404">
    <cfRule type="cellIs" dxfId="2742" priority="3136" operator="equal">
      <formula>"LEVE"</formula>
    </cfRule>
    <cfRule type="cellIs" dxfId="2741" priority="3137" operator="equal">
      <formula>"MODERADO"</formula>
    </cfRule>
    <cfRule type="cellIs" dxfId="2740" priority="3138" operator="equal">
      <formula>"GRAVE"</formula>
    </cfRule>
  </conditionalFormatting>
  <conditionalFormatting sqref="AU374:AV374">
    <cfRule type="cellIs" dxfId="2739" priority="3133" operator="equal">
      <formula>"LEVE"</formula>
    </cfRule>
    <cfRule type="cellIs" dxfId="2738" priority="3134" operator="equal">
      <formula>"MODERADO"</formula>
    </cfRule>
    <cfRule type="cellIs" dxfId="2737" priority="3135" operator="equal">
      <formula>"GRAVE"</formula>
    </cfRule>
  </conditionalFormatting>
  <conditionalFormatting sqref="AU377:AV377">
    <cfRule type="cellIs" dxfId="2736" priority="3130" operator="equal">
      <formula>"LEVE"</formula>
    </cfRule>
    <cfRule type="cellIs" dxfId="2735" priority="3131" operator="equal">
      <formula>"MODERADO"</formula>
    </cfRule>
    <cfRule type="cellIs" dxfId="2734" priority="3132" operator="equal">
      <formula>"GRAVE"</formula>
    </cfRule>
  </conditionalFormatting>
  <conditionalFormatting sqref="AU380:AV380 AU383:AV383">
    <cfRule type="cellIs" dxfId="2733" priority="3127" operator="equal">
      <formula>"LEVE"</formula>
    </cfRule>
    <cfRule type="cellIs" dxfId="2732" priority="3128" operator="equal">
      <formula>"MODERADO"</formula>
    </cfRule>
    <cfRule type="cellIs" dxfId="2731" priority="3129" operator="equal">
      <formula>"GRAVE"</formula>
    </cfRule>
  </conditionalFormatting>
  <conditionalFormatting sqref="G320:G353 G354:I355">
    <cfRule type="expression" dxfId="2730" priority="3055">
      <formula>$G320="N/A"</formula>
    </cfRule>
  </conditionalFormatting>
  <conditionalFormatting sqref="N320:N355 O320 O323 O326 O329 O332 O335 O338 O341 O344 O347 O350 O353">
    <cfRule type="containsText" dxfId="2729" priority="3116" operator="containsText" text="MEDIA">
      <formula>NOT(ISERROR(SEARCH("MEDIA",N320)))</formula>
    </cfRule>
  </conditionalFormatting>
  <conditionalFormatting sqref="N320:N355">
    <cfRule type="containsText" dxfId="2728" priority="3104" operator="containsText" text="MEDIO BAJA">
      <formula>NOT(ISERROR(SEARCH("MEDIO BAJA",N320)))</formula>
    </cfRule>
    <cfRule type="containsText" dxfId="2727" priority="3105" operator="containsText" text="MEDIO ALTA">
      <formula>NOT(ISERROR(SEARCH("MEDIO ALTA",N320)))</formula>
    </cfRule>
  </conditionalFormatting>
  <conditionalFormatting sqref="O320 N320:N355 O323 O326 O329 O332 O335 O338 O341 O344 O347 O350 O353">
    <cfRule type="containsText" dxfId="2726" priority="3117" operator="containsText" text="ALTA">
      <formula>NOT(ISERROR(SEARCH("ALTA",N320)))</formula>
    </cfRule>
    <cfRule type="containsText" dxfId="2725" priority="3118" operator="containsText" text="BAJA">
      <formula>NOT(ISERROR(SEARCH("BAJA",N320)))</formula>
    </cfRule>
  </conditionalFormatting>
  <conditionalFormatting sqref="P320:P355 Q320 Q323 Q326 Q329 Q332 Q335 Q338 Q341 Q344 Q347 Q350 Q353">
    <cfRule type="containsText" dxfId="2724" priority="3113" operator="containsText" text="MEDIO">
      <formula>NOT(ISERROR(SEARCH("MEDIO",P320)))</formula>
    </cfRule>
  </conditionalFormatting>
  <conditionalFormatting sqref="P320:P355">
    <cfRule type="containsText" dxfId="2723" priority="3102" operator="containsText" text="MEDIO BAJO">
      <formula>NOT(ISERROR(SEARCH("MEDIO BAJO",P320)))</formula>
    </cfRule>
    <cfRule type="containsText" dxfId="2722" priority="3103" operator="containsText" text="MEDIO ALTO">
      <formula>NOT(ISERROR(SEARCH("MEDIO ALTO",P320)))</formula>
    </cfRule>
  </conditionalFormatting>
  <conditionalFormatting sqref="Q320 P320:P355 Q323 Q326 Q329 Q332 Q335 Q338 Q341 Q344 Q347 Q350 Q353">
    <cfRule type="containsText" dxfId="2721" priority="3114" operator="containsText" text="ALTO">
      <formula>NOT(ISERROR(SEARCH("ALTO",P320)))</formula>
    </cfRule>
    <cfRule type="containsText" dxfId="2720" priority="3115" operator="containsText" text="BAJO">
      <formula>NOT(ISERROR(SEARCH("BAJO",P320)))</formula>
    </cfRule>
  </conditionalFormatting>
  <conditionalFormatting sqref="R320:R355">
    <cfRule type="cellIs" dxfId="2719" priority="3109" operator="lessThanOrEqual">
      <formula>3</formula>
    </cfRule>
    <cfRule type="cellIs" dxfId="2718" priority="3110" stopIfTrue="1" operator="between">
      <formula>4</formula>
      <formula>9</formula>
    </cfRule>
    <cfRule type="cellIs" dxfId="2717" priority="3111" operator="greaterThanOrEqual">
      <formula>10</formula>
    </cfRule>
  </conditionalFormatting>
  <conditionalFormatting sqref="S320:S355">
    <cfRule type="cellIs" dxfId="2716" priority="3112" operator="between">
      <formula>2</formula>
      <formula>3</formula>
    </cfRule>
  </conditionalFormatting>
  <conditionalFormatting sqref="W320:W355">
    <cfRule type="expression" dxfId="2715" priority="3054">
      <formula>S320="No_existen"</formula>
    </cfRule>
  </conditionalFormatting>
  <conditionalFormatting sqref="AA320">
    <cfRule type="expression" dxfId="2714" priority="3093">
      <formula>S320="No_Existen"</formula>
    </cfRule>
  </conditionalFormatting>
  <conditionalFormatting sqref="AA321">
    <cfRule type="expression" dxfId="2713" priority="3096">
      <formula>$S$12="No_existen"</formula>
    </cfRule>
  </conditionalFormatting>
  <conditionalFormatting sqref="AA322">
    <cfRule type="expression" dxfId="2712" priority="3092">
      <formula>S322="No_existen"</formula>
    </cfRule>
  </conditionalFormatting>
  <conditionalFormatting sqref="AA323">
    <cfRule type="expression" dxfId="2711" priority="3091">
      <formula>$S$14="No_existen"</formula>
    </cfRule>
  </conditionalFormatting>
  <conditionalFormatting sqref="AA324">
    <cfRule type="expression" dxfId="2710" priority="3090">
      <formula>$S$15="No_existen"</formula>
    </cfRule>
  </conditionalFormatting>
  <conditionalFormatting sqref="AA325">
    <cfRule type="expression" dxfId="2709" priority="3089">
      <formula>$S$16="No_existen"</formula>
    </cfRule>
  </conditionalFormatting>
  <conditionalFormatting sqref="AA326">
    <cfRule type="expression" dxfId="2708" priority="3088">
      <formula>$S$17="No_existen"</formula>
    </cfRule>
  </conditionalFormatting>
  <conditionalFormatting sqref="AA327">
    <cfRule type="expression" dxfId="2707" priority="3087">
      <formula>$S$18="No_existen"</formula>
    </cfRule>
  </conditionalFormatting>
  <conditionalFormatting sqref="AA328">
    <cfRule type="expression" dxfId="2706" priority="3086">
      <formula>$S$19="No_existen"</formula>
    </cfRule>
  </conditionalFormatting>
  <conditionalFormatting sqref="AA329">
    <cfRule type="expression" dxfId="2705" priority="3085">
      <formula>$S$20="No_existen"</formula>
    </cfRule>
  </conditionalFormatting>
  <conditionalFormatting sqref="AA330">
    <cfRule type="expression" dxfId="2704" priority="3084">
      <formula>$S$21="No_existen"</formula>
    </cfRule>
  </conditionalFormatting>
  <conditionalFormatting sqref="AA331">
    <cfRule type="expression" dxfId="2703" priority="3083">
      <formula>$S$22="No_existen"</formula>
    </cfRule>
  </conditionalFormatting>
  <conditionalFormatting sqref="AA332">
    <cfRule type="expression" dxfId="2702" priority="3082">
      <formula>$S$23="No_existen"</formula>
    </cfRule>
  </conditionalFormatting>
  <conditionalFormatting sqref="AA333">
    <cfRule type="expression" dxfId="2701" priority="3081">
      <formula>$S$24="No_existen"</formula>
    </cfRule>
  </conditionalFormatting>
  <conditionalFormatting sqref="AA334">
    <cfRule type="expression" dxfId="2700" priority="3080">
      <formula>$S$25="No_existen"</formula>
    </cfRule>
  </conditionalFormatting>
  <conditionalFormatting sqref="AA335">
    <cfRule type="expression" dxfId="2699" priority="3079">
      <formula>$S$26="No_existen"</formula>
    </cfRule>
  </conditionalFormatting>
  <conditionalFormatting sqref="AA336">
    <cfRule type="expression" dxfId="2698" priority="3078">
      <formula>$S$27="No_existen"</formula>
    </cfRule>
  </conditionalFormatting>
  <conditionalFormatting sqref="AA337">
    <cfRule type="expression" dxfId="2697" priority="3077">
      <formula>$S$28="No_existen"</formula>
    </cfRule>
  </conditionalFormatting>
  <conditionalFormatting sqref="AA338">
    <cfRule type="expression" dxfId="2696" priority="3076">
      <formula>$S$29="No_existen"</formula>
    </cfRule>
  </conditionalFormatting>
  <conditionalFormatting sqref="AA339">
    <cfRule type="expression" dxfId="2695" priority="3075">
      <formula>$S$30="No_existen"</formula>
    </cfRule>
  </conditionalFormatting>
  <conditionalFormatting sqref="AA340">
    <cfRule type="expression" dxfId="2694" priority="3074">
      <formula>$S$31="No_existen"</formula>
    </cfRule>
  </conditionalFormatting>
  <conditionalFormatting sqref="AA341">
    <cfRule type="expression" dxfId="2693" priority="3073">
      <formula>$S$32="No_existen"</formula>
    </cfRule>
  </conditionalFormatting>
  <conditionalFormatting sqref="AA342">
    <cfRule type="expression" dxfId="2692" priority="3072">
      <formula>$S$33="No_existen"</formula>
    </cfRule>
  </conditionalFormatting>
  <conditionalFormatting sqref="AA343">
    <cfRule type="expression" dxfId="2691" priority="3071">
      <formula>$S$34="No_existen"</formula>
    </cfRule>
  </conditionalFormatting>
  <conditionalFormatting sqref="AA344">
    <cfRule type="expression" dxfId="2690" priority="3070">
      <formula>$S$35="No_existen"</formula>
    </cfRule>
  </conditionalFormatting>
  <conditionalFormatting sqref="AA345">
    <cfRule type="expression" dxfId="2689" priority="3069">
      <formula>$S$36="No_existen"</formula>
    </cfRule>
  </conditionalFormatting>
  <conditionalFormatting sqref="AA346">
    <cfRule type="expression" dxfId="2688" priority="3068">
      <formula>$S$37="No_existen"</formula>
    </cfRule>
  </conditionalFormatting>
  <conditionalFormatting sqref="AA347">
    <cfRule type="expression" dxfId="2687" priority="3067">
      <formula>$S$38="No_existen"</formula>
    </cfRule>
  </conditionalFormatting>
  <conditionalFormatting sqref="AA348">
    <cfRule type="expression" dxfId="2686" priority="3066">
      <formula>$S$39="No_existen"</formula>
    </cfRule>
  </conditionalFormatting>
  <conditionalFormatting sqref="AA349">
    <cfRule type="expression" dxfId="2685" priority="3065">
      <formula>$S$40="No_existen"</formula>
    </cfRule>
  </conditionalFormatting>
  <conditionalFormatting sqref="AA350">
    <cfRule type="expression" dxfId="2684" priority="3064">
      <formula>$S$41="No_existen"</formula>
    </cfRule>
  </conditionalFormatting>
  <conditionalFormatting sqref="AA351">
    <cfRule type="expression" dxfId="2683" priority="3063">
      <formula>$S$42="No_existen"</formula>
    </cfRule>
  </conditionalFormatting>
  <conditionalFormatting sqref="AA352">
    <cfRule type="expression" dxfId="2682" priority="3062">
      <formula>$S$43="No_existen"</formula>
    </cfRule>
  </conditionalFormatting>
  <conditionalFormatting sqref="AA353">
    <cfRule type="expression" dxfId="2681" priority="3061">
      <formula>$S$44="No_existen"</formula>
    </cfRule>
  </conditionalFormatting>
  <conditionalFormatting sqref="AA354">
    <cfRule type="expression" dxfId="2680" priority="3060">
      <formula>$S$45="No_existen"</formula>
    </cfRule>
  </conditionalFormatting>
  <conditionalFormatting sqref="AA355">
    <cfRule type="expression" dxfId="2679" priority="3059">
      <formula>$S$46="No_existen"</formula>
    </cfRule>
  </conditionalFormatting>
  <conditionalFormatting sqref="AB320:AB355">
    <cfRule type="expression" dxfId="2678" priority="3057">
      <formula>AA320="Semiautomatico"</formula>
    </cfRule>
    <cfRule type="expression" dxfId="2677" priority="3058">
      <formula>AA320="Manual"</formula>
    </cfRule>
    <cfRule type="expression" dxfId="2676" priority="3095">
      <formula>S320="No_existen"</formula>
    </cfRule>
  </conditionalFormatting>
  <conditionalFormatting sqref="AF320:AF355">
    <cfRule type="expression" dxfId="2675" priority="3123">
      <formula>S320="No_existen"</formula>
    </cfRule>
  </conditionalFormatting>
  <conditionalFormatting sqref="AG320">
    <cfRule type="expression" dxfId="2674" priority="3050">
      <formula>$P$11="No_existen"</formula>
    </cfRule>
  </conditionalFormatting>
  <conditionalFormatting sqref="AG320:AG355">
    <cfRule type="expression" dxfId="2673" priority="3048">
      <formula>AF320="No asignado"</formula>
    </cfRule>
  </conditionalFormatting>
  <conditionalFormatting sqref="AG321">
    <cfRule type="expression" dxfId="2672" priority="3052">
      <formula>$P$12="No_existen"</formula>
    </cfRule>
  </conditionalFormatting>
  <conditionalFormatting sqref="AG322">
    <cfRule type="expression" dxfId="2671" priority="3051">
      <formula>$P$13="No_existen"</formula>
    </cfRule>
  </conditionalFormatting>
  <conditionalFormatting sqref="AG323">
    <cfRule type="expression" dxfId="2670" priority="3049">
      <formula>$P$11="No_existen"</formula>
    </cfRule>
  </conditionalFormatting>
  <conditionalFormatting sqref="AG324:AG355">
    <cfRule type="expression" dxfId="2669" priority="3053">
      <formula>S324="No_existen"</formula>
    </cfRule>
  </conditionalFormatting>
  <conditionalFormatting sqref="AK320:AK355">
    <cfRule type="expression" dxfId="2668" priority="3120">
      <formula>S320="No_existen"</formula>
    </cfRule>
  </conditionalFormatting>
  <conditionalFormatting sqref="AL320:AL355">
    <cfRule type="expression" dxfId="2667" priority="3101">
      <formula>S320="No_existen"</formula>
    </cfRule>
  </conditionalFormatting>
  <conditionalFormatting sqref="AP320:AP355">
    <cfRule type="expression" dxfId="2666" priority="3100">
      <formula>S320="No_existen"</formula>
    </cfRule>
  </conditionalFormatting>
  <conditionalFormatting sqref="AU320:AV320">
    <cfRule type="cellIs" dxfId="2665" priority="3045" operator="equal">
      <formula>"LEVE"</formula>
    </cfRule>
    <cfRule type="cellIs" dxfId="2664" priority="3046" operator="equal">
      <formula>"MODERADO"</formula>
    </cfRule>
    <cfRule type="cellIs" dxfId="2663" priority="3047" operator="equal">
      <formula>"GRAVE"</formula>
    </cfRule>
  </conditionalFormatting>
  <conditionalFormatting sqref="AU323:AV323">
    <cfRule type="cellIs" dxfId="2662" priority="3042" operator="equal">
      <formula>"LEVE"</formula>
    </cfRule>
    <cfRule type="cellIs" dxfId="2661" priority="3043" operator="equal">
      <formula>"MODERADO"</formula>
    </cfRule>
    <cfRule type="cellIs" dxfId="2660" priority="3044" operator="equal">
      <formula>"GRAVE"</formula>
    </cfRule>
  </conditionalFormatting>
  <conditionalFormatting sqref="AU326:AV326">
    <cfRule type="cellIs" dxfId="2659" priority="3039" operator="equal">
      <formula>"LEVE"</formula>
    </cfRule>
    <cfRule type="cellIs" dxfId="2658" priority="3040" operator="equal">
      <formula>"MODERADO"</formula>
    </cfRule>
    <cfRule type="cellIs" dxfId="2657" priority="3041" operator="equal">
      <formula>"GRAVE"</formula>
    </cfRule>
  </conditionalFormatting>
  <conditionalFormatting sqref="AU329:AV329">
    <cfRule type="cellIs" dxfId="2656" priority="3036" operator="equal">
      <formula>"LEVE"</formula>
    </cfRule>
    <cfRule type="cellIs" dxfId="2655" priority="3037" operator="equal">
      <formula>"MODERADO"</formula>
    </cfRule>
    <cfRule type="cellIs" dxfId="2654" priority="3038" operator="equal">
      <formula>"GRAVE"</formula>
    </cfRule>
  </conditionalFormatting>
  <conditionalFormatting sqref="AU332:AV332">
    <cfRule type="cellIs" dxfId="2653" priority="3033" operator="equal">
      <formula>"LEVE"</formula>
    </cfRule>
    <cfRule type="cellIs" dxfId="2652" priority="3034" operator="equal">
      <formula>"MODERADO"</formula>
    </cfRule>
    <cfRule type="cellIs" dxfId="2651" priority="3035" operator="equal">
      <formula>"GRAVE"</formula>
    </cfRule>
  </conditionalFormatting>
  <conditionalFormatting sqref="AU335:AV335">
    <cfRule type="cellIs" dxfId="2650" priority="3030" operator="equal">
      <formula>"LEVE"</formula>
    </cfRule>
    <cfRule type="cellIs" dxfId="2649" priority="3031" operator="equal">
      <formula>"MODERADO"</formula>
    </cfRule>
    <cfRule type="cellIs" dxfId="2648" priority="3032" operator="equal">
      <formula>"GRAVE"</formula>
    </cfRule>
  </conditionalFormatting>
  <conditionalFormatting sqref="AU338:AV338">
    <cfRule type="cellIs" dxfId="2647" priority="3027" operator="equal">
      <formula>"LEVE"</formula>
    </cfRule>
    <cfRule type="cellIs" dxfId="2646" priority="3028" operator="equal">
      <formula>"MODERADO"</formula>
    </cfRule>
    <cfRule type="cellIs" dxfId="2645" priority="3029" operator="equal">
      <formula>"GRAVE"</formula>
    </cfRule>
  </conditionalFormatting>
  <conditionalFormatting sqref="AU341:AV341">
    <cfRule type="cellIs" dxfId="2644" priority="3024" operator="equal">
      <formula>"LEVE"</formula>
    </cfRule>
    <cfRule type="cellIs" dxfId="2643" priority="3025" operator="equal">
      <formula>"MODERADO"</formula>
    </cfRule>
    <cfRule type="cellIs" dxfId="2642" priority="3026" operator="equal">
      <formula>"GRAVE"</formula>
    </cfRule>
  </conditionalFormatting>
  <conditionalFormatting sqref="AU344:AV344">
    <cfRule type="cellIs" dxfId="2641" priority="3021" operator="equal">
      <formula>"LEVE"</formula>
    </cfRule>
    <cfRule type="cellIs" dxfId="2640" priority="3022" operator="equal">
      <formula>"MODERADO"</formula>
    </cfRule>
    <cfRule type="cellIs" dxfId="2639" priority="3023" operator="equal">
      <formula>"GRAVE"</formula>
    </cfRule>
  </conditionalFormatting>
  <conditionalFormatting sqref="AU347:AV347">
    <cfRule type="cellIs" dxfId="2638" priority="3018" operator="equal">
      <formula>"LEVE"</formula>
    </cfRule>
    <cfRule type="cellIs" dxfId="2637" priority="3019" operator="equal">
      <formula>"MODERADO"</formula>
    </cfRule>
    <cfRule type="cellIs" dxfId="2636" priority="3020" operator="equal">
      <formula>"GRAVE"</formula>
    </cfRule>
  </conditionalFormatting>
  <conditionalFormatting sqref="AU350:AV350">
    <cfRule type="cellIs" dxfId="2635" priority="3015" operator="equal">
      <formula>"LEVE"</formula>
    </cfRule>
    <cfRule type="cellIs" dxfId="2634" priority="3016" operator="equal">
      <formula>"MODERADO"</formula>
    </cfRule>
    <cfRule type="cellIs" dxfId="2633" priority="3017" operator="equal">
      <formula>"GRAVE"</formula>
    </cfRule>
  </conditionalFormatting>
  <conditionalFormatting sqref="AU353:AV353">
    <cfRule type="cellIs" dxfId="2632" priority="3012" operator="equal">
      <formula>"LEVE"</formula>
    </cfRule>
    <cfRule type="cellIs" dxfId="2631" priority="3013" operator="equal">
      <formula>"MODERADO"</formula>
    </cfRule>
    <cfRule type="cellIs" dxfId="2630" priority="3014" operator="equal">
      <formula>"GRAVE"</formula>
    </cfRule>
  </conditionalFormatting>
  <conditionalFormatting sqref="AW320:AY331 AW332:AW335 AW336:AY337 AW338 AW339:AY343 AW344 AW345:AY346 AW347:AW350 AW351:AY355">
    <cfRule type="expression" dxfId="2629" priority="3056">
      <formula>$S320="No_existen"</formula>
    </cfRule>
  </conditionalFormatting>
  <conditionalFormatting sqref="AX320:AX343">
    <cfRule type="expression" dxfId="2628" priority="3011">
      <formula>AW320="ASUMIR"</formula>
    </cfRule>
  </conditionalFormatting>
  <conditionalFormatting sqref="AX344">
    <cfRule type="expression" dxfId="2627" priority="3008">
      <formula>AT344="No_existen"</formula>
    </cfRule>
  </conditionalFormatting>
  <conditionalFormatting sqref="AX345:AX355">
    <cfRule type="expression" dxfId="2626" priority="3006">
      <formula>AW345="ASUMIR"</formula>
    </cfRule>
  </conditionalFormatting>
  <conditionalFormatting sqref="AY320:AZ355">
    <cfRule type="expression" dxfId="2625" priority="3007">
      <formula>AW320="ASUMIR"</formula>
    </cfRule>
  </conditionalFormatting>
  <conditionalFormatting sqref="BA320:BA355">
    <cfRule type="expression" dxfId="2624" priority="3009">
      <formula>AW320&lt;&gt;"COMPARTIR"</formula>
    </cfRule>
    <cfRule type="expression" dxfId="2623" priority="3010">
      <formula>AW320="ASUMIR"</formula>
    </cfRule>
  </conditionalFormatting>
  <conditionalFormatting sqref="N407:N409 O407">
    <cfRule type="containsText" dxfId="2622" priority="2995" operator="containsText" text="MEDIA">
      <formula>NOT(ISERROR(SEARCH("MEDIA",N407)))</formula>
    </cfRule>
    <cfRule type="containsText" dxfId="2621" priority="2996" operator="containsText" text="ALTA">
      <formula>NOT(ISERROR(SEARCH("ALTA",N407)))</formula>
    </cfRule>
    <cfRule type="containsText" dxfId="2620" priority="2997" operator="containsText" text="BAJA">
      <formula>NOT(ISERROR(SEARCH("BAJA",N407)))</formula>
    </cfRule>
  </conditionalFormatting>
  <conditionalFormatting sqref="P407:P409 Q407">
    <cfRule type="containsText" dxfId="2619" priority="2992" operator="containsText" text="MEDIO">
      <formula>NOT(ISERROR(SEARCH("MEDIO",P407)))</formula>
    </cfRule>
    <cfRule type="containsText" dxfId="2618" priority="2993" operator="containsText" text="ALTO">
      <formula>NOT(ISERROR(SEARCH("ALTO",P407)))</formula>
    </cfRule>
    <cfRule type="containsText" dxfId="2617" priority="2994" operator="containsText" text="BAJO">
      <formula>NOT(ISERROR(SEARCH("BAJO",P407)))</formula>
    </cfRule>
  </conditionalFormatting>
  <conditionalFormatting sqref="S407:S409">
    <cfRule type="cellIs" dxfId="2616" priority="2991" operator="between">
      <formula>2</formula>
      <formula>3</formula>
    </cfRule>
  </conditionalFormatting>
  <conditionalFormatting sqref="R407:R409">
    <cfRule type="cellIs" dxfId="2615" priority="2988" operator="lessThanOrEqual">
      <formula>3</formula>
    </cfRule>
    <cfRule type="cellIs" dxfId="2614" priority="2989" stopIfTrue="1" operator="between">
      <formula>4</formula>
      <formula>9</formula>
    </cfRule>
    <cfRule type="cellIs" dxfId="2613" priority="2990" operator="greaterThanOrEqual">
      <formula>10</formula>
    </cfRule>
  </conditionalFormatting>
  <conditionalFormatting sqref="N407:N409">
    <cfRule type="containsText" dxfId="2612" priority="2980" operator="containsText" text="MEDIO BAJA">
      <formula>NOT(ISERROR(SEARCH("MEDIO BAJA",N407)))</formula>
    </cfRule>
    <cfRule type="containsText" dxfId="2611" priority="2981" operator="containsText" text="MEDIO ALTA">
      <formula>NOT(ISERROR(SEARCH("MEDIO ALTA",N407)))</formula>
    </cfRule>
  </conditionalFormatting>
  <conditionalFormatting sqref="P407:P409">
    <cfRule type="containsText" dxfId="2610" priority="2978" operator="containsText" text="MEDIO BAJO">
      <formula>NOT(ISERROR(SEARCH("MEDIO BAJO",P407)))</formula>
    </cfRule>
    <cfRule type="containsText" dxfId="2609" priority="2979" operator="containsText" text="MEDIO ALTO">
      <formula>NOT(ISERROR(SEARCH("MEDIO ALTO",P407)))</formula>
    </cfRule>
  </conditionalFormatting>
  <conditionalFormatting sqref="AL407:AL409">
    <cfRule type="expression" dxfId="2608" priority="2977">
      <formula>S407="No_existen"</formula>
    </cfRule>
  </conditionalFormatting>
  <conditionalFormatting sqref="AP407:AP409">
    <cfRule type="expression" dxfId="2607" priority="2976">
      <formula>S407="No_existen"</formula>
    </cfRule>
  </conditionalFormatting>
  <conditionalFormatting sqref="BA407:BA409">
    <cfRule type="expression" dxfId="2606" priority="2974">
      <formula>AW407&lt;&gt;"COMPARTIR"</formula>
    </cfRule>
    <cfRule type="expression" dxfId="2605" priority="2975">
      <formula>AW407="ASUMIR"</formula>
    </cfRule>
  </conditionalFormatting>
  <conditionalFormatting sqref="AX407:AX409">
    <cfRule type="expression" dxfId="2604" priority="2973">
      <formula>AW407="ASUMIR"</formula>
    </cfRule>
  </conditionalFormatting>
  <conditionalFormatting sqref="AY407:AZ409">
    <cfRule type="expression" dxfId="2603" priority="2972">
      <formula>AW407="ASUMIR"</formula>
    </cfRule>
  </conditionalFormatting>
  <conditionalFormatting sqref="AK407:AK409">
    <cfRule type="expression" dxfId="2602" priority="2999">
      <formula>S407="No_existen"</formula>
    </cfRule>
  </conditionalFormatting>
  <conditionalFormatting sqref="AF407:AF409">
    <cfRule type="expression" dxfId="2601" priority="3002">
      <formula>S407="No_existen"</formula>
    </cfRule>
  </conditionalFormatting>
  <conditionalFormatting sqref="AB407:AB409">
    <cfRule type="expression" dxfId="2600" priority="2959">
      <formula>AA407="Semiautomatico"</formula>
    </cfRule>
    <cfRule type="expression" dxfId="2599" priority="2961">
      <formula>AA407="Manual"</formula>
    </cfRule>
    <cfRule type="expression" dxfId="2598" priority="2968">
      <formula>S407="No_existen"</formula>
    </cfRule>
  </conditionalFormatting>
  <conditionalFormatting sqref="AA408">
    <cfRule type="expression" dxfId="2597" priority="2967">
      <formula>$S$12="No_existen"</formula>
    </cfRule>
  </conditionalFormatting>
  <conditionalFormatting sqref="AB408:AB409">
    <cfRule type="expression" dxfId="2596" priority="2966">
      <formula>S408="No_existen"</formula>
    </cfRule>
  </conditionalFormatting>
  <conditionalFormatting sqref="AA407">
    <cfRule type="expression" dxfId="2595" priority="2964">
      <formula>S407="No_Existen"</formula>
    </cfRule>
  </conditionalFormatting>
  <conditionalFormatting sqref="W409">
    <cfRule type="expression" dxfId="2594" priority="2963">
      <formula>S409="No_existen"</formula>
    </cfRule>
  </conditionalFormatting>
  <conditionalFormatting sqref="AA409">
    <cfRule type="expression" dxfId="2593" priority="2962">
      <formula>S409="No_existen"</formula>
    </cfRule>
  </conditionalFormatting>
  <conditionalFormatting sqref="AG409">
    <cfRule type="expression" dxfId="2592" priority="2960">
      <formula>AF409="No asignado"</formula>
    </cfRule>
  </conditionalFormatting>
  <conditionalFormatting sqref="AG409">
    <cfRule type="expression" dxfId="2591" priority="2958">
      <formula>$S$13="No_existen"</formula>
    </cfRule>
  </conditionalFormatting>
  <conditionalFormatting sqref="AX407:AY409">
    <cfRule type="expression" dxfId="2590" priority="2957">
      <formula>$S407="No_existen"</formula>
    </cfRule>
  </conditionalFormatting>
  <conditionalFormatting sqref="G407:G409">
    <cfRule type="expression" dxfId="2589" priority="2956">
      <formula>$G407="N/A"</formula>
    </cfRule>
  </conditionalFormatting>
  <conditionalFormatting sqref="W407">
    <cfRule type="expression" dxfId="2588" priority="2955">
      <formula>S407="No_existen"</formula>
    </cfRule>
  </conditionalFormatting>
  <conditionalFormatting sqref="W408">
    <cfRule type="expression" dxfId="2587" priority="2954">
      <formula>S408="No_existen"</formula>
    </cfRule>
  </conditionalFormatting>
  <conditionalFormatting sqref="AG407">
    <cfRule type="expression" dxfId="2586" priority="2953">
      <formula>$P$11="No_existen"</formula>
    </cfRule>
  </conditionalFormatting>
  <conditionalFormatting sqref="AG407:AG408">
    <cfRule type="expression" dxfId="2585" priority="2952">
      <formula>AF407="No asignado"</formula>
    </cfRule>
  </conditionalFormatting>
  <conditionalFormatting sqref="AG408">
    <cfRule type="expression" dxfId="2584" priority="2951">
      <formula>$P$12="No_existen"</formula>
    </cfRule>
  </conditionalFormatting>
  <conditionalFormatting sqref="AG408">
    <cfRule type="expression" dxfId="2583" priority="2950">
      <formula>$P$11="No_existen"</formula>
    </cfRule>
  </conditionalFormatting>
  <conditionalFormatting sqref="N410:N412 O410">
    <cfRule type="containsText" dxfId="2582" priority="2936" operator="containsText" text="MEDIA">
      <formula>NOT(ISERROR(SEARCH("MEDIA",N410)))</formula>
    </cfRule>
    <cfRule type="containsText" dxfId="2581" priority="2937" operator="containsText" text="ALTA">
      <formula>NOT(ISERROR(SEARCH("ALTA",N410)))</formula>
    </cfRule>
    <cfRule type="containsText" dxfId="2580" priority="2938" operator="containsText" text="BAJA">
      <formula>NOT(ISERROR(SEARCH("BAJA",N410)))</formula>
    </cfRule>
  </conditionalFormatting>
  <conditionalFormatting sqref="P410:P412 Q410">
    <cfRule type="containsText" dxfId="2579" priority="2933" operator="containsText" text="MEDIO">
      <formula>NOT(ISERROR(SEARCH("MEDIO",P410)))</formula>
    </cfRule>
    <cfRule type="containsText" dxfId="2578" priority="2934" operator="containsText" text="ALTO">
      <formula>NOT(ISERROR(SEARCH("ALTO",P410)))</formula>
    </cfRule>
    <cfRule type="containsText" dxfId="2577" priority="2935" operator="containsText" text="BAJO">
      <formula>NOT(ISERROR(SEARCH("BAJO",P410)))</formula>
    </cfRule>
  </conditionalFormatting>
  <conditionalFormatting sqref="S410:S412">
    <cfRule type="cellIs" dxfId="2576" priority="2932" operator="between">
      <formula>2</formula>
      <formula>3</formula>
    </cfRule>
  </conditionalFormatting>
  <conditionalFormatting sqref="R410:R412">
    <cfRule type="cellIs" dxfId="2575" priority="2929" operator="lessThanOrEqual">
      <formula>3</formula>
    </cfRule>
    <cfRule type="cellIs" dxfId="2574" priority="2930" stopIfTrue="1" operator="between">
      <formula>4</formula>
      <formula>9</formula>
    </cfRule>
    <cfRule type="cellIs" dxfId="2573" priority="2931" operator="greaterThanOrEqual">
      <formula>10</formula>
    </cfRule>
  </conditionalFormatting>
  <conditionalFormatting sqref="N410:N412">
    <cfRule type="containsText" dxfId="2572" priority="2921" operator="containsText" text="MEDIO BAJA">
      <formula>NOT(ISERROR(SEARCH("MEDIO BAJA",N410)))</formula>
    </cfRule>
    <cfRule type="containsText" dxfId="2571" priority="2922" operator="containsText" text="MEDIO ALTA">
      <formula>NOT(ISERROR(SEARCH("MEDIO ALTA",N410)))</formula>
    </cfRule>
  </conditionalFormatting>
  <conditionalFormatting sqref="P410:P412">
    <cfRule type="containsText" dxfId="2570" priority="2919" operator="containsText" text="MEDIO BAJO">
      <formula>NOT(ISERROR(SEARCH("MEDIO BAJO",P410)))</formula>
    </cfRule>
    <cfRule type="containsText" dxfId="2569" priority="2920" operator="containsText" text="MEDIO ALTO">
      <formula>NOT(ISERROR(SEARCH("MEDIO ALTO",P410)))</formula>
    </cfRule>
  </conditionalFormatting>
  <conditionalFormatting sqref="AL410:AL412">
    <cfRule type="expression" dxfId="2568" priority="2918">
      <formula>S410="No_existen"</formula>
    </cfRule>
  </conditionalFormatting>
  <conditionalFormatting sqref="AP410:AP412">
    <cfRule type="expression" dxfId="2567" priority="2917">
      <formula>S410="No_existen"</formula>
    </cfRule>
  </conditionalFormatting>
  <conditionalFormatting sqref="BA410:BA412">
    <cfRule type="expression" dxfId="2566" priority="2915">
      <formula>AW410&lt;&gt;"COMPARTIR"</formula>
    </cfRule>
    <cfRule type="expression" dxfId="2565" priority="2916">
      <formula>AW410="ASUMIR"</formula>
    </cfRule>
  </conditionalFormatting>
  <conditionalFormatting sqref="AX410:AX412">
    <cfRule type="expression" dxfId="2564" priority="2914">
      <formula>AW410="ASUMIR"</formula>
    </cfRule>
  </conditionalFormatting>
  <conditionalFormatting sqref="AY410:AZ412">
    <cfRule type="expression" dxfId="2563" priority="2913">
      <formula>AW410="ASUMIR"</formula>
    </cfRule>
  </conditionalFormatting>
  <conditionalFormatting sqref="AK410:AK412">
    <cfRule type="expression" dxfId="2562" priority="2940">
      <formula>S410="No_existen"</formula>
    </cfRule>
  </conditionalFormatting>
  <conditionalFormatting sqref="AF410:AF412">
    <cfRule type="expression" dxfId="2561" priority="2943">
      <formula>S410="No_existen"</formula>
    </cfRule>
  </conditionalFormatting>
  <conditionalFormatting sqref="AB410:AB412">
    <cfRule type="expression" dxfId="2560" priority="2900">
      <formula>AA410="Semiautomatico"</formula>
    </cfRule>
    <cfRule type="expression" dxfId="2559" priority="2902">
      <formula>AA410="Manual"</formula>
    </cfRule>
    <cfRule type="expression" dxfId="2558" priority="2909">
      <formula>S410="No_existen"</formula>
    </cfRule>
  </conditionalFormatting>
  <conditionalFormatting sqref="AA411">
    <cfRule type="expression" dxfId="2557" priority="2908">
      <formula>$S$12="No_existen"</formula>
    </cfRule>
  </conditionalFormatting>
  <conditionalFormatting sqref="AB411:AB412">
    <cfRule type="expression" dxfId="2556" priority="2907">
      <formula>S411="No_existen"</formula>
    </cfRule>
  </conditionalFormatting>
  <conditionalFormatting sqref="AA410">
    <cfRule type="expression" dxfId="2555" priority="2905">
      <formula>S410="No_Existen"</formula>
    </cfRule>
  </conditionalFormatting>
  <conditionalFormatting sqref="W412">
    <cfRule type="expression" dxfId="2554" priority="2904">
      <formula>S412="No_existen"</formula>
    </cfRule>
  </conditionalFormatting>
  <conditionalFormatting sqref="AA412">
    <cfRule type="expression" dxfId="2553" priority="2903">
      <formula>S412="No_existen"</formula>
    </cfRule>
  </conditionalFormatting>
  <conditionalFormatting sqref="AG412">
    <cfRule type="expression" dxfId="2552" priority="2901">
      <formula>AF412="No asignado"</formula>
    </cfRule>
  </conditionalFormatting>
  <conditionalFormatting sqref="AG412">
    <cfRule type="expression" dxfId="2551" priority="2899">
      <formula>$S$13="No_existen"</formula>
    </cfRule>
  </conditionalFormatting>
  <conditionalFormatting sqref="AW410:AY412">
    <cfRule type="expression" dxfId="2550" priority="2898">
      <formula>$S410="No_existen"</formula>
    </cfRule>
  </conditionalFormatting>
  <conditionalFormatting sqref="G410:G412">
    <cfRule type="expression" dxfId="2549" priority="2897">
      <formula>$G410="N/A"</formula>
    </cfRule>
  </conditionalFormatting>
  <conditionalFormatting sqref="W410">
    <cfRule type="expression" dxfId="2548" priority="2896">
      <formula>S410="No_existen"</formula>
    </cfRule>
  </conditionalFormatting>
  <conditionalFormatting sqref="W411">
    <cfRule type="expression" dxfId="2547" priority="2895">
      <formula>S411="No_existen"</formula>
    </cfRule>
  </conditionalFormatting>
  <conditionalFormatting sqref="AG410">
    <cfRule type="expression" dxfId="2546" priority="2894">
      <formula>$P$11="No_existen"</formula>
    </cfRule>
  </conditionalFormatting>
  <conditionalFormatting sqref="AG410:AG411">
    <cfRule type="expression" dxfId="2545" priority="2893">
      <formula>AF410="No asignado"</formula>
    </cfRule>
  </conditionalFormatting>
  <conditionalFormatting sqref="AG411">
    <cfRule type="expression" dxfId="2544" priority="2892">
      <formula>$P$12="No_existen"</formula>
    </cfRule>
  </conditionalFormatting>
  <conditionalFormatting sqref="AU410:AV410">
    <cfRule type="cellIs" dxfId="2543" priority="2889" operator="equal">
      <formula>"LEVE"</formula>
    </cfRule>
    <cfRule type="cellIs" dxfId="2542" priority="2890" operator="equal">
      <formula>"MODERADO"</formula>
    </cfRule>
    <cfRule type="cellIs" dxfId="2541" priority="2891" operator="equal">
      <formula>"GRAVE"</formula>
    </cfRule>
  </conditionalFormatting>
  <conditionalFormatting sqref="O419 O422 O416 N413:N424 O413">
    <cfRule type="containsText" dxfId="2540" priority="2878" operator="containsText" text="MEDIA">
      <formula>NOT(ISERROR(SEARCH("MEDIA",N413)))</formula>
    </cfRule>
    <cfRule type="containsText" dxfId="2539" priority="2879" operator="containsText" text="ALTA">
      <formula>NOT(ISERROR(SEARCH("ALTA",N413)))</formula>
    </cfRule>
    <cfRule type="containsText" dxfId="2538" priority="2880" operator="containsText" text="BAJA">
      <formula>NOT(ISERROR(SEARCH("BAJA",N413)))</formula>
    </cfRule>
  </conditionalFormatting>
  <conditionalFormatting sqref="Q416 Q419 Q422 P413:P424 Q413">
    <cfRule type="containsText" dxfId="2537" priority="2875" operator="containsText" text="MEDIO">
      <formula>NOT(ISERROR(SEARCH("MEDIO",P413)))</formula>
    </cfRule>
    <cfRule type="containsText" dxfId="2536" priority="2876" operator="containsText" text="ALTO">
      <formula>NOT(ISERROR(SEARCH("ALTO",P413)))</formula>
    </cfRule>
    <cfRule type="containsText" dxfId="2535" priority="2877" operator="containsText" text="BAJO">
      <formula>NOT(ISERROR(SEARCH("BAJO",P413)))</formula>
    </cfRule>
  </conditionalFormatting>
  <conditionalFormatting sqref="N413:N424">
    <cfRule type="containsText" dxfId="2534" priority="2864" operator="containsText" text="MEDIO BAJA">
      <formula>NOT(ISERROR(SEARCH("MEDIO BAJA",N413)))</formula>
    </cfRule>
    <cfRule type="containsText" dxfId="2533" priority="2865" operator="containsText" text="MEDIO ALTA">
      <formula>NOT(ISERROR(SEARCH("MEDIO ALTA",N413)))</formula>
    </cfRule>
  </conditionalFormatting>
  <conditionalFormatting sqref="P413:P424">
    <cfRule type="containsText" dxfId="2532" priority="2862" operator="containsText" text="MEDIO BAJO">
      <formula>NOT(ISERROR(SEARCH("MEDIO BAJO",P413)))</formula>
    </cfRule>
    <cfRule type="containsText" dxfId="2531" priority="2863" operator="containsText" text="MEDIO ALTO">
      <formula>NOT(ISERROR(SEARCH("MEDIO ALTO",P413)))</formula>
    </cfRule>
  </conditionalFormatting>
  <conditionalFormatting sqref="AL413:AL424">
    <cfRule type="expression" dxfId="2530" priority="2861">
      <formula>S413="No_existen"</formula>
    </cfRule>
  </conditionalFormatting>
  <conditionalFormatting sqref="AP413:AP424">
    <cfRule type="expression" dxfId="2529" priority="2860">
      <formula>S413="No_existen"</formula>
    </cfRule>
  </conditionalFormatting>
  <conditionalFormatting sqref="BA413:BA424">
    <cfRule type="expression" dxfId="2528" priority="2858">
      <formula>AW413&lt;&gt;"COMPARTIR"</formula>
    </cfRule>
    <cfRule type="expression" dxfId="2527" priority="2859">
      <formula>AW413="ASUMIR"</formula>
    </cfRule>
  </conditionalFormatting>
  <conditionalFormatting sqref="AX413:AX418 AX423:AX424 AX420:AX421">
    <cfRule type="expression" dxfId="2526" priority="2857">
      <formula>AW413="ASUMIR"</formula>
    </cfRule>
  </conditionalFormatting>
  <conditionalFormatting sqref="AY413:AZ418 AY423:AZ424 AZ422 AY420:AZ421 AZ419">
    <cfRule type="expression" dxfId="2525" priority="2856">
      <formula>AW413="ASUMIR"</formula>
    </cfRule>
  </conditionalFormatting>
  <conditionalFormatting sqref="AK413:AK424">
    <cfRule type="expression" dxfId="2524" priority="2882">
      <formula>S413="No_existen"</formula>
    </cfRule>
  </conditionalFormatting>
  <conditionalFormatting sqref="AF413:AF424">
    <cfRule type="expression" dxfId="2523" priority="2885">
      <formula>S413="No_existen"</formula>
    </cfRule>
  </conditionalFormatting>
  <conditionalFormatting sqref="AB413:AB424">
    <cfRule type="expression" dxfId="2522" priority="2836">
      <formula>AA413="Semiautomatico"</formula>
    </cfRule>
    <cfRule type="expression" dxfId="2521" priority="2837">
      <formula>AA413="Manual"</formula>
    </cfRule>
    <cfRule type="expression" dxfId="2520" priority="2852">
      <formula>S413="No_existen"</formula>
    </cfRule>
  </conditionalFormatting>
  <conditionalFormatting sqref="AA414">
    <cfRule type="expression" dxfId="2519" priority="2851">
      <formula>$S$12="No_existen"</formula>
    </cfRule>
  </conditionalFormatting>
  <conditionalFormatting sqref="AB414:AB424">
    <cfRule type="expression" dxfId="2518" priority="2850">
      <formula>S414="No_existen"</formula>
    </cfRule>
  </conditionalFormatting>
  <conditionalFormatting sqref="AA413">
    <cfRule type="expression" dxfId="2517" priority="2848">
      <formula>S413="No_Existen"</formula>
    </cfRule>
  </conditionalFormatting>
  <conditionalFormatting sqref="AA415">
    <cfRule type="expression" dxfId="2516" priority="2847">
      <formula>S415="No_existen"</formula>
    </cfRule>
  </conditionalFormatting>
  <conditionalFormatting sqref="AA416">
    <cfRule type="expression" dxfId="2515" priority="2846">
      <formula>$S$14="No_existen"</formula>
    </cfRule>
  </conditionalFormatting>
  <conditionalFormatting sqref="AA417">
    <cfRule type="expression" dxfId="2514" priority="2845">
      <formula>$S$15="No_existen"</formula>
    </cfRule>
  </conditionalFormatting>
  <conditionalFormatting sqref="AA418">
    <cfRule type="expression" dxfId="2513" priority="2844">
      <formula>$S$16="No_existen"</formula>
    </cfRule>
  </conditionalFormatting>
  <conditionalFormatting sqref="AA419">
    <cfRule type="expression" dxfId="2512" priority="2843">
      <formula>$S$17="No_existen"</formula>
    </cfRule>
  </conditionalFormatting>
  <conditionalFormatting sqref="AA420">
    <cfRule type="expression" dxfId="2511" priority="2842">
      <formula>$S$18="No_existen"</formula>
    </cfRule>
  </conditionalFormatting>
  <conditionalFormatting sqref="AA421">
    <cfRule type="expression" dxfId="2510" priority="2841">
      <formula>$S$19="No_existen"</formula>
    </cfRule>
  </conditionalFormatting>
  <conditionalFormatting sqref="AA422">
    <cfRule type="expression" dxfId="2509" priority="2840">
      <formula>$S$20="No_existen"</formula>
    </cfRule>
  </conditionalFormatting>
  <conditionalFormatting sqref="AA423">
    <cfRule type="expression" dxfId="2508" priority="2839">
      <formula>$S$21="No_existen"</formula>
    </cfRule>
  </conditionalFormatting>
  <conditionalFormatting sqref="AA424">
    <cfRule type="expression" dxfId="2507" priority="2838">
      <formula>$S$22="No_existen"</formula>
    </cfRule>
  </conditionalFormatting>
  <conditionalFormatting sqref="AW413:AY418 AW423:AY424 AW422 AW420:AY421 AW419">
    <cfRule type="expression" dxfId="2506" priority="2835">
      <formula>$S413="No_existen"</formula>
    </cfRule>
  </conditionalFormatting>
  <conditionalFormatting sqref="G413:G424">
    <cfRule type="expression" dxfId="2505" priority="2834">
      <formula>$G413="N/A"</formula>
    </cfRule>
  </conditionalFormatting>
  <conditionalFormatting sqref="S413:S424">
    <cfRule type="cellIs" dxfId="2504" priority="2833" operator="between">
      <formula>2</formula>
      <formula>3</formula>
    </cfRule>
  </conditionalFormatting>
  <conditionalFormatting sqref="W413:W424">
    <cfRule type="expression" dxfId="2503" priority="2832">
      <formula>S413="No_existen"</formula>
    </cfRule>
  </conditionalFormatting>
  <conditionalFormatting sqref="AG413">
    <cfRule type="expression" dxfId="2502" priority="2831">
      <formula>S413="No_existen"</formula>
    </cfRule>
  </conditionalFormatting>
  <conditionalFormatting sqref="AG413:AG415">
    <cfRule type="expression" dxfId="2501" priority="2830">
      <formula>#REF!="No_existen"</formula>
    </cfRule>
  </conditionalFormatting>
  <conditionalFormatting sqref="AG413:AG424">
    <cfRule type="expression" dxfId="2500" priority="2828">
      <formula>AF413="No asignado"</formula>
    </cfRule>
  </conditionalFormatting>
  <conditionalFormatting sqref="AG416:AG424">
    <cfRule type="expression" dxfId="2499" priority="2829">
      <formula>S416="No_existen"</formula>
    </cfRule>
  </conditionalFormatting>
  <conditionalFormatting sqref="AU413:AV413">
    <cfRule type="cellIs" dxfId="2498" priority="2822" operator="equal">
      <formula>"LEVE"</formula>
    </cfRule>
    <cfRule type="cellIs" dxfId="2497" priority="2823" operator="equal">
      <formula>"MODERADO"</formula>
    </cfRule>
    <cfRule type="cellIs" dxfId="2496" priority="2824" operator="equal">
      <formula>"GRAVE"</formula>
    </cfRule>
  </conditionalFormatting>
  <conditionalFormatting sqref="AU416:AV416 AU419:AV419">
    <cfRule type="cellIs" dxfId="2495" priority="2825" operator="equal">
      <formula>"LEVE"</formula>
    </cfRule>
    <cfRule type="cellIs" dxfId="2494" priority="2826" operator="equal">
      <formula>"MODERADO"</formula>
    </cfRule>
    <cfRule type="cellIs" dxfId="2493" priority="2827" operator="equal">
      <formula>"GRAVE"</formula>
    </cfRule>
  </conditionalFormatting>
  <conditionalFormatting sqref="AU422:AV422">
    <cfRule type="cellIs" dxfId="2492" priority="2819" operator="equal">
      <formula>"LEVE"</formula>
    </cfRule>
    <cfRule type="cellIs" dxfId="2491" priority="2820" operator="equal">
      <formula>"MODERADO"</formula>
    </cfRule>
    <cfRule type="cellIs" dxfId="2490" priority="2821" operator="equal">
      <formula>"GRAVE"</formula>
    </cfRule>
  </conditionalFormatting>
  <conditionalFormatting sqref="AX419">
    <cfRule type="expression" dxfId="2489" priority="2817">
      <formula>AW419="ASUMIR"</formula>
    </cfRule>
  </conditionalFormatting>
  <conditionalFormatting sqref="AY419">
    <cfRule type="expression" dxfId="2488" priority="2818">
      <formula>AW419="ASUMIR"</formula>
    </cfRule>
  </conditionalFormatting>
  <conditionalFormatting sqref="AX422">
    <cfRule type="expression" dxfId="2487" priority="2815">
      <formula>AW422="ASUMIR"</formula>
    </cfRule>
  </conditionalFormatting>
  <conditionalFormatting sqref="AY422">
    <cfRule type="expression" dxfId="2486" priority="2816">
      <formula>AW422="ASUMIR"</formula>
    </cfRule>
  </conditionalFormatting>
  <conditionalFormatting sqref="O425 N425:N427">
    <cfRule type="containsText" dxfId="2485" priority="2805" operator="containsText" text="MEDIA">
      <formula>NOT(ISERROR(SEARCH("MEDIA",N425)))</formula>
    </cfRule>
    <cfRule type="containsText" dxfId="2484" priority="2806" operator="containsText" text="ALTA">
      <formula>NOT(ISERROR(SEARCH("ALTA",N425)))</formula>
    </cfRule>
    <cfRule type="containsText" dxfId="2483" priority="2807" operator="containsText" text="BAJA">
      <formula>NOT(ISERROR(SEARCH("BAJA",N425)))</formula>
    </cfRule>
  </conditionalFormatting>
  <conditionalFormatting sqref="Q425 P425:P427">
    <cfRule type="containsText" dxfId="2482" priority="2802" operator="containsText" text="MEDIO">
      <formula>NOT(ISERROR(SEARCH("MEDIO",P425)))</formula>
    </cfRule>
    <cfRule type="containsText" dxfId="2481" priority="2803" operator="containsText" text="ALTO">
      <formula>NOT(ISERROR(SEARCH("ALTO",P425)))</formula>
    </cfRule>
    <cfRule type="containsText" dxfId="2480" priority="2804" operator="containsText" text="BAJO">
      <formula>NOT(ISERROR(SEARCH("BAJO",P425)))</formula>
    </cfRule>
  </conditionalFormatting>
  <conditionalFormatting sqref="N425:N427">
    <cfRule type="containsText" dxfId="2479" priority="2791" operator="containsText" text="MEDIO BAJA">
      <formula>NOT(ISERROR(SEARCH("MEDIO BAJA",N425)))</formula>
    </cfRule>
    <cfRule type="containsText" dxfId="2478" priority="2792" operator="containsText" text="MEDIO ALTA">
      <formula>NOT(ISERROR(SEARCH("MEDIO ALTA",N425)))</formula>
    </cfRule>
  </conditionalFormatting>
  <conditionalFormatting sqref="P425:P427">
    <cfRule type="containsText" dxfId="2477" priority="2789" operator="containsText" text="MEDIO BAJO">
      <formula>NOT(ISERROR(SEARCH("MEDIO BAJO",P425)))</formula>
    </cfRule>
    <cfRule type="containsText" dxfId="2476" priority="2790" operator="containsText" text="MEDIO ALTO">
      <formula>NOT(ISERROR(SEARCH("MEDIO ALTO",P425)))</formula>
    </cfRule>
  </conditionalFormatting>
  <conditionalFormatting sqref="AL425:AL430">
    <cfRule type="expression" dxfId="2475" priority="2788">
      <formula>S425="No_existen"</formula>
    </cfRule>
  </conditionalFormatting>
  <conditionalFormatting sqref="AP425:AP430">
    <cfRule type="expression" dxfId="2474" priority="2787">
      <formula>S425="No_existen"</formula>
    </cfRule>
  </conditionalFormatting>
  <conditionalFormatting sqref="BA425:BA427">
    <cfRule type="expression" dxfId="2473" priority="2785">
      <formula>AW425&lt;&gt;"COMPARTIR"</formula>
    </cfRule>
    <cfRule type="expression" dxfId="2472" priority="2786">
      <formula>AW425="ASUMIR"</formula>
    </cfRule>
  </conditionalFormatting>
  <conditionalFormatting sqref="AX425:AX427">
    <cfRule type="expression" dxfId="2471" priority="2784">
      <formula>AW425="ASUMIR"</formula>
    </cfRule>
  </conditionalFormatting>
  <conditionalFormatting sqref="AY425:AZ427">
    <cfRule type="expression" dxfId="2470" priority="2783">
      <formula>AW425="ASUMIR"</formula>
    </cfRule>
  </conditionalFormatting>
  <conditionalFormatting sqref="AF425:AF430">
    <cfRule type="expression" dxfId="2469" priority="2811">
      <formula>S425="No_existen"</formula>
    </cfRule>
  </conditionalFormatting>
  <conditionalFormatting sqref="AB425:AB427">
    <cfRule type="expression" dxfId="2468" priority="2772">
      <formula>AA425="Semiautomatico"</formula>
    </cfRule>
    <cfRule type="expression" dxfId="2467" priority="2773">
      <formula>AA425="Manual"</formula>
    </cfRule>
    <cfRule type="expression" dxfId="2466" priority="2779">
      <formula>S425="No_existen"</formula>
    </cfRule>
  </conditionalFormatting>
  <conditionalFormatting sqref="AA426">
    <cfRule type="expression" dxfId="2465" priority="2778">
      <formula>$S$12="No_existen"</formula>
    </cfRule>
  </conditionalFormatting>
  <conditionalFormatting sqref="AB426:AB427">
    <cfRule type="expression" dxfId="2464" priority="2777">
      <formula>S426="No_existen"</formula>
    </cfRule>
  </conditionalFormatting>
  <conditionalFormatting sqref="AA425">
    <cfRule type="expression" dxfId="2463" priority="2775">
      <formula>S425="No_Existen"</formula>
    </cfRule>
  </conditionalFormatting>
  <conditionalFormatting sqref="AA427">
    <cfRule type="expression" dxfId="2462" priority="2774">
      <formula>S427="No_existen"</formula>
    </cfRule>
  </conditionalFormatting>
  <conditionalFormatting sqref="AW425:AY427">
    <cfRule type="expression" dxfId="2461" priority="2771">
      <formula>$S425="No_existen"</formula>
    </cfRule>
  </conditionalFormatting>
  <conditionalFormatting sqref="S425:S427">
    <cfRule type="cellIs" dxfId="2460" priority="2769" operator="between">
      <formula>2</formula>
      <formula>3</formula>
    </cfRule>
  </conditionalFormatting>
  <conditionalFormatting sqref="W425">
    <cfRule type="expression" dxfId="2459" priority="2768">
      <formula>S425="No_existen"</formula>
    </cfRule>
  </conditionalFormatting>
  <conditionalFormatting sqref="W426">
    <cfRule type="expression" dxfId="2458" priority="2767">
      <formula>S426="No_existen"</formula>
    </cfRule>
  </conditionalFormatting>
  <conditionalFormatting sqref="W427">
    <cfRule type="expression" dxfId="2457" priority="2766">
      <formula>S427="No_existen"</formula>
    </cfRule>
  </conditionalFormatting>
  <conditionalFormatting sqref="AG425:AG430">
    <cfRule type="expression" dxfId="2456" priority="2765">
      <formula>$P$11="No_existen"</formula>
    </cfRule>
  </conditionalFormatting>
  <conditionalFormatting sqref="AG425:AG430">
    <cfRule type="expression" dxfId="2455" priority="2764">
      <formula>AF425="No asignado"</formula>
    </cfRule>
  </conditionalFormatting>
  <conditionalFormatting sqref="AK425:AK430">
    <cfRule type="expression" dxfId="2454" priority="2760">
      <formula>$P$11="No_existen"</formula>
    </cfRule>
  </conditionalFormatting>
  <conditionalFormatting sqref="AK425:AK430">
    <cfRule type="expression" dxfId="2453" priority="2759">
      <formula>AJ425="No asignado"</formula>
    </cfRule>
  </conditionalFormatting>
  <conditionalFormatting sqref="AU425:AV425">
    <cfRule type="cellIs" dxfId="2452" priority="2753" operator="equal">
      <formula>"LEVE"</formula>
    </cfRule>
    <cfRule type="cellIs" dxfId="2451" priority="2754" operator="equal">
      <formula>"MODERADO"</formula>
    </cfRule>
    <cfRule type="cellIs" dxfId="2450" priority="2755" operator="equal">
      <formula>"GRAVE"</formula>
    </cfRule>
  </conditionalFormatting>
  <conditionalFormatting sqref="N428:N430 O428">
    <cfRule type="containsText" dxfId="2449" priority="2742" operator="containsText" text="MEDIA">
      <formula>NOT(ISERROR(SEARCH("MEDIA",N428)))</formula>
    </cfRule>
    <cfRule type="containsText" dxfId="2448" priority="2743" operator="containsText" text="ALTA">
      <formula>NOT(ISERROR(SEARCH("ALTA",N428)))</formula>
    </cfRule>
    <cfRule type="containsText" dxfId="2447" priority="2744" operator="containsText" text="BAJA">
      <formula>NOT(ISERROR(SEARCH("BAJA",N428)))</formula>
    </cfRule>
  </conditionalFormatting>
  <conditionalFormatting sqref="P428:P430 Q428">
    <cfRule type="containsText" dxfId="2446" priority="2739" operator="containsText" text="MEDIO">
      <formula>NOT(ISERROR(SEARCH("MEDIO",P428)))</formula>
    </cfRule>
    <cfRule type="containsText" dxfId="2445" priority="2740" operator="containsText" text="ALTO">
      <formula>NOT(ISERROR(SEARCH("ALTO",P428)))</formula>
    </cfRule>
    <cfRule type="containsText" dxfId="2444" priority="2741" operator="containsText" text="BAJO">
      <formula>NOT(ISERROR(SEARCH("BAJO",P428)))</formula>
    </cfRule>
  </conditionalFormatting>
  <conditionalFormatting sqref="S428:S430">
    <cfRule type="cellIs" dxfId="2443" priority="2738" operator="between">
      <formula>2</formula>
      <formula>3</formula>
    </cfRule>
  </conditionalFormatting>
  <conditionalFormatting sqref="N428:N430">
    <cfRule type="containsText" dxfId="2442" priority="2727" operator="containsText" text="MEDIO BAJA">
      <formula>NOT(ISERROR(SEARCH("MEDIO BAJA",N428)))</formula>
    </cfRule>
    <cfRule type="containsText" dxfId="2441" priority="2728" operator="containsText" text="MEDIO ALTA">
      <formula>NOT(ISERROR(SEARCH("MEDIO ALTA",N428)))</formula>
    </cfRule>
  </conditionalFormatting>
  <conditionalFormatting sqref="P428:P430">
    <cfRule type="containsText" dxfId="2440" priority="2725" operator="containsText" text="MEDIO BAJO">
      <formula>NOT(ISERROR(SEARCH("MEDIO BAJO",P428)))</formula>
    </cfRule>
    <cfRule type="containsText" dxfId="2439" priority="2726" operator="containsText" text="MEDIO ALTO">
      <formula>NOT(ISERROR(SEARCH("MEDIO ALTO",P428)))</formula>
    </cfRule>
  </conditionalFormatting>
  <conditionalFormatting sqref="AX429:AX430">
    <cfRule type="expression" dxfId="2438" priority="2720">
      <formula>AW429="ASUMIR"</formula>
    </cfRule>
  </conditionalFormatting>
  <conditionalFormatting sqref="AY429:AZ430 AZ428">
    <cfRule type="expression" dxfId="2437" priority="2719">
      <formula>AW428="ASUMIR"</formula>
    </cfRule>
  </conditionalFormatting>
  <conditionalFormatting sqref="AA429">
    <cfRule type="expression" dxfId="2436" priority="2714">
      <formula>$S$12="No_existen"</formula>
    </cfRule>
  </conditionalFormatting>
  <conditionalFormatting sqref="AA428">
    <cfRule type="expression" dxfId="2435" priority="2711">
      <formula>S428="No_Existen"</formula>
    </cfRule>
  </conditionalFormatting>
  <conditionalFormatting sqref="W430">
    <cfRule type="expression" dxfId="2434" priority="2710">
      <formula>S430="No_existen"</formula>
    </cfRule>
  </conditionalFormatting>
  <conditionalFormatting sqref="AA430">
    <cfRule type="expression" dxfId="2433" priority="2709">
      <formula>S430="No_existen"</formula>
    </cfRule>
  </conditionalFormatting>
  <conditionalFormatting sqref="AW429:AY430 AW428">
    <cfRule type="expression" dxfId="2432" priority="2704">
      <formula>$S428="No_existen"</formula>
    </cfRule>
  </conditionalFormatting>
  <conditionalFormatting sqref="G429:I430 G428">
    <cfRule type="expression" dxfId="2431" priority="2703">
      <formula>$G428="N/A"</formula>
    </cfRule>
  </conditionalFormatting>
  <conditionalFormatting sqref="W428:W429">
    <cfRule type="expression" dxfId="2430" priority="2702">
      <formula>S428="No_existen"</formula>
    </cfRule>
  </conditionalFormatting>
  <conditionalFormatting sqref="AU428:AV430">
    <cfRule type="cellIs" dxfId="2429" priority="2696" operator="equal">
      <formula>"LEVE"</formula>
    </cfRule>
    <cfRule type="cellIs" dxfId="2428" priority="2697" operator="equal">
      <formula>"MODERADO"</formula>
    </cfRule>
    <cfRule type="cellIs" dxfId="2427" priority="2698" operator="equal">
      <formula>"GRAVE"</formula>
    </cfRule>
  </conditionalFormatting>
  <conditionalFormatting sqref="AX428">
    <cfRule type="expression" dxfId="2426" priority="2695">
      <formula>AW428="ASUMIR"</formula>
    </cfRule>
  </conditionalFormatting>
  <conditionalFormatting sqref="AY428">
    <cfRule type="expression" dxfId="2425" priority="2694">
      <formula>AW428="ASUMIR"</formula>
    </cfRule>
  </conditionalFormatting>
  <conditionalFormatting sqref="N431:N433 O431">
    <cfRule type="containsText" dxfId="2424" priority="2305" operator="containsText" text="MEDIA">
      <formula>NOT(ISERROR(SEARCH("MEDIA",N431)))</formula>
    </cfRule>
    <cfRule type="containsText" dxfId="2423" priority="2306" operator="containsText" text="ALTA">
      <formula>NOT(ISERROR(SEARCH("ALTA",N431)))</formula>
    </cfRule>
    <cfRule type="containsText" dxfId="2422" priority="2307" operator="containsText" text="BAJA">
      <formula>NOT(ISERROR(SEARCH("BAJA",N431)))</formula>
    </cfRule>
  </conditionalFormatting>
  <conditionalFormatting sqref="P431:P433 Q431">
    <cfRule type="containsText" dxfId="2421" priority="2302" operator="containsText" text="MEDIO">
      <formula>NOT(ISERROR(SEARCH("MEDIO",P431)))</formula>
    </cfRule>
    <cfRule type="containsText" dxfId="2420" priority="2303" operator="containsText" text="ALTO">
      <formula>NOT(ISERROR(SEARCH("ALTO",P431)))</formula>
    </cfRule>
    <cfRule type="containsText" dxfId="2419" priority="2304" operator="containsText" text="BAJO">
      <formula>NOT(ISERROR(SEARCH("BAJO",P431)))</formula>
    </cfRule>
  </conditionalFormatting>
  <conditionalFormatting sqref="S431:S433">
    <cfRule type="cellIs" dxfId="2418" priority="2301" operator="between">
      <formula>2</formula>
      <formula>3</formula>
    </cfRule>
  </conditionalFormatting>
  <conditionalFormatting sqref="R431:R433">
    <cfRule type="cellIs" dxfId="2417" priority="2298" operator="lessThanOrEqual">
      <formula>3</formula>
    </cfRule>
    <cfRule type="cellIs" dxfId="2416" priority="2299" stopIfTrue="1" operator="between">
      <formula>4</formula>
      <formula>9</formula>
    </cfRule>
    <cfRule type="cellIs" dxfId="2415" priority="2300" operator="greaterThanOrEqual">
      <formula>10</formula>
    </cfRule>
  </conditionalFormatting>
  <conditionalFormatting sqref="N431:N433">
    <cfRule type="containsText" dxfId="2414" priority="2290" operator="containsText" text="MEDIO BAJA">
      <formula>NOT(ISERROR(SEARCH("MEDIO BAJA",N431)))</formula>
    </cfRule>
    <cfRule type="containsText" dxfId="2413" priority="2291" operator="containsText" text="MEDIO ALTA">
      <formula>NOT(ISERROR(SEARCH("MEDIO ALTA",N431)))</formula>
    </cfRule>
  </conditionalFormatting>
  <conditionalFormatting sqref="P431:P433">
    <cfRule type="containsText" dxfId="2412" priority="2288" operator="containsText" text="MEDIO BAJO">
      <formula>NOT(ISERROR(SEARCH("MEDIO BAJO",P431)))</formula>
    </cfRule>
    <cfRule type="containsText" dxfId="2411" priority="2289" operator="containsText" text="MEDIO ALTO">
      <formula>NOT(ISERROR(SEARCH("MEDIO ALTO",P431)))</formula>
    </cfRule>
  </conditionalFormatting>
  <conditionalFormatting sqref="AL431:AL433">
    <cfRule type="expression" dxfId="2410" priority="2287">
      <formula>S431="No_existen"</formula>
    </cfRule>
  </conditionalFormatting>
  <conditionalFormatting sqref="AP431:AP433">
    <cfRule type="expression" dxfId="2409" priority="2286">
      <formula>S431="No_existen"</formula>
    </cfRule>
  </conditionalFormatting>
  <conditionalFormatting sqref="BA431:BA433">
    <cfRule type="expression" dxfId="2408" priority="2284">
      <formula>AW431&lt;&gt;"COMPARTIR"</formula>
    </cfRule>
    <cfRule type="expression" dxfId="2407" priority="2285">
      <formula>AW431="ASUMIR"</formula>
    </cfRule>
  </conditionalFormatting>
  <conditionalFormatting sqref="AX431:AX433">
    <cfRule type="expression" dxfId="2406" priority="2283">
      <formula>AW431="ASUMIR"</formula>
    </cfRule>
  </conditionalFormatting>
  <conditionalFormatting sqref="AY431:AZ433">
    <cfRule type="expression" dxfId="2405" priority="2282">
      <formula>AW431="ASUMIR"</formula>
    </cfRule>
  </conditionalFormatting>
  <conditionalFormatting sqref="AK431:AK433">
    <cfRule type="expression" dxfId="2404" priority="2309">
      <formula>S431="No_existen"</formula>
    </cfRule>
  </conditionalFormatting>
  <conditionalFormatting sqref="AF431:AF433">
    <cfRule type="expression" dxfId="2403" priority="2312">
      <formula>S431="No_existen"</formula>
    </cfRule>
  </conditionalFormatting>
  <conditionalFormatting sqref="AB431:AB433">
    <cfRule type="expression" dxfId="2402" priority="2267">
      <formula>AA431="Semiautomatico"</formula>
    </cfRule>
    <cfRule type="expression" dxfId="2401" priority="2269">
      <formula>AA431="Manual"</formula>
    </cfRule>
    <cfRule type="expression" dxfId="2400" priority="2278">
      <formula>S431="No_existen"</formula>
    </cfRule>
  </conditionalFormatting>
  <conditionalFormatting sqref="AA432">
    <cfRule type="expression" dxfId="2399" priority="2277">
      <formula>$S$12="No_existen"</formula>
    </cfRule>
  </conditionalFormatting>
  <conditionalFormatting sqref="AB432:AB433">
    <cfRule type="expression" dxfId="2398" priority="2276">
      <formula>S432="No_existen"</formula>
    </cfRule>
  </conditionalFormatting>
  <conditionalFormatting sqref="AG431">
    <cfRule type="expression" dxfId="2397" priority="2274">
      <formula>$S$11="No_existen"</formula>
    </cfRule>
  </conditionalFormatting>
  <conditionalFormatting sqref="AA431">
    <cfRule type="expression" dxfId="2396" priority="2273">
      <formula>S431="No_Existen"</formula>
    </cfRule>
  </conditionalFormatting>
  <conditionalFormatting sqref="W432">
    <cfRule type="expression" dxfId="2395" priority="2272">
      <formula>S432="No_existen"</formula>
    </cfRule>
  </conditionalFormatting>
  <conditionalFormatting sqref="W433">
    <cfRule type="expression" dxfId="2394" priority="2271">
      <formula>S433="No_existen"</formula>
    </cfRule>
  </conditionalFormatting>
  <conditionalFormatting sqref="AA433">
    <cfRule type="expression" dxfId="2393" priority="2270">
      <formula>S433="No_existen"</formula>
    </cfRule>
  </conditionalFormatting>
  <conditionalFormatting sqref="AG431:AG433">
    <cfRule type="expression" dxfId="2392" priority="2268">
      <formula>AF431="No asignado"</formula>
    </cfRule>
  </conditionalFormatting>
  <conditionalFormatting sqref="AG432">
    <cfRule type="expression" dxfId="2391" priority="2266">
      <formula>$S$12="No_existen"</formula>
    </cfRule>
  </conditionalFormatting>
  <conditionalFormatting sqref="AG433">
    <cfRule type="expression" dxfId="2390" priority="2265">
      <formula>$S$13="No_existen"</formula>
    </cfRule>
  </conditionalFormatting>
  <conditionalFormatting sqref="AW431:AY433">
    <cfRule type="expression" dxfId="2389" priority="2264">
      <formula>$S431="No_existen"</formula>
    </cfRule>
  </conditionalFormatting>
  <conditionalFormatting sqref="G432:I433 G431">
    <cfRule type="expression" dxfId="2388" priority="2263">
      <formula>$G431="N/A"</formula>
    </cfRule>
  </conditionalFormatting>
  <conditionalFormatting sqref="W431">
    <cfRule type="expression" dxfId="2387" priority="2262">
      <formula>S431="No_existen"</formula>
    </cfRule>
  </conditionalFormatting>
  <conditionalFormatting sqref="AU431:AV431">
    <cfRule type="cellIs" dxfId="2386" priority="2259" operator="equal">
      <formula>"LEVE"</formula>
    </cfRule>
    <cfRule type="cellIs" dxfId="2385" priority="2260" operator="equal">
      <formula>"MODERADO"</formula>
    </cfRule>
    <cfRule type="cellIs" dxfId="2384" priority="2261" operator="equal">
      <formula>"GRAVE"</formula>
    </cfRule>
  </conditionalFormatting>
  <conditionalFormatting sqref="W565">
    <cfRule type="expression" dxfId="2383" priority="1109">
      <formula>S565="No_existen"</formula>
    </cfRule>
  </conditionalFormatting>
  <conditionalFormatting sqref="W566">
    <cfRule type="expression" dxfId="2382" priority="1108">
      <formula>S566="No_existen"</formula>
    </cfRule>
  </conditionalFormatting>
  <conditionalFormatting sqref="W573">
    <cfRule type="expression" dxfId="2381" priority="1101">
      <formula>S573="No_existen"</formula>
    </cfRule>
  </conditionalFormatting>
  <conditionalFormatting sqref="W574">
    <cfRule type="expression" dxfId="2380" priority="1100">
      <formula>S574="No_existen"</formula>
    </cfRule>
  </conditionalFormatting>
  <conditionalFormatting sqref="AG581">
    <cfRule type="expression" dxfId="2379" priority="951">
      <formula>S581="No_existen"</formula>
    </cfRule>
  </conditionalFormatting>
  <conditionalFormatting sqref="AG582">
    <cfRule type="expression" dxfId="2378" priority="949">
      <formula>S582="No_existen"</formula>
    </cfRule>
  </conditionalFormatting>
  <conditionalFormatting sqref="AG566">
    <cfRule type="expression" dxfId="2377" priority="1083">
      <formula>S566="No_existen"</formula>
    </cfRule>
  </conditionalFormatting>
  <conditionalFormatting sqref="AG567">
    <cfRule type="expression" dxfId="2376" priority="1080">
      <formula>S567="No_existen"</formula>
    </cfRule>
  </conditionalFormatting>
  <conditionalFormatting sqref="AG567">
    <cfRule type="expression" dxfId="2375" priority="1078">
      <formula>AF567="No asignado"</formula>
    </cfRule>
  </conditionalFormatting>
  <conditionalFormatting sqref="AU449:AV449">
    <cfRule type="cellIs" dxfId="2374" priority="1970" operator="equal">
      <formula>"LEVE"</formula>
    </cfRule>
    <cfRule type="cellIs" dxfId="2373" priority="1971" operator="equal">
      <formula>"MODERADO"</formula>
    </cfRule>
    <cfRule type="cellIs" dxfId="2372" priority="1972" operator="equal">
      <formula>"GRAVE"</formula>
    </cfRule>
  </conditionalFormatting>
  <conditionalFormatting sqref="AU452">
    <cfRule type="cellIs" dxfId="2371" priority="1967" operator="equal">
      <formula>"LEVE"</formula>
    </cfRule>
    <cfRule type="cellIs" dxfId="2370" priority="1968" operator="equal">
      <formula>"MODERADO"</formula>
    </cfRule>
    <cfRule type="cellIs" dxfId="2369" priority="1969" operator="equal">
      <formula>"GRAVE"</formula>
    </cfRule>
  </conditionalFormatting>
  <conditionalFormatting sqref="AV452">
    <cfRule type="cellIs" dxfId="2368" priority="1964" operator="equal">
      <formula>"LEVE"</formula>
    </cfRule>
    <cfRule type="cellIs" dxfId="2367" priority="1965" operator="equal">
      <formula>"MODERADO"</formula>
    </cfRule>
    <cfRule type="cellIs" dxfId="2366" priority="1966" operator="equal">
      <formula>"GRAVE"</formula>
    </cfRule>
  </conditionalFormatting>
  <conditionalFormatting sqref="O440 O443 O446 O437 N434:N448 O434">
    <cfRule type="containsText" dxfId="2365" priority="2139" operator="containsText" text="MEDIA">
      <formula>NOT(ISERROR(SEARCH("MEDIA",N434)))</formula>
    </cfRule>
    <cfRule type="containsText" dxfId="2364" priority="2140" operator="containsText" text="ALTA">
      <formula>NOT(ISERROR(SEARCH("ALTA",N434)))</formula>
    </cfRule>
    <cfRule type="containsText" dxfId="2363" priority="2141" operator="containsText" text="BAJA">
      <formula>NOT(ISERROR(SEARCH("BAJA",N434)))</formula>
    </cfRule>
  </conditionalFormatting>
  <conditionalFormatting sqref="Q437 Q440 Q443 Q446 Q434 P434:P448">
    <cfRule type="containsText" dxfId="2362" priority="2136" operator="containsText" text="MEDIO">
      <formula>NOT(ISERROR(SEARCH("MEDIO",P434)))</formula>
    </cfRule>
    <cfRule type="containsText" dxfId="2361" priority="2137" operator="containsText" text="ALTO">
      <formula>NOT(ISERROR(SEARCH("ALTO",P434)))</formula>
    </cfRule>
    <cfRule type="containsText" dxfId="2360" priority="2138" operator="containsText" text="BAJO">
      <formula>NOT(ISERROR(SEARCH("BAJO",P434)))</formula>
    </cfRule>
  </conditionalFormatting>
  <conditionalFormatting sqref="S434:S448">
    <cfRule type="cellIs" dxfId="2359" priority="2135" operator="between">
      <formula>2</formula>
      <formula>3</formula>
    </cfRule>
  </conditionalFormatting>
  <conditionalFormatting sqref="R434:R448">
    <cfRule type="cellIs" dxfId="2358" priority="2132" operator="lessThanOrEqual">
      <formula>3</formula>
    </cfRule>
    <cfRule type="cellIs" dxfId="2357" priority="2133" stopIfTrue="1" operator="between">
      <formula>4</formula>
      <formula>9</formula>
    </cfRule>
    <cfRule type="cellIs" dxfId="2356" priority="2134" operator="greaterThanOrEqual">
      <formula>10</formula>
    </cfRule>
  </conditionalFormatting>
  <conditionalFormatting sqref="N434:N448">
    <cfRule type="containsText" dxfId="2355" priority="2124" operator="containsText" text="MEDIO BAJA">
      <formula>NOT(ISERROR(SEARCH("MEDIO BAJA",N434)))</formula>
    </cfRule>
    <cfRule type="containsText" dxfId="2354" priority="2125" operator="containsText" text="MEDIO ALTA">
      <formula>NOT(ISERROR(SEARCH("MEDIO ALTA",N434)))</formula>
    </cfRule>
  </conditionalFormatting>
  <conditionalFormatting sqref="P434:P448">
    <cfRule type="containsText" dxfId="2353" priority="2122" operator="containsText" text="MEDIO BAJO">
      <formula>NOT(ISERROR(SEARCH("MEDIO BAJO",P434)))</formula>
    </cfRule>
    <cfRule type="containsText" dxfId="2352" priority="2123" operator="containsText" text="MEDIO ALTO">
      <formula>NOT(ISERROR(SEARCH("MEDIO ALTO",P434)))</formula>
    </cfRule>
  </conditionalFormatting>
  <conditionalFormatting sqref="AL434:AL448">
    <cfRule type="expression" dxfId="2351" priority="2121">
      <formula>S434="No_existen"</formula>
    </cfRule>
  </conditionalFormatting>
  <conditionalFormatting sqref="AP434:AP448">
    <cfRule type="expression" dxfId="2350" priority="2120">
      <formula>S434="No_existen"</formula>
    </cfRule>
  </conditionalFormatting>
  <conditionalFormatting sqref="BA434:BA448">
    <cfRule type="expression" dxfId="2349" priority="2118">
      <formula>AW434&lt;&gt;"COMPARTIR"</formula>
    </cfRule>
    <cfRule type="expression" dxfId="2348" priority="2119">
      <formula>AW434="ASUMIR"</formula>
    </cfRule>
  </conditionalFormatting>
  <conditionalFormatting sqref="AX434:AX448">
    <cfRule type="expression" dxfId="2347" priority="2117">
      <formula>AW434="ASUMIR"</formula>
    </cfRule>
  </conditionalFormatting>
  <conditionalFormatting sqref="AY434:AZ448">
    <cfRule type="expression" dxfId="2346" priority="2116">
      <formula>AW434="ASUMIR"</formula>
    </cfRule>
  </conditionalFormatting>
  <conditionalFormatting sqref="AK434:AK448">
    <cfRule type="expression" dxfId="2345" priority="2143">
      <formula>S434="No_existen"</formula>
    </cfRule>
  </conditionalFormatting>
  <conditionalFormatting sqref="AF434:AF448">
    <cfRule type="expression" dxfId="2344" priority="2146">
      <formula>S434="No_existen"</formula>
    </cfRule>
  </conditionalFormatting>
  <conditionalFormatting sqref="AB434:AB435 AB437:AB448">
    <cfRule type="expression" dxfId="2343" priority="2087">
      <formula>AA434="Semiautomatico"</formula>
    </cfRule>
    <cfRule type="expression" dxfId="2342" priority="2090">
      <formula>AA434="Manual"</formula>
    </cfRule>
    <cfRule type="expression" dxfId="2341" priority="2112">
      <formula>S434="No_existen"</formula>
    </cfRule>
  </conditionalFormatting>
  <conditionalFormatting sqref="AA435">
    <cfRule type="expression" dxfId="2340" priority="2111">
      <formula>$S$12="No_existen"</formula>
    </cfRule>
  </conditionalFormatting>
  <conditionalFormatting sqref="AB435 AB437:AB448">
    <cfRule type="expression" dxfId="2339" priority="2110">
      <formula>S435="No_existen"</formula>
    </cfRule>
  </conditionalFormatting>
  <conditionalFormatting sqref="AA434">
    <cfRule type="expression" dxfId="2338" priority="2108">
      <formula>S434="No_Existen"</formula>
    </cfRule>
  </conditionalFormatting>
  <conditionalFormatting sqref="AA436">
    <cfRule type="expression" dxfId="2337" priority="2107">
      <formula>S436="No_existen"</formula>
    </cfRule>
  </conditionalFormatting>
  <conditionalFormatting sqref="AA437">
    <cfRule type="expression" dxfId="2336" priority="2106">
      <formula>$S$14="No_existen"</formula>
    </cfRule>
  </conditionalFormatting>
  <conditionalFormatting sqref="AA438">
    <cfRule type="expression" dxfId="2335" priority="2105">
      <formula>$S$15="No_existen"</formula>
    </cfRule>
  </conditionalFormatting>
  <conditionalFormatting sqref="AA439">
    <cfRule type="expression" dxfId="2334" priority="2104">
      <formula>$S$16="No_existen"</formula>
    </cfRule>
  </conditionalFormatting>
  <conditionalFormatting sqref="AA440">
    <cfRule type="expression" dxfId="2333" priority="2103">
      <formula>$S$17="No_existen"</formula>
    </cfRule>
  </conditionalFormatting>
  <conditionalFormatting sqref="AA441">
    <cfRule type="expression" dxfId="2332" priority="2102">
      <formula>$S$18="No_existen"</formula>
    </cfRule>
  </conditionalFormatting>
  <conditionalFormatting sqref="AA442">
    <cfRule type="expression" dxfId="2331" priority="2101">
      <formula>$S$19="No_existen"</formula>
    </cfRule>
  </conditionalFormatting>
  <conditionalFormatting sqref="AA443">
    <cfRule type="expression" dxfId="2330" priority="2100">
      <formula>$S$20="No_existen"</formula>
    </cfRule>
  </conditionalFormatting>
  <conditionalFormatting sqref="AA444">
    <cfRule type="expression" dxfId="2329" priority="2099">
      <formula>$S$21="No_existen"</formula>
    </cfRule>
  </conditionalFormatting>
  <conditionalFormatting sqref="AA445">
    <cfRule type="expression" dxfId="2328" priority="2098">
      <formula>$S$22="No_existen"</formula>
    </cfRule>
  </conditionalFormatting>
  <conditionalFormatting sqref="AA446">
    <cfRule type="expression" dxfId="2327" priority="2097">
      <formula>$S$23="No_existen"</formula>
    </cfRule>
  </conditionalFormatting>
  <conditionalFormatting sqref="AA447">
    <cfRule type="expression" dxfId="2326" priority="2096">
      <formula>$S$24="No_existen"</formula>
    </cfRule>
  </conditionalFormatting>
  <conditionalFormatting sqref="AA448">
    <cfRule type="expression" dxfId="2325" priority="2095">
      <formula>$S$25="No_existen"</formula>
    </cfRule>
  </conditionalFormatting>
  <conditionalFormatting sqref="AG447">
    <cfRule type="expression" dxfId="2324" priority="2094">
      <formula>S447="No_existen"</formula>
    </cfRule>
  </conditionalFormatting>
  <conditionalFormatting sqref="AG448">
    <cfRule type="expression" dxfId="2323" priority="2093">
      <formula>S448="No_existen"</formula>
    </cfRule>
  </conditionalFormatting>
  <conditionalFormatting sqref="W447">
    <cfRule type="expression" dxfId="2322" priority="2092">
      <formula>S447="No_existen"</formula>
    </cfRule>
  </conditionalFormatting>
  <conditionalFormatting sqref="W448">
    <cfRule type="expression" dxfId="2321" priority="2091">
      <formula>S448="No_existen"</formula>
    </cfRule>
  </conditionalFormatting>
  <conditionalFormatting sqref="AB446:AB448">
    <cfRule type="expression" dxfId="2320" priority="2088">
      <formula>AA446="Manual"</formula>
    </cfRule>
  </conditionalFormatting>
  <conditionalFormatting sqref="AG447:AG448">
    <cfRule type="expression" dxfId="2319" priority="2089">
      <formula>AF447="No asignado"</formula>
    </cfRule>
  </conditionalFormatting>
  <conditionalFormatting sqref="AW434:AY448">
    <cfRule type="expression" dxfId="2318" priority="2086">
      <formula>$S434="No_existen"</formula>
    </cfRule>
  </conditionalFormatting>
  <conditionalFormatting sqref="G434:H448">
    <cfRule type="expression" dxfId="2317" priority="2085">
      <formula>$G434="N/A"</formula>
    </cfRule>
  </conditionalFormatting>
  <conditionalFormatting sqref="W434">
    <cfRule type="expression" dxfId="2316" priority="2084">
      <formula>S434="No_existen"</formula>
    </cfRule>
  </conditionalFormatting>
  <conditionalFormatting sqref="W435">
    <cfRule type="expression" dxfId="2315" priority="2083">
      <formula>S435="No_existen"</formula>
    </cfRule>
  </conditionalFormatting>
  <conditionalFormatting sqref="W436">
    <cfRule type="expression" dxfId="2314" priority="2082">
      <formula>S436="No_existen"</formula>
    </cfRule>
  </conditionalFormatting>
  <conditionalFormatting sqref="W437">
    <cfRule type="expression" dxfId="2313" priority="2081">
      <formula>S437="No_existen"</formula>
    </cfRule>
  </conditionalFormatting>
  <conditionalFormatting sqref="W438">
    <cfRule type="expression" dxfId="2312" priority="2080">
      <formula>S438="No_existen"</formula>
    </cfRule>
  </conditionalFormatting>
  <conditionalFormatting sqref="W439">
    <cfRule type="expression" dxfId="2311" priority="2079">
      <formula>S439="No_existen"</formula>
    </cfRule>
  </conditionalFormatting>
  <conditionalFormatting sqref="W440">
    <cfRule type="expression" dxfId="2310" priority="2078">
      <formula>S440="No_existen"</formula>
    </cfRule>
  </conditionalFormatting>
  <conditionalFormatting sqref="W441">
    <cfRule type="expression" dxfId="2309" priority="2077">
      <formula>S441="No_existen"</formula>
    </cfRule>
  </conditionalFormatting>
  <conditionalFormatting sqref="W442">
    <cfRule type="expression" dxfId="2308" priority="2076">
      <formula>S442="No_existen"</formula>
    </cfRule>
  </conditionalFormatting>
  <conditionalFormatting sqref="W443">
    <cfRule type="expression" dxfId="2307" priority="2075">
      <formula>S443="No_existen"</formula>
    </cfRule>
  </conditionalFormatting>
  <conditionalFormatting sqref="W444">
    <cfRule type="expression" dxfId="2306" priority="2074">
      <formula>S444="No_existen"</formula>
    </cfRule>
  </conditionalFormatting>
  <conditionalFormatting sqref="W445">
    <cfRule type="expression" dxfId="2305" priority="2073">
      <formula>S445="No_existen"</formula>
    </cfRule>
  </conditionalFormatting>
  <conditionalFormatting sqref="W446">
    <cfRule type="expression" dxfId="2304" priority="2072">
      <formula>S446="No_existen"</formula>
    </cfRule>
  </conditionalFormatting>
  <conditionalFormatting sqref="AG434">
    <cfRule type="expression" dxfId="2303" priority="2071">
      <formula>$P$11="No_existen"</formula>
    </cfRule>
  </conditionalFormatting>
  <conditionalFormatting sqref="AG437">
    <cfRule type="expression" dxfId="2302" priority="2070">
      <formula>S437="No_existen"</formula>
    </cfRule>
  </conditionalFormatting>
  <conditionalFormatting sqref="AG438">
    <cfRule type="expression" dxfId="2301" priority="2069">
      <formula>S438="No_existen"</formula>
    </cfRule>
  </conditionalFormatting>
  <conditionalFormatting sqref="AG439">
    <cfRule type="expression" dxfId="2300" priority="2068">
      <formula>S439="No_existen"</formula>
    </cfRule>
  </conditionalFormatting>
  <conditionalFormatting sqref="AG440">
    <cfRule type="expression" dxfId="2299" priority="2067">
      <formula>S440="No_existen"</formula>
    </cfRule>
  </conditionalFormatting>
  <conditionalFormatting sqref="AG441">
    <cfRule type="expression" dxfId="2298" priority="2066">
      <formula>S441="No_existen"</formula>
    </cfRule>
  </conditionalFormatting>
  <conditionalFormatting sqref="AG442">
    <cfRule type="expression" dxfId="2297" priority="2065">
      <formula>S442="No_existen"</formula>
    </cfRule>
  </conditionalFormatting>
  <conditionalFormatting sqref="AG443:AG445">
    <cfRule type="expression" dxfId="2296" priority="2059">
      <formula>AF443="No asignado"</formula>
    </cfRule>
    <cfRule type="expression" dxfId="2295" priority="2064">
      <formula>S443="No_existen"</formula>
    </cfRule>
  </conditionalFormatting>
  <conditionalFormatting sqref="AG446">
    <cfRule type="expression" dxfId="2294" priority="2063">
      <formula>S446="No_existen"</formula>
    </cfRule>
  </conditionalFormatting>
  <conditionalFormatting sqref="AG437:AG439">
    <cfRule type="expression" dxfId="2293" priority="2061">
      <formula>AF437="No asignado"</formula>
    </cfRule>
  </conditionalFormatting>
  <conditionalFormatting sqref="AG440:AG442">
    <cfRule type="expression" dxfId="2292" priority="2060">
      <formula>AF440="No asignado"</formula>
    </cfRule>
  </conditionalFormatting>
  <conditionalFormatting sqref="AG434:AG446">
    <cfRule type="expression" dxfId="2291" priority="2062">
      <formula>AF434="No asignado"</formula>
    </cfRule>
  </conditionalFormatting>
  <conditionalFormatting sqref="AG435">
    <cfRule type="expression" dxfId="2290" priority="2058">
      <formula>$P$12="No_existen"</formula>
    </cfRule>
  </conditionalFormatting>
  <conditionalFormatting sqref="AG436">
    <cfRule type="expression" dxfId="2289" priority="2057">
      <formula>$P$13="No_existen"</formula>
    </cfRule>
  </conditionalFormatting>
  <conditionalFormatting sqref="AB436">
    <cfRule type="expression" dxfId="2288" priority="2053">
      <formula>AA436="Semiautomatico"</formula>
    </cfRule>
    <cfRule type="expression" dxfId="2287" priority="2054">
      <formula>AA436="Manual"</formula>
    </cfRule>
    <cfRule type="expression" dxfId="2286" priority="2056">
      <formula>S436="No_existen"</formula>
    </cfRule>
  </conditionalFormatting>
  <conditionalFormatting sqref="AB436">
    <cfRule type="expression" dxfId="2285" priority="2055">
      <formula>S436="No_existen"</formula>
    </cfRule>
  </conditionalFormatting>
  <conditionalFormatting sqref="AU446:AV446">
    <cfRule type="cellIs" dxfId="2284" priority="2050" operator="equal">
      <formula>"LEVE"</formula>
    </cfRule>
    <cfRule type="cellIs" dxfId="2283" priority="2051" operator="equal">
      <formula>"MODERADO"</formula>
    </cfRule>
    <cfRule type="cellIs" dxfId="2282" priority="2052" operator="equal">
      <formula>"GRAVE"</formula>
    </cfRule>
  </conditionalFormatting>
  <conditionalFormatting sqref="AU434:AV434">
    <cfRule type="cellIs" dxfId="2281" priority="2047" operator="equal">
      <formula>"LEVE"</formula>
    </cfRule>
    <cfRule type="cellIs" dxfId="2280" priority="2048" operator="equal">
      <formula>"MODERADO"</formula>
    </cfRule>
    <cfRule type="cellIs" dxfId="2279" priority="2049" operator="equal">
      <formula>"GRAVE"</formula>
    </cfRule>
  </conditionalFormatting>
  <conditionalFormatting sqref="AU437:AV437">
    <cfRule type="cellIs" dxfId="2278" priority="2044" operator="equal">
      <formula>"LEVE"</formula>
    </cfRule>
    <cfRule type="cellIs" dxfId="2277" priority="2045" operator="equal">
      <formula>"MODERADO"</formula>
    </cfRule>
    <cfRule type="cellIs" dxfId="2276" priority="2046" operator="equal">
      <formula>"GRAVE"</formula>
    </cfRule>
  </conditionalFormatting>
  <conditionalFormatting sqref="AU440:AV440 AU443:AV443">
    <cfRule type="cellIs" dxfId="2275" priority="2041" operator="equal">
      <formula>"LEVE"</formula>
    </cfRule>
    <cfRule type="cellIs" dxfId="2274" priority="2042" operator="equal">
      <formula>"MODERADO"</formula>
    </cfRule>
    <cfRule type="cellIs" dxfId="2273" priority="2043" operator="equal">
      <formula>"GRAVE"</formula>
    </cfRule>
  </conditionalFormatting>
  <conditionalFormatting sqref="O452 N449:N454 O449">
    <cfRule type="containsText" dxfId="2272" priority="2030" operator="containsText" text="MEDIA">
      <formula>NOT(ISERROR(SEARCH("MEDIA",N449)))</formula>
    </cfRule>
    <cfRule type="containsText" dxfId="2271" priority="2031" operator="containsText" text="ALTA">
      <formula>NOT(ISERROR(SEARCH("ALTA",N449)))</formula>
    </cfRule>
    <cfRule type="containsText" dxfId="2270" priority="2032" operator="containsText" text="BAJA">
      <formula>NOT(ISERROR(SEARCH("BAJA",N449)))</formula>
    </cfRule>
  </conditionalFormatting>
  <conditionalFormatting sqref="Q452 P449:P454 Q449">
    <cfRule type="containsText" dxfId="2269" priority="2027" operator="containsText" text="MEDIO">
      <formula>NOT(ISERROR(SEARCH("MEDIO",P449)))</formula>
    </cfRule>
    <cfRule type="containsText" dxfId="2268" priority="2028" operator="containsText" text="ALTO">
      <formula>NOT(ISERROR(SEARCH("ALTO",P449)))</formula>
    </cfRule>
    <cfRule type="containsText" dxfId="2267" priority="2029" operator="containsText" text="BAJO">
      <formula>NOT(ISERROR(SEARCH("BAJO",P449)))</formula>
    </cfRule>
  </conditionalFormatting>
  <conditionalFormatting sqref="S449:S454">
    <cfRule type="cellIs" dxfId="2266" priority="2026" operator="between">
      <formula>2</formula>
      <formula>3</formula>
    </cfRule>
  </conditionalFormatting>
  <conditionalFormatting sqref="R449:R454">
    <cfRule type="cellIs" dxfId="2265" priority="2023" operator="lessThanOrEqual">
      <formula>3</formula>
    </cfRule>
    <cfRule type="cellIs" dxfId="2264" priority="2024" stopIfTrue="1" operator="between">
      <formula>4</formula>
      <formula>9</formula>
    </cfRule>
    <cfRule type="cellIs" dxfId="2263" priority="2025" operator="greaterThanOrEqual">
      <formula>10</formula>
    </cfRule>
  </conditionalFormatting>
  <conditionalFormatting sqref="N449:N454">
    <cfRule type="containsText" dxfId="2262" priority="2015" operator="containsText" text="MEDIO BAJA">
      <formula>NOT(ISERROR(SEARCH("MEDIO BAJA",N449)))</formula>
    </cfRule>
    <cfRule type="containsText" dxfId="2261" priority="2016" operator="containsText" text="MEDIO ALTA">
      <formula>NOT(ISERROR(SEARCH("MEDIO ALTA",N449)))</formula>
    </cfRule>
  </conditionalFormatting>
  <conditionalFormatting sqref="P449:P454">
    <cfRule type="containsText" dxfId="2260" priority="2013" operator="containsText" text="MEDIO BAJO">
      <formula>NOT(ISERROR(SEARCH("MEDIO BAJO",P449)))</formula>
    </cfRule>
    <cfRule type="containsText" dxfId="2259" priority="2014" operator="containsText" text="MEDIO ALTO">
      <formula>NOT(ISERROR(SEARCH("MEDIO ALTO",P449)))</formula>
    </cfRule>
  </conditionalFormatting>
  <conditionalFormatting sqref="AL449:AL454">
    <cfRule type="expression" dxfId="2258" priority="2012">
      <formula>S449="No_existen"</formula>
    </cfRule>
  </conditionalFormatting>
  <conditionalFormatting sqref="AP449:AP454">
    <cfRule type="expression" dxfId="2257" priority="2011">
      <formula>S449="No_existen"</formula>
    </cfRule>
  </conditionalFormatting>
  <conditionalFormatting sqref="BA449:BA454">
    <cfRule type="expression" dxfId="2256" priority="2009">
      <formula>AW449&lt;&gt;"COMPARTIR"</formula>
    </cfRule>
    <cfRule type="expression" dxfId="2255" priority="2010">
      <formula>AW449="ASUMIR"</formula>
    </cfRule>
  </conditionalFormatting>
  <conditionalFormatting sqref="AX449:AX454">
    <cfRule type="expression" dxfId="2254" priority="2008">
      <formula>AW449="ASUMIR"</formula>
    </cfRule>
  </conditionalFormatting>
  <conditionalFormatting sqref="AY449:AZ454">
    <cfRule type="expression" dxfId="2253" priority="2007">
      <formula>AW449="ASUMIR"</formula>
    </cfRule>
  </conditionalFormatting>
  <conditionalFormatting sqref="AK449:AK454">
    <cfRule type="expression" dxfId="2252" priority="2034">
      <formula>S449="No_existen"</formula>
    </cfRule>
  </conditionalFormatting>
  <conditionalFormatting sqref="AF449:AF454">
    <cfRule type="expression" dxfId="2251" priority="2037">
      <formula>S449="No_existen"</formula>
    </cfRule>
  </conditionalFormatting>
  <conditionalFormatting sqref="AB449:AB454">
    <cfRule type="expression" dxfId="2250" priority="1993">
      <formula>AA449="Semiautomatico"</formula>
    </cfRule>
    <cfRule type="expression" dxfId="2249" priority="1994">
      <formula>AA449="Manual"</formula>
    </cfRule>
    <cfRule type="expression" dxfId="2248" priority="2003">
      <formula>S449="No_existen"</formula>
    </cfRule>
  </conditionalFormatting>
  <conditionalFormatting sqref="AA450">
    <cfRule type="expression" dxfId="2247" priority="2002">
      <formula>$S$12="No_existen"</formula>
    </cfRule>
  </conditionalFormatting>
  <conditionalFormatting sqref="AB450:AB454">
    <cfRule type="expression" dxfId="2246" priority="2001">
      <formula>S450="No_existen"</formula>
    </cfRule>
  </conditionalFormatting>
  <conditionalFormatting sqref="AA449">
    <cfRule type="expression" dxfId="2245" priority="1999">
      <formula>S449="No_Existen"</formula>
    </cfRule>
  </conditionalFormatting>
  <conditionalFormatting sqref="AA451">
    <cfRule type="expression" dxfId="2244" priority="1998">
      <formula>S451="No_existen"</formula>
    </cfRule>
  </conditionalFormatting>
  <conditionalFormatting sqref="AA452">
    <cfRule type="expression" dxfId="2243" priority="1997">
      <formula>$S$14="No_existen"</formula>
    </cfRule>
  </conditionalFormatting>
  <conditionalFormatting sqref="AA453">
    <cfRule type="expression" dxfId="2242" priority="1996">
      <formula>$S$15="No_existen"</formula>
    </cfRule>
  </conditionalFormatting>
  <conditionalFormatting sqref="AA454">
    <cfRule type="expression" dxfId="2241" priority="1995">
      <formula>$S$16="No_existen"</formula>
    </cfRule>
  </conditionalFormatting>
  <conditionalFormatting sqref="AW449:AY454">
    <cfRule type="expression" dxfId="2240" priority="1992">
      <formula>$S449="No_existen"</formula>
    </cfRule>
  </conditionalFormatting>
  <conditionalFormatting sqref="G449:H454">
    <cfRule type="expression" dxfId="2239" priority="1991">
      <formula>$G449="N/A"</formula>
    </cfRule>
  </conditionalFormatting>
  <conditionalFormatting sqref="W449">
    <cfRule type="expression" dxfId="2238" priority="1990">
      <formula>S449="No_existen"</formula>
    </cfRule>
  </conditionalFormatting>
  <conditionalFormatting sqref="W450">
    <cfRule type="expression" dxfId="2237" priority="1989">
      <formula>S450="No_existen"</formula>
    </cfRule>
  </conditionalFormatting>
  <conditionalFormatting sqref="W451">
    <cfRule type="expression" dxfId="2236" priority="1988">
      <formula>S451="No_existen"</formula>
    </cfRule>
  </conditionalFormatting>
  <conditionalFormatting sqref="W452">
    <cfRule type="expression" dxfId="2235" priority="1987">
      <formula>S452="No_existen"</formula>
    </cfRule>
  </conditionalFormatting>
  <conditionalFormatting sqref="W453">
    <cfRule type="expression" dxfId="2234" priority="1986">
      <formula>S453="No_existen"</formula>
    </cfRule>
  </conditionalFormatting>
  <conditionalFormatting sqref="W454">
    <cfRule type="expression" dxfId="2233" priority="1985">
      <formula>S454="No_existen"</formula>
    </cfRule>
  </conditionalFormatting>
  <conditionalFormatting sqref="AG449">
    <cfRule type="expression" dxfId="2232" priority="1984">
      <formula>$P$11="No_existen"</formula>
    </cfRule>
  </conditionalFormatting>
  <conditionalFormatting sqref="AG452">
    <cfRule type="expression" dxfId="2231" priority="1983">
      <formula>S452="No_existen"</formula>
    </cfRule>
  </conditionalFormatting>
  <conditionalFormatting sqref="AG453">
    <cfRule type="expression" dxfId="2230" priority="1982">
      <formula>S453="No_existen"</formula>
    </cfRule>
  </conditionalFormatting>
  <conditionalFormatting sqref="AG454">
    <cfRule type="expression" dxfId="2229" priority="1981">
      <formula>S454="No_existen"</formula>
    </cfRule>
  </conditionalFormatting>
  <conditionalFormatting sqref="AG452:AG454">
    <cfRule type="expression" dxfId="2228" priority="1979">
      <formula>AF452="No asignado"</formula>
    </cfRule>
  </conditionalFormatting>
  <conditionalFormatting sqref="AG449:AG454">
    <cfRule type="expression" dxfId="2227" priority="1980">
      <formula>AF449="No asignado"</formula>
    </cfRule>
  </conditionalFormatting>
  <conditionalFormatting sqref="AG450">
    <cfRule type="expression" dxfId="2226" priority="1978">
      <formula>$P$12="No_existen"</formula>
    </cfRule>
  </conditionalFormatting>
  <conditionalFormatting sqref="AG451">
    <cfRule type="expression" dxfId="2225" priority="1977">
      <formula>$P$13="No_existen"</formula>
    </cfRule>
  </conditionalFormatting>
  <conditionalFormatting sqref="AG453">
    <cfRule type="expression" dxfId="2224" priority="1976">
      <formula>$P$11="No_existen"</formula>
    </cfRule>
  </conditionalFormatting>
  <conditionalFormatting sqref="AG452">
    <cfRule type="expression" dxfId="2223" priority="1975">
      <formula>$P$11="No_existen"</formula>
    </cfRule>
  </conditionalFormatting>
  <conditionalFormatting sqref="AG453">
    <cfRule type="expression" dxfId="2222" priority="1974">
      <formula>S453="No_existen"</formula>
    </cfRule>
  </conditionalFormatting>
  <conditionalFormatting sqref="AG453">
    <cfRule type="expression" dxfId="2221" priority="1973">
      <formula>$P$11="No_existen"</formula>
    </cfRule>
  </conditionalFormatting>
  <conditionalFormatting sqref="AU530:AV544">
    <cfRule type="cellIs" dxfId="2220" priority="1297" operator="equal">
      <formula>"LEVE"</formula>
    </cfRule>
    <cfRule type="cellIs" dxfId="2219" priority="1298" operator="equal">
      <formula>"MODERADO"</formula>
    </cfRule>
    <cfRule type="cellIs" dxfId="2218" priority="1299" operator="equal">
      <formula>"GRAVE"</formula>
    </cfRule>
  </conditionalFormatting>
  <conditionalFormatting sqref="O461 O464 O467 O458 N455:N469 O455">
    <cfRule type="containsText" dxfId="2217" priority="1953" operator="containsText" text="MEDIA">
      <formula>NOT(ISERROR(SEARCH("MEDIA",N455)))</formula>
    </cfRule>
    <cfRule type="containsText" dxfId="2216" priority="1954" operator="containsText" text="ALTA">
      <formula>NOT(ISERROR(SEARCH("ALTA",N455)))</formula>
    </cfRule>
    <cfRule type="containsText" dxfId="2215" priority="1955" operator="containsText" text="BAJA">
      <formula>NOT(ISERROR(SEARCH("BAJA",N455)))</formula>
    </cfRule>
  </conditionalFormatting>
  <conditionalFormatting sqref="Q458 Q461 Q464 Q467 P455:P469 Q455">
    <cfRule type="containsText" dxfId="2214" priority="1950" operator="containsText" text="MEDIO">
      <formula>NOT(ISERROR(SEARCH("MEDIO",P455)))</formula>
    </cfRule>
    <cfRule type="containsText" dxfId="2213" priority="1951" operator="containsText" text="ALTO">
      <formula>NOT(ISERROR(SEARCH("ALTO",P455)))</formula>
    </cfRule>
    <cfRule type="containsText" dxfId="2212" priority="1952" operator="containsText" text="BAJO">
      <formula>NOT(ISERROR(SEARCH("BAJO",P455)))</formula>
    </cfRule>
  </conditionalFormatting>
  <conditionalFormatting sqref="S455:S469">
    <cfRule type="cellIs" dxfId="2211" priority="1949" operator="between">
      <formula>2</formula>
      <formula>3</formula>
    </cfRule>
  </conditionalFormatting>
  <conditionalFormatting sqref="R455:R469">
    <cfRule type="cellIs" dxfId="2210" priority="1946" operator="lessThanOrEqual">
      <formula>3</formula>
    </cfRule>
    <cfRule type="cellIs" dxfId="2209" priority="1947" stopIfTrue="1" operator="between">
      <formula>4</formula>
      <formula>9</formula>
    </cfRule>
    <cfRule type="cellIs" dxfId="2208" priority="1948" operator="greaterThanOrEqual">
      <formula>10</formula>
    </cfRule>
  </conditionalFormatting>
  <conditionalFormatting sqref="N455:N469">
    <cfRule type="containsText" dxfId="2207" priority="1938" operator="containsText" text="MEDIO BAJA">
      <formula>NOT(ISERROR(SEARCH("MEDIO BAJA",N455)))</formula>
    </cfRule>
    <cfRule type="containsText" dxfId="2206" priority="1939" operator="containsText" text="MEDIO ALTA">
      <formula>NOT(ISERROR(SEARCH("MEDIO ALTA",N455)))</formula>
    </cfRule>
  </conditionalFormatting>
  <conditionalFormatting sqref="P455:P469">
    <cfRule type="containsText" dxfId="2205" priority="1936" operator="containsText" text="MEDIO BAJO">
      <formula>NOT(ISERROR(SEARCH("MEDIO BAJO",P455)))</formula>
    </cfRule>
    <cfRule type="containsText" dxfId="2204" priority="1937" operator="containsText" text="MEDIO ALTO">
      <formula>NOT(ISERROR(SEARCH("MEDIO ALTO",P455)))</formula>
    </cfRule>
  </conditionalFormatting>
  <conditionalFormatting sqref="AL455:AL469">
    <cfRule type="expression" dxfId="2203" priority="1935">
      <formula>S455="No_existen"</formula>
    </cfRule>
  </conditionalFormatting>
  <conditionalFormatting sqref="AP455:AP469">
    <cfRule type="expression" dxfId="2202" priority="1934">
      <formula>S455="No_existen"</formula>
    </cfRule>
  </conditionalFormatting>
  <conditionalFormatting sqref="BA455:BA469">
    <cfRule type="expression" dxfId="2201" priority="1932">
      <formula>AW455&lt;&gt;"COMPARTIR"</formula>
    </cfRule>
    <cfRule type="expression" dxfId="2200" priority="1933">
      <formula>AW455="ASUMIR"</formula>
    </cfRule>
  </conditionalFormatting>
  <conditionalFormatting sqref="AX455:AX466 AX468:AX469">
    <cfRule type="expression" dxfId="2199" priority="1931">
      <formula>AW455="ASUMIR"</formula>
    </cfRule>
  </conditionalFormatting>
  <conditionalFormatting sqref="AY455:AZ466 AY468:AZ469 AZ467">
    <cfRule type="expression" dxfId="2198" priority="1930">
      <formula>AW455="ASUMIR"</formula>
    </cfRule>
  </conditionalFormatting>
  <conditionalFormatting sqref="AK455:AK469">
    <cfRule type="expression" dxfId="2197" priority="1957">
      <formula>S455="No_existen"</formula>
    </cfRule>
  </conditionalFormatting>
  <conditionalFormatting sqref="AF455:AF469">
    <cfRule type="expression" dxfId="2196" priority="1960">
      <formula>S455="No_existen"</formula>
    </cfRule>
  </conditionalFormatting>
  <conditionalFormatting sqref="AB457:AB461 AB464:AB469">
    <cfRule type="expression" dxfId="2195" priority="1903">
      <formula>AA457="Semiautomatico"</formula>
    </cfRule>
    <cfRule type="expression" dxfId="2194" priority="1906">
      <formula>AA457="Manual"</formula>
    </cfRule>
    <cfRule type="expression" dxfId="2193" priority="1926">
      <formula>S457="No_existen"</formula>
    </cfRule>
  </conditionalFormatting>
  <conditionalFormatting sqref="AA456">
    <cfRule type="expression" dxfId="2192" priority="1925">
      <formula>$S$12="No_existen"</formula>
    </cfRule>
  </conditionalFormatting>
  <conditionalFormatting sqref="AB457:AB461 AB464:AB469">
    <cfRule type="expression" dxfId="2191" priority="1924">
      <formula>S457="No_existen"</formula>
    </cfRule>
  </conditionalFormatting>
  <conditionalFormatting sqref="AA455">
    <cfRule type="expression" dxfId="2190" priority="1922">
      <formula>S455="No_Existen"</formula>
    </cfRule>
  </conditionalFormatting>
  <conditionalFormatting sqref="AA457">
    <cfRule type="expression" dxfId="2189" priority="1921">
      <formula>S457="No_existen"</formula>
    </cfRule>
  </conditionalFormatting>
  <conditionalFormatting sqref="AA458">
    <cfRule type="expression" dxfId="2188" priority="1920">
      <formula>$S$14="No_existen"</formula>
    </cfRule>
  </conditionalFormatting>
  <conditionalFormatting sqref="AA459">
    <cfRule type="expression" dxfId="2187" priority="1919">
      <formula>$S$15="No_existen"</formula>
    </cfRule>
  </conditionalFormatting>
  <conditionalFormatting sqref="AA460">
    <cfRule type="expression" dxfId="2186" priority="1918">
      <formula>$S$16="No_existen"</formula>
    </cfRule>
  </conditionalFormatting>
  <conditionalFormatting sqref="AA461">
    <cfRule type="expression" dxfId="2185" priority="1917">
      <formula>$S$17="No_existen"</formula>
    </cfRule>
  </conditionalFormatting>
  <conditionalFormatting sqref="AA462">
    <cfRule type="expression" dxfId="2184" priority="1916">
      <formula>$S$18="No_existen"</formula>
    </cfRule>
  </conditionalFormatting>
  <conditionalFormatting sqref="AA463">
    <cfRule type="expression" dxfId="2183" priority="1915">
      <formula>$S$19="No_existen"</formula>
    </cfRule>
  </conditionalFormatting>
  <conditionalFormatting sqref="AA464">
    <cfRule type="expression" dxfId="2182" priority="1914">
      <formula>$S$20="No_existen"</formula>
    </cfRule>
  </conditionalFormatting>
  <conditionalFormatting sqref="AA465">
    <cfRule type="expression" dxfId="2181" priority="1913">
      <formula>$S$21="No_existen"</formula>
    </cfRule>
  </conditionalFormatting>
  <conditionalFormatting sqref="AA466">
    <cfRule type="expression" dxfId="2180" priority="1912">
      <formula>$S$22="No_existen"</formula>
    </cfRule>
  </conditionalFormatting>
  <conditionalFormatting sqref="AA467">
    <cfRule type="expression" dxfId="2179" priority="1911">
      <formula>$S$23="No_existen"</formula>
    </cfRule>
  </conditionalFormatting>
  <conditionalFormatting sqref="AA468">
    <cfRule type="expression" dxfId="2178" priority="1910">
      <formula>$S$24="No_existen"</formula>
    </cfRule>
  </conditionalFormatting>
  <conditionalFormatting sqref="AA469">
    <cfRule type="expression" dxfId="2177" priority="1909">
      <formula>$S$25="No_existen"</formula>
    </cfRule>
  </conditionalFormatting>
  <conditionalFormatting sqref="AG469">
    <cfRule type="expression" dxfId="2176" priority="1908">
      <formula>S469="No_existen"</formula>
    </cfRule>
  </conditionalFormatting>
  <conditionalFormatting sqref="W469">
    <cfRule type="expression" dxfId="2175" priority="1907">
      <formula>S469="No_existen"</formula>
    </cfRule>
  </conditionalFormatting>
  <conditionalFormatting sqref="AB467:AB469">
    <cfRule type="expression" dxfId="2174" priority="1904">
      <formula>AA467="Manual"</formula>
    </cfRule>
  </conditionalFormatting>
  <conditionalFormatting sqref="AG469">
    <cfRule type="expression" dxfId="2173" priority="1905">
      <formula>AF469="No asignado"</formula>
    </cfRule>
  </conditionalFormatting>
  <conditionalFormatting sqref="AW455:AY466 AW468:AY469 AW467">
    <cfRule type="expression" dxfId="2172" priority="1902">
      <formula>$S455="No_existen"</formula>
    </cfRule>
  </conditionalFormatting>
  <conditionalFormatting sqref="G468:I469 G455:H467">
    <cfRule type="expression" dxfId="2171" priority="1901">
      <formula>$G455="N/A"</formula>
    </cfRule>
  </conditionalFormatting>
  <conditionalFormatting sqref="W455:W456">
    <cfRule type="expression" dxfId="2170" priority="1899">
      <formula>S455="No_existen"</formula>
    </cfRule>
  </conditionalFormatting>
  <conditionalFormatting sqref="W458:W459">
    <cfRule type="expression" dxfId="2169" priority="1900">
      <formula>S458="No_existen"</formula>
    </cfRule>
  </conditionalFormatting>
  <conditionalFormatting sqref="W461:W468">
    <cfRule type="expression" dxfId="2168" priority="1898">
      <formula>S461="No_existen"</formula>
    </cfRule>
  </conditionalFormatting>
  <conditionalFormatting sqref="AB462:AB463">
    <cfRule type="expression" dxfId="2167" priority="1895">
      <formula>AA462="Semiautomatico"</formula>
    </cfRule>
    <cfRule type="expression" dxfId="2166" priority="1896">
      <formula>AA462="Manual"</formula>
    </cfRule>
    <cfRule type="expression" dxfId="2165" priority="1897">
      <formula>S462="No_existen"</formula>
    </cfRule>
  </conditionalFormatting>
  <conditionalFormatting sqref="AB455:AB456">
    <cfRule type="expression" dxfId="2164" priority="1892">
      <formula>AA455="Semiautomatico"</formula>
    </cfRule>
    <cfRule type="expression" dxfId="2163" priority="1893">
      <formula>AA455="Manual"</formula>
    </cfRule>
    <cfRule type="expression" dxfId="2162" priority="1894">
      <formula>S455="No_existen"</formula>
    </cfRule>
  </conditionalFormatting>
  <conditionalFormatting sqref="AG455">
    <cfRule type="expression" dxfId="2161" priority="1891">
      <formula>$P$11="No_existen"</formula>
    </cfRule>
  </conditionalFormatting>
  <conditionalFormatting sqref="AG455:AG456">
    <cfRule type="expression" dxfId="2160" priority="1889">
      <formula>AF455="No asignado"</formula>
    </cfRule>
  </conditionalFormatting>
  <conditionalFormatting sqref="AG456">
    <cfRule type="expression" dxfId="2159" priority="1887">
      <formula>$P$12="No_existen"</formula>
    </cfRule>
  </conditionalFormatting>
  <conditionalFormatting sqref="AG458:AG459">
    <cfRule type="expression" dxfId="2158" priority="1888">
      <formula>AF458="No asignado"</formula>
    </cfRule>
    <cfRule type="expression" dxfId="2157" priority="1890">
      <formula>S458="No_existen"</formula>
    </cfRule>
  </conditionalFormatting>
  <conditionalFormatting sqref="AG461:AG463">
    <cfRule type="expression" dxfId="2156" priority="1886">
      <formula>$P$11="No_existen"</formula>
    </cfRule>
  </conditionalFormatting>
  <conditionalFormatting sqref="AG461:AG468">
    <cfRule type="expression" dxfId="2155" priority="1885">
      <formula>AF461="No asignado"</formula>
    </cfRule>
  </conditionalFormatting>
  <conditionalFormatting sqref="AG464:AG468">
    <cfRule type="expression" dxfId="2154" priority="1884">
      <formula>S464="No_existen"</formula>
    </cfRule>
  </conditionalFormatting>
  <conditionalFormatting sqref="AU455:AV455">
    <cfRule type="cellIs" dxfId="2153" priority="1881" operator="equal">
      <formula>"LEVE"</formula>
    </cfRule>
    <cfRule type="cellIs" dxfId="2152" priority="1882" operator="equal">
      <formula>"MODERADO"</formula>
    </cfRule>
    <cfRule type="cellIs" dxfId="2151" priority="1883" operator="equal">
      <formula>"GRAVE"</formula>
    </cfRule>
  </conditionalFormatting>
  <conditionalFormatting sqref="AU458:AV458">
    <cfRule type="cellIs" dxfId="2150" priority="1878" operator="equal">
      <formula>"LEVE"</formula>
    </cfRule>
    <cfRule type="cellIs" dxfId="2149" priority="1879" operator="equal">
      <formula>"MODERADO"</formula>
    </cfRule>
    <cfRule type="cellIs" dxfId="2148" priority="1880" operator="equal">
      <formula>"GRAVE"</formula>
    </cfRule>
  </conditionalFormatting>
  <conditionalFormatting sqref="AU461:AV461">
    <cfRule type="cellIs" dxfId="2147" priority="1875" operator="equal">
      <formula>"LEVE"</formula>
    </cfRule>
    <cfRule type="cellIs" dxfId="2146" priority="1876" operator="equal">
      <formula>"MODERADO"</formula>
    </cfRule>
    <cfRule type="cellIs" dxfId="2145" priority="1877" operator="equal">
      <formula>"GRAVE"</formula>
    </cfRule>
  </conditionalFormatting>
  <conditionalFormatting sqref="AU464:AV464">
    <cfRule type="cellIs" dxfId="2144" priority="1872" operator="equal">
      <formula>"LEVE"</formula>
    </cfRule>
    <cfRule type="cellIs" dxfId="2143" priority="1873" operator="equal">
      <formula>"MODERADO"</formula>
    </cfRule>
    <cfRule type="cellIs" dxfId="2142" priority="1874" operator="equal">
      <formula>"GRAVE"</formula>
    </cfRule>
  </conditionalFormatting>
  <conditionalFormatting sqref="AU467:AV467">
    <cfRule type="cellIs" dxfId="2141" priority="1869" operator="equal">
      <formula>"LEVE"</formula>
    </cfRule>
    <cfRule type="cellIs" dxfId="2140" priority="1870" operator="equal">
      <formula>"MODERADO"</formula>
    </cfRule>
    <cfRule type="cellIs" dxfId="2139" priority="1871" operator="equal">
      <formula>"GRAVE"</formula>
    </cfRule>
  </conditionalFormatting>
  <conditionalFormatting sqref="AX467">
    <cfRule type="expression" dxfId="2138" priority="1868">
      <formula>AW467="ASUMIR"</formula>
    </cfRule>
  </conditionalFormatting>
  <conditionalFormatting sqref="AY467">
    <cfRule type="expression" dxfId="2137" priority="1867">
      <formula>AW467="ASUMIR"</formula>
    </cfRule>
  </conditionalFormatting>
  <conditionalFormatting sqref="O476 O479 O482 O473 N470:N484 O470">
    <cfRule type="containsText" dxfId="2136" priority="1856" operator="containsText" text="MEDIA">
      <formula>NOT(ISERROR(SEARCH("MEDIA",N470)))</formula>
    </cfRule>
    <cfRule type="containsText" dxfId="2135" priority="1857" operator="containsText" text="ALTA">
      <formula>NOT(ISERROR(SEARCH("ALTA",N470)))</formula>
    </cfRule>
    <cfRule type="containsText" dxfId="2134" priority="1858" operator="containsText" text="BAJA">
      <formula>NOT(ISERROR(SEARCH("BAJA",N470)))</formula>
    </cfRule>
  </conditionalFormatting>
  <conditionalFormatting sqref="Q473 Q476 Q479 Q482 P470:P484 Q470">
    <cfRule type="containsText" dxfId="2133" priority="1853" operator="containsText" text="MEDIO">
      <formula>NOT(ISERROR(SEARCH("MEDIO",P470)))</formula>
    </cfRule>
    <cfRule type="containsText" dxfId="2132" priority="1854" operator="containsText" text="ALTO">
      <formula>NOT(ISERROR(SEARCH("ALTO",P470)))</formula>
    </cfRule>
    <cfRule type="containsText" dxfId="2131" priority="1855" operator="containsText" text="BAJO">
      <formula>NOT(ISERROR(SEARCH("BAJO",P470)))</formula>
    </cfRule>
  </conditionalFormatting>
  <conditionalFormatting sqref="S470:S484">
    <cfRule type="cellIs" dxfId="2130" priority="1852" operator="between">
      <formula>2</formula>
      <formula>3</formula>
    </cfRule>
  </conditionalFormatting>
  <conditionalFormatting sqref="R470:R484">
    <cfRule type="cellIs" dxfId="2129" priority="1849" operator="lessThanOrEqual">
      <formula>3</formula>
    </cfRule>
    <cfRule type="cellIs" dxfId="2128" priority="1850" stopIfTrue="1" operator="between">
      <formula>4</formula>
      <formula>9</formula>
    </cfRule>
    <cfRule type="cellIs" dxfId="2127" priority="1851" operator="greaterThanOrEqual">
      <formula>10</formula>
    </cfRule>
  </conditionalFormatting>
  <conditionalFormatting sqref="N470:N484">
    <cfRule type="containsText" dxfId="2126" priority="1841" operator="containsText" text="MEDIO BAJA">
      <formula>NOT(ISERROR(SEARCH("MEDIO BAJA",N470)))</formula>
    </cfRule>
    <cfRule type="containsText" dxfId="2125" priority="1842" operator="containsText" text="MEDIO ALTA">
      <formula>NOT(ISERROR(SEARCH("MEDIO ALTA",N470)))</formula>
    </cfRule>
  </conditionalFormatting>
  <conditionalFormatting sqref="P470:P484">
    <cfRule type="containsText" dxfId="2124" priority="1839" operator="containsText" text="MEDIO BAJO">
      <formula>NOT(ISERROR(SEARCH("MEDIO BAJO",P470)))</formula>
    </cfRule>
    <cfRule type="containsText" dxfId="2123" priority="1840" operator="containsText" text="MEDIO ALTO">
      <formula>NOT(ISERROR(SEARCH("MEDIO ALTO",P470)))</formula>
    </cfRule>
  </conditionalFormatting>
  <conditionalFormatting sqref="AL470:AL484">
    <cfRule type="expression" dxfId="2122" priority="1838">
      <formula>S470="No_existen"</formula>
    </cfRule>
  </conditionalFormatting>
  <conditionalFormatting sqref="AP470:AP484">
    <cfRule type="expression" dxfId="2121" priority="1837">
      <formula>S470="No_existen"</formula>
    </cfRule>
  </conditionalFormatting>
  <conditionalFormatting sqref="BA470:BA472 BA475:BA483">
    <cfRule type="expression" dxfId="2120" priority="1835">
      <formula>AW470&lt;&gt;"COMPARTIR"</formula>
    </cfRule>
    <cfRule type="expression" dxfId="2119" priority="1836">
      <formula>AW470="ASUMIR"</formula>
    </cfRule>
  </conditionalFormatting>
  <conditionalFormatting sqref="AX472 AX479:AX481">
    <cfRule type="expression" dxfId="2118" priority="1834">
      <formula>AW472="ASUMIR"</formula>
    </cfRule>
  </conditionalFormatting>
  <conditionalFormatting sqref="AY472:AZ472 AZ470:AZ471 AY479:AZ481 AZ475:AZ478 AZ482:AZ483">
    <cfRule type="expression" dxfId="2117" priority="1833">
      <formula>AW470="ASUMIR"</formula>
    </cfRule>
  </conditionalFormatting>
  <conditionalFormatting sqref="AK470:AK484">
    <cfRule type="expression" dxfId="2116" priority="1860">
      <formula>S470="No_existen"</formula>
    </cfRule>
  </conditionalFormatting>
  <conditionalFormatting sqref="AF470:AF484">
    <cfRule type="expression" dxfId="2115" priority="1863">
      <formula>S470="No_existen"</formula>
    </cfRule>
  </conditionalFormatting>
  <conditionalFormatting sqref="AB470:AB472 AB475:AB484">
    <cfRule type="expression" dxfId="2114" priority="1803">
      <formula>AA470="Semiautomatico"</formula>
    </cfRule>
    <cfRule type="expression" dxfId="2113" priority="1806">
      <formula>AA470="Manual"</formula>
    </cfRule>
    <cfRule type="expression" dxfId="2112" priority="1829">
      <formula>S470="No_existen"</formula>
    </cfRule>
  </conditionalFormatting>
  <conditionalFormatting sqref="AA471">
    <cfRule type="expression" dxfId="2111" priority="1828">
      <formula>$S$12="No_existen"</formula>
    </cfRule>
  </conditionalFormatting>
  <conditionalFormatting sqref="AB471:AB472 AB475:AB484">
    <cfRule type="expression" dxfId="2110" priority="1827">
      <formula>S471="No_existen"</formula>
    </cfRule>
  </conditionalFormatting>
  <conditionalFormatting sqref="AA470">
    <cfRule type="expression" dxfId="2109" priority="1825">
      <formula>S470="No_Existen"</formula>
    </cfRule>
  </conditionalFormatting>
  <conditionalFormatting sqref="W472">
    <cfRule type="expression" dxfId="2108" priority="1824">
      <formula>S472="No_existen"</formula>
    </cfRule>
  </conditionalFormatting>
  <conditionalFormatting sqref="AA472">
    <cfRule type="expression" dxfId="2107" priority="1823">
      <formula>S472="No_existen"</formula>
    </cfRule>
  </conditionalFormatting>
  <conditionalFormatting sqref="AA473">
    <cfRule type="expression" dxfId="2106" priority="1822">
      <formula>$S$14="No_existen"</formula>
    </cfRule>
  </conditionalFormatting>
  <conditionalFormatting sqref="AA474">
    <cfRule type="expression" dxfId="2105" priority="1821">
      <formula>$S$15="No_existen"</formula>
    </cfRule>
  </conditionalFormatting>
  <conditionalFormatting sqref="AA475">
    <cfRule type="expression" dxfId="2104" priority="1820">
      <formula>$S$16="No_existen"</formula>
    </cfRule>
  </conditionalFormatting>
  <conditionalFormatting sqref="AA476">
    <cfRule type="expression" dxfId="2103" priority="1819">
      <formula>$S$17="No_existen"</formula>
    </cfRule>
  </conditionalFormatting>
  <conditionalFormatting sqref="AA477">
    <cfRule type="expression" dxfId="2102" priority="1818">
      <formula>$S$18="No_existen"</formula>
    </cfRule>
  </conditionalFormatting>
  <conditionalFormatting sqref="AA478">
    <cfRule type="expression" dxfId="2101" priority="1817">
      <formula>$S$19="No_existen"</formula>
    </cfRule>
  </conditionalFormatting>
  <conditionalFormatting sqref="AA479">
    <cfRule type="expression" dxfId="2100" priority="1816">
      <formula>$S$20="No_existen"</formula>
    </cfRule>
  </conditionalFormatting>
  <conditionalFormatting sqref="AA480">
    <cfRule type="expression" dxfId="2099" priority="1815">
      <formula>$S$21="No_existen"</formula>
    </cfRule>
  </conditionalFormatting>
  <conditionalFormatting sqref="AA481">
    <cfRule type="expression" dxfId="2098" priority="1814">
      <formula>$S$22="No_existen"</formula>
    </cfRule>
  </conditionalFormatting>
  <conditionalFormatting sqref="AA482">
    <cfRule type="expression" dxfId="2097" priority="1813">
      <formula>$S$23="No_existen"</formula>
    </cfRule>
  </conditionalFormatting>
  <conditionalFormatting sqref="AA483">
    <cfRule type="expression" dxfId="2096" priority="1812">
      <formula>$S$24="No_existen"</formula>
    </cfRule>
  </conditionalFormatting>
  <conditionalFormatting sqref="AA484">
    <cfRule type="expression" dxfId="2095" priority="1811">
      <formula>$S$25="No_existen"</formula>
    </cfRule>
  </conditionalFormatting>
  <conditionalFormatting sqref="AG483">
    <cfRule type="expression" dxfId="2094" priority="1810">
      <formula>S483="No_existen"</formula>
    </cfRule>
  </conditionalFormatting>
  <conditionalFormatting sqref="AG484">
    <cfRule type="expression" dxfId="2093" priority="1809">
      <formula>S484="No_existen"</formula>
    </cfRule>
  </conditionalFormatting>
  <conditionalFormatting sqref="W483">
    <cfRule type="expression" dxfId="2092" priority="1808">
      <formula>S483="No_existen"</formula>
    </cfRule>
  </conditionalFormatting>
  <conditionalFormatting sqref="W484">
    <cfRule type="expression" dxfId="2091" priority="1807">
      <formula>S484="No_existen"</formula>
    </cfRule>
  </conditionalFormatting>
  <conditionalFormatting sqref="AB482:AB484">
    <cfRule type="expression" dxfId="2090" priority="1804">
      <formula>AA482="Manual"</formula>
    </cfRule>
  </conditionalFormatting>
  <conditionalFormatting sqref="AG472 AG483:AG484">
    <cfRule type="expression" dxfId="2089" priority="1805">
      <formula>AF472="No asignado"</formula>
    </cfRule>
  </conditionalFormatting>
  <conditionalFormatting sqref="AG472">
    <cfRule type="expression" dxfId="2088" priority="1802">
      <formula>$S$13="No_existen"</formula>
    </cfRule>
  </conditionalFormatting>
  <conditionalFormatting sqref="W470">
    <cfRule type="expression" dxfId="2087" priority="1801">
      <formula>S470="No_existen"</formula>
    </cfRule>
  </conditionalFormatting>
  <conditionalFormatting sqref="W471">
    <cfRule type="expression" dxfId="2086" priority="1800">
      <formula>S471="No_existen"</formula>
    </cfRule>
  </conditionalFormatting>
  <conditionalFormatting sqref="W473">
    <cfRule type="expression" dxfId="2085" priority="1799">
      <formula>S473="No_existen"</formula>
    </cfRule>
  </conditionalFormatting>
  <conditionalFormatting sqref="W474">
    <cfRule type="expression" dxfId="2084" priority="1798">
      <formula>S474="No_existen"</formula>
    </cfRule>
  </conditionalFormatting>
  <conditionalFormatting sqref="W475">
    <cfRule type="expression" dxfId="2083" priority="1797">
      <formula>S475="No_existen"</formula>
    </cfRule>
  </conditionalFormatting>
  <conditionalFormatting sqref="W476:W478">
    <cfRule type="expression" dxfId="2082" priority="1796">
      <formula>T476="No_existen"</formula>
    </cfRule>
  </conditionalFormatting>
  <conditionalFormatting sqref="W476:W478">
    <cfRule type="expression" dxfId="2081" priority="1795">
      <formula>T476=""</formula>
    </cfRule>
  </conditionalFormatting>
  <conditionalFormatting sqref="W479">
    <cfRule type="expression" dxfId="2080" priority="1794">
      <formula>S479="No_existen"</formula>
    </cfRule>
  </conditionalFormatting>
  <conditionalFormatting sqref="W480">
    <cfRule type="expression" dxfId="2079" priority="1793">
      <formula>S480="No_existen"</formula>
    </cfRule>
  </conditionalFormatting>
  <conditionalFormatting sqref="W481">
    <cfRule type="expression" dxfId="2078" priority="1792">
      <formula>S481="No_existen"</formula>
    </cfRule>
  </conditionalFormatting>
  <conditionalFormatting sqref="W482">
    <cfRule type="expression" dxfId="2077" priority="1791">
      <formula>S482="No_existen"</formula>
    </cfRule>
  </conditionalFormatting>
  <conditionalFormatting sqref="AB473:AB474">
    <cfRule type="expression" dxfId="2076" priority="1787">
      <formula>AA473="Semiautomatico"</formula>
    </cfRule>
    <cfRule type="expression" dxfId="2075" priority="1788">
      <formula>AA473="Manual"</formula>
    </cfRule>
    <cfRule type="expression" dxfId="2074" priority="1790">
      <formula>S473="No_existen"</formula>
    </cfRule>
  </conditionalFormatting>
  <conditionalFormatting sqref="AB473:AB474">
    <cfRule type="expression" dxfId="2073" priority="1789">
      <formula>S473="No_existen"</formula>
    </cfRule>
  </conditionalFormatting>
  <conditionalFormatting sqref="AG473">
    <cfRule type="expression" dxfId="2072" priority="1786">
      <formula>S473="No_existen"</formula>
    </cfRule>
  </conditionalFormatting>
  <conditionalFormatting sqref="AG474">
    <cfRule type="expression" dxfId="2071" priority="1785">
      <formula>S474="No_existen"</formula>
    </cfRule>
  </conditionalFormatting>
  <conditionalFormatting sqref="AG475">
    <cfRule type="expression" dxfId="2070" priority="1784">
      <formula>S475="No_existen"</formula>
    </cfRule>
  </conditionalFormatting>
  <conditionalFormatting sqref="AG479:AG481">
    <cfRule type="expression" dxfId="2069" priority="1779">
      <formula>AF479="No asignado"</formula>
    </cfRule>
    <cfRule type="expression" dxfId="2068" priority="1783">
      <formula>S479="No_existen"</formula>
    </cfRule>
  </conditionalFormatting>
  <conditionalFormatting sqref="AG482">
    <cfRule type="expression" dxfId="2067" priority="1782">
      <formula>S482="No_existen"</formula>
    </cfRule>
  </conditionalFormatting>
  <conditionalFormatting sqref="AG473:AG475">
    <cfRule type="expression" dxfId="2066" priority="1780">
      <formula>AF473="No asignado"</formula>
    </cfRule>
  </conditionalFormatting>
  <conditionalFormatting sqref="AG473:AG475 AG479:AG482">
    <cfRule type="expression" dxfId="2065" priority="1781">
      <formula>AF473="No asignado"</formula>
    </cfRule>
  </conditionalFormatting>
  <conditionalFormatting sqref="AG476">
    <cfRule type="expression" dxfId="2064" priority="1778">
      <formula>S476="No_existen"</formula>
    </cfRule>
  </conditionalFormatting>
  <conditionalFormatting sqref="AG477">
    <cfRule type="expression" dxfId="2063" priority="1777">
      <formula>S477="No_existen"</formula>
    </cfRule>
  </conditionalFormatting>
  <conditionalFormatting sqref="AG478">
    <cfRule type="expression" dxfId="2062" priority="1776">
      <formula>S478="No_existen"</formula>
    </cfRule>
  </conditionalFormatting>
  <conditionalFormatting sqref="AG476:AG478">
    <cfRule type="expression" dxfId="2061" priority="1774">
      <formula>AF476="No asignado"</formula>
    </cfRule>
  </conditionalFormatting>
  <conditionalFormatting sqref="AG476:AG478">
    <cfRule type="expression" dxfId="2060" priority="1775">
      <formula>AF476="No asignado"</formula>
    </cfRule>
  </conditionalFormatting>
  <conditionalFormatting sqref="AG477:AG478">
    <cfRule type="expression" dxfId="2059" priority="1773">
      <formula>S477="No_existen"</formula>
    </cfRule>
  </conditionalFormatting>
  <conditionalFormatting sqref="AG470">
    <cfRule type="expression" dxfId="2058" priority="1772">
      <formula>$P$11="No_existen"</formula>
    </cfRule>
  </conditionalFormatting>
  <conditionalFormatting sqref="AG470:AG471">
    <cfRule type="expression" dxfId="2057" priority="1771">
      <formula>AF470="No asignado"</formula>
    </cfRule>
  </conditionalFormatting>
  <conditionalFormatting sqref="AG471">
    <cfRule type="expression" dxfId="2056" priority="1770">
      <formula>$P$12="No_existen"</formula>
    </cfRule>
  </conditionalFormatting>
  <conditionalFormatting sqref="AG471">
    <cfRule type="expression" dxfId="2055" priority="1769">
      <formula>$P$11="No_existen"</formula>
    </cfRule>
  </conditionalFormatting>
  <conditionalFormatting sqref="AU470:AV470">
    <cfRule type="cellIs" dxfId="2054" priority="1766" operator="equal">
      <formula>"LEVE"</formula>
    </cfRule>
    <cfRule type="cellIs" dxfId="2053" priority="1767" operator="equal">
      <formula>"MODERADO"</formula>
    </cfRule>
    <cfRule type="cellIs" dxfId="2052" priority="1768" operator="equal">
      <formula>"GRAVE"</formula>
    </cfRule>
  </conditionalFormatting>
  <conditionalFormatting sqref="AU473:AV473">
    <cfRule type="cellIs" dxfId="2051" priority="1763" operator="equal">
      <formula>"LEVE"</formula>
    </cfRule>
    <cfRule type="cellIs" dxfId="2050" priority="1764" operator="equal">
      <formula>"MODERADO"</formula>
    </cfRule>
    <cfRule type="cellIs" dxfId="2049" priority="1765" operator="equal">
      <formula>"GRAVE"</formula>
    </cfRule>
  </conditionalFormatting>
  <conditionalFormatting sqref="AU482:AV482">
    <cfRule type="cellIs" dxfId="2048" priority="1760" operator="equal">
      <formula>"LEVE"</formula>
    </cfRule>
    <cfRule type="cellIs" dxfId="2047" priority="1761" operator="equal">
      <formula>"MODERADO"</formula>
    </cfRule>
    <cfRule type="cellIs" dxfId="2046" priority="1762" operator="equal">
      <formula>"GRAVE"</formula>
    </cfRule>
  </conditionalFormatting>
  <conditionalFormatting sqref="AU479:AV479">
    <cfRule type="cellIs" dxfId="2045" priority="1757" operator="equal">
      <formula>"LEVE"</formula>
    </cfRule>
    <cfRule type="cellIs" dxfId="2044" priority="1758" operator="equal">
      <formula>"MODERADO"</formula>
    </cfRule>
    <cfRule type="cellIs" dxfId="2043" priority="1759" operator="equal">
      <formula>"GRAVE"</formula>
    </cfRule>
  </conditionalFormatting>
  <conditionalFormatting sqref="AU476">
    <cfRule type="cellIs" dxfId="2042" priority="1754" operator="equal">
      <formula>"LEVE"</formula>
    </cfRule>
    <cfRule type="cellIs" dxfId="2041" priority="1755" operator="equal">
      <formula>"MODERADO"</formula>
    </cfRule>
    <cfRule type="cellIs" dxfId="2040" priority="1756" operator="equal">
      <formula>"GRAVE"</formula>
    </cfRule>
  </conditionalFormatting>
  <conditionalFormatting sqref="AV476">
    <cfRule type="cellIs" dxfId="2039" priority="1751" operator="equal">
      <formula>"LEVE"</formula>
    </cfRule>
    <cfRule type="cellIs" dxfId="2038" priority="1752" operator="equal">
      <formula>"MODERADO"</formula>
    </cfRule>
    <cfRule type="cellIs" dxfId="2037" priority="1753" operator="equal">
      <formula>"GRAVE"</formula>
    </cfRule>
  </conditionalFormatting>
  <conditionalFormatting sqref="AX470:AX471">
    <cfRule type="expression" dxfId="2036" priority="1750">
      <formula>AW470="ASUMIR"</formula>
    </cfRule>
  </conditionalFormatting>
  <conditionalFormatting sqref="AY470:AY471">
    <cfRule type="expression" dxfId="2035" priority="1749">
      <formula>AW470="ASUMIR"</formula>
    </cfRule>
  </conditionalFormatting>
  <conditionalFormatting sqref="BA473:BA474">
    <cfRule type="expression" dxfId="2034" priority="1747">
      <formula>AW473&lt;&gt;"COMPARTIR"</formula>
    </cfRule>
    <cfRule type="expression" dxfId="2033" priority="1748">
      <formula>AW473="ASUMIR"</formula>
    </cfRule>
  </conditionalFormatting>
  <conditionalFormatting sqref="AX473:AX474">
    <cfRule type="expression" dxfId="2032" priority="1746">
      <formula>AW473="ASUMIR"</formula>
    </cfRule>
  </conditionalFormatting>
  <conditionalFormatting sqref="AY473:AZ474">
    <cfRule type="expression" dxfId="2031" priority="1745">
      <formula>AW473="ASUMIR"</formula>
    </cfRule>
  </conditionalFormatting>
  <conditionalFormatting sqref="AX475">
    <cfRule type="expression" dxfId="2030" priority="1744">
      <formula>AW475="ASUMIR"</formula>
    </cfRule>
  </conditionalFormatting>
  <conditionalFormatting sqref="AY475">
    <cfRule type="expression" dxfId="2029" priority="1743">
      <formula>AW475="ASUMIR"</formula>
    </cfRule>
  </conditionalFormatting>
  <conditionalFormatting sqref="AX476:AX478">
    <cfRule type="expression" dxfId="2028" priority="1742">
      <formula>AW476="ASUMIR"</formula>
    </cfRule>
  </conditionalFormatting>
  <conditionalFormatting sqref="AY476:AY478">
    <cfRule type="expression" dxfId="2027" priority="1741">
      <formula>AW476="ASUMIR"</formula>
    </cfRule>
  </conditionalFormatting>
  <conditionalFormatting sqref="AX482:AX483">
    <cfRule type="expression" dxfId="2026" priority="1740">
      <formula>AW482="ASUMIR"</formula>
    </cfRule>
  </conditionalFormatting>
  <conditionalFormatting sqref="AY482:AY483">
    <cfRule type="expression" dxfId="2025" priority="1739">
      <formula>AW482="ASUMIR"</formula>
    </cfRule>
  </conditionalFormatting>
  <conditionalFormatting sqref="BA484">
    <cfRule type="expression" dxfId="2024" priority="1737">
      <formula>AW484&lt;&gt;"COMPARTIR"</formula>
    </cfRule>
    <cfRule type="expression" dxfId="2023" priority="1738">
      <formula>AW484="ASUMIR"</formula>
    </cfRule>
  </conditionalFormatting>
  <conditionalFormatting sqref="AX484">
    <cfRule type="expression" dxfId="2022" priority="1736">
      <formula>AW484="ASUMIR"</formula>
    </cfRule>
  </conditionalFormatting>
  <conditionalFormatting sqref="AZ484">
    <cfRule type="expression" dxfId="2021" priority="1735">
      <formula>AX484="ASUMIR"</formula>
    </cfRule>
  </conditionalFormatting>
  <conditionalFormatting sqref="AY484">
    <cfRule type="expression" dxfId="2020" priority="1734">
      <formula>AW484="ASUMIR"</formula>
    </cfRule>
  </conditionalFormatting>
  <conditionalFormatting sqref="O491 O488 N485:N493 O485">
    <cfRule type="containsText" dxfId="2019" priority="1723" operator="containsText" text="MEDIA">
      <formula>NOT(ISERROR(SEARCH("MEDIA",N485)))</formula>
    </cfRule>
    <cfRule type="containsText" dxfId="2018" priority="1724" operator="containsText" text="ALTA">
      <formula>NOT(ISERROR(SEARCH("ALTA",N485)))</formula>
    </cfRule>
    <cfRule type="containsText" dxfId="2017" priority="1725" operator="containsText" text="BAJA">
      <formula>NOT(ISERROR(SEARCH("BAJA",N485)))</formula>
    </cfRule>
  </conditionalFormatting>
  <conditionalFormatting sqref="Q488 Q491 P485:P493 Q485">
    <cfRule type="containsText" dxfId="2016" priority="1720" operator="containsText" text="MEDIO">
      <formula>NOT(ISERROR(SEARCH("MEDIO",P485)))</formula>
    </cfRule>
    <cfRule type="containsText" dxfId="2015" priority="1721" operator="containsText" text="ALTO">
      <formula>NOT(ISERROR(SEARCH("ALTO",P485)))</formula>
    </cfRule>
    <cfRule type="containsText" dxfId="2014" priority="1722" operator="containsText" text="BAJO">
      <formula>NOT(ISERROR(SEARCH("BAJO",P485)))</formula>
    </cfRule>
  </conditionalFormatting>
  <conditionalFormatting sqref="S485:S493">
    <cfRule type="cellIs" dxfId="2013" priority="1719" operator="between">
      <formula>2</formula>
      <formula>3</formula>
    </cfRule>
  </conditionalFormatting>
  <conditionalFormatting sqref="R485:R493">
    <cfRule type="cellIs" dxfId="2012" priority="1716" operator="lessThanOrEqual">
      <formula>3</formula>
    </cfRule>
    <cfRule type="cellIs" dxfId="2011" priority="1717" stopIfTrue="1" operator="between">
      <formula>4</formula>
      <formula>9</formula>
    </cfRule>
    <cfRule type="cellIs" dxfId="2010" priority="1718" operator="greaterThanOrEqual">
      <formula>10</formula>
    </cfRule>
  </conditionalFormatting>
  <conditionalFormatting sqref="N485:N493">
    <cfRule type="containsText" dxfId="2009" priority="1708" operator="containsText" text="MEDIO BAJA">
      <formula>NOT(ISERROR(SEARCH("MEDIO BAJA",N485)))</formula>
    </cfRule>
    <cfRule type="containsText" dxfId="2008" priority="1709" operator="containsText" text="MEDIO ALTA">
      <formula>NOT(ISERROR(SEARCH("MEDIO ALTA",N485)))</formula>
    </cfRule>
  </conditionalFormatting>
  <conditionalFormatting sqref="P485:P493">
    <cfRule type="containsText" dxfId="2007" priority="1706" operator="containsText" text="MEDIO BAJO">
      <formula>NOT(ISERROR(SEARCH("MEDIO BAJO",P485)))</formula>
    </cfRule>
    <cfRule type="containsText" dxfId="2006" priority="1707" operator="containsText" text="MEDIO ALTO">
      <formula>NOT(ISERROR(SEARCH("MEDIO ALTO",P485)))</formula>
    </cfRule>
  </conditionalFormatting>
  <conditionalFormatting sqref="AL485:AL493">
    <cfRule type="expression" dxfId="2005" priority="1705">
      <formula>S485="No_existen"</formula>
    </cfRule>
  </conditionalFormatting>
  <conditionalFormatting sqref="AP485:AP493">
    <cfRule type="expression" dxfId="2004" priority="1704">
      <formula>S485="No_existen"</formula>
    </cfRule>
  </conditionalFormatting>
  <conditionalFormatting sqref="BA485:BA493">
    <cfRule type="expression" dxfId="2003" priority="1702">
      <formula>AW485&lt;&gt;"COMPARTIR"</formula>
    </cfRule>
    <cfRule type="expression" dxfId="2002" priority="1703">
      <formula>AW485="ASUMIR"</formula>
    </cfRule>
  </conditionalFormatting>
  <conditionalFormatting sqref="AX489:AX493">
    <cfRule type="expression" dxfId="2001" priority="1701">
      <formula>AW489="ASUMIR"</formula>
    </cfRule>
  </conditionalFormatting>
  <conditionalFormatting sqref="AY489:AZ493 AZ485:AZ488">
    <cfRule type="expression" dxfId="2000" priority="1700">
      <formula>AW485="ASUMIR"</formula>
    </cfRule>
  </conditionalFormatting>
  <conditionalFormatting sqref="AK485:AK493">
    <cfRule type="expression" dxfId="1999" priority="1727">
      <formula>S485="No_existen"</formula>
    </cfRule>
  </conditionalFormatting>
  <conditionalFormatting sqref="AF485:AF493">
    <cfRule type="expression" dxfId="1998" priority="1730">
      <formula>S485="No_existen"</formula>
    </cfRule>
  </conditionalFormatting>
  <conditionalFormatting sqref="AB485:AB493">
    <cfRule type="expression" dxfId="1997" priority="1677">
      <formula>AA485="Semiautomatico"</formula>
    </cfRule>
    <cfRule type="expression" dxfId="1996" priority="1680">
      <formula>AA485="Manual"</formula>
    </cfRule>
    <cfRule type="expression" dxfId="1995" priority="1696">
      <formula>S485="No_existen"</formula>
    </cfRule>
  </conditionalFormatting>
  <conditionalFormatting sqref="AA486">
    <cfRule type="expression" dxfId="1994" priority="1695">
      <formula>$S$12="No_existen"</formula>
    </cfRule>
  </conditionalFormatting>
  <conditionalFormatting sqref="AB486:AB493">
    <cfRule type="expression" dxfId="1993" priority="1694">
      <formula>S486="No_existen"</formula>
    </cfRule>
  </conditionalFormatting>
  <conditionalFormatting sqref="AA485">
    <cfRule type="expression" dxfId="1992" priority="1692">
      <formula>S485="No_Existen"</formula>
    </cfRule>
  </conditionalFormatting>
  <conditionalFormatting sqref="AA487">
    <cfRule type="expression" dxfId="1991" priority="1691">
      <formula>S487="No_existen"</formula>
    </cfRule>
  </conditionalFormatting>
  <conditionalFormatting sqref="AA488">
    <cfRule type="expression" dxfId="1990" priority="1690">
      <formula>$S$14="No_existen"</formula>
    </cfRule>
  </conditionalFormatting>
  <conditionalFormatting sqref="AA489">
    <cfRule type="expression" dxfId="1989" priority="1689">
      <formula>$S$15="No_existen"</formula>
    </cfRule>
  </conditionalFormatting>
  <conditionalFormatting sqref="AA490">
    <cfRule type="expression" dxfId="1988" priority="1688">
      <formula>$S$16="No_existen"</formula>
    </cfRule>
  </conditionalFormatting>
  <conditionalFormatting sqref="AA491">
    <cfRule type="expression" dxfId="1987" priority="1687">
      <formula>$S$17="No_existen"</formula>
    </cfRule>
  </conditionalFormatting>
  <conditionalFormatting sqref="AG492">
    <cfRule type="expression" dxfId="1986" priority="1686">
      <formula>S492="No_existen"</formula>
    </cfRule>
  </conditionalFormatting>
  <conditionalFormatting sqref="AA492">
    <cfRule type="expression" dxfId="1985" priority="1685">
      <formula>$S$18="No_existen"</formula>
    </cfRule>
  </conditionalFormatting>
  <conditionalFormatting sqref="W492">
    <cfRule type="expression" dxfId="1984" priority="1684">
      <formula>S492="No_existen"</formula>
    </cfRule>
  </conditionalFormatting>
  <conditionalFormatting sqref="W493">
    <cfRule type="expression" dxfId="1983" priority="1683">
      <formula>S493="No_existen"</formula>
    </cfRule>
  </conditionalFormatting>
  <conditionalFormatting sqref="AA493">
    <cfRule type="expression" dxfId="1982" priority="1682">
      <formula>$S$19="No_existen"</formula>
    </cfRule>
  </conditionalFormatting>
  <conditionalFormatting sqref="AG493">
    <cfRule type="expression" dxfId="1981" priority="1681">
      <formula>S493="No_existen"</formula>
    </cfRule>
  </conditionalFormatting>
  <conditionalFormatting sqref="AG492:AG493">
    <cfRule type="expression" dxfId="1980" priority="1678">
      <formula>AF492="No asignado"</formula>
    </cfRule>
  </conditionalFormatting>
  <conditionalFormatting sqref="AG492:AG493">
    <cfRule type="expression" dxfId="1979" priority="1679">
      <formula>AF492="No asignado"</formula>
    </cfRule>
  </conditionalFormatting>
  <conditionalFormatting sqref="AW489:AY493 AW485:AW488">
    <cfRule type="expression" dxfId="1978" priority="1676">
      <formula>$S485="No_existen"</formula>
    </cfRule>
  </conditionalFormatting>
  <conditionalFormatting sqref="G492:I493 G485:H491">
    <cfRule type="expression" dxfId="1977" priority="1675">
      <formula>$G485="N/A"</formula>
    </cfRule>
  </conditionalFormatting>
  <conditionalFormatting sqref="W485:W491">
    <cfRule type="expression" dxfId="1976" priority="1674">
      <formula>S485="No_existen"</formula>
    </cfRule>
  </conditionalFormatting>
  <conditionalFormatting sqref="AG485">
    <cfRule type="expression" dxfId="1975" priority="1673">
      <formula>$P$11="No_existen"</formula>
    </cfRule>
  </conditionalFormatting>
  <conditionalFormatting sqref="AG485:AG491">
    <cfRule type="expression" dxfId="1974" priority="1671">
      <formula>AF485="No asignado"</formula>
    </cfRule>
  </conditionalFormatting>
  <conditionalFormatting sqref="AG486">
    <cfRule type="expression" dxfId="1973" priority="1670">
      <formula>$P$12="No_existen"</formula>
    </cfRule>
  </conditionalFormatting>
  <conditionalFormatting sqref="AG487">
    <cfRule type="expression" dxfId="1972" priority="1669">
      <formula>$P$13="No_existen"</formula>
    </cfRule>
  </conditionalFormatting>
  <conditionalFormatting sqref="AG488:AG491">
    <cfRule type="expression" dxfId="1971" priority="1672">
      <formula>S488="No_existen"</formula>
    </cfRule>
  </conditionalFormatting>
  <conditionalFormatting sqref="AU485:AV485">
    <cfRule type="cellIs" dxfId="1970" priority="1666" operator="equal">
      <formula>"LEVE"</formula>
    </cfRule>
    <cfRule type="cellIs" dxfId="1969" priority="1667" operator="equal">
      <formula>"MODERADO"</formula>
    </cfRule>
    <cfRule type="cellIs" dxfId="1968" priority="1668" operator="equal">
      <formula>"GRAVE"</formula>
    </cfRule>
  </conditionalFormatting>
  <conditionalFormatting sqref="AU488:AV488">
    <cfRule type="cellIs" dxfId="1967" priority="1663" operator="equal">
      <formula>"LEVE"</formula>
    </cfRule>
    <cfRule type="cellIs" dxfId="1966" priority="1664" operator="equal">
      <formula>"MODERADO"</formula>
    </cfRule>
    <cfRule type="cellIs" dxfId="1965" priority="1665" operator="equal">
      <formula>"GRAVE"</formula>
    </cfRule>
  </conditionalFormatting>
  <conditionalFormatting sqref="AU491:AV491">
    <cfRule type="cellIs" dxfId="1964" priority="1660" operator="equal">
      <formula>"LEVE"</formula>
    </cfRule>
    <cfRule type="cellIs" dxfId="1963" priority="1661" operator="equal">
      <formula>"MODERADO"</formula>
    </cfRule>
    <cfRule type="cellIs" dxfId="1962" priority="1662" operator="equal">
      <formula>"GRAVE"</formula>
    </cfRule>
  </conditionalFormatting>
  <conditionalFormatting sqref="AX485:AX488">
    <cfRule type="expression" dxfId="1961" priority="1659">
      <formula>AW485="ASUMIR"</formula>
    </cfRule>
  </conditionalFormatting>
  <conditionalFormatting sqref="AY485:AY488">
    <cfRule type="expression" dxfId="1960" priority="1658">
      <formula>AW485="ASUMIR"</formula>
    </cfRule>
  </conditionalFormatting>
  <conditionalFormatting sqref="O500 O503 O506 O497 N494:N508 O494">
    <cfRule type="containsText" dxfId="1959" priority="1647" operator="containsText" text="MEDIA">
      <formula>NOT(ISERROR(SEARCH("MEDIA",N494)))</formula>
    </cfRule>
    <cfRule type="containsText" dxfId="1958" priority="1648" operator="containsText" text="ALTA">
      <formula>NOT(ISERROR(SEARCH("ALTA",N494)))</formula>
    </cfRule>
    <cfRule type="containsText" dxfId="1957" priority="1649" operator="containsText" text="BAJA">
      <formula>NOT(ISERROR(SEARCH("BAJA",N494)))</formula>
    </cfRule>
  </conditionalFormatting>
  <conditionalFormatting sqref="Q497 Q500 Q503 Q506 P494:P508 Q494">
    <cfRule type="containsText" dxfId="1956" priority="1644" operator="containsText" text="MEDIO">
      <formula>NOT(ISERROR(SEARCH("MEDIO",P494)))</formula>
    </cfRule>
    <cfRule type="containsText" dxfId="1955" priority="1645" operator="containsText" text="ALTO">
      <formula>NOT(ISERROR(SEARCH("ALTO",P494)))</formula>
    </cfRule>
    <cfRule type="containsText" dxfId="1954" priority="1646" operator="containsText" text="BAJO">
      <formula>NOT(ISERROR(SEARCH("BAJO",P494)))</formula>
    </cfRule>
  </conditionalFormatting>
  <conditionalFormatting sqref="S494:S508">
    <cfRule type="cellIs" dxfId="1953" priority="1643" operator="between">
      <formula>2</formula>
      <formula>3</formula>
    </cfRule>
  </conditionalFormatting>
  <conditionalFormatting sqref="R494:R508">
    <cfRule type="cellIs" dxfId="1952" priority="1640" operator="lessThanOrEqual">
      <formula>3</formula>
    </cfRule>
    <cfRule type="cellIs" dxfId="1951" priority="1641" stopIfTrue="1" operator="between">
      <formula>4</formula>
      <formula>9</formula>
    </cfRule>
    <cfRule type="cellIs" dxfId="1950" priority="1642" operator="greaterThanOrEqual">
      <formula>10</formula>
    </cfRule>
  </conditionalFormatting>
  <conditionalFormatting sqref="N494:N508">
    <cfRule type="containsText" dxfId="1949" priority="1632" operator="containsText" text="MEDIO BAJA">
      <formula>NOT(ISERROR(SEARCH("MEDIO BAJA",N494)))</formula>
    </cfRule>
    <cfRule type="containsText" dxfId="1948" priority="1633" operator="containsText" text="MEDIO ALTA">
      <formula>NOT(ISERROR(SEARCH("MEDIO ALTA",N494)))</formula>
    </cfRule>
  </conditionalFormatting>
  <conditionalFormatting sqref="P494:P508">
    <cfRule type="containsText" dxfId="1947" priority="1630" operator="containsText" text="MEDIO BAJO">
      <formula>NOT(ISERROR(SEARCH("MEDIO BAJO",P494)))</formula>
    </cfRule>
    <cfRule type="containsText" dxfId="1946" priority="1631" operator="containsText" text="MEDIO ALTO">
      <formula>NOT(ISERROR(SEARCH("MEDIO ALTO",P494)))</formula>
    </cfRule>
  </conditionalFormatting>
  <conditionalFormatting sqref="AL494:AL508">
    <cfRule type="expression" dxfId="1945" priority="1629">
      <formula>S494="No_existen"</formula>
    </cfRule>
  </conditionalFormatting>
  <conditionalFormatting sqref="AP494:AP508">
    <cfRule type="expression" dxfId="1944" priority="1628">
      <formula>S494="No_existen"</formula>
    </cfRule>
  </conditionalFormatting>
  <conditionalFormatting sqref="BA494:BA496 BA501:BA508">
    <cfRule type="expression" dxfId="1943" priority="1626">
      <formula>AW494&lt;&gt;"COMPARTIR"</formula>
    </cfRule>
    <cfRule type="expression" dxfId="1942" priority="1627">
      <formula>AW494="ASUMIR"</formula>
    </cfRule>
  </conditionalFormatting>
  <conditionalFormatting sqref="AX494:AX496 AX501:AX508">
    <cfRule type="expression" dxfId="1941" priority="1625">
      <formula>AW494="ASUMIR"</formula>
    </cfRule>
  </conditionalFormatting>
  <conditionalFormatting sqref="AY494:AZ496 AY501:AZ508">
    <cfRule type="expression" dxfId="1940" priority="1624">
      <formula>AW494="ASUMIR"</formula>
    </cfRule>
  </conditionalFormatting>
  <conditionalFormatting sqref="AK494:AK508">
    <cfRule type="expression" dxfId="1939" priority="1651">
      <formula>S494="No_existen"</formula>
    </cfRule>
  </conditionalFormatting>
  <conditionalFormatting sqref="AF494:AF508">
    <cfRule type="expression" dxfId="1938" priority="1654">
      <formula>S494="No_existen"</formula>
    </cfRule>
  </conditionalFormatting>
  <conditionalFormatting sqref="AB494:AB508">
    <cfRule type="expression" dxfId="1937" priority="1597">
      <formula>AA494="Semiautomatico"</formula>
    </cfRule>
    <cfRule type="expression" dxfId="1936" priority="1600">
      <formula>AA494="Manual"</formula>
    </cfRule>
    <cfRule type="expression" dxfId="1935" priority="1620">
      <formula>S494="No_existen"</formula>
    </cfRule>
  </conditionalFormatting>
  <conditionalFormatting sqref="AA495">
    <cfRule type="expression" dxfId="1934" priority="1619">
      <formula>$S$12="No_existen"</formula>
    </cfRule>
  </conditionalFormatting>
  <conditionalFormatting sqref="AB495:AB508">
    <cfRule type="expression" dxfId="1933" priority="1618">
      <formula>S495="No_existen"</formula>
    </cfRule>
  </conditionalFormatting>
  <conditionalFormatting sqref="AA494">
    <cfRule type="expression" dxfId="1932" priority="1616">
      <formula>S494="No_Existen"</formula>
    </cfRule>
  </conditionalFormatting>
  <conditionalFormatting sqref="AA496">
    <cfRule type="expression" dxfId="1931" priority="1615">
      <formula>S496="No_existen"</formula>
    </cfRule>
  </conditionalFormatting>
  <conditionalFormatting sqref="AA497">
    <cfRule type="expression" dxfId="1930" priority="1614">
      <formula>$S$14="No_existen"</formula>
    </cfRule>
  </conditionalFormatting>
  <conditionalFormatting sqref="AA498">
    <cfRule type="expression" dxfId="1929" priority="1613">
      <formula>$S$15="No_existen"</formula>
    </cfRule>
  </conditionalFormatting>
  <conditionalFormatting sqref="AA499">
    <cfRule type="expression" dxfId="1928" priority="1612">
      <formula>$S$16="No_existen"</formula>
    </cfRule>
  </conditionalFormatting>
  <conditionalFormatting sqref="AA500">
    <cfRule type="expression" dxfId="1927" priority="1611">
      <formula>$S$17="No_existen"</formula>
    </cfRule>
  </conditionalFormatting>
  <conditionalFormatting sqref="AA501">
    <cfRule type="expression" dxfId="1926" priority="1610">
      <formula>$S$18="No_existen"</formula>
    </cfRule>
  </conditionalFormatting>
  <conditionalFormatting sqref="AA502">
    <cfRule type="expression" dxfId="1925" priority="1609">
      <formula>$S$19="No_existen"</formula>
    </cfRule>
  </conditionalFormatting>
  <conditionalFormatting sqref="AA503">
    <cfRule type="expression" dxfId="1924" priority="1608">
      <formula>$S$20="No_existen"</formula>
    </cfRule>
  </conditionalFormatting>
  <conditionalFormatting sqref="AA504">
    <cfRule type="expression" dxfId="1923" priority="1607">
      <formula>$S$21="No_existen"</formula>
    </cfRule>
  </conditionalFormatting>
  <conditionalFormatting sqref="AA505">
    <cfRule type="expression" dxfId="1922" priority="1606">
      <formula>$S$22="No_existen"</formula>
    </cfRule>
  </conditionalFormatting>
  <conditionalFormatting sqref="AA506">
    <cfRule type="expression" dxfId="1921" priority="1605">
      <formula>$S$23="No_existen"</formula>
    </cfRule>
  </conditionalFormatting>
  <conditionalFormatting sqref="AA507">
    <cfRule type="expression" dxfId="1920" priority="1604">
      <formula>$S$24="No_existen"</formula>
    </cfRule>
  </conditionalFormatting>
  <conditionalFormatting sqref="AA508">
    <cfRule type="expression" dxfId="1919" priority="1603">
      <formula>$S$25="No_existen"</formula>
    </cfRule>
  </conditionalFormatting>
  <conditionalFormatting sqref="AG508">
    <cfRule type="expression" dxfId="1918" priority="1602">
      <formula>S508="No_existen"</formula>
    </cfRule>
  </conditionalFormatting>
  <conditionalFormatting sqref="W508">
    <cfRule type="expression" dxfId="1917" priority="1601">
      <formula>S508="No_existen"</formula>
    </cfRule>
  </conditionalFormatting>
  <conditionalFormatting sqref="AB506:AB508">
    <cfRule type="expression" dxfId="1916" priority="1598">
      <formula>AA506="Manual"</formula>
    </cfRule>
  </conditionalFormatting>
  <conditionalFormatting sqref="AG508">
    <cfRule type="expression" dxfId="1915" priority="1599">
      <formula>AF508="No asignado"</formula>
    </cfRule>
  </conditionalFormatting>
  <conditionalFormatting sqref="AW494:AY496 AW501:AY508 AW497:AW500">
    <cfRule type="expression" dxfId="1914" priority="1596">
      <formula>$S494="No_existen"</formula>
    </cfRule>
  </conditionalFormatting>
  <conditionalFormatting sqref="G508:I508 G494:H507">
    <cfRule type="expression" dxfId="1913" priority="1595">
      <formula>$G494="N/A"</formula>
    </cfRule>
  </conditionalFormatting>
  <conditionalFormatting sqref="W494:W507">
    <cfRule type="expression" dxfId="1912" priority="1594">
      <formula>S494="No_existen"</formula>
    </cfRule>
  </conditionalFormatting>
  <conditionalFormatting sqref="AG494">
    <cfRule type="expression" dxfId="1911" priority="1593">
      <formula>$P$11="No_existen"</formula>
    </cfRule>
  </conditionalFormatting>
  <conditionalFormatting sqref="AG494:AG507">
    <cfRule type="expression" dxfId="1910" priority="1591">
      <formula>AF494="No asignado"</formula>
    </cfRule>
  </conditionalFormatting>
  <conditionalFormatting sqref="AG495">
    <cfRule type="expression" dxfId="1909" priority="1590">
      <formula>$P$12="No_existen"</formula>
    </cfRule>
  </conditionalFormatting>
  <conditionalFormatting sqref="AG496">
    <cfRule type="expression" dxfId="1908" priority="1589">
      <formula>$P$13="No_existen"</formula>
    </cfRule>
  </conditionalFormatting>
  <conditionalFormatting sqref="AG497:AG507">
    <cfRule type="expression" dxfId="1907" priority="1592">
      <formula>S497="No_existen"</formula>
    </cfRule>
  </conditionalFormatting>
  <conditionalFormatting sqref="AU494:AV494">
    <cfRule type="cellIs" dxfId="1906" priority="1583" operator="equal">
      <formula>"LEVE"</formula>
    </cfRule>
    <cfRule type="cellIs" dxfId="1905" priority="1584" operator="equal">
      <formula>"MODERADO"</formula>
    </cfRule>
    <cfRule type="cellIs" dxfId="1904" priority="1585" operator="equal">
      <formula>"GRAVE"</formula>
    </cfRule>
  </conditionalFormatting>
  <conditionalFormatting sqref="AU497:AV497">
    <cfRule type="cellIs" dxfId="1903" priority="1580" operator="equal">
      <formula>"LEVE"</formula>
    </cfRule>
    <cfRule type="cellIs" dxfId="1902" priority="1581" operator="equal">
      <formula>"MODERADO"</formula>
    </cfRule>
    <cfRule type="cellIs" dxfId="1901" priority="1582" operator="equal">
      <formula>"GRAVE"</formula>
    </cfRule>
  </conditionalFormatting>
  <conditionalFormatting sqref="AU500:AV500 AU503:AV503">
    <cfRule type="cellIs" dxfId="1900" priority="1577" operator="equal">
      <formula>"LEVE"</formula>
    </cfRule>
    <cfRule type="cellIs" dxfId="1899" priority="1578" operator="equal">
      <formula>"MODERADO"</formula>
    </cfRule>
    <cfRule type="cellIs" dxfId="1898" priority="1579" operator="equal">
      <formula>"GRAVE"</formula>
    </cfRule>
  </conditionalFormatting>
  <conditionalFormatting sqref="AU506:AV506">
    <cfRule type="cellIs" dxfId="1897" priority="1586" operator="equal">
      <formula>"LEVE"</formula>
    </cfRule>
    <cfRule type="cellIs" dxfId="1896" priority="1587" operator="equal">
      <formula>"MODERADO"</formula>
    </cfRule>
    <cfRule type="cellIs" dxfId="1895" priority="1588" operator="equal">
      <formula>"GRAVE"</formula>
    </cfRule>
  </conditionalFormatting>
  <conditionalFormatting sqref="AX497:AX499">
    <cfRule type="expression" dxfId="1894" priority="1574">
      <formula>AW497="ASUMIR"</formula>
    </cfRule>
  </conditionalFormatting>
  <conditionalFormatting sqref="AY497:AZ499">
    <cfRule type="expression" dxfId="1893" priority="1573">
      <formula>AW497="ASUMIR"</formula>
    </cfRule>
  </conditionalFormatting>
  <conditionalFormatting sqref="BA497:BA499">
    <cfRule type="expression" dxfId="1892" priority="1575">
      <formula>AW497&lt;&gt;"COMPARTIR"</formula>
    </cfRule>
    <cfRule type="expression" dxfId="1891" priority="1576">
      <formula>AW497="ASUMIR"</formula>
    </cfRule>
  </conditionalFormatting>
  <conditionalFormatting sqref="AX500">
    <cfRule type="expression" dxfId="1890" priority="1570">
      <formula>AW500="ASUMIR"</formula>
    </cfRule>
  </conditionalFormatting>
  <conditionalFormatting sqref="AY500:AZ500">
    <cfRule type="expression" dxfId="1889" priority="1569">
      <formula>AW500="ASUMIR"</formula>
    </cfRule>
  </conditionalFormatting>
  <conditionalFormatting sqref="BA500">
    <cfRule type="expression" dxfId="1888" priority="1571">
      <formula>AW500&lt;&gt;"COMPARTIR"</formula>
    </cfRule>
    <cfRule type="expression" dxfId="1887" priority="1572">
      <formula>AW500="ASUMIR"</formula>
    </cfRule>
  </conditionalFormatting>
  <conditionalFormatting sqref="O515 O518 O521 O512 O524 O527 N509:N529 O509">
    <cfRule type="containsText" dxfId="1886" priority="1558" operator="containsText" text="MEDIA">
      <formula>NOT(ISERROR(SEARCH("MEDIA",N509)))</formula>
    </cfRule>
    <cfRule type="containsText" dxfId="1885" priority="1559" operator="containsText" text="ALTA">
      <formula>NOT(ISERROR(SEARCH("ALTA",N509)))</formula>
    </cfRule>
    <cfRule type="containsText" dxfId="1884" priority="1560" operator="containsText" text="BAJA">
      <formula>NOT(ISERROR(SEARCH("BAJA",N509)))</formula>
    </cfRule>
  </conditionalFormatting>
  <conditionalFormatting sqref="Q512 Q515 Q518 Q521 Q524 Q527 P509:P529 Q509">
    <cfRule type="containsText" dxfId="1883" priority="1555" operator="containsText" text="MEDIO">
      <formula>NOT(ISERROR(SEARCH("MEDIO",P509)))</formula>
    </cfRule>
    <cfRule type="containsText" dxfId="1882" priority="1556" operator="containsText" text="ALTO">
      <formula>NOT(ISERROR(SEARCH("ALTO",P509)))</formula>
    </cfRule>
    <cfRule type="containsText" dxfId="1881" priority="1557" operator="containsText" text="BAJO">
      <formula>NOT(ISERROR(SEARCH("BAJO",P509)))</formula>
    </cfRule>
  </conditionalFormatting>
  <conditionalFormatting sqref="S509:S529">
    <cfRule type="cellIs" dxfId="1880" priority="1554" operator="between">
      <formula>2</formula>
      <formula>3</formula>
    </cfRule>
  </conditionalFormatting>
  <conditionalFormatting sqref="R509:R529">
    <cfRule type="cellIs" dxfId="1879" priority="1551" operator="lessThanOrEqual">
      <formula>3</formula>
    </cfRule>
    <cfRule type="cellIs" dxfId="1878" priority="1552" stopIfTrue="1" operator="between">
      <formula>4</formula>
      <formula>9</formula>
    </cfRule>
    <cfRule type="cellIs" dxfId="1877" priority="1553" operator="greaterThanOrEqual">
      <formula>10</formula>
    </cfRule>
  </conditionalFormatting>
  <conditionalFormatting sqref="N509:N529">
    <cfRule type="containsText" dxfId="1876" priority="1543" operator="containsText" text="MEDIO BAJA">
      <formula>NOT(ISERROR(SEARCH("MEDIO BAJA",N509)))</formula>
    </cfRule>
    <cfRule type="containsText" dxfId="1875" priority="1544" operator="containsText" text="MEDIO ALTA">
      <formula>NOT(ISERROR(SEARCH("MEDIO ALTA",N509)))</formula>
    </cfRule>
  </conditionalFormatting>
  <conditionalFormatting sqref="P509:P529">
    <cfRule type="containsText" dxfId="1874" priority="1541" operator="containsText" text="MEDIO BAJO">
      <formula>NOT(ISERROR(SEARCH("MEDIO BAJO",P509)))</formula>
    </cfRule>
    <cfRule type="containsText" dxfId="1873" priority="1542" operator="containsText" text="MEDIO ALTO">
      <formula>NOT(ISERROR(SEARCH("MEDIO ALTO",P509)))</formula>
    </cfRule>
  </conditionalFormatting>
  <conditionalFormatting sqref="AL509:AL529">
    <cfRule type="expression" dxfId="1872" priority="1540">
      <formula>S509="No_existen"</formula>
    </cfRule>
  </conditionalFormatting>
  <conditionalFormatting sqref="AP509:AP529">
    <cfRule type="expression" dxfId="1871" priority="1539">
      <formula>S509="No_existen"</formula>
    </cfRule>
  </conditionalFormatting>
  <conditionalFormatting sqref="BA509:BA514 BA517:BA529">
    <cfRule type="expression" dxfId="1870" priority="1537">
      <formula>AW509&lt;&gt;"COMPARTIR"</formula>
    </cfRule>
    <cfRule type="expression" dxfId="1869" priority="1538">
      <formula>AW509="ASUMIR"</formula>
    </cfRule>
  </conditionalFormatting>
  <conditionalFormatting sqref="AX509:AX511 AX519:AX523 AX526:AX529">
    <cfRule type="expression" dxfId="1868" priority="1536">
      <formula>AW509="ASUMIR"</formula>
    </cfRule>
  </conditionalFormatting>
  <conditionalFormatting sqref="AY509:AZ511 AY519:AZ523 AZ512:AZ514 AZ517:AZ518 AY526:AZ529 AZ524:AZ525">
    <cfRule type="expression" dxfId="1867" priority="1535">
      <formula>AW509="ASUMIR"</formula>
    </cfRule>
  </conditionalFormatting>
  <conditionalFormatting sqref="AK509:AK529">
    <cfRule type="expression" dxfId="1866" priority="1562">
      <formula>S509="No_existen"</formula>
    </cfRule>
  </conditionalFormatting>
  <conditionalFormatting sqref="AF509:AF529">
    <cfRule type="expression" dxfId="1865" priority="1565">
      <formula>S509="No_existen"</formula>
    </cfRule>
  </conditionalFormatting>
  <conditionalFormatting sqref="AB509 AB511:AB529">
    <cfRule type="expression" dxfId="1864" priority="1505">
      <formula>AA509="Semiautomatico"</formula>
    </cfRule>
    <cfRule type="expression" dxfId="1863" priority="1507">
      <formula>AA509="Manual"</formula>
    </cfRule>
    <cfRule type="expression" dxfId="1862" priority="1531">
      <formula>S509="No_existen"</formula>
    </cfRule>
  </conditionalFormatting>
  <conditionalFormatting sqref="AA510">
    <cfRule type="expression" dxfId="1861" priority="1530">
      <formula>$S$12="No_existen"</formula>
    </cfRule>
  </conditionalFormatting>
  <conditionalFormatting sqref="AB511:AB529">
    <cfRule type="expression" dxfId="1860" priority="1529">
      <formula>S511="No_existen"</formula>
    </cfRule>
  </conditionalFormatting>
  <conditionalFormatting sqref="AA509">
    <cfRule type="expression" dxfId="1859" priority="1527">
      <formula>S509="No_Existen"</formula>
    </cfRule>
  </conditionalFormatting>
  <conditionalFormatting sqref="AA511">
    <cfRule type="expression" dxfId="1858" priority="1526">
      <formula>S511="No_existen"</formula>
    </cfRule>
  </conditionalFormatting>
  <conditionalFormatting sqref="AA512">
    <cfRule type="expression" dxfId="1857" priority="1525">
      <formula>$S$14="No_existen"</formula>
    </cfRule>
  </conditionalFormatting>
  <conditionalFormatting sqref="AA513">
    <cfRule type="expression" dxfId="1856" priority="1524">
      <formula>$S$15="No_existen"</formula>
    </cfRule>
  </conditionalFormatting>
  <conditionalFormatting sqref="AA514">
    <cfRule type="expression" dxfId="1855" priority="1523">
      <formula>$S$16="No_existen"</formula>
    </cfRule>
  </conditionalFormatting>
  <conditionalFormatting sqref="AA515">
    <cfRule type="expression" dxfId="1854" priority="1522">
      <formula>$S$17="No_existen"</formula>
    </cfRule>
  </conditionalFormatting>
  <conditionalFormatting sqref="AA516">
    <cfRule type="expression" dxfId="1853" priority="1521">
      <formula>$S$18="No_existen"</formula>
    </cfRule>
  </conditionalFormatting>
  <conditionalFormatting sqref="AA517">
    <cfRule type="expression" dxfId="1852" priority="1520">
      <formula>$S$19="No_existen"</formula>
    </cfRule>
  </conditionalFormatting>
  <conditionalFormatting sqref="AA518">
    <cfRule type="expression" dxfId="1851" priority="1519">
      <formula>$S$20="No_existen"</formula>
    </cfRule>
  </conditionalFormatting>
  <conditionalFormatting sqref="AA519">
    <cfRule type="expression" dxfId="1850" priority="1518">
      <formula>$S$21="No_existen"</formula>
    </cfRule>
  </conditionalFormatting>
  <conditionalFormatting sqref="AA520">
    <cfRule type="expression" dxfId="1849" priority="1517">
      <formula>$S$22="No_existen"</formula>
    </cfRule>
  </conditionalFormatting>
  <conditionalFormatting sqref="AA521">
    <cfRule type="expression" dxfId="1848" priority="1516">
      <formula>$S$23="No_existen"</formula>
    </cfRule>
  </conditionalFormatting>
  <conditionalFormatting sqref="AA522">
    <cfRule type="expression" dxfId="1847" priority="1515">
      <formula>$S$24="No_existen"</formula>
    </cfRule>
  </conditionalFormatting>
  <conditionalFormatting sqref="AA523">
    <cfRule type="expression" dxfId="1846" priority="1514">
      <formula>$S$25="No_existen"</formula>
    </cfRule>
  </conditionalFormatting>
  <conditionalFormatting sqref="AA524">
    <cfRule type="expression" dxfId="1845" priority="1513">
      <formula>$S$26="No_existen"</formula>
    </cfRule>
  </conditionalFormatting>
  <conditionalFormatting sqref="AA525">
    <cfRule type="expression" dxfId="1844" priority="1512">
      <formula>$S$27="No_existen"</formula>
    </cfRule>
  </conditionalFormatting>
  <conditionalFormatting sqref="AA526">
    <cfRule type="expression" dxfId="1843" priority="1511">
      <formula>$S$28="No_existen"</formula>
    </cfRule>
  </conditionalFormatting>
  <conditionalFormatting sqref="AA527">
    <cfRule type="expression" dxfId="1842" priority="1510">
      <formula>$S$29="No_existen"</formula>
    </cfRule>
  </conditionalFormatting>
  <conditionalFormatting sqref="AA528">
    <cfRule type="expression" dxfId="1841" priority="1509">
      <formula>$S$30="No_existen"</formula>
    </cfRule>
  </conditionalFormatting>
  <conditionalFormatting sqref="AA529">
    <cfRule type="expression" dxfId="1840" priority="1508">
      <formula>$S$31="No_existen"</formula>
    </cfRule>
  </conditionalFormatting>
  <conditionalFormatting sqref="AB521:AB523">
    <cfRule type="expression" dxfId="1839" priority="1506">
      <formula>AA521="Manual"</formula>
    </cfRule>
  </conditionalFormatting>
  <conditionalFormatting sqref="AW509:AY511 AW519:AY523 AW512:AW518 AW526:AY529 AW524:AW525">
    <cfRule type="expression" dxfId="1838" priority="1504">
      <formula>$S509="No_existen"</formula>
    </cfRule>
  </conditionalFormatting>
  <conditionalFormatting sqref="G509:H529">
    <cfRule type="expression" dxfId="1837" priority="1503">
      <formula>$G509="N/A"</formula>
    </cfRule>
  </conditionalFormatting>
  <conditionalFormatting sqref="W509">
    <cfRule type="expression" dxfId="1836" priority="1502">
      <formula>S509="No_existen"</formula>
    </cfRule>
  </conditionalFormatting>
  <conditionalFormatting sqref="W510">
    <cfRule type="expression" dxfId="1835" priority="1501">
      <formula>S510="No_existen"</formula>
    </cfRule>
  </conditionalFormatting>
  <conditionalFormatting sqref="W511">
    <cfRule type="expression" dxfId="1834" priority="1500">
      <formula>S511="No_existen"</formula>
    </cfRule>
  </conditionalFormatting>
  <conditionalFormatting sqref="W514">
    <cfRule type="expression" dxfId="1833" priority="1499">
      <formula>S514="No_existen"</formula>
    </cfRule>
  </conditionalFormatting>
  <conditionalFormatting sqref="W516">
    <cfRule type="expression" dxfId="1832" priority="1498">
      <formula>S516="No_existen"</formula>
    </cfRule>
  </conditionalFormatting>
  <conditionalFormatting sqref="W517">
    <cfRule type="expression" dxfId="1831" priority="1497">
      <formula>S517="No_existen"</formula>
    </cfRule>
  </conditionalFormatting>
  <conditionalFormatting sqref="W512">
    <cfRule type="expression" dxfId="1830" priority="1496">
      <formula>S512="No_existen"</formula>
    </cfRule>
  </conditionalFormatting>
  <conditionalFormatting sqref="W513">
    <cfRule type="expression" dxfId="1829" priority="1495">
      <formula>S513="No_existen"</formula>
    </cfRule>
  </conditionalFormatting>
  <conditionalFormatting sqref="W515">
    <cfRule type="expression" dxfId="1828" priority="1494">
      <formula>S515="No_existen"</formula>
    </cfRule>
  </conditionalFormatting>
  <conditionalFormatting sqref="W520">
    <cfRule type="expression" dxfId="1827" priority="1493">
      <formula>$P$16="No_existen"</formula>
    </cfRule>
  </conditionalFormatting>
  <conditionalFormatting sqref="W518">
    <cfRule type="expression" dxfId="1826" priority="1492">
      <formula>S518="No_existen"</formula>
    </cfRule>
  </conditionalFormatting>
  <conditionalFormatting sqref="W519">
    <cfRule type="expression" dxfId="1825" priority="1491">
      <formula>S519="No_existen"</formula>
    </cfRule>
  </conditionalFormatting>
  <conditionalFormatting sqref="W521">
    <cfRule type="expression" dxfId="1824" priority="1490">
      <formula>S521="No_existen"</formula>
    </cfRule>
  </conditionalFormatting>
  <conditionalFormatting sqref="W522">
    <cfRule type="expression" dxfId="1823" priority="1489">
      <formula>S522="No_existen"</formula>
    </cfRule>
  </conditionalFormatting>
  <conditionalFormatting sqref="W523">
    <cfRule type="expression" dxfId="1822" priority="1488">
      <formula>S523="No_existen"</formula>
    </cfRule>
  </conditionalFormatting>
  <conditionalFormatting sqref="W524">
    <cfRule type="expression" dxfId="1821" priority="1487">
      <formula>S524="No_existen"</formula>
    </cfRule>
  </conditionalFormatting>
  <conditionalFormatting sqref="W525:W526">
    <cfRule type="expression" dxfId="1820" priority="1486">
      <formula>S525="No_existen"</formula>
    </cfRule>
  </conditionalFormatting>
  <conditionalFormatting sqref="W527">
    <cfRule type="expression" dxfId="1819" priority="1485">
      <formula>S527="No_existen"</formula>
    </cfRule>
  </conditionalFormatting>
  <conditionalFormatting sqref="W528">
    <cfRule type="expression" dxfId="1818" priority="1484">
      <formula>S528="No_existen"</formula>
    </cfRule>
  </conditionalFormatting>
  <conditionalFormatting sqref="W529">
    <cfRule type="expression" dxfId="1817" priority="1483">
      <formula>S529="No_existen"</formula>
    </cfRule>
  </conditionalFormatting>
  <conditionalFormatting sqref="AB510">
    <cfRule type="expression" dxfId="1816" priority="1479">
      <formula>AA510="Semiautomatico"</formula>
    </cfRule>
    <cfRule type="expression" dxfId="1815" priority="1480">
      <formula>AA510="Manual"</formula>
    </cfRule>
    <cfRule type="expression" dxfId="1814" priority="1482">
      <formula>S510="No_existen"</formula>
    </cfRule>
  </conditionalFormatting>
  <conditionalFormatting sqref="AB510">
    <cfRule type="expression" dxfId="1813" priority="1481">
      <formula>S510="No_existen"</formula>
    </cfRule>
  </conditionalFormatting>
  <conditionalFormatting sqref="AG509">
    <cfRule type="expression" dxfId="1812" priority="1478">
      <formula>$P$11="No_existen"</formula>
    </cfRule>
  </conditionalFormatting>
  <conditionalFormatting sqref="AG516">
    <cfRule type="expression" dxfId="1811" priority="1477">
      <formula>S516="No_existen"</formula>
    </cfRule>
  </conditionalFormatting>
  <conditionalFormatting sqref="AG517">
    <cfRule type="expression" dxfId="1810" priority="1476">
      <formula>S517="No_existen"</formula>
    </cfRule>
  </conditionalFormatting>
  <conditionalFormatting sqref="AG520">
    <cfRule type="expression" dxfId="1809" priority="1472">
      <formula>AF520="No asignado"</formula>
    </cfRule>
    <cfRule type="expression" dxfId="1808" priority="1475">
      <formula>S520="No_existen"</formula>
    </cfRule>
  </conditionalFormatting>
  <conditionalFormatting sqref="AG516:AG517">
    <cfRule type="expression" dxfId="1807" priority="1473">
      <formula>AF516="No asignado"</formula>
    </cfRule>
  </conditionalFormatting>
  <conditionalFormatting sqref="AG509:AG511 AG520 AG516:AG517">
    <cfRule type="expression" dxfId="1806" priority="1474">
      <formula>AF509="No asignado"</formula>
    </cfRule>
  </conditionalFormatting>
  <conditionalFormatting sqref="AG510">
    <cfRule type="expression" dxfId="1805" priority="1471">
      <formula>$P$12="No_existen"</formula>
    </cfRule>
  </conditionalFormatting>
  <conditionalFormatting sqref="AG511">
    <cfRule type="expression" dxfId="1804" priority="1470">
      <formula>$P$13="No_existen"</formula>
    </cfRule>
  </conditionalFormatting>
  <conditionalFormatting sqref="AG510">
    <cfRule type="expression" dxfId="1803" priority="1469">
      <formula>$P$11="No_existen"</formula>
    </cfRule>
  </conditionalFormatting>
  <conditionalFormatting sqref="AG511">
    <cfRule type="expression" dxfId="1802" priority="1468">
      <formula>$P$11="No_existen"</formula>
    </cfRule>
  </conditionalFormatting>
  <conditionalFormatting sqref="AG512">
    <cfRule type="expression" dxfId="1801" priority="1467">
      <formula>S512="No_existen"</formula>
    </cfRule>
  </conditionalFormatting>
  <conditionalFormatting sqref="AG513:AG514">
    <cfRule type="expression" dxfId="1800" priority="1466">
      <formula>S513="No_existen"</formula>
    </cfRule>
  </conditionalFormatting>
  <conditionalFormatting sqref="AG514">
    <cfRule type="expression" dxfId="1799" priority="1465">
      <formula>S514="No_existen"</formula>
    </cfRule>
  </conditionalFormatting>
  <conditionalFormatting sqref="AG512:AG514">
    <cfRule type="expression" dxfId="1798" priority="1463">
      <formula>AF512="No asignado"</formula>
    </cfRule>
  </conditionalFormatting>
  <conditionalFormatting sqref="AG512:AG514">
    <cfRule type="expression" dxfId="1797" priority="1464">
      <formula>AF512="No asignado"</formula>
    </cfRule>
  </conditionalFormatting>
  <conditionalFormatting sqref="AG513">
    <cfRule type="expression" dxfId="1796" priority="1462">
      <formula>S513="No_existen"</formula>
    </cfRule>
  </conditionalFormatting>
  <conditionalFormatting sqref="AG513">
    <cfRule type="expression" dxfId="1795" priority="1461">
      <formula>AF513="No asignado"</formula>
    </cfRule>
  </conditionalFormatting>
  <conditionalFormatting sqref="AG513">
    <cfRule type="expression" dxfId="1794" priority="1460">
      <formula>S513="No_existen"</formula>
    </cfRule>
  </conditionalFormatting>
  <conditionalFormatting sqref="AG513">
    <cfRule type="expression" dxfId="1793" priority="1459">
      <formula>AF513="No asignado"</formula>
    </cfRule>
  </conditionalFormatting>
  <conditionalFormatting sqref="AG521">
    <cfRule type="expression" dxfId="1792" priority="1458">
      <formula>$P$11="No_existen"</formula>
    </cfRule>
  </conditionalFormatting>
  <conditionalFormatting sqref="AG521 AG523">
    <cfRule type="expression" dxfId="1791" priority="1457">
      <formula>AF521="No asignado"</formula>
    </cfRule>
  </conditionalFormatting>
  <conditionalFormatting sqref="AG523">
    <cfRule type="expression" dxfId="1790" priority="1456">
      <formula>$P$13="No_existen"</formula>
    </cfRule>
  </conditionalFormatting>
  <conditionalFormatting sqref="AG524">
    <cfRule type="expression" dxfId="1789" priority="1455">
      <formula>$P$11="No_existen"</formula>
    </cfRule>
  </conditionalFormatting>
  <conditionalFormatting sqref="AG524:AG526">
    <cfRule type="expression" dxfId="1788" priority="1454">
      <formula>AF524="No asignado"</formula>
    </cfRule>
  </conditionalFormatting>
  <conditionalFormatting sqref="AG525:AG526">
    <cfRule type="expression" dxfId="1787" priority="1453">
      <formula>$P$12="No_existen"</formula>
    </cfRule>
  </conditionalFormatting>
  <conditionalFormatting sqref="AG526">
    <cfRule type="expression" dxfId="1786" priority="1452">
      <formula>$P$13="No_existen"</formula>
    </cfRule>
  </conditionalFormatting>
  <conditionalFormatting sqref="AG525:AG526">
    <cfRule type="expression" dxfId="1785" priority="1451">
      <formula>$P$11="No_existen"</formula>
    </cfRule>
  </conditionalFormatting>
  <conditionalFormatting sqref="AG524:AG526">
    <cfRule type="expression" dxfId="1784" priority="1450">
      <formula>S524="No_existen"</formula>
    </cfRule>
  </conditionalFormatting>
  <conditionalFormatting sqref="AG524:AG526">
    <cfRule type="expression" dxfId="1783" priority="1449">
      <formula>AF524="No asignado"</formula>
    </cfRule>
  </conditionalFormatting>
  <conditionalFormatting sqref="AG515">
    <cfRule type="expression" dxfId="1782" priority="1448">
      <formula>$P$11="No_existen"</formula>
    </cfRule>
  </conditionalFormatting>
  <conditionalFormatting sqref="AG515">
    <cfRule type="expression" dxfId="1781" priority="1447">
      <formula>AF515="No asignado"</formula>
    </cfRule>
  </conditionalFormatting>
  <conditionalFormatting sqref="AG515">
    <cfRule type="expression" dxfId="1780" priority="1446">
      <formula>S515="No_existen"</formula>
    </cfRule>
  </conditionalFormatting>
  <conditionalFormatting sqref="AG515">
    <cfRule type="expression" dxfId="1779" priority="1445">
      <formula>AF515="No asignado"</formula>
    </cfRule>
  </conditionalFormatting>
  <conditionalFormatting sqref="AG518">
    <cfRule type="expression" dxfId="1778" priority="1444">
      <formula>S518="No_existen"</formula>
    </cfRule>
  </conditionalFormatting>
  <conditionalFormatting sqref="AG519">
    <cfRule type="expression" dxfId="1777" priority="1443">
      <formula>S519="No_existen"</formula>
    </cfRule>
  </conditionalFormatting>
  <conditionalFormatting sqref="AG518:AG519">
    <cfRule type="expression" dxfId="1776" priority="1441">
      <formula>AF518="No asignado"</formula>
    </cfRule>
  </conditionalFormatting>
  <conditionalFormatting sqref="AG518:AG519">
    <cfRule type="expression" dxfId="1775" priority="1442">
      <formula>AF518="No asignado"</formula>
    </cfRule>
  </conditionalFormatting>
  <conditionalFormatting sqref="AG519">
    <cfRule type="expression" dxfId="1774" priority="1440">
      <formula>S519="No_existen"</formula>
    </cfRule>
  </conditionalFormatting>
  <conditionalFormatting sqref="AG525">
    <cfRule type="expression" dxfId="1773" priority="1439">
      <formula>$P$11="No_existen"</formula>
    </cfRule>
  </conditionalFormatting>
  <conditionalFormatting sqref="AG522">
    <cfRule type="expression" dxfId="1772" priority="1438">
      <formula>S522="No_existen"</formula>
    </cfRule>
  </conditionalFormatting>
  <conditionalFormatting sqref="AG522">
    <cfRule type="expression" dxfId="1771" priority="1436">
      <formula>AF522="No asignado"</formula>
    </cfRule>
  </conditionalFormatting>
  <conditionalFormatting sqref="AG522">
    <cfRule type="expression" dxfId="1770" priority="1437">
      <formula>AF522="No asignado"</formula>
    </cfRule>
  </conditionalFormatting>
  <conditionalFormatting sqref="AG522">
    <cfRule type="expression" dxfId="1769" priority="1435">
      <formula>S522="No_existen"</formula>
    </cfRule>
  </conditionalFormatting>
  <conditionalFormatting sqref="AG527">
    <cfRule type="expression" dxfId="1768" priority="1434">
      <formula>AF527="No asignado"</formula>
    </cfRule>
  </conditionalFormatting>
  <conditionalFormatting sqref="AG527">
    <cfRule type="expression" dxfId="1767" priority="1433">
      <formula>$P$12="No_existen"</formula>
    </cfRule>
  </conditionalFormatting>
  <conditionalFormatting sqref="AG527">
    <cfRule type="expression" dxfId="1766" priority="1432">
      <formula>$P$11="No_existen"</formula>
    </cfRule>
  </conditionalFormatting>
  <conditionalFormatting sqref="AG527">
    <cfRule type="expression" dxfId="1765" priority="1431">
      <formula>S527="No_existen"</formula>
    </cfRule>
  </conditionalFormatting>
  <conditionalFormatting sqref="AG527">
    <cfRule type="expression" dxfId="1764" priority="1430">
      <formula>AF527="No asignado"</formula>
    </cfRule>
  </conditionalFormatting>
  <conditionalFormatting sqref="AG527">
    <cfRule type="expression" dxfId="1763" priority="1429">
      <formula>$P$11="No_existen"</formula>
    </cfRule>
  </conditionalFormatting>
  <conditionalFormatting sqref="AG528">
    <cfRule type="expression" dxfId="1762" priority="1428">
      <formula>AF528="No asignado"</formula>
    </cfRule>
  </conditionalFormatting>
  <conditionalFormatting sqref="AG528">
    <cfRule type="expression" dxfId="1761" priority="1427">
      <formula>$P$12="No_existen"</formula>
    </cfRule>
  </conditionalFormatting>
  <conditionalFormatting sqref="AG528">
    <cfRule type="expression" dxfId="1760" priority="1426">
      <formula>$P$11="No_existen"</formula>
    </cfRule>
  </conditionalFormatting>
  <conditionalFormatting sqref="AG528">
    <cfRule type="expression" dxfId="1759" priority="1425">
      <formula>S528="No_existen"</formula>
    </cfRule>
  </conditionalFormatting>
  <conditionalFormatting sqref="AG528">
    <cfRule type="expression" dxfId="1758" priority="1424">
      <formula>AF528="No asignado"</formula>
    </cfRule>
  </conditionalFormatting>
  <conditionalFormatting sqref="AG528">
    <cfRule type="expression" dxfId="1757" priority="1423">
      <formula>$P$11="No_existen"</formula>
    </cfRule>
  </conditionalFormatting>
  <conditionalFormatting sqref="AG529">
    <cfRule type="expression" dxfId="1756" priority="1422">
      <formula>AF529="No asignado"</formula>
    </cfRule>
  </conditionalFormatting>
  <conditionalFormatting sqref="AG529">
    <cfRule type="expression" dxfId="1755" priority="1421">
      <formula>$P$12="No_existen"</formula>
    </cfRule>
  </conditionalFormatting>
  <conditionalFormatting sqref="AG529">
    <cfRule type="expression" dxfId="1754" priority="1420">
      <formula>$P$11="No_existen"</formula>
    </cfRule>
  </conditionalFormatting>
  <conditionalFormatting sqref="AG529">
    <cfRule type="expression" dxfId="1753" priority="1419">
      <formula>S529="No_existen"</formula>
    </cfRule>
  </conditionalFormatting>
  <conditionalFormatting sqref="AG529">
    <cfRule type="expression" dxfId="1752" priority="1418">
      <formula>AF529="No asignado"</formula>
    </cfRule>
  </conditionalFormatting>
  <conditionalFormatting sqref="AG529">
    <cfRule type="expression" dxfId="1751" priority="1417">
      <formula>$P$11="No_existen"</formula>
    </cfRule>
  </conditionalFormatting>
  <conditionalFormatting sqref="AU509:AV509">
    <cfRule type="cellIs" dxfId="1750" priority="1414" operator="equal">
      <formula>"LEVE"</formula>
    </cfRule>
    <cfRule type="cellIs" dxfId="1749" priority="1415" operator="equal">
      <formula>"MODERADO"</formula>
    </cfRule>
    <cfRule type="cellIs" dxfId="1748" priority="1416" operator="equal">
      <formula>"GRAVE"</formula>
    </cfRule>
  </conditionalFormatting>
  <conditionalFormatting sqref="AV512">
    <cfRule type="cellIs" dxfId="1747" priority="1411" operator="equal">
      <formula>"LEVE"</formula>
    </cfRule>
    <cfRule type="cellIs" dxfId="1746" priority="1412" operator="equal">
      <formula>"MODERADO"</formula>
    </cfRule>
    <cfRule type="cellIs" dxfId="1745" priority="1413" operator="equal">
      <formula>"GRAVE"</formula>
    </cfRule>
  </conditionalFormatting>
  <conditionalFormatting sqref="AU512">
    <cfRule type="cellIs" dxfId="1744" priority="1408" operator="equal">
      <formula>"LEVE"</formula>
    </cfRule>
    <cfRule type="cellIs" dxfId="1743" priority="1409" operator="equal">
      <formula>"MODERADO"</formula>
    </cfRule>
    <cfRule type="cellIs" dxfId="1742" priority="1410" operator="equal">
      <formula>"GRAVE"</formula>
    </cfRule>
  </conditionalFormatting>
  <conditionalFormatting sqref="AU524:AV524">
    <cfRule type="cellIs" dxfId="1741" priority="1405" operator="equal">
      <formula>"LEVE"</formula>
    </cfRule>
    <cfRule type="cellIs" dxfId="1740" priority="1406" operator="equal">
      <formula>"MODERADO"</formula>
    </cfRule>
    <cfRule type="cellIs" dxfId="1739" priority="1407" operator="equal">
      <formula>"GRAVE"</formula>
    </cfRule>
  </conditionalFormatting>
  <conditionalFormatting sqref="AU515:AV515">
    <cfRule type="cellIs" dxfId="1738" priority="1402" operator="equal">
      <formula>"LEVE"</formula>
    </cfRule>
    <cfRule type="cellIs" dxfId="1737" priority="1403" operator="equal">
      <formula>"MODERADO"</formula>
    </cfRule>
    <cfRule type="cellIs" dxfId="1736" priority="1404" operator="equal">
      <formula>"GRAVE"</formula>
    </cfRule>
  </conditionalFormatting>
  <conditionalFormatting sqref="AU518:AV518">
    <cfRule type="cellIs" dxfId="1735" priority="1399" operator="equal">
      <formula>"LEVE"</formula>
    </cfRule>
    <cfRule type="cellIs" dxfId="1734" priority="1400" operator="equal">
      <formula>"MODERADO"</formula>
    </cfRule>
    <cfRule type="cellIs" dxfId="1733" priority="1401" operator="equal">
      <formula>"GRAVE"</formula>
    </cfRule>
  </conditionalFormatting>
  <conditionalFormatting sqref="AU521:AV521">
    <cfRule type="cellIs" dxfId="1732" priority="1396" operator="equal">
      <formula>"LEVE"</formula>
    </cfRule>
    <cfRule type="cellIs" dxfId="1731" priority="1397" operator="equal">
      <formula>"MODERADO"</formula>
    </cfRule>
    <cfRule type="cellIs" dxfId="1730" priority="1398" operator="equal">
      <formula>"GRAVE"</formula>
    </cfRule>
  </conditionalFormatting>
  <conditionalFormatting sqref="AU527:AV527">
    <cfRule type="cellIs" dxfId="1729" priority="1393" operator="equal">
      <formula>"LEVE"</formula>
    </cfRule>
    <cfRule type="cellIs" dxfId="1728" priority="1394" operator="equal">
      <formula>"MODERADO"</formula>
    </cfRule>
    <cfRule type="cellIs" dxfId="1727" priority="1395" operator="equal">
      <formula>"GRAVE"</formula>
    </cfRule>
  </conditionalFormatting>
  <conditionalFormatting sqref="AX512 AX514">
    <cfRule type="expression" dxfId="1726" priority="1392">
      <formula>AW512="ASUMIR"</formula>
    </cfRule>
  </conditionalFormatting>
  <conditionalFormatting sqref="AY512:AY514">
    <cfRule type="expression" dxfId="1725" priority="1391">
      <formula>AW512="ASUMIR"</formula>
    </cfRule>
  </conditionalFormatting>
  <conditionalFormatting sqref="AX513">
    <cfRule type="expression" dxfId="1724" priority="1390">
      <formula>AT513="No_existen"</formula>
    </cfRule>
  </conditionalFormatting>
  <conditionalFormatting sqref="AX515">
    <cfRule type="expression" dxfId="1723" priority="1389">
      <formula>AW515="ASUMIR"</formula>
    </cfRule>
  </conditionalFormatting>
  <conditionalFormatting sqref="AY515:AZ515">
    <cfRule type="expression" dxfId="1722" priority="1388">
      <formula>AW515="ASUMIR"</formula>
    </cfRule>
  </conditionalFormatting>
  <conditionalFormatting sqref="BA515">
    <cfRule type="expression" dxfId="1721" priority="1386">
      <formula>AW515&lt;&gt;"COMPARTIR"</formula>
    </cfRule>
    <cfRule type="expression" dxfId="1720" priority="1387">
      <formula>AW515="ASUMIR"</formula>
    </cfRule>
  </conditionalFormatting>
  <conditionalFormatting sqref="AX516">
    <cfRule type="expression" dxfId="1719" priority="1385">
      <formula>AW516="ASUMIR"</formula>
    </cfRule>
  </conditionalFormatting>
  <conditionalFormatting sqref="AY516:AZ516">
    <cfRule type="expression" dxfId="1718" priority="1384">
      <formula>AW516="ASUMIR"</formula>
    </cfRule>
  </conditionalFormatting>
  <conditionalFormatting sqref="BA516">
    <cfRule type="expression" dxfId="1717" priority="1382">
      <formula>AW516&lt;&gt;"COMPARTIR"</formula>
    </cfRule>
    <cfRule type="expression" dxfId="1716" priority="1383">
      <formula>AW516="ASUMIR"</formula>
    </cfRule>
  </conditionalFormatting>
  <conditionalFormatting sqref="AX517">
    <cfRule type="expression" dxfId="1715" priority="1381">
      <formula>AW517="ASUMIR"</formula>
    </cfRule>
  </conditionalFormatting>
  <conditionalFormatting sqref="AY517">
    <cfRule type="expression" dxfId="1714" priority="1380">
      <formula>AW517="ASUMIR"</formula>
    </cfRule>
  </conditionalFormatting>
  <conditionalFormatting sqref="AX518">
    <cfRule type="expression" dxfId="1713" priority="1379">
      <formula>AW518="ASUMIR"</formula>
    </cfRule>
  </conditionalFormatting>
  <conditionalFormatting sqref="AY518">
    <cfRule type="expression" dxfId="1712" priority="1378">
      <formula>AW518="ASUMIR"</formula>
    </cfRule>
  </conditionalFormatting>
  <conditionalFormatting sqref="AX524:AX525">
    <cfRule type="expression" dxfId="1711" priority="1377">
      <formula>AW524="ASUMIR"</formula>
    </cfRule>
  </conditionalFormatting>
  <conditionalFormatting sqref="AY524:AY525">
    <cfRule type="expression" dxfId="1710" priority="1376">
      <formula>AW524="ASUMIR"</formula>
    </cfRule>
  </conditionalFormatting>
  <conditionalFormatting sqref="O536 O539 O542 O533 N530:N544 O530">
    <cfRule type="containsText" dxfId="1709" priority="1365" operator="containsText" text="MEDIA">
      <formula>NOT(ISERROR(SEARCH("MEDIA",N530)))</formula>
    </cfRule>
    <cfRule type="containsText" dxfId="1708" priority="1366" operator="containsText" text="ALTA">
      <formula>NOT(ISERROR(SEARCH("ALTA",N530)))</formula>
    </cfRule>
    <cfRule type="containsText" dxfId="1707" priority="1367" operator="containsText" text="BAJA">
      <formula>NOT(ISERROR(SEARCH("BAJA",N530)))</formula>
    </cfRule>
  </conditionalFormatting>
  <conditionalFormatting sqref="Q533 Q536 Q539 Q542 P530:P544 Q530">
    <cfRule type="containsText" dxfId="1706" priority="1362" operator="containsText" text="MEDIO">
      <formula>NOT(ISERROR(SEARCH("MEDIO",P530)))</formula>
    </cfRule>
    <cfRule type="containsText" dxfId="1705" priority="1363" operator="containsText" text="ALTO">
      <formula>NOT(ISERROR(SEARCH("ALTO",P530)))</formula>
    </cfRule>
    <cfRule type="containsText" dxfId="1704" priority="1364" operator="containsText" text="BAJO">
      <formula>NOT(ISERROR(SEARCH("BAJO",P530)))</formula>
    </cfRule>
  </conditionalFormatting>
  <conditionalFormatting sqref="S530:S544">
    <cfRule type="cellIs" dxfId="1703" priority="1361" operator="between">
      <formula>2</formula>
      <formula>3</formula>
    </cfRule>
  </conditionalFormatting>
  <conditionalFormatting sqref="R530:R544">
    <cfRule type="cellIs" dxfId="1702" priority="1358" operator="lessThanOrEqual">
      <formula>3</formula>
    </cfRule>
    <cfRule type="cellIs" dxfId="1701" priority="1359" stopIfTrue="1" operator="between">
      <formula>4</formula>
      <formula>9</formula>
    </cfRule>
    <cfRule type="cellIs" dxfId="1700" priority="1360" operator="greaterThanOrEqual">
      <formula>10</formula>
    </cfRule>
  </conditionalFormatting>
  <conditionalFormatting sqref="N530:N544">
    <cfRule type="containsText" dxfId="1699" priority="1350" operator="containsText" text="MEDIO BAJA">
      <formula>NOT(ISERROR(SEARCH("MEDIO BAJA",N530)))</formula>
    </cfRule>
    <cfRule type="containsText" dxfId="1698" priority="1351" operator="containsText" text="MEDIO ALTA">
      <formula>NOT(ISERROR(SEARCH("MEDIO ALTA",N530)))</formula>
    </cfRule>
  </conditionalFormatting>
  <conditionalFormatting sqref="P530:P544">
    <cfRule type="containsText" dxfId="1697" priority="1348" operator="containsText" text="MEDIO BAJO">
      <formula>NOT(ISERROR(SEARCH("MEDIO BAJO",P530)))</formula>
    </cfRule>
    <cfRule type="containsText" dxfId="1696" priority="1349" operator="containsText" text="MEDIO ALTO">
      <formula>NOT(ISERROR(SEARCH("MEDIO ALTO",P530)))</formula>
    </cfRule>
  </conditionalFormatting>
  <conditionalFormatting sqref="AL530:AL544">
    <cfRule type="expression" dxfId="1695" priority="1347">
      <formula>S530="No_existen"</formula>
    </cfRule>
  </conditionalFormatting>
  <conditionalFormatting sqref="AP530:AP544">
    <cfRule type="expression" dxfId="1694" priority="1346">
      <formula>S530="No_existen"</formula>
    </cfRule>
  </conditionalFormatting>
  <conditionalFormatting sqref="BA530:BA544">
    <cfRule type="expression" dxfId="1693" priority="1344">
      <formula>AW530&lt;&gt;"COMPARTIR"</formula>
    </cfRule>
    <cfRule type="expression" dxfId="1692" priority="1345">
      <formula>AW530="ASUMIR"</formula>
    </cfRule>
  </conditionalFormatting>
  <conditionalFormatting sqref="AX530:AX544">
    <cfRule type="expression" dxfId="1691" priority="1343">
      <formula>AW530="ASUMIR"</formula>
    </cfRule>
  </conditionalFormatting>
  <conditionalFormatting sqref="AY530:AZ544">
    <cfRule type="expression" dxfId="1690" priority="1342">
      <formula>AW530="ASUMIR"</formula>
    </cfRule>
  </conditionalFormatting>
  <conditionalFormatting sqref="AK530:AK544">
    <cfRule type="expression" dxfId="1689" priority="1369">
      <formula>S530="No_existen"</formula>
    </cfRule>
  </conditionalFormatting>
  <conditionalFormatting sqref="AF530:AF544">
    <cfRule type="expression" dxfId="1688" priority="1372">
      <formula>S530="No_existen"</formula>
    </cfRule>
  </conditionalFormatting>
  <conditionalFormatting sqref="AB531 AB537:AB544 AB533:AB534">
    <cfRule type="expression" dxfId="1687" priority="1318">
      <formula>AA531="Semiautomatico"</formula>
    </cfRule>
    <cfRule type="expression" dxfId="1686" priority="1320">
      <formula>AA531="Manual"</formula>
    </cfRule>
    <cfRule type="expression" dxfId="1685" priority="1338">
      <formula>S531="No_existen"</formula>
    </cfRule>
  </conditionalFormatting>
  <conditionalFormatting sqref="AA531">
    <cfRule type="expression" dxfId="1684" priority="1337">
      <formula>$S$12="No_existen"</formula>
    </cfRule>
  </conditionalFormatting>
  <conditionalFormatting sqref="AB531 AB537:AB544 AB533:AB534">
    <cfRule type="expression" dxfId="1683" priority="1336">
      <formula>S531="No_existen"</formula>
    </cfRule>
  </conditionalFormatting>
  <conditionalFormatting sqref="AA530">
    <cfRule type="expression" dxfId="1682" priority="1334">
      <formula>S530="No_Existen"</formula>
    </cfRule>
  </conditionalFormatting>
  <conditionalFormatting sqref="AA532">
    <cfRule type="expression" dxfId="1681" priority="1333">
      <formula>S532="No_existen"</formula>
    </cfRule>
  </conditionalFormatting>
  <conditionalFormatting sqref="AA533">
    <cfRule type="expression" dxfId="1680" priority="1332">
      <formula>$S$14="No_existen"</formula>
    </cfRule>
  </conditionalFormatting>
  <conditionalFormatting sqref="AA534">
    <cfRule type="expression" dxfId="1679" priority="1331">
      <formula>$S$15="No_existen"</formula>
    </cfRule>
  </conditionalFormatting>
  <conditionalFormatting sqref="AA535">
    <cfRule type="expression" dxfId="1678" priority="1330">
      <formula>$S$16="No_existen"</formula>
    </cfRule>
  </conditionalFormatting>
  <conditionalFormatting sqref="AA536">
    <cfRule type="expression" dxfId="1677" priority="1329">
      <formula>$S$17="No_existen"</formula>
    </cfRule>
  </conditionalFormatting>
  <conditionalFormatting sqref="AA537">
    <cfRule type="expression" dxfId="1676" priority="1328">
      <formula>$S$18="No_existen"</formula>
    </cfRule>
  </conditionalFormatting>
  <conditionalFormatting sqref="AA538">
    <cfRule type="expression" dxfId="1675" priority="1327">
      <formula>$S$19="No_existen"</formula>
    </cfRule>
  </conditionalFormatting>
  <conditionalFormatting sqref="AA539">
    <cfRule type="expression" dxfId="1674" priority="1326">
      <formula>$S$20="No_existen"</formula>
    </cfRule>
  </conditionalFormatting>
  <conditionalFormatting sqref="AA540">
    <cfRule type="expression" dxfId="1673" priority="1325">
      <formula>$S$21="No_existen"</formula>
    </cfRule>
  </conditionalFormatting>
  <conditionalFormatting sqref="AA541">
    <cfRule type="expression" dxfId="1672" priority="1324">
      <formula>$S$22="No_existen"</formula>
    </cfRule>
  </conditionalFormatting>
  <conditionalFormatting sqref="AA542">
    <cfRule type="expression" dxfId="1671" priority="1323">
      <formula>$S$23="No_existen"</formula>
    </cfRule>
  </conditionalFormatting>
  <conditionalFormatting sqref="AA543">
    <cfRule type="expression" dxfId="1670" priority="1322">
      <formula>$S$24="No_existen"</formula>
    </cfRule>
  </conditionalFormatting>
  <conditionalFormatting sqref="AA544">
    <cfRule type="expression" dxfId="1669" priority="1321">
      <formula>$S$25="No_existen"</formula>
    </cfRule>
  </conditionalFormatting>
  <conditionalFormatting sqref="AB542:AB544">
    <cfRule type="expression" dxfId="1668" priority="1319">
      <formula>AA542="Manual"</formula>
    </cfRule>
  </conditionalFormatting>
  <conditionalFormatting sqref="AW530:AY544">
    <cfRule type="expression" dxfId="1667" priority="1317">
      <formula>$S530="No_existen"</formula>
    </cfRule>
  </conditionalFormatting>
  <conditionalFormatting sqref="G544:I544 G530:H543">
    <cfRule type="expression" dxfId="1666" priority="1316">
      <formula>$G530="N/A"</formula>
    </cfRule>
  </conditionalFormatting>
  <conditionalFormatting sqref="W530:W542">
    <cfRule type="expression" dxfId="1665" priority="1315">
      <formula>S530="No_existen"</formula>
    </cfRule>
  </conditionalFormatting>
  <conditionalFormatting sqref="W543:W544">
    <cfRule type="expression" dxfId="1664" priority="1314">
      <formula>S544="No_existen"</formula>
    </cfRule>
  </conditionalFormatting>
  <conditionalFormatting sqref="AB535:AB536">
    <cfRule type="expression" dxfId="1663" priority="1311">
      <formula>AA535="Semiautomatico"</formula>
    </cfRule>
    <cfRule type="expression" dxfId="1662" priority="1312">
      <formula>AA535="Manual"</formula>
    </cfRule>
    <cfRule type="expression" dxfId="1661" priority="1313">
      <formula>S535="No_existen"</formula>
    </cfRule>
  </conditionalFormatting>
  <conditionalFormatting sqref="AB532">
    <cfRule type="expression" dxfId="1660" priority="1308">
      <formula>AA532="Semiautomatico"</formula>
    </cfRule>
    <cfRule type="expression" dxfId="1659" priority="1309">
      <formula>AA532="Manual"</formula>
    </cfRule>
    <cfRule type="expression" dxfId="1658" priority="1310">
      <formula>S532="No_existen"</formula>
    </cfRule>
  </conditionalFormatting>
  <conditionalFormatting sqref="AB530">
    <cfRule type="expression" dxfId="1657" priority="1305">
      <formula>AA530="Semiautomatico"</formula>
    </cfRule>
    <cfRule type="expression" dxfId="1656" priority="1306">
      <formula>AA530="Manual"</formula>
    </cfRule>
    <cfRule type="expression" dxfId="1655" priority="1307">
      <formula>S530="No_existen"</formula>
    </cfRule>
  </conditionalFormatting>
  <conditionalFormatting sqref="AG530">
    <cfRule type="expression" dxfId="1654" priority="1304">
      <formula>$P$11="No_existen"</formula>
    </cfRule>
  </conditionalFormatting>
  <conditionalFormatting sqref="AG530:AG544">
    <cfRule type="expression" dxfId="1653" priority="1300">
      <formula>AF530="No asignado"</formula>
    </cfRule>
  </conditionalFormatting>
  <conditionalFormatting sqref="AG531">
    <cfRule type="expression" dxfId="1652" priority="1303">
      <formula>$P$12="No_existen"</formula>
    </cfRule>
  </conditionalFormatting>
  <conditionalFormatting sqref="AG532">
    <cfRule type="expression" dxfId="1651" priority="1302">
      <formula>$P$13="No_existen"</formula>
    </cfRule>
  </conditionalFormatting>
  <conditionalFormatting sqref="AG533:AG544">
    <cfRule type="expression" dxfId="1650" priority="1301">
      <formula>S533="No_existen"</formula>
    </cfRule>
  </conditionalFormatting>
  <conditionalFormatting sqref="O551 O548 N545:N553 O545">
    <cfRule type="containsText" dxfId="1649" priority="1286" operator="containsText" text="MEDIA">
      <formula>NOT(ISERROR(SEARCH("MEDIA",N545)))</formula>
    </cfRule>
    <cfRule type="containsText" dxfId="1648" priority="1287" operator="containsText" text="ALTA">
      <formula>NOT(ISERROR(SEARCH("ALTA",N545)))</formula>
    </cfRule>
    <cfRule type="containsText" dxfId="1647" priority="1288" operator="containsText" text="BAJA">
      <formula>NOT(ISERROR(SEARCH("BAJA",N545)))</formula>
    </cfRule>
  </conditionalFormatting>
  <conditionalFormatting sqref="Q548 Q551 P545:P553 Q545">
    <cfRule type="containsText" dxfId="1646" priority="1283" operator="containsText" text="MEDIO">
      <formula>NOT(ISERROR(SEARCH("MEDIO",P545)))</formula>
    </cfRule>
    <cfRule type="containsText" dxfId="1645" priority="1284" operator="containsText" text="ALTO">
      <formula>NOT(ISERROR(SEARCH("ALTO",P545)))</formula>
    </cfRule>
    <cfRule type="containsText" dxfId="1644" priority="1285" operator="containsText" text="BAJO">
      <formula>NOT(ISERROR(SEARCH("BAJO",P545)))</formula>
    </cfRule>
  </conditionalFormatting>
  <conditionalFormatting sqref="S545:S553">
    <cfRule type="cellIs" dxfId="1643" priority="1282" operator="between">
      <formula>2</formula>
      <formula>3</formula>
    </cfRule>
  </conditionalFormatting>
  <conditionalFormatting sqref="R545:R553">
    <cfRule type="cellIs" dxfId="1642" priority="1279" operator="lessThanOrEqual">
      <formula>3</formula>
    </cfRule>
    <cfRule type="cellIs" dxfId="1641" priority="1280" stopIfTrue="1" operator="between">
      <formula>4</formula>
      <formula>9</formula>
    </cfRule>
    <cfRule type="cellIs" dxfId="1640" priority="1281" operator="greaterThanOrEqual">
      <formula>10</formula>
    </cfRule>
  </conditionalFormatting>
  <conditionalFormatting sqref="N545:N553">
    <cfRule type="containsText" dxfId="1639" priority="1271" operator="containsText" text="MEDIO BAJA">
      <formula>NOT(ISERROR(SEARCH("MEDIO BAJA",N545)))</formula>
    </cfRule>
    <cfRule type="containsText" dxfId="1638" priority="1272" operator="containsText" text="MEDIO ALTA">
      <formula>NOT(ISERROR(SEARCH("MEDIO ALTA",N545)))</formula>
    </cfRule>
  </conditionalFormatting>
  <conditionalFormatting sqref="P545:P553">
    <cfRule type="containsText" dxfId="1637" priority="1269" operator="containsText" text="MEDIO BAJO">
      <formula>NOT(ISERROR(SEARCH("MEDIO BAJO",P545)))</formula>
    </cfRule>
    <cfRule type="containsText" dxfId="1636" priority="1270" operator="containsText" text="MEDIO ALTO">
      <formula>NOT(ISERROR(SEARCH("MEDIO ALTO",P545)))</formula>
    </cfRule>
  </conditionalFormatting>
  <conditionalFormatting sqref="AL545:AL553">
    <cfRule type="expression" dxfId="1635" priority="1268">
      <formula>S545="No_existen"</formula>
    </cfRule>
  </conditionalFormatting>
  <conditionalFormatting sqref="AP545:AP553">
    <cfRule type="expression" dxfId="1634" priority="1267">
      <formula>S545="No_existen"</formula>
    </cfRule>
  </conditionalFormatting>
  <conditionalFormatting sqref="BA545:BA553">
    <cfRule type="expression" dxfId="1633" priority="1265">
      <formula>AW545&lt;&gt;"COMPARTIR"</formula>
    </cfRule>
    <cfRule type="expression" dxfId="1632" priority="1266">
      <formula>AW545="ASUMIR"</formula>
    </cfRule>
  </conditionalFormatting>
  <conditionalFormatting sqref="AX548:AX553">
    <cfRule type="expression" dxfId="1631" priority="1264">
      <formula>AW548="ASUMIR"</formula>
    </cfRule>
  </conditionalFormatting>
  <conditionalFormatting sqref="AY548:AZ553 AZ545:AZ547">
    <cfRule type="expression" dxfId="1630" priority="1263">
      <formula>AW545="ASUMIR"</formula>
    </cfRule>
  </conditionalFormatting>
  <conditionalFormatting sqref="AK545:AK553">
    <cfRule type="expression" dxfId="1629" priority="1290">
      <formula>S545="No_existen"</formula>
    </cfRule>
  </conditionalFormatting>
  <conditionalFormatting sqref="AF545:AF553">
    <cfRule type="expression" dxfId="1628" priority="1293">
      <formula>S545="No_existen"</formula>
    </cfRule>
  </conditionalFormatting>
  <conditionalFormatting sqref="AB545:AB553">
    <cfRule type="expression" dxfId="1627" priority="1238">
      <formula>AA545="Semiautomatico"</formula>
    </cfRule>
    <cfRule type="expression" dxfId="1626" priority="1241">
      <formula>AA545="Manual"</formula>
    </cfRule>
    <cfRule type="expression" dxfId="1625" priority="1259">
      <formula>S545="No_existen"</formula>
    </cfRule>
  </conditionalFormatting>
  <conditionalFormatting sqref="AA546">
    <cfRule type="expression" dxfId="1624" priority="1258">
      <formula>$S$12="No_existen"</formula>
    </cfRule>
  </conditionalFormatting>
  <conditionalFormatting sqref="AB546:AB553">
    <cfRule type="expression" dxfId="1623" priority="1257">
      <formula>S546="No_existen"</formula>
    </cfRule>
  </conditionalFormatting>
  <conditionalFormatting sqref="AA545">
    <cfRule type="expression" dxfId="1622" priority="1255">
      <formula>S545="No_Existen"</formula>
    </cfRule>
  </conditionalFormatting>
  <conditionalFormatting sqref="AA547">
    <cfRule type="expression" dxfId="1621" priority="1254">
      <formula>S547="No_existen"</formula>
    </cfRule>
  </conditionalFormatting>
  <conditionalFormatting sqref="W548">
    <cfRule type="expression" dxfId="1620" priority="1253">
      <formula>S548="No_existen"</formula>
    </cfRule>
  </conditionalFormatting>
  <conditionalFormatting sqref="AG548">
    <cfRule type="expression" dxfId="1619" priority="1251">
      <formula>S548="No_existen"</formula>
    </cfRule>
  </conditionalFormatting>
  <conditionalFormatting sqref="W549">
    <cfRule type="expression" dxfId="1618" priority="1250">
      <formula>S549="No_existen"</formula>
    </cfRule>
  </conditionalFormatting>
  <conditionalFormatting sqref="AG549">
    <cfRule type="expression" dxfId="1617" priority="1248">
      <formula>S549="No_existen"</formula>
    </cfRule>
  </conditionalFormatting>
  <conditionalFormatting sqref="W550">
    <cfRule type="expression" dxfId="1616" priority="1247">
      <formula>S550="No_existen"</formula>
    </cfRule>
  </conditionalFormatting>
  <conditionalFormatting sqref="AG550">
    <cfRule type="expression" dxfId="1615" priority="1245">
      <formula>S550="No_existen"</formula>
    </cfRule>
  </conditionalFormatting>
  <conditionalFormatting sqref="AA551">
    <cfRule type="expression" dxfId="1614" priority="1244">
      <formula>$S$17="No_existen"</formula>
    </cfRule>
  </conditionalFormatting>
  <conditionalFormatting sqref="AA552">
    <cfRule type="expression" dxfId="1613" priority="1243">
      <formula>$S$18="No_existen"</formula>
    </cfRule>
  </conditionalFormatting>
  <conditionalFormatting sqref="AA553">
    <cfRule type="expression" dxfId="1612" priority="1242">
      <formula>$S$19="No_existen"</formula>
    </cfRule>
  </conditionalFormatting>
  <conditionalFormatting sqref="AG548:AG550">
    <cfRule type="expression" dxfId="1611" priority="1239">
      <formula>AF548="No asignado"</formula>
    </cfRule>
  </conditionalFormatting>
  <conditionalFormatting sqref="AG548:AG550">
    <cfRule type="expression" dxfId="1610" priority="1240">
      <formula>AF548="No asignado"</formula>
    </cfRule>
  </conditionalFormatting>
  <conditionalFormatting sqref="AW548:AY553 AW545:AW547">
    <cfRule type="expression" dxfId="1609" priority="1237">
      <formula>$S545="No_existen"</formula>
    </cfRule>
  </conditionalFormatting>
  <conditionalFormatting sqref="G545:H553">
    <cfRule type="expression" dxfId="1608" priority="1236">
      <formula>$G545="N/A"</formula>
    </cfRule>
  </conditionalFormatting>
  <conditionalFormatting sqref="W545">
    <cfRule type="expression" dxfId="1607" priority="1235">
      <formula>S545="No_existen"</formula>
    </cfRule>
  </conditionalFormatting>
  <conditionalFormatting sqref="W547">
    <cfRule type="expression" dxfId="1606" priority="1234">
      <formula>S547="No_existen"</formula>
    </cfRule>
  </conditionalFormatting>
  <conditionalFormatting sqref="W546">
    <cfRule type="expression" dxfId="1605" priority="1233">
      <formula>S546="No_existen"</formula>
    </cfRule>
  </conditionalFormatting>
  <conditionalFormatting sqref="W551">
    <cfRule type="expression" dxfId="1604" priority="1232">
      <formula>S551="No_existen"</formula>
    </cfRule>
  </conditionalFormatting>
  <conditionalFormatting sqref="W552">
    <cfRule type="expression" dxfId="1603" priority="1231">
      <formula>S552="No_existen"</formula>
    </cfRule>
  </conditionalFormatting>
  <conditionalFormatting sqref="W553">
    <cfRule type="expression" dxfId="1602" priority="1230">
      <formula>S553="No_existen"</formula>
    </cfRule>
  </conditionalFormatting>
  <conditionalFormatting sqref="AG545">
    <cfRule type="expression" dxfId="1601" priority="1229">
      <formula>$P$11="No_existen"</formula>
    </cfRule>
  </conditionalFormatting>
  <conditionalFormatting sqref="AG545:AG547">
    <cfRule type="expression" dxfId="1600" priority="1228">
      <formula>AF545="No asignado"</formula>
    </cfRule>
  </conditionalFormatting>
  <conditionalFormatting sqref="AG546">
    <cfRule type="expression" dxfId="1599" priority="1227">
      <formula>$P$12="No_existen"</formula>
    </cfRule>
  </conditionalFormatting>
  <conditionalFormatting sqref="AG547">
    <cfRule type="expression" dxfId="1598" priority="1226">
      <formula>$P$13="No_existen"</formula>
    </cfRule>
  </conditionalFormatting>
  <conditionalFormatting sqref="AG551">
    <cfRule type="expression" dxfId="1597" priority="1225">
      <formula>S551="No_existen"</formula>
    </cfRule>
  </conditionalFormatting>
  <conditionalFormatting sqref="AG552">
    <cfRule type="expression" dxfId="1596" priority="1224">
      <formula>S552="No_existen"</formula>
    </cfRule>
  </conditionalFormatting>
  <conditionalFormatting sqref="AG553">
    <cfRule type="expression" dxfId="1595" priority="1223">
      <formula>S553="No_existen"</formula>
    </cfRule>
  </conditionalFormatting>
  <conditionalFormatting sqref="AG551:AG553">
    <cfRule type="expression" dxfId="1594" priority="1221">
      <formula>AF551="No asignado"</formula>
    </cfRule>
  </conditionalFormatting>
  <conditionalFormatting sqref="AG551:AG553">
    <cfRule type="expression" dxfId="1593" priority="1222">
      <formula>AF551="No asignado"</formula>
    </cfRule>
  </conditionalFormatting>
  <conditionalFormatting sqref="AU548:AV548">
    <cfRule type="cellIs" dxfId="1592" priority="1218" operator="equal">
      <formula>"LEVE"</formula>
    </cfRule>
    <cfRule type="cellIs" dxfId="1591" priority="1219" operator="equal">
      <formula>"MODERADO"</formula>
    </cfRule>
    <cfRule type="cellIs" dxfId="1590" priority="1220" operator="equal">
      <formula>"GRAVE"</formula>
    </cfRule>
  </conditionalFormatting>
  <conditionalFormatting sqref="AU551:AV551">
    <cfRule type="cellIs" dxfId="1589" priority="1215" operator="equal">
      <formula>"LEVE"</formula>
    </cfRule>
    <cfRule type="cellIs" dxfId="1588" priority="1216" operator="equal">
      <formula>"MODERADO"</formula>
    </cfRule>
    <cfRule type="cellIs" dxfId="1587" priority="1217" operator="equal">
      <formula>"GRAVE"</formula>
    </cfRule>
  </conditionalFormatting>
  <conditionalFormatting sqref="AU545:AV545">
    <cfRule type="cellIs" dxfId="1586" priority="1212" operator="equal">
      <formula>"LEVE"</formula>
    </cfRule>
    <cfRule type="cellIs" dxfId="1585" priority="1213" operator="equal">
      <formula>"MODERADO"</formula>
    </cfRule>
    <cfRule type="cellIs" dxfId="1584" priority="1214" operator="equal">
      <formula>"GRAVE"</formula>
    </cfRule>
  </conditionalFormatting>
  <conditionalFormatting sqref="AY545">
    <cfRule type="expression" dxfId="1583" priority="1211">
      <formula>AW545="ASUMIR"</formula>
    </cfRule>
  </conditionalFormatting>
  <conditionalFormatting sqref="AX545:AX547">
    <cfRule type="expression" dxfId="1582" priority="1210">
      <formula>AW545="ASUMIR"</formula>
    </cfRule>
  </conditionalFormatting>
  <conditionalFormatting sqref="AA548">
    <cfRule type="expression" dxfId="1581" priority="1209">
      <formula>W548="No_existen"</formula>
    </cfRule>
  </conditionalFormatting>
  <conditionalFormatting sqref="AA549">
    <cfRule type="expression" dxfId="1580" priority="1208">
      <formula>W549="No_existen"</formula>
    </cfRule>
  </conditionalFormatting>
  <conditionalFormatting sqref="AA550">
    <cfRule type="expression" dxfId="1579" priority="1207">
      <formula>W550="No_existen"</formula>
    </cfRule>
  </conditionalFormatting>
  <conditionalFormatting sqref="O560 O563 O566 O557 O569 O572 N554:N574 O554">
    <cfRule type="containsText" dxfId="1578" priority="1196" operator="containsText" text="MEDIA">
      <formula>NOT(ISERROR(SEARCH("MEDIA",N554)))</formula>
    </cfRule>
    <cfRule type="containsText" dxfId="1577" priority="1197" operator="containsText" text="ALTA">
      <formula>NOT(ISERROR(SEARCH("ALTA",N554)))</formula>
    </cfRule>
    <cfRule type="containsText" dxfId="1576" priority="1198" operator="containsText" text="BAJA">
      <formula>NOT(ISERROR(SEARCH("BAJA",N554)))</formula>
    </cfRule>
  </conditionalFormatting>
  <conditionalFormatting sqref="Q557 Q560 Q563 Q566 Q569 Q572 P554:P574 Q554">
    <cfRule type="containsText" dxfId="1575" priority="1193" operator="containsText" text="MEDIO">
      <formula>NOT(ISERROR(SEARCH("MEDIO",P554)))</formula>
    </cfRule>
    <cfRule type="containsText" dxfId="1574" priority="1194" operator="containsText" text="ALTO">
      <formula>NOT(ISERROR(SEARCH("ALTO",P554)))</formula>
    </cfRule>
    <cfRule type="containsText" dxfId="1573" priority="1195" operator="containsText" text="BAJO">
      <formula>NOT(ISERROR(SEARCH("BAJO",P554)))</formula>
    </cfRule>
  </conditionalFormatting>
  <conditionalFormatting sqref="S554:S574">
    <cfRule type="cellIs" dxfId="1572" priority="1192" operator="between">
      <formula>2</formula>
      <formula>3</formula>
    </cfRule>
  </conditionalFormatting>
  <conditionalFormatting sqref="R554:R574">
    <cfRule type="cellIs" dxfId="1571" priority="1189" operator="lessThanOrEqual">
      <formula>3</formula>
    </cfRule>
    <cfRule type="cellIs" dxfId="1570" priority="1190" stopIfTrue="1" operator="between">
      <formula>4</formula>
      <formula>9</formula>
    </cfRule>
    <cfRule type="cellIs" dxfId="1569" priority="1191" operator="greaterThanOrEqual">
      <formula>10</formula>
    </cfRule>
  </conditionalFormatting>
  <conditionalFormatting sqref="N554:N574">
    <cfRule type="containsText" dxfId="1568" priority="1181" operator="containsText" text="MEDIO BAJA">
      <formula>NOT(ISERROR(SEARCH("MEDIO BAJA",N554)))</formula>
    </cfRule>
    <cfRule type="containsText" dxfId="1567" priority="1182" operator="containsText" text="MEDIO ALTA">
      <formula>NOT(ISERROR(SEARCH("MEDIO ALTA",N554)))</formula>
    </cfRule>
  </conditionalFormatting>
  <conditionalFormatting sqref="P554:P574">
    <cfRule type="containsText" dxfId="1566" priority="1179" operator="containsText" text="MEDIO BAJO">
      <formula>NOT(ISERROR(SEARCH("MEDIO BAJO",P554)))</formula>
    </cfRule>
    <cfRule type="containsText" dxfId="1565" priority="1180" operator="containsText" text="MEDIO ALTO">
      <formula>NOT(ISERROR(SEARCH("MEDIO ALTO",P554)))</formula>
    </cfRule>
  </conditionalFormatting>
  <conditionalFormatting sqref="AL554:AL574">
    <cfRule type="expression" dxfId="1564" priority="1178">
      <formula>S554="No_existen"</formula>
    </cfRule>
  </conditionalFormatting>
  <conditionalFormatting sqref="AP554:AP574">
    <cfRule type="expression" dxfId="1563" priority="1177">
      <formula>S554="No_existen"</formula>
    </cfRule>
  </conditionalFormatting>
  <conditionalFormatting sqref="BA555:BA565 BA568:BA574">
    <cfRule type="expression" dxfId="1562" priority="1175">
      <formula>AW555&lt;&gt;"COMPARTIR"</formula>
    </cfRule>
    <cfRule type="expression" dxfId="1561" priority="1176">
      <formula>AW555="ASUMIR"</formula>
    </cfRule>
  </conditionalFormatting>
  <conditionalFormatting sqref="AX559:AX565 AX568:AX571 AX574">
    <cfRule type="expression" dxfId="1560" priority="1174">
      <formula>AW559="ASUMIR"</formula>
    </cfRule>
  </conditionalFormatting>
  <conditionalFormatting sqref="AY559:AZ565 AZ554:AZ558 AY568:AZ571 AY574:AZ574 AZ572:AZ573">
    <cfRule type="expression" dxfId="1559" priority="1173">
      <formula>AW554="ASUMIR"</formula>
    </cfRule>
  </conditionalFormatting>
  <conditionalFormatting sqref="AK554:AK574">
    <cfRule type="expression" dxfId="1558" priority="1200">
      <formula>S554="No_existen"</formula>
    </cfRule>
  </conditionalFormatting>
  <conditionalFormatting sqref="AF554:AF574">
    <cfRule type="expression" dxfId="1557" priority="1203">
      <formula>S554="No_existen"</formula>
    </cfRule>
  </conditionalFormatting>
  <conditionalFormatting sqref="AB554:AB574">
    <cfRule type="expression" dxfId="1556" priority="1138">
      <formula>AA554="Semiautomatico"</formula>
    </cfRule>
    <cfRule type="expression" dxfId="1555" priority="1142">
      <formula>AA554="Manual"</formula>
    </cfRule>
    <cfRule type="expression" dxfId="1554" priority="1169">
      <formula>S554="No_existen"</formula>
    </cfRule>
  </conditionalFormatting>
  <conditionalFormatting sqref="AA555">
    <cfRule type="expression" dxfId="1553" priority="1168">
      <formula>$S$12="No_existen"</formula>
    </cfRule>
  </conditionalFormatting>
  <conditionalFormatting sqref="AB555:AB574">
    <cfRule type="expression" dxfId="1552" priority="1167">
      <formula>S555="No_existen"</formula>
    </cfRule>
  </conditionalFormatting>
  <conditionalFormatting sqref="AA554">
    <cfRule type="expression" dxfId="1551" priority="1165">
      <formula>S554="No_Existen"</formula>
    </cfRule>
  </conditionalFormatting>
  <conditionalFormatting sqref="AA556">
    <cfRule type="expression" dxfId="1550" priority="1164">
      <formula>S556="No_existen"</formula>
    </cfRule>
  </conditionalFormatting>
  <conditionalFormatting sqref="AA557">
    <cfRule type="expression" dxfId="1549" priority="1163">
      <formula>$S$14="No_existen"</formula>
    </cfRule>
  </conditionalFormatting>
  <conditionalFormatting sqref="AA558">
    <cfRule type="expression" dxfId="1548" priority="1162">
      <formula>$S$15="No_existen"</formula>
    </cfRule>
  </conditionalFormatting>
  <conditionalFormatting sqref="W559">
    <cfRule type="expression" dxfId="1547" priority="1161">
      <formula>S559="No_existen"</formula>
    </cfRule>
  </conditionalFormatting>
  <conditionalFormatting sqref="AA559">
    <cfRule type="expression" dxfId="1546" priority="1160">
      <formula>$S$16="No_existen"</formula>
    </cfRule>
  </conditionalFormatting>
  <conditionalFormatting sqref="AG559">
    <cfRule type="expression" dxfId="1545" priority="1159">
      <formula>S559="No_existen"</formula>
    </cfRule>
  </conditionalFormatting>
  <conditionalFormatting sqref="AA560">
    <cfRule type="expression" dxfId="1544" priority="1158">
      <formula>$S$17="No_existen"</formula>
    </cfRule>
  </conditionalFormatting>
  <conditionalFormatting sqref="AA561">
    <cfRule type="expression" dxfId="1543" priority="1157">
      <formula>$S$18="No_existen"</formula>
    </cfRule>
  </conditionalFormatting>
  <conditionalFormatting sqref="AA562">
    <cfRule type="expression" dxfId="1542" priority="1156">
      <formula>$S$19="No_existen"</formula>
    </cfRule>
  </conditionalFormatting>
  <conditionalFormatting sqref="AA563">
    <cfRule type="expression" dxfId="1541" priority="1155">
      <formula>$S$20="No_existen"</formula>
    </cfRule>
  </conditionalFormatting>
  <conditionalFormatting sqref="AA564">
    <cfRule type="expression" dxfId="1540" priority="1154">
      <formula>$S$21="No_existen"</formula>
    </cfRule>
  </conditionalFormatting>
  <conditionalFormatting sqref="AA565">
    <cfRule type="expression" dxfId="1539" priority="1153">
      <formula>$S$22="No_existen"</formula>
    </cfRule>
  </conditionalFormatting>
  <conditionalFormatting sqref="AA566">
    <cfRule type="expression" dxfId="1538" priority="1152">
      <formula>$S$23="No_existen"</formula>
    </cfRule>
  </conditionalFormatting>
  <conditionalFormatting sqref="AA567">
    <cfRule type="expression" dxfId="1537" priority="1151">
      <formula>$S$24="No_existen"</formula>
    </cfRule>
  </conditionalFormatting>
  <conditionalFormatting sqref="AA568">
    <cfRule type="expression" dxfId="1536" priority="1150">
      <formula>$S$25="No_existen"</formula>
    </cfRule>
  </conditionalFormatting>
  <conditionalFormatting sqref="AA569">
    <cfRule type="expression" dxfId="1535" priority="1149">
      <formula>$S$26="No_existen"</formula>
    </cfRule>
  </conditionalFormatting>
  <conditionalFormatting sqref="AA570">
    <cfRule type="expression" dxfId="1534" priority="1148">
      <formula>$S$27="No_existen"</formula>
    </cfRule>
  </conditionalFormatting>
  <conditionalFormatting sqref="AA571">
    <cfRule type="expression" dxfId="1533" priority="1147">
      <formula>$S$28="No_existen"</formula>
    </cfRule>
  </conditionalFormatting>
  <conditionalFormatting sqref="AA572">
    <cfRule type="expression" dxfId="1532" priority="1146">
      <formula>$S$29="No_existen"</formula>
    </cfRule>
  </conditionalFormatting>
  <conditionalFormatting sqref="AG574">
    <cfRule type="expression" dxfId="1531" priority="1145">
      <formula>S574="No_existen"</formula>
    </cfRule>
  </conditionalFormatting>
  <conditionalFormatting sqref="AA573">
    <cfRule type="expression" dxfId="1530" priority="1144">
      <formula>$S$30="No_existen"</formula>
    </cfRule>
  </conditionalFormatting>
  <conditionalFormatting sqref="AA574">
    <cfRule type="expression" dxfId="1529" priority="1143">
      <formula>$S$31="No_existen"</formula>
    </cfRule>
  </conditionalFormatting>
  <conditionalFormatting sqref="AG559">
    <cfRule type="expression" dxfId="1528" priority="1140">
      <formula>AF559="No asignado"</formula>
    </cfRule>
  </conditionalFormatting>
  <conditionalFormatting sqref="AB566:AB568">
    <cfRule type="expression" dxfId="1527" priority="1139">
      <formula>AA566="Manual"</formula>
    </cfRule>
  </conditionalFormatting>
  <conditionalFormatting sqref="AG559 AG574">
    <cfRule type="expression" dxfId="1526" priority="1141">
      <formula>AF559="No asignado"</formula>
    </cfRule>
  </conditionalFormatting>
  <conditionalFormatting sqref="AW559:AY565 AW554:AW558 AW568:AY571 AW566:AW567 AW574:AY574 AW572:AW573">
    <cfRule type="expression" dxfId="1525" priority="1137">
      <formula>$S554="No_existen"</formula>
    </cfRule>
  </conditionalFormatting>
  <conditionalFormatting sqref="G559:I559 G554:G558 G560:H574">
    <cfRule type="expression" dxfId="1524" priority="1136">
      <formula>$G554="N/A"</formula>
    </cfRule>
  </conditionalFormatting>
  <conditionalFormatting sqref="W557">
    <cfRule type="expression" dxfId="1523" priority="1135">
      <formula>S557="No_existen"</formula>
    </cfRule>
  </conditionalFormatting>
  <conditionalFormatting sqref="W558">
    <cfRule type="expression" dxfId="1522" priority="1134">
      <formula>S558="No_existen"</formula>
    </cfRule>
  </conditionalFormatting>
  <conditionalFormatting sqref="W554">
    <cfRule type="expression" dxfId="1521" priority="1133">
      <formula>S554="No_existen"</formula>
    </cfRule>
  </conditionalFormatting>
  <conditionalFormatting sqref="W555">
    <cfRule type="expression" dxfId="1520" priority="1132">
      <formula>S555="No_existen"</formula>
    </cfRule>
  </conditionalFormatting>
  <conditionalFormatting sqref="W556">
    <cfRule type="expression" dxfId="1519" priority="1131">
      <formula>S556="No_existen"</formula>
    </cfRule>
  </conditionalFormatting>
  <conditionalFormatting sqref="AG554">
    <cfRule type="expression" dxfId="1518" priority="1130">
      <formula>S554="No_existen"</formula>
    </cfRule>
  </conditionalFormatting>
  <conditionalFormatting sqref="AG555">
    <cfRule type="expression" dxfId="1517" priority="1129">
      <formula>S555="No_existen"</formula>
    </cfRule>
  </conditionalFormatting>
  <conditionalFormatting sqref="AG556">
    <cfRule type="expression" dxfId="1516" priority="1128">
      <formula>S556="No_existen"</formula>
    </cfRule>
  </conditionalFormatting>
  <conditionalFormatting sqref="AG554:AG556">
    <cfRule type="expression" dxfId="1515" priority="1127">
      <formula>AF554="No asignado"</formula>
    </cfRule>
  </conditionalFormatting>
  <conditionalFormatting sqref="AG557">
    <cfRule type="expression" dxfId="1514" priority="1126">
      <formula>S557="No_existen"</formula>
    </cfRule>
  </conditionalFormatting>
  <conditionalFormatting sqref="AG557">
    <cfRule type="expression" dxfId="1513" priority="1125">
      <formula>AF557="No asignado"</formula>
    </cfRule>
  </conditionalFormatting>
  <conditionalFormatting sqref="AG558">
    <cfRule type="expression" dxfId="1512" priority="1124">
      <formula>S558="No_existen"</formula>
    </cfRule>
  </conditionalFormatting>
  <conditionalFormatting sqref="AG558">
    <cfRule type="expression" dxfId="1511" priority="1123">
      <formula>AF558="No asignado"</formula>
    </cfRule>
  </conditionalFormatting>
  <conditionalFormatting sqref="AU557:AV557">
    <cfRule type="cellIs" dxfId="1510" priority="1120" operator="equal">
      <formula>"LEVE"</formula>
    </cfRule>
    <cfRule type="cellIs" dxfId="1509" priority="1121" operator="equal">
      <formula>"MODERADO"</formula>
    </cfRule>
    <cfRule type="cellIs" dxfId="1508" priority="1122" operator="equal">
      <formula>"GRAVE"</formula>
    </cfRule>
  </conditionalFormatting>
  <conditionalFormatting sqref="AU554:AV554">
    <cfRule type="cellIs" dxfId="1507" priority="1117" operator="equal">
      <formula>"LEVE"</formula>
    </cfRule>
    <cfRule type="cellIs" dxfId="1506" priority="1118" operator="equal">
      <formula>"MODERADO"</formula>
    </cfRule>
    <cfRule type="cellIs" dxfId="1505" priority="1119" operator="equal">
      <formula>"GRAVE"</formula>
    </cfRule>
  </conditionalFormatting>
  <conditionalFormatting sqref="W560">
    <cfRule type="expression" dxfId="1504" priority="1114">
      <formula>S560="No_existen"</formula>
    </cfRule>
  </conditionalFormatting>
  <conditionalFormatting sqref="W561">
    <cfRule type="expression" dxfId="1503" priority="1113">
      <formula>S561="No_existen"</formula>
    </cfRule>
  </conditionalFormatting>
  <conditionalFormatting sqref="W562">
    <cfRule type="expression" dxfId="1502" priority="1112">
      <formula>S562="No_existen"</formula>
    </cfRule>
  </conditionalFormatting>
  <conditionalFormatting sqref="W563">
    <cfRule type="expression" dxfId="1501" priority="1111">
      <formula>S563="No_existen"</formula>
    </cfRule>
  </conditionalFormatting>
  <conditionalFormatting sqref="W564">
    <cfRule type="expression" dxfId="1500" priority="1110">
      <formula>S564="No_existen"</formula>
    </cfRule>
  </conditionalFormatting>
  <conditionalFormatting sqref="W567">
    <cfRule type="expression" dxfId="1499" priority="1107">
      <formula>S567="No_existen"</formula>
    </cfRule>
  </conditionalFormatting>
  <conditionalFormatting sqref="W568">
    <cfRule type="expression" dxfId="1498" priority="1106">
      <formula>S568="No_existen"</formula>
    </cfRule>
  </conditionalFormatting>
  <conditionalFormatting sqref="W569">
    <cfRule type="expression" dxfId="1497" priority="1105">
      <formula>S569="No_existen"</formula>
    </cfRule>
  </conditionalFormatting>
  <conditionalFormatting sqref="W570">
    <cfRule type="expression" dxfId="1496" priority="1104">
      <formula>S570="No_existen"</formula>
    </cfRule>
  </conditionalFormatting>
  <conditionalFormatting sqref="W571">
    <cfRule type="expression" dxfId="1495" priority="1103">
      <formula>S571="No_existen"</formula>
    </cfRule>
  </conditionalFormatting>
  <conditionalFormatting sqref="W572">
    <cfRule type="expression" dxfId="1494" priority="1102">
      <formula>S572="No_existen"</formula>
    </cfRule>
  </conditionalFormatting>
  <conditionalFormatting sqref="AG560">
    <cfRule type="expression" dxfId="1493" priority="1099">
      <formula>$P$11="No_existen"</formula>
    </cfRule>
  </conditionalFormatting>
  <conditionalFormatting sqref="AG563">
    <cfRule type="expression" dxfId="1492" priority="1098">
      <formula>S563="No_existen"</formula>
    </cfRule>
  </conditionalFormatting>
  <conditionalFormatting sqref="AG564">
    <cfRule type="expression" dxfId="1491" priority="1097">
      <formula>S564="No_existen"</formula>
    </cfRule>
  </conditionalFormatting>
  <conditionalFormatting sqref="AG565">
    <cfRule type="expression" dxfId="1490" priority="1096">
      <formula>S565="No_existen"</formula>
    </cfRule>
  </conditionalFormatting>
  <conditionalFormatting sqref="AG566">
    <cfRule type="expression" dxfId="1489" priority="1095">
      <formula>S566="No_existen"</formula>
    </cfRule>
  </conditionalFormatting>
  <conditionalFormatting sqref="AG567">
    <cfRule type="expression" dxfId="1488" priority="1094">
      <formula>S567="No_existen"</formula>
    </cfRule>
  </conditionalFormatting>
  <conditionalFormatting sqref="AG568">
    <cfRule type="expression" dxfId="1487" priority="1093">
      <formula>S568="No_existen"</formula>
    </cfRule>
  </conditionalFormatting>
  <conditionalFormatting sqref="AG569:AG571">
    <cfRule type="expression" dxfId="1486" priority="1086">
      <formula>AF569="No asignado"</formula>
    </cfRule>
    <cfRule type="expression" dxfId="1485" priority="1092">
      <formula>S569="No_existen"</formula>
    </cfRule>
  </conditionalFormatting>
  <conditionalFormatting sqref="AG572">
    <cfRule type="expression" dxfId="1484" priority="1091">
      <formula>S572="No_existen"</formula>
    </cfRule>
  </conditionalFormatting>
  <conditionalFormatting sqref="AG573">
    <cfRule type="expression" dxfId="1483" priority="1090">
      <formula>S573="No_existen"</formula>
    </cfRule>
  </conditionalFormatting>
  <conditionalFormatting sqref="AG563:AG565">
    <cfRule type="expression" dxfId="1482" priority="1088">
      <formula>AF563="No asignado"</formula>
    </cfRule>
  </conditionalFormatting>
  <conditionalFormatting sqref="AG566:AG568">
    <cfRule type="expression" dxfId="1481" priority="1087">
      <formula>AF566="No asignado"</formula>
    </cfRule>
  </conditionalFormatting>
  <conditionalFormatting sqref="AG560:AG573">
    <cfRule type="expression" dxfId="1480" priority="1089">
      <formula>AF560="No asignado"</formula>
    </cfRule>
  </conditionalFormatting>
  <conditionalFormatting sqref="AG561">
    <cfRule type="expression" dxfId="1479" priority="1085">
      <formula>$P$12="No_existen"</formula>
    </cfRule>
  </conditionalFormatting>
  <conditionalFormatting sqref="AG562">
    <cfRule type="expression" dxfId="1478" priority="1084">
      <formula>$P$13="No_existen"</formula>
    </cfRule>
  </conditionalFormatting>
  <conditionalFormatting sqref="AG566">
    <cfRule type="expression" dxfId="1477" priority="1082">
      <formula>AF566="No asignado"</formula>
    </cfRule>
  </conditionalFormatting>
  <conditionalFormatting sqref="AG573">
    <cfRule type="expression" dxfId="1476" priority="1081">
      <formula>S573="No_existen"</formula>
    </cfRule>
  </conditionalFormatting>
  <conditionalFormatting sqref="AG567">
    <cfRule type="expression" dxfId="1475" priority="1079">
      <formula>S567="No_existen"</formula>
    </cfRule>
  </conditionalFormatting>
  <conditionalFormatting sqref="AU572:AV572">
    <cfRule type="cellIs" dxfId="1474" priority="1075" operator="equal">
      <formula>"LEVE"</formula>
    </cfRule>
    <cfRule type="cellIs" dxfId="1473" priority="1076" operator="equal">
      <formula>"MODERADO"</formula>
    </cfRule>
    <cfRule type="cellIs" dxfId="1472" priority="1077" operator="equal">
      <formula>"GRAVE"</formula>
    </cfRule>
  </conditionalFormatting>
  <conditionalFormatting sqref="AU560:AV560">
    <cfRule type="cellIs" dxfId="1471" priority="1072" operator="equal">
      <formula>"LEVE"</formula>
    </cfRule>
    <cfRule type="cellIs" dxfId="1470" priority="1073" operator="equal">
      <formula>"MODERADO"</formula>
    </cfRule>
    <cfRule type="cellIs" dxfId="1469" priority="1074" operator="equal">
      <formula>"GRAVE"</formula>
    </cfRule>
  </conditionalFormatting>
  <conditionalFormatting sqref="AU563:AV563">
    <cfRule type="cellIs" dxfId="1468" priority="1069" operator="equal">
      <formula>"LEVE"</formula>
    </cfRule>
    <cfRule type="cellIs" dxfId="1467" priority="1070" operator="equal">
      <formula>"MODERADO"</formula>
    </cfRule>
    <cfRule type="cellIs" dxfId="1466" priority="1071" operator="equal">
      <formula>"GRAVE"</formula>
    </cfRule>
  </conditionalFormatting>
  <conditionalFormatting sqref="AU566:AV566 AU569:AV569">
    <cfRule type="cellIs" dxfId="1465" priority="1066" operator="equal">
      <formula>"LEVE"</formula>
    </cfRule>
    <cfRule type="cellIs" dxfId="1464" priority="1067" operator="equal">
      <formula>"MODERADO"</formula>
    </cfRule>
    <cfRule type="cellIs" dxfId="1463" priority="1068" operator="equal">
      <formula>"GRAVE"</formula>
    </cfRule>
  </conditionalFormatting>
  <conditionalFormatting sqref="BA566:BA567">
    <cfRule type="expression" dxfId="1462" priority="1064">
      <formula>AW566&lt;&gt;"COMPARTIR"</formula>
    </cfRule>
    <cfRule type="expression" dxfId="1461" priority="1065">
      <formula>AW566="ASUMIR"</formula>
    </cfRule>
  </conditionalFormatting>
  <conditionalFormatting sqref="AX566">
    <cfRule type="expression" dxfId="1460" priority="1063">
      <formula>AW566="ASUMIR"</formula>
    </cfRule>
  </conditionalFormatting>
  <conditionalFormatting sqref="AY566:AZ566 AZ567">
    <cfRule type="expression" dxfId="1459" priority="1062">
      <formula>AW566="ASUMIR"</formula>
    </cfRule>
  </conditionalFormatting>
  <conditionalFormatting sqref="AX567">
    <cfRule type="expression" dxfId="1458" priority="1061">
      <formula>AW567="ASUMIR"</formula>
    </cfRule>
  </conditionalFormatting>
  <conditionalFormatting sqref="AY567">
    <cfRule type="expression" dxfId="1457" priority="1060">
      <formula>AW567="ASUMIR"</formula>
    </cfRule>
  </conditionalFormatting>
  <conditionalFormatting sqref="AX572:AX573">
    <cfRule type="expression" dxfId="1456" priority="1059">
      <formula>AW572="ASUMIR"</formula>
    </cfRule>
  </conditionalFormatting>
  <conditionalFormatting sqref="AY572:AY573">
    <cfRule type="expression" dxfId="1455" priority="1058">
      <formula>AW572="ASUMIR"</formula>
    </cfRule>
  </conditionalFormatting>
  <conditionalFormatting sqref="O581 O584 O587 O578 N575:N589 O575">
    <cfRule type="containsText" dxfId="1454" priority="1047" operator="containsText" text="MEDIA">
      <formula>NOT(ISERROR(SEARCH("MEDIA",N575)))</formula>
    </cfRule>
    <cfRule type="containsText" dxfId="1453" priority="1048" operator="containsText" text="ALTA">
      <formula>NOT(ISERROR(SEARCH("ALTA",N575)))</formula>
    </cfRule>
    <cfRule type="containsText" dxfId="1452" priority="1049" operator="containsText" text="BAJA">
      <formula>NOT(ISERROR(SEARCH("BAJA",N575)))</formula>
    </cfRule>
  </conditionalFormatting>
  <conditionalFormatting sqref="Q578 Q581 Q584 Q587 P575:P589 Q575">
    <cfRule type="containsText" dxfId="1451" priority="1044" operator="containsText" text="MEDIO">
      <formula>NOT(ISERROR(SEARCH("MEDIO",P575)))</formula>
    </cfRule>
    <cfRule type="containsText" dxfId="1450" priority="1045" operator="containsText" text="ALTO">
      <formula>NOT(ISERROR(SEARCH("ALTO",P575)))</formula>
    </cfRule>
    <cfRule type="containsText" dxfId="1449" priority="1046" operator="containsText" text="BAJO">
      <formula>NOT(ISERROR(SEARCH("BAJO",P575)))</formula>
    </cfRule>
  </conditionalFormatting>
  <conditionalFormatting sqref="S575:S589">
    <cfRule type="cellIs" dxfId="1448" priority="1043" operator="between">
      <formula>2</formula>
      <formula>3</formula>
    </cfRule>
  </conditionalFormatting>
  <conditionalFormatting sqref="R575:R589">
    <cfRule type="cellIs" dxfId="1447" priority="1040" operator="lessThanOrEqual">
      <formula>3</formula>
    </cfRule>
    <cfRule type="cellIs" dxfId="1446" priority="1041" stopIfTrue="1" operator="between">
      <formula>4</formula>
      <formula>9</formula>
    </cfRule>
    <cfRule type="cellIs" dxfId="1445" priority="1042" operator="greaterThanOrEqual">
      <formula>10</formula>
    </cfRule>
  </conditionalFormatting>
  <conditionalFormatting sqref="N575:N589">
    <cfRule type="containsText" dxfId="1444" priority="1032" operator="containsText" text="MEDIO BAJA">
      <formula>NOT(ISERROR(SEARCH("MEDIO BAJA",N575)))</formula>
    </cfRule>
    <cfRule type="containsText" dxfId="1443" priority="1033" operator="containsText" text="MEDIO ALTA">
      <formula>NOT(ISERROR(SEARCH("MEDIO ALTA",N575)))</formula>
    </cfRule>
  </conditionalFormatting>
  <conditionalFormatting sqref="P575:P589">
    <cfRule type="containsText" dxfId="1442" priority="1030" operator="containsText" text="MEDIO BAJO">
      <formula>NOT(ISERROR(SEARCH("MEDIO BAJO",P575)))</formula>
    </cfRule>
    <cfRule type="containsText" dxfId="1441" priority="1031" operator="containsText" text="MEDIO ALTO">
      <formula>NOT(ISERROR(SEARCH("MEDIO ALTO",P575)))</formula>
    </cfRule>
  </conditionalFormatting>
  <conditionalFormatting sqref="AL575:AL589">
    <cfRule type="expression" dxfId="1440" priority="1029">
      <formula>S575="No_existen"</formula>
    </cfRule>
  </conditionalFormatting>
  <conditionalFormatting sqref="AP575:AP589">
    <cfRule type="expression" dxfId="1439" priority="1028">
      <formula>S575="No_existen"</formula>
    </cfRule>
  </conditionalFormatting>
  <conditionalFormatting sqref="BA575:BA589">
    <cfRule type="expression" dxfId="1438" priority="1026">
      <formula>AW575&lt;&gt;"COMPARTIR"</formula>
    </cfRule>
    <cfRule type="expression" dxfId="1437" priority="1027">
      <formula>AW575="ASUMIR"</formula>
    </cfRule>
  </conditionalFormatting>
  <conditionalFormatting sqref="AX575:AX577 AX580:AX589">
    <cfRule type="expression" dxfId="1436" priority="1025">
      <formula>AW575="ASUMIR"</formula>
    </cfRule>
  </conditionalFormatting>
  <conditionalFormatting sqref="AY575:AZ577 AY580:AZ589 AZ578:AZ579">
    <cfRule type="expression" dxfId="1435" priority="1024">
      <formula>AW575="ASUMIR"</formula>
    </cfRule>
  </conditionalFormatting>
  <conditionalFormatting sqref="AK575:AK589">
    <cfRule type="expression" dxfId="1434" priority="1051">
      <formula>S575="No_existen"</formula>
    </cfRule>
  </conditionalFormatting>
  <conditionalFormatting sqref="AF575:AF589">
    <cfRule type="expression" dxfId="1433" priority="1054">
      <formula>S575="No_existen"</formula>
    </cfRule>
  </conditionalFormatting>
  <conditionalFormatting sqref="AB576:AB587 AB589">
    <cfRule type="expression" dxfId="1432" priority="1000">
      <formula>AA576="Semiautomatico"</formula>
    </cfRule>
    <cfRule type="expression" dxfId="1431" priority="1002">
      <formula>AA576="Manual"</formula>
    </cfRule>
    <cfRule type="expression" dxfId="1430" priority="1020">
      <formula>S576="No_existen"</formula>
    </cfRule>
  </conditionalFormatting>
  <conditionalFormatting sqref="AA576">
    <cfRule type="expression" dxfId="1429" priority="1019">
      <formula>$S$12="No_existen"</formula>
    </cfRule>
  </conditionalFormatting>
  <conditionalFormatting sqref="AB576:AB587 AB589">
    <cfRule type="expression" dxfId="1428" priority="1018">
      <formula>S576="No_existen"</formula>
    </cfRule>
  </conditionalFormatting>
  <conditionalFormatting sqref="AA575">
    <cfRule type="expression" dxfId="1427" priority="1016">
      <formula>S575="No_Existen"</formula>
    </cfRule>
  </conditionalFormatting>
  <conditionalFormatting sqref="AA577">
    <cfRule type="expression" dxfId="1426" priority="1015">
      <formula>S577="No_existen"</formula>
    </cfRule>
  </conditionalFormatting>
  <conditionalFormatting sqref="AA578">
    <cfRule type="expression" dxfId="1425" priority="1014">
      <formula>$S$14="No_existen"</formula>
    </cfRule>
  </conditionalFormatting>
  <conditionalFormatting sqref="AA579">
    <cfRule type="expression" dxfId="1424" priority="1013">
      <formula>$S$15="No_existen"</formula>
    </cfRule>
  </conditionalFormatting>
  <conditionalFormatting sqref="AA580">
    <cfRule type="expression" dxfId="1423" priority="1012">
      <formula>$S$16="No_existen"</formula>
    </cfRule>
  </conditionalFormatting>
  <conditionalFormatting sqref="AA581">
    <cfRule type="expression" dxfId="1422" priority="1011">
      <formula>$S$17="No_existen"</formula>
    </cfRule>
  </conditionalFormatting>
  <conditionalFormatting sqref="AA582">
    <cfRule type="expression" dxfId="1421" priority="1010">
      <formula>$S$18="No_existen"</formula>
    </cfRule>
  </conditionalFormatting>
  <conditionalFormatting sqref="AA583">
    <cfRule type="expression" dxfId="1420" priority="1009">
      <formula>$S$19="No_existen"</formula>
    </cfRule>
  </conditionalFormatting>
  <conditionalFormatting sqref="AA584">
    <cfRule type="expression" dxfId="1419" priority="1008">
      <formula>$S$20="No_existen"</formula>
    </cfRule>
  </conditionalFormatting>
  <conditionalFormatting sqref="AA585">
    <cfRule type="expression" dxfId="1418" priority="1007">
      <formula>$S$21="No_existen"</formula>
    </cfRule>
  </conditionalFormatting>
  <conditionalFormatting sqref="AA586">
    <cfRule type="expression" dxfId="1417" priority="1006">
      <formula>$S$22="No_existen"</formula>
    </cfRule>
  </conditionalFormatting>
  <conditionalFormatting sqref="AA587">
    <cfRule type="expression" dxfId="1416" priority="1005">
      <formula>$S$23="No_existen"</formula>
    </cfRule>
  </conditionalFormatting>
  <conditionalFormatting sqref="AA588">
    <cfRule type="expression" dxfId="1415" priority="1004">
      <formula>$S$24="No_existen"</formula>
    </cfRule>
  </conditionalFormatting>
  <conditionalFormatting sqref="AA589">
    <cfRule type="expression" dxfId="1414" priority="1003">
      <formula>$S$25="No_existen"</formula>
    </cfRule>
  </conditionalFormatting>
  <conditionalFormatting sqref="AB587 AB589">
    <cfRule type="expression" dxfId="1413" priority="1001">
      <formula>AA587="Manual"</formula>
    </cfRule>
  </conditionalFormatting>
  <conditionalFormatting sqref="AW575:AY577 AW580:AY589 AW578:AW579">
    <cfRule type="expression" dxfId="1412" priority="999">
      <formula>$S575="No_existen"</formula>
    </cfRule>
  </conditionalFormatting>
  <conditionalFormatting sqref="G575:H589">
    <cfRule type="expression" dxfId="1411" priority="998">
      <formula>$G575="N/A"</formula>
    </cfRule>
  </conditionalFormatting>
  <conditionalFormatting sqref="W575">
    <cfRule type="expression" dxfId="1410" priority="997">
      <formula>S575="No_existen"</formula>
    </cfRule>
  </conditionalFormatting>
  <conditionalFormatting sqref="W576">
    <cfRule type="expression" dxfId="1409" priority="996">
      <formula>S576="No_existen"</formula>
    </cfRule>
  </conditionalFormatting>
  <conditionalFormatting sqref="W577">
    <cfRule type="expression" dxfId="1408" priority="995">
      <formula>S577="No_existen"</formula>
    </cfRule>
  </conditionalFormatting>
  <conditionalFormatting sqref="W578">
    <cfRule type="expression" dxfId="1407" priority="994">
      <formula>S578="No_existen"</formula>
    </cfRule>
  </conditionalFormatting>
  <conditionalFormatting sqref="W579">
    <cfRule type="expression" dxfId="1406" priority="993">
      <formula>S579="No_existen"</formula>
    </cfRule>
  </conditionalFormatting>
  <conditionalFormatting sqref="W580">
    <cfRule type="expression" dxfId="1405" priority="992">
      <formula>S580="No_existen"</formula>
    </cfRule>
  </conditionalFormatting>
  <conditionalFormatting sqref="W585">
    <cfRule type="expression" dxfId="1404" priority="991">
      <formula>S585="No_existen"</formula>
    </cfRule>
  </conditionalFormatting>
  <conditionalFormatting sqref="W586">
    <cfRule type="expression" dxfId="1403" priority="990">
      <formula>S586="No_existen"</formula>
    </cfRule>
  </conditionalFormatting>
  <conditionalFormatting sqref="W582">
    <cfRule type="expression" dxfId="1402" priority="989">
      <formula>S582="No_existen"</formula>
    </cfRule>
  </conditionalFormatting>
  <conditionalFormatting sqref="W583">
    <cfRule type="expression" dxfId="1401" priority="988">
      <formula>S583="No_existen"</formula>
    </cfRule>
  </conditionalFormatting>
  <conditionalFormatting sqref="W584">
    <cfRule type="expression" dxfId="1400" priority="987">
      <formula>S584="No_existen"</formula>
    </cfRule>
  </conditionalFormatting>
  <conditionalFormatting sqref="W587">
    <cfRule type="expression" dxfId="1399" priority="986">
      <formula>S587="No_existen"</formula>
    </cfRule>
  </conditionalFormatting>
  <conditionalFormatting sqref="W588">
    <cfRule type="expression" dxfId="1398" priority="985">
      <formula>S588="No_existen"</formula>
    </cfRule>
  </conditionalFormatting>
  <conditionalFormatting sqref="W589">
    <cfRule type="expression" dxfId="1397" priority="984">
      <formula>S589="No_existen"</formula>
    </cfRule>
  </conditionalFormatting>
  <conditionalFormatting sqref="W581">
    <cfRule type="expression" dxfId="1396" priority="983">
      <formula>S581="No_existen"</formula>
    </cfRule>
  </conditionalFormatting>
  <conditionalFormatting sqref="AB588">
    <cfRule type="expression" dxfId="1395" priority="979">
      <formula>AA588="Semiautomatico"</formula>
    </cfRule>
    <cfRule type="expression" dxfId="1394" priority="980">
      <formula>AA588="Manual"</formula>
    </cfRule>
    <cfRule type="expression" dxfId="1393" priority="982">
      <formula>S588="No_existen"</formula>
    </cfRule>
  </conditionalFormatting>
  <conditionalFormatting sqref="AB588">
    <cfRule type="expression" dxfId="1392" priority="981">
      <formula>S588="No_existen"</formula>
    </cfRule>
  </conditionalFormatting>
  <conditionalFormatting sqref="AB588">
    <cfRule type="expression" dxfId="1391" priority="978">
      <formula>AA588="Manual"</formula>
    </cfRule>
  </conditionalFormatting>
  <conditionalFormatting sqref="AB575">
    <cfRule type="expression" dxfId="1390" priority="975">
      <formula>AA575="Semiautomatico"</formula>
    </cfRule>
    <cfRule type="expression" dxfId="1389" priority="976">
      <formula>AA575="Manual"</formula>
    </cfRule>
    <cfRule type="expression" dxfId="1388" priority="977">
      <formula>S575="No_existen"</formula>
    </cfRule>
  </conditionalFormatting>
  <conditionalFormatting sqref="AG575">
    <cfRule type="expression" dxfId="1387" priority="974">
      <formula>$P$11="No_existen"</formula>
    </cfRule>
  </conditionalFormatting>
  <conditionalFormatting sqref="AG578">
    <cfRule type="expression" dxfId="1386" priority="973">
      <formula>S578="No_existen"</formula>
    </cfRule>
  </conditionalFormatting>
  <conditionalFormatting sqref="AG579">
    <cfRule type="expression" dxfId="1385" priority="972">
      <formula>S579="No_existen"</formula>
    </cfRule>
  </conditionalFormatting>
  <conditionalFormatting sqref="AG580">
    <cfRule type="expression" dxfId="1384" priority="971">
      <formula>S580="No_existen"</formula>
    </cfRule>
  </conditionalFormatting>
  <conditionalFormatting sqref="AG585">
    <cfRule type="expression" dxfId="1383" priority="970">
      <formula>S585="No_existen"</formula>
    </cfRule>
  </conditionalFormatting>
  <conditionalFormatting sqref="AG586">
    <cfRule type="expression" dxfId="1382" priority="969">
      <formula>S586="No_existen"</formula>
    </cfRule>
  </conditionalFormatting>
  <conditionalFormatting sqref="AG575:AG580">
    <cfRule type="expression" dxfId="1381" priority="967">
      <formula>AF575="No asignado"</formula>
    </cfRule>
  </conditionalFormatting>
  <conditionalFormatting sqref="AG585:AG586">
    <cfRule type="expression" dxfId="1380" priority="968">
      <formula>AF585="No asignado"</formula>
    </cfRule>
  </conditionalFormatting>
  <conditionalFormatting sqref="AG576">
    <cfRule type="expression" dxfId="1379" priority="966">
      <formula>$P$12="No_existen"</formula>
    </cfRule>
  </conditionalFormatting>
  <conditionalFormatting sqref="AG577">
    <cfRule type="expression" dxfId="1378" priority="965">
      <formula>$P$13="No_existen"</formula>
    </cfRule>
  </conditionalFormatting>
  <conditionalFormatting sqref="AG576">
    <cfRule type="expression" dxfId="1377" priority="964">
      <formula>$P$11="No_existen"</formula>
    </cfRule>
  </conditionalFormatting>
  <conditionalFormatting sqref="AG583">
    <cfRule type="expression" dxfId="1376" priority="963">
      <formula>S583="No_existen"</formula>
    </cfRule>
  </conditionalFormatting>
  <conditionalFormatting sqref="AG583">
    <cfRule type="expression" dxfId="1375" priority="961">
      <formula>AF583="No asignado"</formula>
    </cfRule>
  </conditionalFormatting>
  <conditionalFormatting sqref="AG583">
    <cfRule type="expression" dxfId="1374" priority="962">
      <formula>AF583="No asignado"</formula>
    </cfRule>
  </conditionalFormatting>
  <conditionalFormatting sqref="AG584">
    <cfRule type="expression" dxfId="1373" priority="960">
      <formula>S584="No_existen"</formula>
    </cfRule>
  </conditionalFormatting>
  <conditionalFormatting sqref="AG584">
    <cfRule type="expression" dxfId="1372" priority="958">
      <formula>AF584="No asignado"</formula>
    </cfRule>
  </conditionalFormatting>
  <conditionalFormatting sqref="AG584">
    <cfRule type="expression" dxfId="1371" priority="959">
      <formula>AF584="No asignado"</formula>
    </cfRule>
  </conditionalFormatting>
  <conditionalFormatting sqref="AG587">
    <cfRule type="expression" dxfId="1370" priority="957">
      <formula>S587="No_existen"</formula>
    </cfRule>
  </conditionalFormatting>
  <conditionalFormatting sqref="AG587">
    <cfRule type="expression" dxfId="1369" priority="956">
      <formula>AF587="No asignado"</formula>
    </cfRule>
  </conditionalFormatting>
  <conditionalFormatting sqref="AG588">
    <cfRule type="expression" dxfId="1368" priority="955">
      <formula>S588="No_existen"</formula>
    </cfRule>
  </conditionalFormatting>
  <conditionalFormatting sqref="AG589">
    <cfRule type="expression" dxfId="1367" priority="954">
      <formula>S589="No_existen"</formula>
    </cfRule>
  </conditionalFormatting>
  <conditionalFormatting sqref="AG588:AG589">
    <cfRule type="expression" dxfId="1366" priority="952">
      <formula>AF588="No asignado"</formula>
    </cfRule>
  </conditionalFormatting>
  <conditionalFormatting sqref="AG588:AG589">
    <cfRule type="expression" dxfId="1365" priority="953">
      <formula>AF588="No asignado"</formula>
    </cfRule>
  </conditionalFormatting>
  <conditionalFormatting sqref="AG581">
    <cfRule type="expression" dxfId="1364" priority="950">
      <formula>AF581="No asignado"</formula>
    </cfRule>
  </conditionalFormatting>
  <conditionalFormatting sqref="AG582">
    <cfRule type="expression" dxfId="1363" priority="948">
      <formula>AF582="No asignado"</formula>
    </cfRule>
  </conditionalFormatting>
  <conditionalFormatting sqref="AU575:AV575">
    <cfRule type="cellIs" dxfId="1362" priority="945" operator="equal">
      <formula>"LEVE"</formula>
    </cfRule>
    <cfRule type="cellIs" dxfId="1361" priority="946" operator="equal">
      <formula>"MODERADO"</formula>
    </cfRule>
    <cfRule type="cellIs" dxfId="1360" priority="947" operator="equal">
      <formula>"GRAVE"</formula>
    </cfRule>
  </conditionalFormatting>
  <conditionalFormatting sqref="AU578:AV578">
    <cfRule type="cellIs" dxfId="1359" priority="942" operator="equal">
      <formula>"LEVE"</formula>
    </cfRule>
    <cfRule type="cellIs" dxfId="1358" priority="943" operator="equal">
      <formula>"MODERADO"</formula>
    </cfRule>
    <cfRule type="cellIs" dxfId="1357" priority="944" operator="equal">
      <formula>"GRAVE"</formula>
    </cfRule>
  </conditionalFormatting>
  <conditionalFormatting sqref="AU584">
    <cfRule type="cellIs" dxfId="1356" priority="939" operator="equal">
      <formula>"LEVE"</formula>
    </cfRule>
    <cfRule type="cellIs" dxfId="1355" priority="940" operator="equal">
      <formula>"MODERADO"</formula>
    </cfRule>
    <cfRule type="cellIs" dxfId="1354" priority="941" operator="equal">
      <formula>"GRAVE"</formula>
    </cfRule>
  </conditionalFormatting>
  <conditionalFormatting sqref="AV584">
    <cfRule type="cellIs" dxfId="1353" priority="936" operator="equal">
      <formula>"LEVE"</formula>
    </cfRule>
    <cfRule type="cellIs" dxfId="1352" priority="937" operator="equal">
      <formula>"MODERADO"</formula>
    </cfRule>
    <cfRule type="cellIs" dxfId="1351" priority="938" operator="equal">
      <formula>"GRAVE"</formula>
    </cfRule>
  </conditionalFormatting>
  <conditionalFormatting sqref="AU587">
    <cfRule type="cellIs" dxfId="1350" priority="933" operator="equal">
      <formula>"LEVE"</formula>
    </cfRule>
    <cfRule type="cellIs" dxfId="1349" priority="934" operator="equal">
      <formula>"MODERADO"</formula>
    </cfRule>
    <cfRule type="cellIs" dxfId="1348" priority="935" operator="equal">
      <formula>"GRAVE"</formula>
    </cfRule>
  </conditionalFormatting>
  <conditionalFormatting sqref="AV587">
    <cfRule type="cellIs" dxfId="1347" priority="930" operator="equal">
      <formula>"LEVE"</formula>
    </cfRule>
    <cfRule type="cellIs" dxfId="1346" priority="931" operator="equal">
      <formula>"MODERADO"</formula>
    </cfRule>
    <cfRule type="cellIs" dxfId="1345" priority="932" operator="equal">
      <formula>"GRAVE"</formula>
    </cfRule>
  </conditionalFormatting>
  <conditionalFormatting sqref="AU581">
    <cfRule type="cellIs" dxfId="1344" priority="927" operator="equal">
      <formula>"LEVE"</formula>
    </cfRule>
    <cfRule type="cellIs" dxfId="1343" priority="928" operator="equal">
      <formula>"MODERADO"</formula>
    </cfRule>
    <cfRule type="cellIs" dxfId="1342" priority="929" operator="equal">
      <formula>"GRAVE"</formula>
    </cfRule>
  </conditionalFormatting>
  <conditionalFormatting sqref="AV581">
    <cfRule type="cellIs" dxfId="1341" priority="924" operator="equal">
      <formula>"LEVE"</formula>
    </cfRule>
    <cfRule type="cellIs" dxfId="1340" priority="925" operator="equal">
      <formula>"MODERADO"</formula>
    </cfRule>
    <cfRule type="cellIs" dxfId="1339" priority="926" operator="equal">
      <formula>"GRAVE"</formula>
    </cfRule>
  </conditionalFormatting>
  <conditionalFormatting sqref="AX578:AX579">
    <cfRule type="expression" dxfId="1338" priority="923">
      <formula>AW578="ASUMIR"</formula>
    </cfRule>
  </conditionalFormatting>
  <conditionalFormatting sqref="AY578:AY579">
    <cfRule type="expression" dxfId="1337" priority="922">
      <formula>AW578="ASUMIR"</formula>
    </cfRule>
  </conditionalFormatting>
  <conditionalFormatting sqref="O596 O593 N590:N598 O590">
    <cfRule type="containsText" dxfId="1336" priority="911" operator="containsText" text="MEDIA">
      <formula>NOT(ISERROR(SEARCH("MEDIA",N590)))</formula>
    </cfRule>
    <cfRule type="containsText" dxfId="1335" priority="912" operator="containsText" text="ALTA">
      <formula>NOT(ISERROR(SEARCH("ALTA",N590)))</formula>
    </cfRule>
    <cfRule type="containsText" dxfId="1334" priority="913" operator="containsText" text="BAJA">
      <formula>NOT(ISERROR(SEARCH("BAJA",N590)))</formula>
    </cfRule>
  </conditionalFormatting>
  <conditionalFormatting sqref="Q593 Q596 P590:P598 Q590">
    <cfRule type="containsText" dxfId="1333" priority="908" operator="containsText" text="MEDIO">
      <formula>NOT(ISERROR(SEARCH("MEDIO",P590)))</formula>
    </cfRule>
    <cfRule type="containsText" dxfId="1332" priority="909" operator="containsText" text="ALTO">
      <formula>NOT(ISERROR(SEARCH("ALTO",P590)))</formula>
    </cfRule>
    <cfRule type="containsText" dxfId="1331" priority="910" operator="containsText" text="BAJO">
      <formula>NOT(ISERROR(SEARCH("BAJO",P590)))</formula>
    </cfRule>
  </conditionalFormatting>
  <conditionalFormatting sqref="S590:S598">
    <cfRule type="cellIs" dxfId="1330" priority="907" operator="between">
      <formula>2</formula>
      <formula>3</formula>
    </cfRule>
  </conditionalFormatting>
  <conditionalFormatting sqref="R590:R598">
    <cfRule type="cellIs" dxfId="1329" priority="904" operator="lessThanOrEqual">
      <formula>3</formula>
    </cfRule>
    <cfRule type="cellIs" dxfId="1328" priority="905" stopIfTrue="1" operator="between">
      <formula>4</formula>
      <formula>9</formula>
    </cfRule>
    <cfRule type="cellIs" dxfId="1327" priority="906" operator="greaterThanOrEqual">
      <formula>10</formula>
    </cfRule>
  </conditionalFormatting>
  <conditionalFormatting sqref="N590:N598">
    <cfRule type="containsText" dxfId="1326" priority="896" operator="containsText" text="MEDIO BAJA">
      <formula>NOT(ISERROR(SEARCH("MEDIO BAJA",N590)))</formula>
    </cfRule>
    <cfRule type="containsText" dxfId="1325" priority="897" operator="containsText" text="MEDIO ALTA">
      <formula>NOT(ISERROR(SEARCH("MEDIO ALTA",N590)))</formula>
    </cfRule>
  </conditionalFormatting>
  <conditionalFormatting sqref="P590:P598">
    <cfRule type="containsText" dxfId="1324" priority="894" operator="containsText" text="MEDIO BAJO">
      <formula>NOT(ISERROR(SEARCH("MEDIO BAJO",P590)))</formula>
    </cfRule>
    <cfRule type="containsText" dxfId="1323" priority="895" operator="containsText" text="MEDIO ALTO">
      <formula>NOT(ISERROR(SEARCH("MEDIO ALTO",P590)))</formula>
    </cfRule>
  </conditionalFormatting>
  <conditionalFormatting sqref="AL590:AL598">
    <cfRule type="expression" dxfId="1322" priority="893">
      <formula>S590="No_existen"</formula>
    </cfRule>
  </conditionalFormatting>
  <conditionalFormatting sqref="AP590:AP598">
    <cfRule type="expression" dxfId="1321" priority="892">
      <formula>S590="No_existen"</formula>
    </cfRule>
  </conditionalFormatting>
  <conditionalFormatting sqref="BA590:BA598">
    <cfRule type="expression" dxfId="1320" priority="890">
      <formula>AW590&lt;&gt;"COMPARTIR"</formula>
    </cfRule>
    <cfRule type="expression" dxfId="1319" priority="891">
      <formula>AW590="ASUMIR"</formula>
    </cfRule>
  </conditionalFormatting>
  <conditionalFormatting sqref="AX590:AX595 AX598">
    <cfRule type="expression" dxfId="1318" priority="889">
      <formula>AW590="ASUMIR"</formula>
    </cfRule>
  </conditionalFormatting>
  <conditionalFormatting sqref="AY590:AZ595 AY598:AZ598 AZ596:AZ597">
    <cfRule type="expression" dxfId="1317" priority="888">
      <formula>AW590="ASUMIR"</formula>
    </cfRule>
  </conditionalFormatting>
  <conditionalFormatting sqref="AK590:AK598">
    <cfRule type="expression" dxfId="1316" priority="915">
      <formula>S590="No_existen"</formula>
    </cfRule>
  </conditionalFormatting>
  <conditionalFormatting sqref="AF590:AF598">
    <cfRule type="expression" dxfId="1315" priority="918">
      <formula>S590="No_existen"</formula>
    </cfRule>
  </conditionalFormatting>
  <conditionalFormatting sqref="AB590:AB598">
    <cfRule type="expression" dxfId="1314" priority="865">
      <formula>AA590="Semiautomatico"</formula>
    </cfRule>
    <cfRule type="expression" dxfId="1313" priority="868">
      <formula>AA590="Manual"</formula>
    </cfRule>
    <cfRule type="expression" dxfId="1312" priority="884">
      <formula>S590="No_existen"</formula>
    </cfRule>
  </conditionalFormatting>
  <conditionalFormatting sqref="AA591">
    <cfRule type="expression" dxfId="1311" priority="883">
      <formula>$S$12="No_existen"</formula>
    </cfRule>
  </conditionalFormatting>
  <conditionalFormatting sqref="AB591:AB598">
    <cfRule type="expression" dxfId="1310" priority="882">
      <formula>S591="No_existen"</formula>
    </cfRule>
  </conditionalFormatting>
  <conditionalFormatting sqref="AA590">
    <cfRule type="expression" dxfId="1309" priority="880">
      <formula>S590="No_Existen"</formula>
    </cfRule>
  </conditionalFormatting>
  <conditionalFormatting sqref="AA592">
    <cfRule type="expression" dxfId="1308" priority="879">
      <formula>S592="No_existen"</formula>
    </cfRule>
  </conditionalFormatting>
  <conditionalFormatting sqref="AA593">
    <cfRule type="expression" dxfId="1307" priority="878">
      <formula>$S$14="No_existen"</formula>
    </cfRule>
  </conditionalFormatting>
  <conditionalFormatting sqref="AA594">
    <cfRule type="expression" dxfId="1306" priority="877">
      <formula>$S$15="No_existen"</formula>
    </cfRule>
  </conditionalFormatting>
  <conditionalFormatting sqref="AA595">
    <cfRule type="expression" dxfId="1305" priority="876">
      <formula>$S$16="No_existen"</formula>
    </cfRule>
  </conditionalFormatting>
  <conditionalFormatting sqref="AA596">
    <cfRule type="expression" dxfId="1304" priority="875">
      <formula>$S$17="No_existen"</formula>
    </cfRule>
  </conditionalFormatting>
  <conditionalFormatting sqref="AG597">
    <cfRule type="expression" dxfId="1303" priority="874">
      <formula>S597="No_existen"</formula>
    </cfRule>
  </conditionalFormatting>
  <conditionalFormatting sqref="AA597">
    <cfRule type="expression" dxfId="1302" priority="873">
      <formula>$S$18="No_existen"</formula>
    </cfRule>
  </conditionalFormatting>
  <conditionalFormatting sqref="W597">
    <cfRule type="expression" dxfId="1301" priority="872">
      <formula>S597="No_existen"</formula>
    </cfRule>
  </conditionalFormatting>
  <conditionalFormatting sqref="W598">
    <cfRule type="expression" dxfId="1300" priority="871">
      <formula>S598="No_existen"</formula>
    </cfRule>
  </conditionalFormatting>
  <conditionalFormatting sqref="AA598">
    <cfRule type="expression" dxfId="1299" priority="870">
      <formula>$S$19="No_existen"</formula>
    </cfRule>
  </conditionalFormatting>
  <conditionalFormatting sqref="AG598">
    <cfRule type="expression" dxfId="1298" priority="869">
      <formula>S598="No_existen"</formula>
    </cfRule>
  </conditionalFormatting>
  <conditionalFormatting sqref="AG597:AG598">
    <cfRule type="expression" dxfId="1297" priority="866">
      <formula>AF597="No asignado"</formula>
    </cfRule>
  </conditionalFormatting>
  <conditionalFormatting sqref="AG597:AG598">
    <cfRule type="expression" dxfId="1296" priority="867">
      <formula>AF597="No asignado"</formula>
    </cfRule>
  </conditionalFormatting>
  <conditionalFormatting sqref="AW590:AY595 AW598:AY598 AW596:AW597">
    <cfRule type="expression" dxfId="1295" priority="864">
      <formula>$S590="No_existen"</formula>
    </cfRule>
  </conditionalFormatting>
  <conditionalFormatting sqref="G598:I598 G590:H597">
    <cfRule type="expression" dxfId="1294" priority="863">
      <formula>$G590="N/A"</formula>
    </cfRule>
  </conditionalFormatting>
  <conditionalFormatting sqref="W590:W596">
    <cfRule type="expression" dxfId="1293" priority="862">
      <formula>S590="No_existen"</formula>
    </cfRule>
  </conditionalFormatting>
  <conditionalFormatting sqref="AG590">
    <cfRule type="expression" dxfId="1292" priority="861">
      <formula>$P$11="No_existen"</formula>
    </cfRule>
  </conditionalFormatting>
  <conditionalFormatting sqref="AG590:AG596">
    <cfRule type="expression" dxfId="1291" priority="858">
      <formula>AF590="No asignado"</formula>
    </cfRule>
  </conditionalFormatting>
  <conditionalFormatting sqref="AG591">
    <cfRule type="expression" dxfId="1290" priority="860">
      <formula>$P$12="No_existen"</formula>
    </cfRule>
  </conditionalFormatting>
  <conditionalFormatting sqref="AG592">
    <cfRule type="expression" dxfId="1289" priority="859">
      <formula>$P$13="No_existen"</formula>
    </cfRule>
  </conditionalFormatting>
  <conditionalFormatting sqref="AG593:AG596">
    <cfRule type="expression" dxfId="1288" priority="857">
      <formula>S593="No_existen"</formula>
    </cfRule>
  </conditionalFormatting>
  <conditionalFormatting sqref="AU590:AV590">
    <cfRule type="cellIs" dxfId="1287" priority="854" operator="equal">
      <formula>"LEVE"</formula>
    </cfRule>
    <cfRule type="cellIs" dxfId="1286" priority="855" operator="equal">
      <formula>"MODERADO"</formula>
    </cfRule>
    <cfRule type="cellIs" dxfId="1285" priority="856" operator="equal">
      <formula>"GRAVE"</formula>
    </cfRule>
  </conditionalFormatting>
  <conditionalFormatting sqref="AU593:AV593">
    <cfRule type="cellIs" dxfId="1284" priority="848" operator="equal">
      <formula>"LEVE"</formula>
    </cfRule>
    <cfRule type="cellIs" dxfId="1283" priority="849" operator="equal">
      <formula>"MODERADO"</formula>
    </cfRule>
    <cfRule type="cellIs" dxfId="1282" priority="850" operator="equal">
      <formula>"GRAVE"</formula>
    </cfRule>
  </conditionalFormatting>
  <conditionalFormatting sqref="AU596:AV596">
    <cfRule type="cellIs" dxfId="1281" priority="851" operator="equal">
      <formula>"LEVE"</formula>
    </cfRule>
    <cfRule type="cellIs" dxfId="1280" priority="852" operator="equal">
      <formula>"MODERADO"</formula>
    </cfRule>
    <cfRule type="cellIs" dxfId="1279" priority="853" operator="equal">
      <formula>"GRAVE"</formula>
    </cfRule>
  </conditionalFormatting>
  <conditionalFormatting sqref="AX596:AX597">
    <cfRule type="expression" dxfId="1278" priority="847">
      <formula>AW596="ASUMIR"</formula>
    </cfRule>
  </conditionalFormatting>
  <conditionalFormatting sqref="AY596:AY597">
    <cfRule type="expression" dxfId="1277" priority="846">
      <formula>AW596="ASUMIR"</formula>
    </cfRule>
  </conditionalFormatting>
  <conditionalFormatting sqref="O605 O602 O599 O608 O611 O614 O617 O620 N599:N622">
    <cfRule type="containsText" dxfId="1276" priority="835" operator="containsText" text="MEDIA">
      <formula>NOT(ISERROR(SEARCH("MEDIA",N599)))</formula>
    </cfRule>
    <cfRule type="containsText" dxfId="1275" priority="836" operator="containsText" text="ALTA">
      <formula>NOT(ISERROR(SEARCH("ALTA",N599)))</formula>
    </cfRule>
    <cfRule type="containsText" dxfId="1274" priority="837" operator="containsText" text="BAJA">
      <formula>NOT(ISERROR(SEARCH("BAJA",N599)))</formula>
    </cfRule>
  </conditionalFormatting>
  <conditionalFormatting sqref="Q602 Q605 Q599 Q608 Q611 Q614 Q617 Q620 P599:P622">
    <cfRule type="containsText" dxfId="1273" priority="832" operator="containsText" text="MEDIO">
      <formula>NOT(ISERROR(SEARCH("MEDIO",P599)))</formula>
    </cfRule>
    <cfRule type="containsText" dxfId="1272" priority="833" operator="containsText" text="ALTO">
      <formula>NOT(ISERROR(SEARCH("ALTO",P599)))</formula>
    </cfRule>
    <cfRule type="containsText" dxfId="1271" priority="834" operator="containsText" text="BAJO">
      <formula>NOT(ISERROR(SEARCH("BAJO",P599)))</formula>
    </cfRule>
  </conditionalFormatting>
  <conditionalFormatting sqref="S599:S622">
    <cfRule type="cellIs" dxfId="1270" priority="831" operator="between">
      <formula>2</formula>
      <formula>3</formula>
    </cfRule>
  </conditionalFormatting>
  <conditionalFormatting sqref="R599:R622">
    <cfRule type="cellIs" dxfId="1269" priority="828" operator="lessThanOrEqual">
      <formula>3</formula>
    </cfRule>
    <cfRule type="cellIs" dxfId="1268" priority="829" stopIfTrue="1" operator="between">
      <formula>4</formula>
      <formula>9</formula>
    </cfRule>
    <cfRule type="cellIs" dxfId="1267" priority="830" operator="greaterThanOrEqual">
      <formula>10</formula>
    </cfRule>
  </conditionalFormatting>
  <conditionalFormatting sqref="N599:N622">
    <cfRule type="containsText" dxfId="1266" priority="820" operator="containsText" text="MEDIO BAJA">
      <formula>NOT(ISERROR(SEARCH("MEDIO BAJA",N599)))</formula>
    </cfRule>
    <cfRule type="containsText" dxfId="1265" priority="821" operator="containsText" text="MEDIO ALTA">
      <formula>NOT(ISERROR(SEARCH("MEDIO ALTA",N599)))</formula>
    </cfRule>
  </conditionalFormatting>
  <conditionalFormatting sqref="P599:P622">
    <cfRule type="containsText" dxfId="1264" priority="818" operator="containsText" text="MEDIO BAJO">
      <formula>NOT(ISERROR(SEARCH("MEDIO BAJO",P599)))</formula>
    </cfRule>
    <cfRule type="containsText" dxfId="1263" priority="819" operator="containsText" text="MEDIO ALTO">
      <formula>NOT(ISERROR(SEARCH("MEDIO ALTO",P599)))</formula>
    </cfRule>
  </conditionalFormatting>
  <conditionalFormatting sqref="AL599:AL622">
    <cfRule type="expression" dxfId="1262" priority="817">
      <formula>S599="No_existen"</formula>
    </cfRule>
  </conditionalFormatting>
  <conditionalFormatting sqref="AP599:AP622">
    <cfRule type="expression" dxfId="1261" priority="816">
      <formula>S599="No_existen"</formula>
    </cfRule>
  </conditionalFormatting>
  <conditionalFormatting sqref="BA599:BA601 BA604:BA607">
    <cfRule type="expression" dxfId="1260" priority="814">
      <formula>AW599&lt;&gt;"COMPARTIR"</formula>
    </cfRule>
    <cfRule type="expression" dxfId="1259" priority="815">
      <formula>AW599="ASUMIR"</formula>
    </cfRule>
  </conditionalFormatting>
  <conditionalFormatting sqref="AX599:AX601 AX604:AX607">
    <cfRule type="expression" dxfId="1258" priority="813">
      <formula>AW599="ASUMIR"</formula>
    </cfRule>
  </conditionalFormatting>
  <conditionalFormatting sqref="AY599:AZ601 AY604:AZ607">
    <cfRule type="expression" dxfId="1257" priority="812">
      <formula>AW599="ASUMIR"</formula>
    </cfRule>
  </conditionalFormatting>
  <conditionalFormatting sqref="AK599:AK622">
    <cfRule type="expression" dxfId="1256" priority="839">
      <formula>S599="No_existen"</formula>
    </cfRule>
  </conditionalFormatting>
  <conditionalFormatting sqref="AF599:AF622">
    <cfRule type="expression" dxfId="1255" priority="842">
      <formula>S599="No_existen"</formula>
    </cfRule>
  </conditionalFormatting>
  <conditionalFormatting sqref="AB599:AB613 AB615:AB622">
    <cfRule type="expression" dxfId="1254" priority="795">
      <formula>AA599="Semiautomatico"</formula>
    </cfRule>
    <cfRule type="expression" dxfId="1253" priority="796">
      <formula>AA599="Manual"</formula>
    </cfRule>
    <cfRule type="expression" dxfId="1252" priority="808">
      <formula>S599="No_existen"</formula>
    </cfRule>
  </conditionalFormatting>
  <conditionalFormatting sqref="AA600">
    <cfRule type="expression" dxfId="1251" priority="807">
      <formula>$S$12="No_existen"</formula>
    </cfRule>
  </conditionalFormatting>
  <conditionalFormatting sqref="AB600:AB613 AB615:AB622">
    <cfRule type="expression" dxfId="1250" priority="806">
      <formula>S600="No_existen"</formula>
    </cfRule>
  </conditionalFormatting>
  <conditionalFormatting sqref="AA599">
    <cfRule type="expression" dxfId="1249" priority="804">
      <formula>S599="No_Existen"</formula>
    </cfRule>
  </conditionalFormatting>
  <conditionalFormatting sqref="AA601">
    <cfRule type="expression" dxfId="1248" priority="803">
      <formula>S601="No_existen"</formula>
    </cfRule>
  </conditionalFormatting>
  <conditionalFormatting sqref="AA602">
    <cfRule type="expression" dxfId="1247" priority="802">
      <formula>$S$14="No_existen"</formula>
    </cfRule>
  </conditionalFormatting>
  <conditionalFormatting sqref="AA603">
    <cfRule type="expression" dxfId="1246" priority="801">
      <formula>$S$15="No_existen"</formula>
    </cfRule>
  </conditionalFormatting>
  <conditionalFormatting sqref="AA604">
    <cfRule type="expression" dxfId="1245" priority="800">
      <formula>$S$16="No_existen"</formula>
    </cfRule>
  </conditionalFormatting>
  <conditionalFormatting sqref="AA605 AA608 AA611 AA614 AA617 AA620">
    <cfRule type="expression" dxfId="1244" priority="799">
      <formula>$S$17="No_existen"</formula>
    </cfRule>
  </conditionalFormatting>
  <conditionalFormatting sqref="AA606 AA609 AA612 AA615 AA618 AA621">
    <cfRule type="expression" dxfId="1243" priority="798">
      <formula>$S$18="No_existen"</formula>
    </cfRule>
  </conditionalFormatting>
  <conditionalFormatting sqref="AA607 AA610 AA613 AA616 AA619 AA622">
    <cfRule type="expression" dxfId="1242" priority="797">
      <formula>$S$19="No_existen"</formula>
    </cfRule>
  </conditionalFormatting>
  <conditionalFormatting sqref="AW599:AY601 AW604:AY607 AW602:AW603">
    <cfRule type="expression" dxfId="1241" priority="794">
      <formula>$S599="No_existen"</formula>
    </cfRule>
  </conditionalFormatting>
  <conditionalFormatting sqref="G600:I601 G599">
    <cfRule type="expression" dxfId="1240" priority="793">
      <formula>$G599="N/A"</formula>
    </cfRule>
  </conditionalFormatting>
  <conditionalFormatting sqref="G603:I604 G602">
    <cfRule type="expression" dxfId="1239" priority="792">
      <formula>$G602="N/A"</formula>
    </cfRule>
  </conditionalFormatting>
  <conditionalFormatting sqref="G606:I607 G605">
    <cfRule type="expression" dxfId="1238" priority="791">
      <formula>$G605="N/A"</formula>
    </cfRule>
  </conditionalFormatting>
  <conditionalFormatting sqref="AX125">
    <cfRule type="expression" dxfId="1237" priority="790">
      <formula>AW125="ASUMIR"</formula>
    </cfRule>
  </conditionalFormatting>
  <conditionalFormatting sqref="AX128">
    <cfRule type="expression" dxfId="1236" priority="789">
      <formula>AW128="ASUMIR"</formula>
    </cfRule>
  </conditionalFormatting>
  <conditionalFormatting sqref="AX131">
    <cfRule type="expression" dxfId="1235" priority="788">
      <formula>AW131="ASUMIR"</formula>
    </cfRule>
  </conditionalFormatting>
  <conditionalFormatting sqref="AY125">
    <cfRule type="expression" dxfId="1234" priority="787">
      <formula>AW125="ASUMIR"</formula>
    </cfRule>
  </conditionalFormatting>
  <conditionalFormatting sqref="BA125">
    <cfRule type="expression" dxfId="1233" priority="785">
      <formula>AW125&lt;&gt;"COMPARTIR"</formula>
    </cfRule>
    <cfRule type="expression" dxfId="1232" priority="786">
      <formula>AW125="ASUMIR"</formula>
    </cfRule>
  </conditionalFormatting>
  <conditionalFormatting sqref="BA128">
    <cfRule type="expression" dxfId="1231" priority="783">
      <formula>AW128&lt;&gt;"COMPARTIR"</formula>
    </cfRule>
    <cfRule type="expression" dxfId="1230" priority="784">
      <formula>AW128="ASUMIR"</formula>
    </cfRule>
  </conditionalFormatting>
  <conditionalFormatting sqref="AY128:AZ128">
    <cfRule type="expression" dxfId="1229" priority="782">
      <formula>AW128="ASUMIR"</formula>
    </cfRule>
  </conditionalFormatting>
  <conditionalFormatting sqref="BA131">
    <cfRule type="expression" dxfId="1228" priority="780">
      <formula>AW131&lt;&gt;"COMPARTIR"</formula>
    </cfRule>
    <cfRule type="expression" dxfId="1227" priority="781">
      <formula>AW131="ASUMIR"</formula>
    </cfRule>
  </conditionalFormatting>
  <conditionalFormatting sqref="AY131:AZ131">
    <cfRule type="expression" dxfId="1226" priority="779">
      <formula>AW131="ASUMIR"</formula>
    </cfRule>
  </conditionalFormatting>
  <conditionalFormatting sqref="N188:N190">
    <cfRule type="containsText" dxfId="1225" priority="715" operator="containsText" text="MEDIA">
      <formula>NOT(ISERROR(SEARCH("MEDIA",N188)))</formula>
    </cfRule>
    <cfRule type="containsText" dxfId="1224" priority="716" operator="containsText" text="ALTA">
      <formula>NOT(ISERROR(SEARCH("ALTA",N188)))</formula>
    </cfRule>
    <cfRule type="containsText" dxfId="1223" priority="717" operator="containsText" text="BAJA">
      <formula>NOT(ISERROR(SEARCH("BAJA",N188)))</formula>
    </cfRule>
  </conditionalFormatting>
  <conditionalFormatting sqref="P188:P190">
    <cfRule type="containsText" dxfId="1222" priority="712" operator="containsText" text="MEDIO">
      <formula>NOT(ISERROR(SEARCH("MEDIO",P188)))</formula>
    </cfRule>
    <cfRule type="containsText" dxfId="1221" priority="713" operator="containsText" text="ALTO">
      <formula>NOT(ISERROR(SEARCH("ALTO",P188)))</formula>
    </cfRule>
    <cfRule type="containsText" dxfId="1220" priority="714" operator="containsText" text="BAJO">
      <formula>NOT(ISERROR(SEARCH("BAJO",P188)))</formula>
    </cfRule>
  </conditionalFormatting>
  <conditionalFormatting sqref="S188:S190">
    <cfRule type="cellIs" dxfId="1219" priority="711" operator="between">
      <formula>2</formula>
      <formula>3</formula>
    </cfRule>
  </conditionalFormatting>
  <conditionalFormatting sqref="N188:N190">
    <cfRule type="containsText" dxfId="1218" priority="700" operator="containsText" text="MEDIO BAJA">
      <formula>NOT(ISERROR(SEARCH("MEDIO BAJA",N188)))</formula>
    </cfRule>
    <cfRule type="containsText" dxfId="1217" priority="701" operator="containsText" text="MEDIO ALTA">
      <formula>NOT(ISERROR(SEARCH("MEDIO ALTA",N188)))</formula>
    </cfRule>
  </conditionalFormatting>
  <conditionalFormatting sqref="P188:P190">
    <cfRule type="containsText" dxfId="1216" priority="698" operator="containsText" text="MEDIO BAJO">
      <formula>NOT(ISERROR(SEARCH("MEDIO BAJO",P188)))</formula>
    </cfRule>
    <cfRule type="containsText" dxfId="1215" priority="699" operator="containsText" text="MEDIO ALTO">
      <formula>NOT(ISERROR(SEARCH("MEDIO ALTO",P188)))</formula>
    </cfRule>
  </conditionalFormatting>
  <conditionalFormatting sqref="AL188:AL190">
    <cfRule type="expression" dxfId="1214" priority="697">
      <formula>S188="No_existen"</formula>
    </cfRule>
  </conditionalFormatting>
  <conditionalFormatting sqref="AP188:AP190">
    <cfRule type="expression" dxfId="1213" priority="696">
      <formula>S188="No_existen"</formula>
    </cfRule>
  </conditionalFormatting>
  <conditionalFormatting sqref="BA188:BA190">
    <cfRule type="expression" dxfId="1212" priority="694">
      <formula>AW188&lt;&gt;"COMPARTIR"</formula>
    </cfRule>
    <cfRule type="expression" dxfId="1211" priority="695">
      <formula>AW188="ASUMIR"</formula>
    </cfRule>
  </conditionalFormatting>
  <conditionalFormatting sqref="AX190">
    <cfRule type="expression" dxfId="1210" priority="693">
      <formula>AW190="ASUMIR"</formula>
    </cfRule>
  </conditionalFormatting>
  <conditionalFormatting sqref="AY190:AZ190 AZ188:AZ189">
    <cfRule type="expression" dxfId="1209" priority="692">
      <formula>AW188="ASUMIR"</formula>
    </cfRule>
  </conditionalFormatting>
  <conditionalFormatting sqref="AK188:AK190">
    <cfRule type="expression" dxfId="1208" priority="719">
      <formula>S188="No_existen"</formula>
    </cfRule>
  </conditionalFormatting>
  <conditionalFormatting sqref="AF188:AF190">
    <cfRule type="expression" dxfId="1207" priority="722">
      <formula>S188="No_existen"</formula>
    </cfRule>
  </conditionalFormatting>
  <conditionalFormatting sqref="AB189:AB190">
    <cfRule type="expression" dxfId="1206" priority="677">
      <formula>AA189="Semiautomatico"</formula>
    </cfRule>
    <cfRule type="expression" dxfId="1205" priority="680">
      <formula>AA189="Manual"</formula>
    </cfRule>
    <cfRule type="expression" dxfId="1204" priority="688">
      <formula>S189="No_existen"</formula>
    </cfRule>
  </conditionalFormatting>
  <conditionalFormatting sqref="AB189:AB190">
    <cfRule type="expression" dxfId="1203" priority="687">
      <formula>S189="No_existen"</formula>
    </cfRule>
  </conditionalFormatting>
  <conditionalFormatting sqref="AA188">
    <cfRule type="expression" dxfId="1202" priority="685">
      <formula>$S$23="No_existen"</formula>
    </cfRule>
  </conditionalFormatting>
  <conditionalFormatting sqref="AA189">
    <cfRule type="expression" dxfId="1201" priority="684">
      <formula>$S$24="No_existen"</formula>
    </cfRule>
  </conditionalFormatting>
  <conditionalFormatting sqref="AA190">
    <cfRule type="expression" dxfId="1200" priority="683">
      <formula>$S$25="No_existen"</formula>
    </cfRule>
  </conditionalFormatting>
  <conditionalFormatting sqref="AG190">
    <cfRule type="expression" dxfId="1199" priority="682">
      <formula>S190="No_existen"</formula>
    </cfRule>
  </conditionalFormatting>
  <conditionalFormatting sqref="W190">
    <cfRule type="expression" dxfId="1198" priority="681">
      <formula>S190="No_existen"</formula>
    </cfRule>
  </conditionalFormatting>
  <conditionalFormatting sqref="AB189:AB190">
    <cfRule type="expression" dxfId="1197" priority="678">
      <formula>AA189="Manual"</formula>
    </cfRule>
  </conditionalFormatting>
  <conditionalFormatting sqref="AG190">
    <cfRule type="expression" dxfId="1196" priority="679">
      <formula>AF190="No asignado"</formula>
    </cfRule>
  </conditionalFormatting>
  <conditionalFormatting sqref="AW190:AY190 AW188:AW189">
    <cfRule type="expression" dxfId="1195" priority="676">
      <formula>$S188="No_existen"</formula>
    </cfRule>
  </conditionalFormatting>
  <conditionalFormatting sqref="G190:I190 G188:H189">
    <cfRule type="expression" dxfId="1194" priority="675">
      <formula>$G188="N/A"</formula>
    </cfRule>
  </conditionalFormatting>
  <conditionalFormatting sqref="W189">
    <cfRule type="expression" dxfId="1193" priority="670">
      <formula>S189="No_existen"</formula>
    </cfRule>
  </conditionalFormatting>
  <conditionalFormatting sqref="AB188">
    <cfRule type="expression" dxfId="1192" priority="665">
      <formula>AA188="Semiautomatico"</formula>
    </cfRule>
    <cfRule type="expression" dxfId="1191" priority="667">
      <formula>AA188="Manual"</formula>
    </cfRule>
    <cfRule type="expression" dxfId="1190" priority="669">
      <formula>S188="No_existen"</formula>
    </cfRule>
  </conditionalFormatting>
  <conditionalFormatting sqref="AB188">
    <cfRule type="expression" dxfId="1189" priority="668">
      <formula>S188="No_existen"</formula>
    </cfRule>
  </conditionalFormatting>
  <conditionalFormatting sqref="AB188">
    <cfRule type="expression" dxfId="1188" priority="666">
      <formula>AA188="Manual"</formula>
    </cfRule>
  </conditionalFormatting>
  <conditionalFormatting sqref="AG188">
    <cfRule type="expression" dxfId="1187" priority="664">
      <formula>S188="No_existen"</formula>
    </cfRule>
  </conditionalFormatting>
  <conditionalFormatting sqref="AG189">
    <cfRule type="expression" dxfId="1186" priority="663">
      <formula>S189="No_existen"</formula>
    </cfRule>
  </conditionalFormatting>
  <conditionalFormatting sqref="AG188:AG189">
    <cfRule type="expression" dxfId="1185" priority="662">
      <formula>AF188="No asignado"</formula>
    </cfRule>
  </conditionalFormatting>
  <conditionalFormatting sqref="AX189">
    <cfRule type="expression" dxfId="1184" priority="661">
      <formula>AW189="ASUMIR"</formula>
    </cfRule>
  </conditionalFormatting>
  <conditionalFormatting sqref="AY189">
    <cfRule type="expression" dxfId="1183" priority="660">
      <formula>AW189="ASUMIR"</formula>
    </cfRule>
  </conditionalFormatting>
  <conditionalFormatting sqref="W188">
    <cfRule type="expression" dxfId="1182" priority="659">
      <formula>S188="No_existen"</formula>
    </cfRule>
  </conditionalFormatting>
  <conditionalFormatting sqref="AU188:AV188">
    <cfRule type="cellIs" dxfId="1181" priority="656" operator="equal">
      <formula>"LEVE"</formula>
    </cfRule>
    <cfRule type="cellIs" dxfId="1180" priority="657" operator="equal">
      <formula>"MODERADO"</formula>
    </cfRule>
    <cfRule type="cellIs" dxfId="1179" priority="658" operator="equal">
      <formula>"GRAVE"</formula>
    </cfRule>
  </conditionalFormatting>
  <conditionalFormatting sqref="AW12:AW13">
    <cfRule type="expression" dxfId="1178" priority="655">
      <formula>$S12="No_existen"</formula>
    </cfRule>
  </conditionalFormatting>
  <conditionalFormatting sqref="AW407:AW409">
    <cfRule type="expression" dxfId="1177"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76"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5" priority="649">
      <formula>$S24="No_existen"</formula>
    </cfRule>
  </conditionalFormatting>
  <conditionalFormatting sqref="AW20">
    <cfRule type="expression" dxfId="1174" priority="644">
      <formula>$S20="No_existen"</formula>
    </cfRule>
  </conditionalFormatting>
  <conditionalFormatting sqref="AW21:AW22">
    <cfRule type="expression" dxfId="1173" priority="643">
      <formula>$S21="No_existen"</formula>
    </cfRule>
  </conditionalFormatting>
  <conditionalFormatting sqref="AW14">
    <cfRule type="expression" dxfId="1172" priority="640">
      <formula>$S14="No_existen"</formula>
    </cfRule>
  </conditionalFormatting>
  <conditionalFormatting sqref="AW15:AW16">
    <cfRule type="expression" dxfId="1171" priority="639">
      <formula>$S15="No_existen"</formula>
    </cfRule>
  </conditionalFormatting>
  <conditionalFormatting sqref="AW17">
    <cfRule type="expression" dxfId="1170" priority="634">
      <formula>$S17="No_existen"</formula>
    </cfRule>
  </conditionalFormatting>
  <conditionalFormatting sqref="AW18:AW19">
    <cfRule type="expression" dxfId="1169" priority="633">
      <formula>$S18="No_existen"</formula>
    </cfRule>
  </conditionalFormatting>
  <conditionalFormatting sqref="AX188">
    <cfRule type="expression" dxfId="1168" priority="632">
      <formula>AW188="ASUMIR"</formula>
    </cfRule>
  </conditionalFormatting>
  <conditionalFormatting sqref="AY188">
    <cfRule type="expression" dxfId="1167" priority="631">
      <formula>AW188="ASUMIR"</formula>
    </cfRule>
  </conditionalFormatting>
  <conditionalFormatting sqref="AX188:AY188">
    <cfRule type="expression" dxfId="1166" priority="630">
      <formula>$S188="No_existen"</formula>
    </cfRule>
  </conditionalFormatting>
  <conditionalFormatting sqref="AU407:AV407">
    <cfRule type="cellIs" dxfId="1165" priority="620" operator="equal">
      <formula>"LEVE"</formula>
    </cfRule>
    <cfRule type="cellIs" dxfId="1164" priority="621" operator="equal">
      <formula>"MODERADO"</formula>
    </cfRule>
    <cfRule type="cellIs" dxfId="1163" priority="622" operator="equal">
      <formula>"GRAVE"</formula>
    </cfRule>
  </conditionalFormatting>
  <conditionalFormatting sqref="AT407">
    <cfRule type="cellIs" dxfId="1162" priority="624" operator="equal">
      <formula>"LEVE"</formula>
    </cfRule>
    <cfRule type="cellIs" dxfId="1161" priority="625" operator="equal">
      <formula>"MODERADO"</formula>
    </cfRule>
    <cfRule type="cellIs" dxfId="1160" priority="626" operator="equal">
      <formula>"GRAVE"</formula>
    </cfRule>
  </conditionalFormatting>
  <conditionalFormatting sqref="AX554:AX556">
    <cfRule type="expression" dxfId="1159" priority="525">
      <formula>AW554="ASUMIR"</formula>
    </cfRule>
  </conditionalFormatting>
  <conditionalFormatting sqref="AX554:AX556">
    <cfRule type="expression" dxfId="1158" priority="524">
      <formula>$S554="No_existen"</formula>
    </cfRule>
  </conditionalFormatting>
  <conditionalFormatting sqref="AX557:AX558">
    <cfRule type="expression" dxfId="1157" priority="523">
      <formula>AW557="ASUMIR"</formula>
    </cfRule>
  </conditionalFormatting>
  <conditionalFormatting sqref="AY557:AY558">
    <cfRule type="expression" dxfId="1156" priority="522">
      <formula>AW557="ASUMIR"</formula>
    </cfRule>
  </conditionalFormatting>
  <conditionalFormatting sqref="AY554">
    <cfRule type="expression" dxfId="1155" priority="521">
      <formula>AW554="ASUMIR"</formula>
    </cfRule>
  </conditionalFormatting>
  <conditionalFormatting sqref="AY556">
    <cfRule type="expression" dxfId="1154" priority="520">
      <formula>AW556="ASUMIR"</formula>
    </cfRule>
  </conditionalFormatting>
  <conditionalFormatting sqref="AY555">
    <cfRule type="expression" dxfId="1153" priority="519">
      <formula>AW555="ASUMIR"</formula>
    </cfRule>
  </conditionalFormatting>
  <conditionalFormatting sqref="BA554">
    <cfRule type="expression" dxfId="1152" priority="517">
      <formula>AW554&lt;&gt;"COMPARTIR"</formula>
    </cfRule>
    <cfRule type="expression" dxfId="1151" priority="518">
      <formula>AW554="ASUMIR"</formula>
    </cfRule>
  </conditionalFormatting>
  <conditionalFormatting sqref="XBF608 XBX608 XCQ608">
    <cfRule type="expression" dxfId="1150" priority="477">
      <formula>XBB608="No_existen"</formula>
    </cfRule>
  </conditionalFormatting>
  <conditionalFormatting sqref="XBB608 XBV608 XCP608 XDJ608 XED608 XEX608">
    <cfRule type="containsText" dxfId="1149" priority="507" operator="containsText" text="MEDIA">
      <formula>NOT(ISERROR(SEARCH("MEDIA",XBB608)))</formula>
    </cfRule>
    <cfRule type="containsText" dxfId="1148" priority="508" operator="containsText" text="ALTA">
      <formula>NOT(ISERROR(SEARCH("ALTA",XBB608)))</formula>
    </cfRule>
    <cfRule type="containsText" dxfId="1147" priority="509" operator="containsText" text="BAJA">
      <formula>NOT(ISERROR(SEARCH("BAJA",XBB608)))</formula>
    </cfRule>
  </conditionalFormatting>
  <conditionalFormatting sqref="XBC608">
    <cfRule type="containsText" dxfId="1146" priority="504" operator="containsText" text="MEDIO">
      <formula>NOT(ISERROR(SEARCH("MEDIO",XBC608)))</formula>
    </cfRule>
    <cfRule type="containsText" dxfId="1145" priority="505" operator="containsText" text="ALTO">
      <formula>NOT(ISERROR(SEARCH("ALTO",XBC608)))</formula>
    </cfRule>
    <cfRule type="containsText" dxfId="1144" priority="506" operator="containsText" text="BAJO">
      <formula>NOT(ISERROR(SEARCH("BAJO",XBC608)))</formula>
    </cfRule>
  </conditionalFormatting>
  <conditionalFormatting sqref="XBE608">
    <cfRule type="cellIs" dxfId="1143" priority="503" operator="between">
      <formula>2</formula>
      <formula>3</formula>
    </cfRule>
  </conditionalFormatting>
  <conditionalFormatting sqref="XBD608 XBW608">
    <cfRule type="cellIs" dxfId="1142" priority="500" operator="lessThanOrEqual">
      <formula>3</formula>
    </cfRule>
    <cfRule type="cellIs" dxfId="1141" priority="501" stopIfTrue="1" operator="between">
      <formula>4</formula>
      <formula>9</formula>
    </cfRule>
    <cfRule type="cellIs" dxfId="1140" priority="502" operator="greaterThanOrEqual">
      <formula>10</formula>
    </cfRule>
  </conditionalFormatting>
  <conditionalFormatting sqref="XBB608 XBV608 XCP608 XDJ608 XED608 XEX608">
    <cfRule type="containsText" dxfId="1139" priority="492" operator="containsText" text="MEDIO BAJA">
      <formula>NOT(ISERROR(SEARCH("MEDIO BAJA",XBB608)))</formula>
    </cfRule>
    <cfRule type="containsText" dxfId="1138" priority="493" operator="containsText" text="MEDIO ALTA">
      <formula>NOT(ISERROR(SEARCH("MEDIO ALTA",XBB608)))</formula>
    </cfRule>
  </conditionalFormatting>
  <conditionalFormatting sqref="XBC608">
    <cfRule type="containsText" dxfId="1137" priority="490" operator="containsText" text="MEDIO BAJO">
      <formula>NOT(ISERROR(SEARCH("MEDIO BAJO",XBC608)))</formula>
    </cfRule>
    <cfRule type="containsText" dxfId="1136" priority="491" operator="containsText" text="MEDIO ALTO">
      <formula>NOT(ISERROR(SEARCH("MEDIO ALTO",XBC608)))</formula>
    </cfRule>
  </conditionalFormatting>
  <conditionalFormatting sqref="XBZ608 XCR608 XDK608">
    <cfRule type="expression" dxfId="1135" priority="511">
      <formula>XBH608="No_existen"</formula>
    </cfRule>
  </conditionalFormatting>
  <conditionalFormatting sqref="XBH608">
    <cfRule type="expression" dxfId="1134" priority="480">
      <formula>XBG608="Semiautomatico"</formula>
    </cfRule>
    <cfRule type="expression" dxfId="1133" priority="481">
      <formula>XBG608="Manual"</formula>
    </cfRule>
    <cfRule type="expression" dxfId="1132" priority="484">
      <formula>XAY608="No_existen"</formula>
    </cfRule>
  </conditionalFormatting>
  <conditionalFormatting sqref="XBH608">
    <cfRule type="expression" dxfId="1131" priority="483">
      <formula>XAY608="No_existen"</formula>
    </cfRule>
  </conditionalFormatting>
  <conditionalFormatting sqref="XAU608:XAW608 XBO608:XBQ608 XCI608:XCK608 XDC608:XDE608 XDW608:XDY608 XEQ608:XES608">
    <cfRule type="expression" dxfId="1130" priority="479">
      <formula>$G608="N/A"</formula>
    </cfRule>
  </conditionalFormatting>
  <conditionalFormatting sqref="XBY608 XBG608">
    <cfRule type="expression" dxfId="1129" priority="478">
      <formula>$S$34="No_existen"</formula>
    </cfRule>
  </conditionalFormatting>
  <conditionalFormatting sqref="BA608">
    <cfRule type="expression" dxfId="1128" priority="457">
      <formula>AW608&lt;&gt;"COMPARTIR"</formula>
    </cfRule>
    <cfRule type="expression" dxfId="1127" priority="458">
      <formula>AW608="ASUMIR"</formula>
    </cfRule>
  </conditionalFormatting>
  <conditionalFormatting sqref="AX608">
    <cfRule type="expression" dxfId="1126" priority="456">
      <formula>AW608="ASUMIR"</formula>
    </cfRule>
  </conditionalFormatting>
  <conditionalFormatting sqref="AY608:AZ608">
    <cfRule type="expression" dxfId="1125" priority="455">
      <formula>AW608="ASUMIR"</formula>
    </cfRule>
  </conditionalFormatting>
  <conditionalFormatting sqref="AW608:AY608">
    <cfRule type="expression" dxfId="1124" priority="449">
      <formula>$S608="No_existen"</formula>
    </cfRule>
  </conditionalFormatting>
  <conditionalFormatting sqref="G608">
    <cfRule type="expression" dxfId="1123" priority="448">
      <formula>$G608="N/A"</formula>
    </cfRule>
  </conditionalFormatting>
  <conditionalFormatting sqref="XBF609 XBX609 XCQ609">
    <cfRule type="expression" dxfId="1122" priority="408">
      <formula>XBB609="No_existen"</formula>
    </cfRule>
  </conditionalFormatting>
  <conditionalFormatting sqref="XBB609 XBV609 XCP609 XDJ609 XED609 XEX609">
    <cfRule type="containsText" dxfId="1121" priority="438" operator="containsText" text="MEDIA">
      <formula>NOT(ISERROR(SEARCH("MEDIA",XBB609)))</formula>
    </cfRule>
    <cfRule type="containsText" dxfId="1120" priority="439" operator="containsText" text="ALTA">
      <formula>NOT(ISERROR(SEARCH("ALTA",XBB609)))</formula>
    </cfRule>
    <cfRule type="containsText" dxfId="1119" priority="440" operator="containsText" text="BAJA">
      <formula>NOT(ISERROR(SEARCH("BAJA",XBB609)))</formula>
    </cfRule>
  </conditionalFormatting>
  <conditionalFormatting sqref="XBC609">
    <cfRule type="containsText" dxfId="1118" priority="435" operator="containsText" text="MEDIO">
      <formula>NOT(ISERROR(SEARCH("MEDIO",XBC609)))</formula>
    </cfRule>
    <cfRule type="containsText" dxfId="1117" priority="436" operator="containsText" text="ALTO">
      <formula>NOT(ISERROR(SEARCH("ALTO",XBC609)))</formula>
    </cfRule>
    <cfRule type="containsText" dxfId="1116" priority="437" operator="containsText" text="BAJO">
      <formula>NOT(ISERROR(SEARCH("BAJO",XBC609)))</formula>
    </cfRule>
  </conditionalFormatting>
  <conditionalFormatting sqref="XBE609">
    <cfRule type="cellIs" dxfId="1115" priority="434" operator="between">
      <formula>2</formula>
      <formula>3</formula>
    </cfRule>
  </conditionalFormatting>
  <conditionalFormatting sqref="XBD609 XBW609">
    <cfRule type="cellIs" dxfId="1114" priority="431" operator="lessThanOrEqual">
      <formula>3</formula>
    </cfRule>
    <cfRule type="cellIs" dxfId="1113" priority="432" stopIfTrue="1" operator="between">
      <formula>4</formula>
      <formula>9</formula>
    </cfRule>
    <cfRule type="cellIs" dxfId="1112" priority="433" operator="greaterThanOrEqual">
      <formula>10</formula>
    </cfRule>
  </conditionalFormatting>
  <conditionalFormatting sqref="XBB609 XBV609 XCP609 XDJ609 XED609 XEX609">
    <cfRule type="containsText" dxfId="1111" priority="423" operator="containsText" text="MEDIO BAJA">
      <formula>NOT(ISERROR(SEARCH("MEDIO BAJA",XBB609)))</formula>
    </cfRule>
    <cfRule type="containsText" dxfId="1110" priority="424" operator="containsText" text="MEDIO ALTA">
      <formula>NOT(ISERROR(SEARCH("MEDIO ALTA",XBB609)))</formula>
    </cfRule>
  </conditionalFormatting>
  <conditionalFormatting sqref="XBC609">
    <cfRule type="containsText" dxfId="1109" priority="421" operator="containsText" text="MEDIO BAJO">
      <formula>NOT(ISERROR(SEARCH("MEDIO BAJO",XBC609)))</formula>
    </cfRule>
    <cfRule type="containsText" dxfId="1108" priority="422" operator="containsText" text="MEDIO ALTO">
      <formula>NOT(ISERROR(SEARCH("MEDIO ALTO",XBC609)))</formula>
    </cfRule>
  </conditionalFormatting>
  <conditionalFormatting sqref="XBZ609 XCR609 XDK609">
    <cfRule type="expression" dxfId="1107" priority="442">
      <formula>XBH609="No_existen"</formula>
    </cfRule>
  </conditionalFormatting>
  <conditionalFormatting sqref="XBH609">
    <cfRule type="expression" dxfId="1106" priority="411">
      <formula>XBG609="Semiautomatico"</formula>
    </cfRule>
    <cfRule type="expression" dxfId="1105" priority="412">
      <formula>XBG609="Manual"</formula>
    </cfRule>
    <cfRule type="expression" dxfId="1104" priority="415">
      <formula>XAY609="No_existen"</formula>
    </cfRule>
  </conditionalFormatting>
  <conditionalFormatting sqref="XBH609">
    <cfRule type="expression" dxfId="1103" priority="414">
      <formula>XAY609="No_existen"</formula>
    </cfRule>
  </conditionalFormatting>
  <conditionalFormatting sqref="XAU609:XAW609 XBO609:XBQ609 XCI609:XCK609 XDC609:XDE609 XDW609:XDY609 XEQ609:XES609">
    <cfRule type="expression" dxfId="1102" priority="410">
      <formula>$G609="N/A"</formula>
    </cfRule>
  </conditionalFormatting>
  <conditionalFormatting sqref="XBY609 XBG609">
    <cfRule type="expression" dxfId="1101" priority="409">
      <formula>$S$34="No_existen"</formula>
    </cfRule>
  </conditionalFormatting>
  <conditionalFormatting sqref="BA609">
    <cfRule type="expression" dxfId="1100" priority="388">
      <formula>AW609&lt;&gt;"COMPARTIR"</formula>
    </cfRule>
    <cfRule type="expression" dxfId="1099" priority="389">
      <formula>AW609="ASUMIR"</formula>
    </cfRule>
  </conditionalFormatting>
  <conditionalFormatting sqref="AX609">
    <cfRule type="expression" dxfId="1098" priority="387">
      <formula>AW609="ASUMIR"</formula>
    </cfRule>
  </conditionalFormatting>
  <conditionalFormatting sqref="AY609:AZ609">
    <cfRule type="expression" dxfId="1097" priority="386">
      <formula>AW609="ASUMIR"</formula>
    </cfRule>
  </conditionalFormatting>
  <conditionalFormatting sqref="AW609:AY609">
    <cfRule type="expression" dxfId="1096" priority="380">
      <formula>$S609="No_existen"</formula>
    </cfRule>
  </conditionalFormatting>
  <conditionalFormatting sqref="G609">
    <cfRule type="expression" dxfId="1095" priority="379">
      <formula>$G609="N/A"</formula>
    </cfRule>
  </conditionalFormatting>
  <conditionalFormatting sqref="XBF610 XBX610 XCQ610">
    <cfRule type="expression" dxfId="1094" priority="339">
      <formula>XBB610="No_existen"</formula>
    </cfRule>
  </conditionalFormatting>
  <conditionalFormatting sqref="XBB610 XBV610 XCP610 XDJ610 XED610 XEX610">
    <cfRule type="containsText" dxfId="1093" priority="369" operator="containsText" text="MEDIA">
      <formula>NOT(ISERROR(SEARCH("MEDIA",XBB610)))</formula>
    </cfRule>
    <cfRule type="containsText" dxfId="1092" priority="370" operator="containsText" text="ALTA">
      <formula>NOT(ISERROR(SEARCH("ALTA",XBB610)))</formula>
    </cfRule>
    <cfRule type="containsText" dxfId="1091" priority="371" operator="containsText" text="BAJA">
      <formula>NOT(ISERROR(SEARCH("BAJA",XBB610)))</formula>
    </cfRule>
  </conditionalFormatting>
  <conditionalFormatting sqref="XBC610">
    <cfRule type="containsText" dxfId="1090" priority="366" operator="containsText" text="MEDIO">
      <formula>NOT(ISERROR(SEARCH("MEDIO",XBC610)))</formula>
    </cfRule>
    <cfRule type="containsText" dxfId="1089" priority="367" operator="containsText" text="ALTO">
      <formula>NOT(ISERROR(SEARCH("ALTO",XBC610)))</formula>
    </cfRule>
    <cfRule type="containsText" dxfId="1088" priority="368" operator="containsText" text="BAJO">
      <formula>NOT(ISERROR(SEARCH("BAJO",XBC610)))</formula>
    </cfRule>
  </conditionalFormatting>
  <conditionalFormatting sqref="XBE610">
    <cfRule type="cellIs" dxfId="1087" priority="365" operator="between">
      <formula>2</formula>
      <formula>3</formula>
    </cfRule>
  </conditionalFormatting>
  <conditionalFormatting sqref="XBD610 XBW610">
    <cfRule type="cellIs" dxfId="1086" priority="362" operator="lessThanOrEqual">
      <formula>3</formula>
    </cfRule>
    <cfRule type="cellIs" dxfId="1085" priority="363" stopIfTrue="1" operator="between">
      <formula>4</formula>
      <formula>9</formula>
    </cfRule>
    <cfRule type="cellIs" dxfId="1084" priority="364" operator="greaterThanOrEqual">
      <formula>10</formula>
    </cfRule>
  </conditionalFormatting>
  <conditionalFormatting sqref="XBB610 XBV610 XCP610 XDJ610 XED610 XEX610">
    <cfRule type="containsText" dxfId="1083" priority="354" operator="containsText" text="MEDIO BAJA">
      <formula>NOT(ISERROR(SEARCH("MEDIO BAJA",XBB610)))</formula>
    </cfRule>
    <cfRule type="containsText" dxfId="1082" priority="355" operator="containsText" text="MEDIO ALTA">
      <formula>NOT(ISERROR(SEARCH("MEDIO ALTA",XBB610)))</formula>
    </cfRule>
  </conditionalFormatting>
  <conditionalFormatting sqref="XBC610">
    <cfRule type="containsText" dxfId="1081" priority="352" operator="containsText" text="MEDIO BAJO">
      <formula>NOT(ISERROR(SEARCH("MEDIO BAJO",XBC610)))</formula>
    </cfRule>
    <cfRule type="containsText" dxfId="1080" priority="353" operator="containsText" text="MEDIO ALTO">
      <formula>NOT(ISERROR(SEARCH("MEDIO ALTO",XBC610)))</formula>
    </cfRule>
  </conditionalFormatting>
  <conditionalFormatting sqref="XBZ610 XCR610 XDK610">
    <cfRule type="expression" dxfId="1079" priority="373">
      <formula>XBH610="No_existen"</formula>
    </cfRule>
  </conditionalFormatting>
  <conditionalFormatting sqref="XBH610">
    <cfRule type="expression" dxfId="1078" priority="342">
      <formula>XBG610="Semiautomatico"</formula>
    </cfRule>
    <cfRule type="expression" dxfId="1077" priority="343">
      <formula>XBG610="Manual"</formula>
    </cfRule>
    <cfRule type="expression" dxfId="1076" priority="346">
      <formula>XAY610="No_existen"</formula>
    </cfRule>
  </conditionalFormatting>
  <conditionalFormatting sqref="XBH610">
    <cfRule type="expression" dxfId="1075" priority="345">
      <formula>XAY610="No_existen"</formula>
    </cfRule>
  </conditionalFormatting>
  <conditionalFormatting sqref="XAU610:XAW610 XBO610:XBQ610 XCI610:XCK610 XDC610:XDE610 XDW610:XDY610 XEQ610:XES610">
    <cfRule type="expression" dxfId="1074" priority="341">
      <formula>$G610="N/A"</formula>
    </cfRule>
  </conditionalFormatting>
  <conditionalFormatting sqref="XBY610 XBG610">
    <cfRule type="expression" dxfId="1073" priority="340">
      <formula>$S$34="No_existen"</formula>
    </cfRule>
  </conditionalFormatting>
  <conditionalFormatting sqref="BA610">
    <cfRule type="expression" dxfId="1072" priority="319">
      <formula>AW610&lt;&gt;"COMPARTIR"</formula>
    </cfRule>
    <cfRule type="expression" dxfId="1071" priority="320">
      <formula>AW610="ASUMIR"</formula>
    </cfRule>
  </conditionalFormatting>
  <conditionalFormatting sqref="AX610">
    <cfRule type="expression" dxfId="1070" priority="318">
      <formula>AW610="ASUMIR"</formula>
    </cfRule>
  </conditionalFormatting>
  <conditionalFormatting sqref="AY610:AZ610">
    <cfRule type="expression" dxfId="1069" priority="317">
      <formula>AW610="ASUMIR"</formula>
    </cfRule>
  </conditionalFormatting>
  <conditionalFormatting sqref="AW610:AY610">
    <cfRule type="expression" dxfId="1068" priority="311">
      <formula>$S610="No_existen"</formula>
    </cfRule>
  </conditionalFormatting>
  <conditionalFormatting sqref="G610">
    <cfRule type="expression" dxfId="1067" priority="310">
      <formula>$G610="N/A"</formula>
    </cfRule>
  </conditionalFormatting>
  <conditionalFormatting sqref="XBF611 XBX611 XCQ611">
    <cfRule type="expression" dxfId="1066" priority="270">
      <formula>XBB611="No_existen"</formula>
    </cfRule>
  </conditionalFormatting>
  <conditionalFormatting sqref="XBB611 XBV611 XCP611 XDJ611 XED611 XEX611">
    <cfRule type="containsText" dxfId="1065" priority="300" operator="containsText" text="MEDIA">
      <formula>NOT(ISERROR(SEARCH("MEDIA",XBB611)))</formula>
    </cfRule>
    <cfRule type="containsText" dxfId="1064" priority="301" operator="containsText" text="ALTA">
      <formula>NOT(ISERROR(SEARCH("ALTA",XBB611)))</formula>
    </cfRule>
    <cfRule type="containsText" dxfId="1063" priority="302" operator="containsText" text="BAJA">
      <formula>NOT(ISERROR(SEARCH("BAJA",XBB611)))</formula>
    </cfRule>
  </conditionalFormatting>
  <conditionalFormatting sqref="XBC611">
    <cfRule type="containsText" dxfId="1062" priority="297" operator="containsText" text="MEDIO">
      <formula>NOT(ISERROR(SEARCH("MEDIO",XBC611)))</formula>
    </cfRule>
    <cfRule type="containsText" dxfId="1061" priority="298" operator="containsText" text="ALTO">
      <formula>NOT(ISERROR(SEARCH("ALTO",XBC611)))</formula>
    </cfRule>
    <cfRule type="containsText" dxfId="1060" priority="299" operator="containsText" text="BAJO">
      <formula>NOT(ISERROR(SEARCH("BAJO",XBC611)))</formula>
    </cfRule>
  </conditionalFormatting>
  <conditionalFormatting sqref="XBE611">
    <cfRule type="cellIs" dxfId="1059" priority="296" operator="between">
      <formula>2</formula>
      <formula>3</formula>
    </cfRule>
  </conditionalFormatting>
  <conditionalFormatting sqref="XBD611 XBW611">
    <cfRule type="cellIs" dxfId="1058" priority="293" operator="lessThanOrEqual">
      <formula>3</formula>
    </cfRule>
    <cfRule type="cellIs" dxfId="1057" priority="294" stopIfTrue="1" operator="between">
      <formula>4</formula>
      <formula>9</formula>
    </cfRule>
    <cfRule type="cellIs" dxfId="1056" priority="295" operator="greaterThanOrEqual">
      <formula>10</formula>
    </cfRule>
  </conditionalFormatting>
  <conditionalFormatting sqref="XBB611 XBV611 XCP611 XDJ611 XED611 XEX611">
    <cfRule type="containsText" dxfId="1055" priority="285" operator="containsText" text="MEDIO BAJA">
      <formula>NOT(ISERROR(SEARCH("MEDIO BAJA",XBB611)))</formula>
    </cfRule>
    <cfRule type="containsText" dxfId="1054" priority="286" operator="containsText" text="MEDIO ALTA">
      <formula>NOT(ISERROR(SEARCH("MEDIO ALTA",XBB611)))</formula>
    </cfRule>
  </conditionalFormatting>
  <conditionalFormatting sqref="XBC611">
    <cfRule type="containsText" dxfId="1053" priority="283" operator="containsText" text="MEDIO BAJO">
      <formula>NOT(ISERROR(SEARCH("MEDIO BAJO",XBC611)))</formula>
    </cfRule>
    <cfRule type="containsText" dxfId="1052" priority="284" operator="containsText" text="MEDIO ALTO">
      <formula>NOT(ISERROR(SEARCH("MEDIO ALTO",XBC611)))</formula>
    </cfRule>
  </conditionalFormatting>
  <conditionalFormatting sqref="XBZ611 XCR611 XDK611">
    <cfRule type="expression" dxfId="1051" priority="304">
      <formula>XBH611="No_existen"</formula>
    </cfRule>
  </conditionalFormatting>
  <conditionalFormatting sqref="XBH611">
    <cfRule type="expression" dxfId="1050" priority="273">
      <formula>XBG611="Semiautomatico"</formula>
    </cfRule>
    <cfRule type="expression" dxfId="1049" priority="274">
      <formula>XBG611="Manual"</formula>
    </cfRule>
    <cfRule type="expression" dxfId="1048" priority="277">
      <formula>XAY611="No_existen"</formula>
    </cfRule>
  </conditionalFormatting>
  <conditionalFormatting sqref="XBH611">
    <cfRule type="expression" dxfId="1047" priority="276">
      <formula>XAY611="No_existen"</formula>
    </cfRule>
  </conditionalFormatting>
  <conditionalFormatting sqref="XAU611:XAW611 XBO611:XBQ611 XCI611:XCK611 XDC611:XDE611 XDW611:XDY611 XEQ611:XES611">
    <cfRule type="expression" dxfId="1046" priority="272">
      <formula>$G611="N/A"</formula>
    </cfRule>
  </conditionalFormatting>
  <conditionalFormatting sqref="XBY611 XBG611">
    <cfRule type="expression" dxfId="1045" priority="271">
      <formula>$S$34="No_existen"</formula>
    </cfRule>
  </conditionalFormatting>
  <conditionalFormatting sqref="BA611">
    <cfRule type="expression" dxfId="1044" priority="250">
      <formula>AW611&lt;&gt;"COMPARTIR"</formula>
    </cfRule>
    <cfRule type="expression" dxfId="1043" priority="251">
      <formula>AW611="ASUMIR"</formula>
    </cfRule>
  </conditionalFormatting>
  <conditionalFormatting sqref="AZ611">
    <cfRule type="expression" dxfId="1042" priority="248">
      <formula>AX611="ASUMIR"</formula>
    </cfRule>
  </conditionalFormatting>
  <conditionalFormatting sqref="AW611">
    <cfRule type="expression" dxfId="1041" priority="242">
      <formula>$S611="No_existen"</formula>
    </cfRule>
  </conditionalFormatting>
  <conditionalFormatting sqref="G611">
    <cfRule type="expression" dxfId="1040" priority="241">
      <formula>$G611="N/A"</formula>
    </cfRule>
  </conditionalFormatting>
  <conditionalFormatting sqref="XBF612 XBX612 XCQ612">
    <cfRule type="expression" dxfId="1039" priority="201">
      <formula>XBB612="No_existen"</formula>
    </cfRule>
  </conditionalFormatting>
  <conditionalFormatting sqref="XBB612 XBV612 XCP612 XDJ612 XED612 XEX612">
    <cfRule type="containsText" dxfId="1038" priority="231" operator="containsText" text="MEDIA">
      <formula>NOT(ISERROR(SEARCH("MEDIA",XBB612)))</formula>
    </cfRule>
    <cfRule type="containsText" dxfId="1037" priority="232" operator="containsText" text="ALTA">
      <formula>NOT(ISERROR(SEARCH("ALTA",XBB612)))</formula>
    </cfRule>
    <cfRule type="containsText" dxfId="1036" priority="233" operator="containsText" text="BAJA">
      <formula>NOT(ISERROR(SEARCH("BAJA",XBB612)))</formula>
    </cfRule>
  </conditionalFormatting>
  <conditionalFormatting sqref="XBC612">
    <cfRule type="containsText" dxfId="1035" priority="228" operator="containsText" text="MEDIO">
      <formula>NOT(ISERROR(SEARCH("MEDIO",XBC612)))</formula>
    </cfRule>
    <cfRule type="containsText" dxfId="1034" priority="229" operator="containsText" text="ALTO">
      <formula>NOT(ISERROR(SEARCH("ALTO",XBC612)))</formula>
    </cfRule>
    <cfRule type="containsText" dxfId="1033" priority="230" operator="containsText" text="BAJO">
      <formula>NOT(ISERROR(SEARCH("BAJO",XBC612)))</formula>
    </cfRule>
  </conditionalFormatting>
  <conditionalFormatting sqref="XBE612">
    <cfRule type="cellIs" dxfId="1032" priority="227" operator="between">
      <formula>2</formula>
      <formula>3</formula>
    </cfRule>
  </conditionalFormatting>
  <conditionalFormatting sqref="XBD612 XBW612">
    <cfRule type="cellIs" dxfId="1031" priority="224" operator="lessThanOrEqual">
      <formula>3</formula>
    </cfRule>
    <cfRule type="cellIs" dxfId="1030" priority="225" stopIfTrue="1" operator="between">
      <formula>4</formula>
      <formula>9</formula>
    </cfRule>
    <cfRule type="cellIs" dxfId="1029" priority="226" operator="greaterThanOrEqual">
      <formula>10</formula>
    </cfRule>
  </conditionalFormatting>
  <conditionalFormatting sqref="XBB612 XBV612 XCP612 XDJ612 XED612 XEX612">
    <cfRule type="containsText" dxfId="1028" priority="216" operator="containsText" text="MEDIO BAJA">
      <formula>NOT(ISERROR(SEARCH("MEDIO BAJA",XBB612)))</formula>
    </cfRule>
    <cfRule type="containsText" dxfId="1027" priority="217" operator="containsText" text="MEDIO ALTA">
      <formula>NOT(ISERROR(SEARCH("MEDIO ALTA",XBB612)))</formula>
    </cfRule>
  </conditionalFormatting>
  <conditionalFormatting sqref="XBC612">
    <cfRule type="containsText" dxfId="1026" priority="214" operator="containsText" text="MEDIO BAJO">
      <formula>NOT(ISERROR(SEARCH("MEDIO BAJO",XBC612)))</formula>
    </cfRule>
    <cfRule type="containsText" dxfId="1025" priority="215" operator="containsText" text="MEDIO ALTO">
      <formula>NOT(ISERROR(SEARCH("MEDIO ALTO",XBC612)))</formula>
    </cfRule>
  </conditionalFormatting>
  <conditionalFormatting sqref="XBZ612 XCR612 XDK612">
    <cfRule type="expression" dxfId="1024" priority="235">
      <formula>XBH612="No_existen"</formula>
    </cfRule>
  </conditionalFormatting>
  <conditionalFormatting sqref="XBH612">
    <cfRule type="expression" dxfId="1023" priority="204">
      <formula>XBG612="Semiautomatico"</formula>
    </cfRule>
    <cfRule type="expression" dxfId="1022" priority="205">
      <formula>XBG612="Manual"</formula>
    </cfRule>
    <cfRule type="expression" dxfId="1021" priority="208">
      <formula>XAY612="No_existen"</formula>
    </cfRule>
  </conditionalFormatting>
  <conditionalFormatting sqref="XBH612">
    <cfRule type="expression" dxfId="1020" priority="207">
      <formula>XAY612="No_existen"</formula>
    </cfRule>
  </conditionalFormatting>
  <conditionalFormatting sqref="XAU612:XAW612 XBO612:XBQ612 XCI612:XCK612 XDC612:XDE612 XDW612:XDY612 XEQ612:XES612">
    <cfRule type="expression" dxfId="1019" priority="203">
      <formula>$G612="N/A"</formula>
    </cfRule>
  </conditionalFormatting>
  <conditionalFormatting sqref="XBY612 XBG612">
    <cfRule type="expression" dxfId="1018" priority="202">
      <formula>$S$34="No_existen"</formula>
    </cfRule>
  </conditionalFormatting>
  <conditionalFormatting sqref="AZ612">
    <cfRule type="expression" dxfId="1017" priority="179">
      <formula>AX612="ASUMIR"</formula>
    </cfRule>
  </conditionalFormatting>
  <conditionalFormatting sqref="AW612">
    <cfRule type="expression" dxfId="1016" priority="173">
      <formula>$S612="No_existen"</formula>
    </cfRule>
  </conditionalFormatting>
  <conditionalFormatting sqref="G612">
    <cfRule type="expression" dxfId="1015" priority="172">
      <formula>$G612="N/A"</formula>
    </cfRule>
  </conditionalFormatting>
  <conditionalFormatting sqref="XBF613 XBX613 XCQ613">
    <cfRule type="expression" dxfId="1014" priority="132">
      <formula>XBB613="No_existen"</formula>
    </cfRule>
  </conditionalFormatting>
  <conditionalFormatting sqref="XBB613 XBV613 XCP613 XDJ613 XED613 XEX613">
    <cfRule type="containsText" dxfId="1013" priority="162" operator="containsText" text="MEDIA">
      <formula>NOT(ISERROR(SEARCH("MEDIA",XBB613)))</formula>
    </cfRule>
    <cfRule type="containsText" dxfId="1012" priority="163" operator="containsText" text="ALTA">
      <formula>NOT(ISERROR(SEARCH("ALTA",XBB613)))</formula>
    </cfRule>
    <cfRule type="containsText" dxfId="1011" priority="164" operator="containsText" text="BAJA">
      <formula>NOT(ISERROR(SEARCH("BAJA",XBB613)))</formula>
    </cfRule>
  </conditionalFormatting>
  <conditionalFormatting sqref="XBC613">
    <cfRule type="containsText" dxfId="1010" priority="159" operator="containsText" text="MEDIO">
      <formula>NOT(ISERROR(SEARCH("MEDIO",XBC613)))</formula>
    </cfRule>
    <cfRule type="containsText" dxfId="1009" priority="160" operator="containsText" text="ALTO">
      <formula>NOT(ISERROR(SEARCH("ALTO",XBC613)))</formula>
    </cfRule>
    <cfRule type="containsText" dxfId="1008" priority="161" operator="containsText" text="BAJO">
      <formula>NOT(ISERROR(SEARCH("BAJO",XBC613)))</formula>
    </cfRule>
  </conditionalFormatting>
  <conditionalFormatting sqref="XBE613">
    <cfRule type="cellIs" dxfId="1007" priority="158" operator="between">
      <formula>2</formula>
      <formula>3</formula>
    </cfRule>
  </conditionalFormatting>
  <conditionalFormatting sqref="XBD613 XBW613">
    <cfRule type="cellIs" dxfId="1006" priority="155" operator="lessThanOrEqual">
      <formula>3</formula>
    </cfRule>
    <cfRule type="cellIs" dxfId="1005" priority="156" stopIfTrue="1" operator="between">
      <formula>4</formula>
      <formula>9</formula>
    </cfRule>
    <cfRule type="cellIs" dxfId="1004" priority="157" operator="greaterThanOrEqual">
      <formula>10</formula>
    </cfRule>
  </conditionalFormatting>
  <conditionalFormatting sqref="XBB613 XBV613 XCP613 XDJ613 XED613 XEX613">
    <cfRule type="containsText" dxfId="1003" priority="147" operator="containsText" text="MEDIO BAJA">
      <formula>NOT(ISERROR(SEARCH("MEDIO BAJA",XBB613)))</formula>
    </cfRule>
    <cfRule type="containsText" dxfId="1002" priority="148" operator="containsText" text="MEDIO ALTA">
      <formula>NOT(ISERROR(SEARCH("MEDIO ALTA",XBB613)))</formula>
    </cfRule>
  </conditionalFormatting>
  <conditionalFormatting sqref="XBC613">
    <cfRule type="containsText" dxfId="1001" priority="145" operator="containsText" text="MEDIO BAJO">
      <formula>NOT(ISERROR(SEARCH("MEDIO BAJO",XBC613)))</formula>
    </cfRule>
    <cfRule type="containsText" dxfId="1000" priority="146" operator="containsText" text="MEDIO ALTO">
      <formula>NOT(ISERROR(SEARCH("MEDIO ALTO",XBC613)))</formula>
    </cfRule>
  </conditionalFormatting>
  <conditionalFormatting sqref="XBZ613 XCR613 XDK613">
    <cfRule type="expression" dxfId="999" priority="166">
      <formula>XBH613="No_existen"</formula>
    </cfRule>
  </conditionalFormatting>
  <conditionalFormatting sqref="XBH613">
    <cfRule type="expression" dxfId="998" priority="135">
      <formula>XBG613="Semiautomatico"</formula>
    </cfRule>
    <cfRule type="expression" dxfId="997" priority="136">
      <formula>XBG613="Manual"</formula>
    </cfRule>
    <cfRule type="expression" dxfId="996" priority="139">
      <formula>XAY613="No_existen"</formula>
    </cfRule>
  </conditionalFormatting>
  <conditionalFormatting sqref="XBH613">
    <cfRule type="expression" dxfId="995" priority="138">
      <formula>XAY613="No_existen"</formula>
    </cfRule>
  </conditionalFormatting>
  <conditionalFormatting sqref="XAU613:XAW613 XBO613:XBQ613 XCI613:XCK613 XDC613:XDE613 XDW613:XDY613 XEQ613:XES613">
    <cfRule type="expression" dxfId="994" priority="134">
      <formula>$G613="N/A"</formula>
    </cfRule>
  </conditionalFormatting>
  <conditionalFormatting sqref="XBY613 XBG613">
    <cfRule type="expression" dxfId="993" priority="133">
      <formula>$S$34="No_existen"</formula>
    </cfRule>
  </conditionalFormatting>
  <conditionalFormatting sqref="AZ613">
    <cfRule type="expression" dxfId="992" priority="110">
      <formula>AX613="ASUMIR"</formula>
    </cfRule>
  </conditionalFormatting>
  <conditionalFormatting sqref="AW613">
    <cfRule type="expression" dxfId="991" priority="104">
      <formula>$S613="No_existen"</formula>
    </cfRule>
  </conditionalFormatting>
  <conditionalFormatting sqref="G613">
    <cfRule type="expression" dxfId="990" priority="103">
      <formula>$G613="N/A"</formula>
    </cfRule>
  </conditionalFormatting>
  <conditionalFormatting sqref="XBF614 XBX614 XCQ614">
    <cfRule type="expression" dxfId="989" priority="63">
      <formula>XBB614="No_existen"</formula>
    </cfRule>
  </conditionalFormatting>
  <conditionalFormatting sqref="XBB614 XBV614 XCP614 XDJ614 XED614 XEX614">
    <cfRule type="containsText" dxfId="988" priority="93" operator="containsText" text="MEDIA">
      <formula>NOT(ISERROR(SEARCH("MEDIA",XBB614)))</formula>
    </cfRule>
    <cfRule type="containsText" dxfId="987" priority="94" operator="containsText" text="ALTA">
      <formula>NOT(ISERROR(SEARCH("ALTA",XBB614)))</formula>
    </cfRule>
    <cfRule type="containsText" dxfId="986" priority="95" operator="containsText" text="BAJA">
      <formula>NOT(ISERROR(SEARCH("BAJA",XBB614)))</formula>
    </cfRule>
  </conditionalFormatting>
  <conditionalFormatting sqref="XBC614">
    <cfRule type="containsText" dxfId="985" priority="90" operator="containsText" text="MEDIO">
      <formula>NOT(ISERROR(SEARCH("MEDIO",XBC614)))</formula>
    </cfRule>
    <cfRule type="containsText" dxfId="984" priority="91" operator="containsText" text="ALTO">
      <formula>NOT(ISERROR(SEARCH("ALTO",XBC614)))</formula>
    </cfRule>
    <cfRule type="containsText" dxfId="983" priority="92" operator="containsText" text="BAJO">
      <formula>NOT(ISERROR(SEARCH("BAJO",XBC614)))</formula>
    </cfRule>
  </conditionalFormatting>
  <conditionalFormatting sqref="XBE614">
    <cfRule type="cellIs" dxfId="982" priority="89" operator="between">
      <formula>2</formula>
      <formula>3</formula>
    </cfRule>
  </conditionalFormatting>
  <conditionalFormatting sqref="XBD614 XBW614">
    <cfRule type="cellIs" dxfId="981" priority="86" operator="lessThanOrEqual">
      <formula>3</formula>
    </cfRule>
    <cfRule type="cellIs" dxfId="980" priority="87" stopIfTrue="1" operator="between">
      <formula>4</formula>
      <formula>9</formula>
    </cfRule>
    <cfRule type="cellIs" dxfId="979" priority="88" operator="greaterThanOrEqual">
      <formula>10</formula>
    </cfRule>
  </conditionalFormatting>
  <conditionalFormatting sqref="XBB614 XBV614 XCP614 XDJ614 XED614 XEX614">
    <cfRule type="containsText" dxfId="978" priority="78" operator="containsText" text="MEDIO BAJA">
      <formula>NOT(ISERROR(SEARCH("MEDIO BAJA",XBB614)))</formula>
    </cfRule>
    <cfRule type="containsText" dxfId="977" priority="79" operator="containsText" text="MEDIO ALTA">
      <formula>NOT(ISERROR(SEARCH("MEDIO ALTA",XBB614)))</formula>
    </cfRule>
  </conditionalFormatting>
  <conditionalFormatting sqref="XBC614">
    <cfRule type="containsText" dxfId="976" priority="76" operator="containsText" text="MEDIO BAJO">
      <formula>NOT(ISERROR(SEARCH("MEDIO BAJO",XBC614)))</formula>
    </cfRule>
    <cfRule type="containsText" dxfId="975" priority="77" operator="containsText" text="MEDIO ALTO">
      <formula>NOT(ISERROR(SEARCH("MEDIO ALTO",XBC614)))</formula>
    </cfRule>
  </conditionalFormatting>
  <conditionalFormatting sqref="XBZ614 XCR614 XDK614">
    <cfRule type="expression" dxfId="974" priority="97">
      <formula>XBH614="No_existen"</formula>
    </cfRule>
  </conditionalFormatting>
  <conditionalFormatting sqref="XBH614">
    <cfRule type="expression" dxfId="973" priority="66">
      <formula>XBG614="Semiautomatico"</formula>
    </cfRule>
    <cfRule type="expression" dxfId="972" priority="67">
      <formula>XBG614="Manual"</formula>
    </cfRule>
    <cfRule type="expression" dxfId="971" priority="70">
      <formula>XAY614="No_existen"</formula>
    </cfRule>
  </conditionalFormatting>
  <conditionalFormatting sqref="XBH614">
    <cfRule type="expression" dxfId="970" priority="69">
      <formula>XAY614="No_existen"</formula>
    </cfRule>
  </conditionalFormatting>
  <conditionalFormatting sqref="XAU614:XAW614 XBO614:XBQ614 XCI614:XCK614 XDC614:XDE614 XDW614:XDY614 XEQ614:XES614">
    <cfRule type="expression" dxfId="969" priority="65">
      <formula>$G614="N/A"</formula>
    </cfRule>
  </conditionalFormatting>
  <conditionalFormatting sqref="XBY614 XBG614">
    <cfRule type="expression" dxfId="968" priority="64">
      <formula>$S$34="No_existen"</formula>
    </cfRule>
  </conditionalFormatting>
  <conditionalFormatting sqref="BA614">
    <cfRule type="expression" dxfId="967" priority="43">
      <formula>AW614&lt;&gt;"COMPARTIR"</formula>
    </cfRule>
    <cfRule type="expression" dxfId="966" priority="44">
      <formula>AW614="ASUMIR"</formula>
    </cfRule>
  </conditionalFormatting>
  <conditionalFormatting sqref="AZ614">
    <cfRule type="expression" dxfId="965" priority="41">
      <formula>AX614="ASUMIR"</formula>
    </cfRule>
  </conditionalFormatting>
  <conditionalFormatting sqref="AW614">
    <cfRule type="expression" dxfId="964" priority="35">
      <formula>$S614="No_existen"</formula>
    </cfRule>
  </conditionalFormatting>
  <conditionalFormatting sqref="G614">
    <cfRule type="expression" dxfId="963" priority="34">
      <formula>$G614="N/A"</formula>
    </cfRule>
  </conditionalFormatting>
  <conditionalFormatting sqref="W608">
    <cfRule type="expression" dxfId="962" priority="30">
      <formula>S608="No_existen"</formula>
    </cfRule>
  </conditionalFormatting>
  <conditionalFormatting sqref="W609">
    <cfRule type="expression" dxfId="961" priority="29">
      <formula>S609="No_existen"</formula>
    </cfRule>
  </conditionalFormatting>
  <conditionalFormatting sqref="W610">
    <cfRule type="expression" dxfId="960" priority="28">
      <formula>S610="No_existen"</formula>
    </cfRule>
  </conditionalFormatting>
  <conditionalFormatting sqref="AG608">
    <cfRule type="expression" dxfId="959" priority="27">
      <formula>$P$11="No_existen"</formula>
    </cfRule>
  </conditionalFormatting>
  <conditionalFormatting sqref="AG608:AG610">
    <cfRule type="expression" dxfId="958" priority="26">
      <formula>AF608="No asignado"</formula>
    </cfRule>
  </conditionalFormatting>
  <conditionalFormatting sqref="AG609:AG610">
    <cfRule type="expression" dxfId="957" priority="25">
      <formula>$P$12="No_existen"</formula>
    </cfRule>
  </conditionalFormatting>
  <conditionalFormatting sqref="AG610">
    <cfRule type="expression" dxfId="956" priority="24">
      <formula>$P$13="No_existen"</formula>
    </cfRule>
  </conditionalFormatting>
  <conditionalFormatting sqref="AG608">
    <cfRule type="expression" dxfId="955" priority="23">
      <formula>S608="No_existen"</formula>
    </cfRule>
  </conditionalFormatting>
  <conditionalFormatting sqref="AG608">
    <cfRule type="expression" dxfId="954" priority="22">
      <formula>AF608="No asignado"</formula>
    </cfRule>
  </conditionalFormatting>
  <conditionalFormatting sqref="AU608:AV608">
    <cfRule type="cellIs" dxfId="953" priority="19" operator="equal">
      <formula>"LEVE"</formula>
    </cfRule>
    <cfRule type="cellIs" dxfId="952" priority="20" operator="equal">
      <formula>"MODERADO"</formula>
    </cfRule>
    <cfRule type="cellIs" dxfId="951" priority="21" operator="equal">
      <formula>"GRAVE"</formula>
    </cfRule>
  </conditionalFormatting>
  <conditionalFormatting sqref="W611:W616">
    <cfRule type="expression" dxfId="950" priority="18">
      <formula>S611="No_existen"</formula>
    </cfRule>
  </conditionalFormatting>
  <conditionalFormatting sqref="AB614">
    <cfRule type="expression" dxfId="949" priority="15">
      <formula>AA614="Semiautomatico"</formula>
    </cfRule>
    <cfRule type="expression" dxfId="948" priority="16">
      <formula>AA614="Manual"</formula>
    </cfRule>
    <cfRule type="expression" dxfId="947" priority="17">
      <formula>S614="No_existen"</formula>
    </cfRule>
  </conditionalFormatting>
  <conditionalFormatting sqref="AG611">
    <cfRule type="expression" dxfId="946" priority="14">
      <formula>$P$11="No_existen"</formula>
    </cfRule>
  </conditionalFormatting>
  <conditionalFormatting sqref="AG611:AG616">
    <cfRule type="expression" dxfId="945" priority="10">
      <formula>AF611="No asignado"</formula>
    </cfRule>
  </conditionalFormatting>
  <conditionalFormatting sqref="AG612">
    <cfRule type="expression" dxfId="944" priority="13">
      <formula>$P$12="No_existen"</formula>
    </cfRule>
  </conditionalFormatting>
  <conditionalFormatting sqref="AG613">
    <cfRule type="expression" dxfId="943" priority="12">
      <formula>$P$13="No_existen"</formula>
    </cfRule>
  </conditionalFormatting>
  <conditionalFormatting sqref="AG613:AG614">
    <cfRule type="expression" dxfId="942" priority="11">
      <formula>$P$11="No_existen"</formula>
    </cfRule>
  </conditionalFormatting>
  <conditionalFormatting sqref="AG615:AG616">
    <cfRule type="expression" dxfId="941" priority="9">
      <formula>$P$12="No_existen"</formula>
    </cfRule>
  </conditionalFormatting>
  <conditionalFormatting sqref="AG616">
    <cfRule type="expression" dxfId="940" priority="8">
      <formula>$P$13="No_existen"</formula>
    </cfRule>
  </conditionalFormatting>
  <conditionalFormatting sqref="AU611:AV616">
    <cfRule type="cellIs" dxfId="939" priority="5" operator="equal">
      <formula>"LEVE"</formula>
    </cfRule>
    <cfRule type="cellIs" dxfId="938" priority="6" operator="equal">
      <formula>"MODERADO"</formula>
    </cfRule>
    <cfRule type="cellIs" dxfId="937" priority="7" operator="equal">
      <formula>"GRAVE"</formula>
    </cfRule>
  </conditionalFormatting>
  <conditionalFormatting sqref="AX611:AX616">
    <cfRule type="expression" dxfId="936" priority="4">
      <formula>AW611="ASUMIR"</formula>
    </cfRule>
  </conditionalFormatting>
  <conditionalFormatting sqref="AY611:AY616">
    <cfRule type="expression" dxfId="935" priority="3">
      <formula>AW611="ASUMIR"</formula>
    </cfRule>
  </conditionalFormatting>
  <conditionalFormatting sqref="BA612:BA613">
    <cfRule type="expression" dxfId="934" priority="1">
      <formula>AW612&lt;&gt;"COMPARTIR"</formula>
    </cfRule>
    <cfRule type="expression" dxfId="933"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7"/>
  <sheetViews>
    <sheetView view="pageBreakPreview" zoomScaleNormal="80" zoomScaleSheetLayoutView="100" workbookViewId="0">
      <pane xSplit="1" ySplit="9" topLeftCell="E10" activePane="bottomRight" state="frozen"/>
      <selection pane="topRight" activeCell="B1" sqref="B1"/>
      <selection pane="bottomLeft" activeCell="A10" sqref="A10"/>
      <selection pane="bottomRight" activeCell="L409" sqref="L409:N411"/>
    </sheetView>
  </sheetViews>
  <sheetFormatPr baseColWidth="10" defaultColWidth="11.42578125" defaultRowHeight="11.25" x14ac:dyDescent="0.2"/>
  <cols>
    <col min="1" max="1" width="8.85546875" style="264" bestFit="1" customWidth="1"/>
    <col min="2" max="2" width="63" style="264" bestFit="1" customWidth="1"/>
    <col min="3" max="4" width="13.42578125" style="264" customWidth="1"/>
    <col min="5" max="5" width="30.7109375" style="264" customWidth="1"/>
    <col min="6" max="7" width="32.42578125" style="264" customWidth="1"/>
    <col min="8" max="8" width="24.7109375" style="264" customWidth="1"/>
    <col min="9" max="9" width="16" style="264" customWidth="1"/>
    <col min="10" max="10" width="22.140625" style="264" customWidth="1"/>
    <col min="11" max="11" width="19.5703125" style="264" customWidth="1"/>
    <col min="12" max="13" width="22.7109375" style="264" customWidth="1"/>
    <col min="14" max="14" width="27" style="264" customWidth="1"/>
    <col min="15" max="15" width="28.7109375" style="264" customWidth="1"/>
    <col min="16" max="17" width="22.7109375" style="264" customWidth="1"/>
    <col min="18" max="18" width="21.85546875" style="264" customWidth="1"/>
    <col min="19" max="19" width="28.85546875" style="264" customWidth="1"/>
    <col min="20" max="16384" width="11.42578125" style="264"/>
  </cols>
  <sheetData>
    <row r="1" spans="1:19" s="281" customFormat="1" x14ac:dyDescent="0.2">
      <c r="A1" s="137"/>
      <c r="B1" s="138"/>
      <c r="C1" s="138"/>
      <c r="D1" s="138"/>
      <c r="E1" s="138"/>
      <c r="F1" s="138"/>
      <c r="G1" s="138"/>
      <c r="H1" s="138"/>
      <c r="I1" s="138"/>
      <c r="J1" s="138"/>
      <c r="K1" s="138"/>
      <c r="L1" s="138"/>
      <c r="M1" s="138"/>
      <c r="N1" s="138"/>
      <c r="O1" s="319"/>
      <c r="P1" s="319"/>
      <c r="Q1" s="319"/>
      <c r="R1" s="140" t="s">
        <v>66</v>
      </c>
      <c r="S1" s="141" t="s">
        <v>442</v>
      </c>
    </row>
    <row r="2" spans="1:19" s="281" customFormat="1" x14ac:dyDescent="0.2">
      <c r="A2" s="142"/>
      <c r="E2" s="407" t="s">
        <v>68</v>
      </c>
      <c r="F2" s="407"/>
      <c r="G2" s="407"/>
      <c r="H2" s="407"/>
      <c r="I2" s="407"/>
      <c r="J2" s="407"/>
      <c r="K2" s="407"/>
      <c r="L2" s="407"/>
      <c r="M2" s="407"/>
      <c r="N2" s="407"/>
      <c r="O2" s="320"/>
      <c r="P2" s="320"/>
      <c r="Q2" s="320"/>
      <c r="R2" s="143" t="s">
        <v>436</v>
      </c>
      <c r="S2" s="144">
        <v>9</v>
      </c>
    </row>
    <row r="3" spans="1:19" s="281" customFormat="1" x14ac:dyDescent="0.2">
      <c r="A3" s="142"/>
      <c r="E3" s="407" t="s">
        <v>57</v>
      </c>
      <c r="F3" s="407"/>
      <c r="G3" s="407"/>
      <c r="H3" s="407"/>
      <c r="I3" s="407"/>
      <c r="J3" s="407"/>
      <c r="K3" s="407"/>
      <c r="L3" s="407"/>
      <c r="M3" s="407"/>
      <c r="N3" s="407"/>
      <c r="O3" s="320"/>
      <c r="P3" s="320"/>
      <c r="Q3" s="320"/>
      <c r="R3" s="143" t="s">
        <v>437</v>
      </c>
      <c r="S3" s="145">
        <v>45219</v>
      </c>
    </row>
    <row r="4" spans="1:19" s="281" customFormat="1" ht="12" thickBot="1" x14ac:dyDescent="0.25">
      <c r="A4" s="146"/>
      <c r="B4" s="147"/>
      <c r="C4" s="147"/>
      <c r="D4" s="147"/>
      <c r="E4" s="444"/>
      <c r="F4" s="444"/>
      <c r="G4" s="444"/>
      <c r="H4" s="444"/>
      <c r="I4" s="444"/>
      <c r="J4" s="444"/>
      <c r="K4" s="444"/>
      <c r="L4" s="444"/>
      <c r="M4" s="444"/>
      <c r="N4" s="444"/>
      <c r="O4" s="321"/>
      <c r="P4" s="321"/>
      <c r="Q4" s="321"/>
      <c r="R4" s="148" t="s">
        <v>438</v>
      </c>
      <c r="S4" s="149" t="s">
        <v>440</v>
      </c>
    </row>
    <row r="5" spans="1:19" s="281" customFormat="1" ht="12" thickBot="1" x14ac:dyDescent="0.25">
      <c r="A5" s="441"/>
      <c r="B5" s="442"/>
      <c r="C5" s="442"/>
      <c r="D5" s="442"/>
      <c r="E5" s="442"/>
      <c r="F5" s="442"/>
      <c r="G5" s="442"/>
      <c r="H5" s="442"/>
      <c r="I5" s="442"/>
      <c r="J5" s="442"/>
      <c r="K5" s="442"/>
      <c r="L5" s="442"/>
      <c r="M5" s="442"/>
      <c r="N5" s="442"/>
      <c r="O5" s="442"/>
      <c r="P5" s="442"/>
      <c r="Q5" s="442"/>
      <c r="R5" s="442"/>
      <c r="S5" s="443"/>
    </row>
    <row r="6" spans="1:19" s="151" customFormat="1" ht="12" thickBot="1" x14ac:dyDescent="0.25">
      <c r="A6" s="445" t="str">
        <f>'01-Mapa de riesgo-UO'!A6:D6</f>
        <v>TIPO DE MAPA</v>
      </c>
      <c r="B6" s="446"/>
      <c r="C6" s="446"/>
      <c r="D6" s="446"/>
      <c r="E6" s="446"/>
      <c r="F6" s="450" t="str">
        <f>'01-Mapa de riesgo-UO'!E6</f>
        <v>PROCESOS</v>
      </c>
      <c r="G6" s="451"/>
      <c r="H6" s="452"/>
      <c r="I6" s="23"/>
      <c r="K6" s="322" t="s">
        <v>7</v>
      </c>
      <c r="L6" s="453">
        <v>45267</v>
      </c>
      <c r="M6" s="454"/>
      <c r="N6" s="23"/>
      <c r="O6" s="23"/>
      <c r="P6" s="23"/>
      <c r="Q6" s="23"/>
      <c r="S6" s="242"/>
    </row>
    <row r="7" spans="1:19" s="151" customFormat="1" x14ac:dyDescent="0.2">
      <c r="A7" s="447"/>
      <c r="B7" s="448"/>
      <c r="C7" s="448"/>
      <c r="D7" s="448"/>
      <c r="E7" s="448"/>
      <c r="F7" s="442"/>
      <c r="G7" s="442"/>
      <c r="H7" s="442"/>
      <c r="I7" s="442"/>
      <c r="J7" s="442"/>
      <c r="K7" s="442"/>
      <c r="L7" s="442"/>
      <c r="M7" s="442"/>
      <c r="N7" s="442"/>
      <c r="O7" s="442"/>
      <c r="P7" s="442"/>
      <c r="Q7" s="442"/>
      <c r="S7" s="242"/>
    </row>
    <row r="8" spans="1:19" s="189" customFormat="1" ht="12" thickBot="1" x14ac:dyDescent="0.25">
      <c r="D8" s="449" t="s">
        <v>75</v>
      </c>
      <c r="E8" s="449"/>
      <c r="F8" s="449"/>
      <c r="G8" s="449"/>
      <c r="H8" s="449"/>
      <c r="I8" s="273"/>
      <c r="J8" s="273"/>
      <c r="K8" s="273"/>
      <c r="L8" s="273"/>
      <c r="M8" s="273"/>
      <c r="N8" s="273"/>
      <c r="O8" s="273"/>
      <c r="P8" s="273"/>
      <c r="Q8" s="324"/>
      <c r="R8" s="324"/>
      <c r="S8" s="273"/>
    </row>
    <row r="9" spans="1:19" s="153" customFormat="1" ht="22.5" x14ac:dyDescent="0.2">
      <c r="A9" s="325" t="s">
        <v>55</v>
      </c>
      <c r="B9" s="326" t="s">
        <v>558</v>
      </c>
      <c r="C9" s="326" t="s">
        <v>559</v>
      </c>
      <c r="D9" s="327" t="s">
        <v>71</v>
      </c>
      <c r="E9" s="327" t="s">
        <v>4</v>
      </c>
      <c r="F9" s="327" t="s">
        <v>0</v>
      </c>
      <c r="G9" s="327" t="s">
        <v>56</v>
      </c>
      <c r="H9" s="327" t="s">
        <v>1</v>
      </c>
      <c r="I9" s="326" t="s">
        <v>73</v>
      </c>
      <c r="J9" s="326" t="s">
        <v>2</v>
      </c>
      <c r="K9" s="326" t="s">
        <v>95</v>
      </c>
      <c r="L9" s="326" t="s">
        <v>9</v>
      </c>
      <c r="M9" s="326"/>
      <c r="N9" s="326"/>
      <c r="O9" s="326" t="s">
        <v>3</v>
      </c>
      <c r="P9" s="395" t="s">
        <v>10</v>
      </c>
      <c r="Q9" s="395"/>
      <c r="R9" s="395"/>
      <c r="S9" s="328" t="s">
        <v>3</v>
      </c>
    </row>
    <row r="10" spans="1:19" s="153" customFormat="1" ht="22.5" hidden="1" x14ac:dyDescent="0.2">
      <c r="A10" s="378">
        <v>1</v>
      </c>
      <c r="B10" s="372" t="str">
        <f>'01-Mapa de riesgo-UO'!D11</f>
        <v>DOCENCIA</v>
      </c>
      <c r="C10" s="372"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276" t="str">
        <f>'01-Mapa de riesgo-UO'!AW11</f>
        <v>ASUMIR</v>
      </c>
      <c r="K10" s="372" t="str">
        <f t="shared" ref="K10:K73" si="0">IF(I10="GRAVE","Debe formularse",IF(I10="MODERADO", "Si el proceso lo requiere","NO"))</f>
        <v>NO</v>
      </c>
      <c r="L10" s="369"/>
      <c r="M10" s="369"/>
      <c r="N10" s="369"/>
      <c r="O10" s="369"/>
      <c r="P10" s="369"/>
      <c r="Q10" s="369"/>
      <c r="R10" s="369"/>
      <c r="S10" s="440"/>
    </row>
    <row r="11" spans="1:19" s="153" customFormat="1" ht="22.5" hidden="1" x14ac:dyDescent="0.2">
      <c r="A11" s="378"/>
      <c r="B11" s="372"/>
      <c r="C11" s="372"/>
      <c r="D11" s="372"/>
      <c r="E11" s="372"/>
      <c r="F11" s="372"/>
      <c r="G11" s="133" t="str">
        <f>'01-Mapa de riesgo-UO'!I12</f>
        <v>Cambios de las normas que rigen los procesos de renovación de registro calificado</v>
      </c>
      <c r="H11" s="372"/>
      <c r="I11" s="438"/>
      <c r="J11" s="276" t="str">
        <f>'01-Mapa de riesgo-UO'!AW12</f>
        <v>ASUMIR</v>
      </c>
      <c r="K11" s="372"/>
      <c r="L11" s="369"/>
      <c r="M11" s="369"/>
      <c r="N11" s="369"/>
      <c r="O11" s="369"/>
      <c r="P11" s="369"/>
      <c r="Q11" s="369"/>
      <c r="R11" s="369"/>
      <c r="S11" s="440"/>
    </row>
    <row r="12" spans="1:19" s="153" customFormat="1" hidden="1" x14ac:dyDescent="0.2">
      <c r="A12" s="378"/>
      <c r="B12" s="372"/>
      <c r="C12" s="372"/>
      <c r="D12" s="372"/>
      <c r="E12" s="372"/>
      <c r="F12" s="372"/>
      <c r="G12" s="133">
        <f>'01-Mapa de riesgo-UO'!I13</f>
        <v>0</v>
      </c>
      <c r="H12" s="372"/>
      <c r="I12" s="438"/>
      <c r="J12" s="276" t="str">
        <f>'01-Mapa de riesgo-UO'!AW13</f>
        <v>ASUMIR</v>
      </c>
      <c r="K12" s="372"/>
      <c r="L12" s="369"/>
      <c r="M12" s="369"/>
      <c r="N12" s="369"/>
      <c r="O12" s="369"/>
      <c r="P12" s="369"/>
      <c r="Q12" s="369"/>
      <c r="R12" s="369"/>
      <c r="S12" s="440"/>
    </row>
    <row r="13" spans="1:19" s="153" customFormat="1" ht="24" hidden="1" customHeight="1" x14ac:dyDescent="0.2">
      <c r="A13" s="378">
        <v>2</v>
      </c>
      <c r="B13" s="372" t="str">
        <f>'01-Mapa de riesgo-UO'!D14</f>
        <v>INVESTIGACIÓN_E_INNOVACIÓN</v>
      </c>
      <c r="C13" s="372"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276" t="str">
        <f>'01-Mapa de riesgo-UO'!AW14</f>
        <v>REDUCIR</v>
      </c>
      <c r="K13" s="372" t="str">
        <f t="shared" si="0"/>
        <v>Si el proceso lo requiere</v>
      </c>
      <c r="L13" s="369"/>
      <c r="M13" s="369"/>
      <c r="N13" s="369"/>
      <c r="O13" s="369"/>
      <c r="P13" s="369"/>
      <c r="Q13" s="369"/>
      <c r="R13" s="369"/>
      <c r="S13" s="440"/>
    </row>
    <row r="14" spans="1:19" s="153" customFormat="1" ht="24" hidden="1" customHeight="1" x14ac:dyDescent="0.2">
      <c r="A14" s="378"/>
      <c r="B14" s="372"/>
      <c r="C14" s="372"/>
      <c r="D14" s="372"/>
      <c r="E14" s="372"/>
      <c r="F14" s="372"/>
      <c r="G14" s="133" t="str">
        <f>'01-Mapa de riesgo-UO'!I15</f>
        <v>Desactualización de la información del Grupo de Investigación en la plataforma de Colciencias</v>
      </c>
      <c r="H14" s="372"/>
      <c r="I14" s="438"/>
      <c r="J14" s="276" t="str">
        <f>'01-Mapa de riesgo-UO'!AW15</f>
        <v>REDUCIR</v>
      </c>
      <c r="K14" s="372"/>
      <c r="L14" s="369"/>
      <c r="M14" s="369"/>
      <c r="N14" s="369"/>
      <c r="O14" s="369"/>
      <c r="P14" s="369"/>
      <c r="Q14" s="369"/>
      <c r="R14" s="369"/>
      <c r="S14" s="440"/>
    </row>
    <row r="15" spans="1:19" s="153" customFormat="1" ht="24" hidden="1" customHeight="1" x14ac:dyDescent="0.2">
      <c r="A15" s="378"/>
      <c r="B15" s="372"/>
      <c r="C15" s="372"/>
      <c r="D15" s="372"/>
      <c r="E15" s="372"/>
      <c r="F15" s="372"/>
      <c r="G15" s="133" t="str">
        <f>'01-Mapa de riesgo-UO'!I16</f>
        <v>Poca claridad en las lineas de investigación a ser apoyadas por la Institución para el otorgamiento de recuros que soporte el proceso de los grupos</v>
      </c>
      <c r="H15" s="372"/>
      <c r="I15" s="438"/>
      <c r="J15" s="276" t="str">
        <f>'01-Mapa de riesgo-UO'!AW16</f>
        <v>REDUCIR</v>
      </c>
      <c r="K15" s="372"/>
      <c r="L15" s="369"/>
      <c r="M15" s="369"/>
      <c r="N15" s="369"/>
      <c r="O15" s="369"/>
      <c r="P15" s="369"/>
      <c r="Q15" s="369"/>
      <c r="R15" s="369"/>
      <c r="S15" s="440"/>
    </row>
    <row r="16" spans="1:19" s="153" customFormat="1" ht="24" hidden="1" customHeight="1" x14ac:dyDescent="0.2">
      <c r="A16" s="378">
        <v>3</v>
      </c>
      <c r="B16" s="372" t="str">
        <f>'01-Mapa de riesgo-UO'!D17</f>
        <v>EXTENSIÓN_PROYECCIÓN_SOCIAL</v>
      </c>
      <c r="C16" s="372"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276" t="str">
        <f>'01-Mapa de riesgo-UO'!AW17</f>
        <v>ASUMIR</v>
      </c>
      <c r="K16" s="372" t="str">
        <f t="shared" si="0"/>
        <v>NO</v>
      </c>
      <c r="L16" s="369"/>
      <c r="M16" s="369"/>
      <c r="N16" s="369"/>
      <c r="O16" s="369"/>
      <c r="P16" s="369"/>
      <c r="Q16" s="369"/>
      <c r="R16" s="369"/>
      <c r="S16" s="440"/>
    </row>
    <row r="17" spans="1:19" ht="24" hidden="1" customHeight="1" x14ac:dyDescent="0.2">
      <c r="A17" s="378"/>
      <c r="B17" s="372"/>
      <c r="C17" s="372"/>
      <c r="D17" s="372"/>
      <c r="E17" s="372"/>
      <c r="F17" s="372"/>
      <c r="G17" s="133" t="str">
        <f>'01-Mapa de riesgo-UO'!I18</f>
        <v>Desinteres por formular o participar en las actividades de extensión de la facultad y la universidad</v>
      </c>
      <c r="H17" s="372"/>
      <c r="I17" s="438"/>
      <c r="J17" s="276" t="str">
        <f>'01-Mapa de riesgo-UO'!AW18</f>
        <v>ASUMIR</v>
      </c>
      <c r="K17" s="372"/>
      <c r="L17" s="369"/>
      <c r="M17" s="369"/>
      <c r="N17" s="369"/>
      <c r="O17" s="369"/>
      <c r="P17" s="369"/>
      <c r="Q17" s="369"/>
      <c r="R17" s="369"/>
      <c r="S17" s="440"/>
    </row>
    <row r="18" spans="1:19" ht="22.5" hidden="1" x14ac:dyDescent="0.2">
      <c r="A18" s="378"/>
      <c r="B18" s="372"/>
      <c r="C18" s="372"/>
      <c r="D18" s="372"/>
      <c r="E18" s="372"/>
      <c r="F18" s="372"/>
      <c r="G18" s="133" t="str">
        <f>'01-Mapa de riesgo-UO'!I19</f>
        <v xml:space="preserve">Falta de registro de la información de extensión que realiza la Facultad </v>
      </c>
      <c r="H18" s="372"/>
      <c r="I18" s="438"/>
      <c r="J18" s="276" t="str">
        <f>'01-Mapa de riesgo-UO'!AW19</f>
        <v>ASUMIR</v>
      </c>
      <c r="K18" s="372"/>
      <c r="L18" s="369"/>
      <c r="M18" s="369"/>
      <c r="N18" s="369"/>
      <c r="O18" s="369"/>
      <c r="P18" s="369"/>
      <c r="Q18" s="369"/>
      <c r="R18" s="369"/>
      <c r="S18" s="440"/>
    </row>
    <row r="19" spans="1:19" ht="24" hidden="1" customHeight="1" x14ac:dyDescent="0.2">
      <c r="A19" s="378">
        <v>4</v>
      </c>
      <c r="B19" s="372" t="str">
        <f>'01-Mapa de riesgo-UO'!D20</f>
        <v>EXTENSIÓN_PROYECCIÓN_SOCIAL</v>
      </c>
      <c r="C19" s="372"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276" t="str">
        <f>'01-Mapa de riesgo-UO'!AW20</f>
        <v>REDUCIR</v>
      </c>
      <c r="K19" s="372" t="str">
        <f t="shared" si="0"/>
        <v>Si el proceso lo requiere</v>
      </c>
      <c r="L19" s="369"/>
      <c r="M19" s="369"/>
      <c r="N19" s="369"/>
      <c r="O19" s="369"/>
      <c r="P19" s="369"/>
      <c r="Q19" s="369"/>
      <c r="R19" s="369"/>
      <c r="S19" s="440"/>
    </row>
    <row r="20" spans="1:19" ht="22.5" hidden="1" x14ac:dyDescent="0.2">
      <c r="A20" s="378"/>
      <c r="B20" s="372"/>
      <c r="C20" s="372"/>
      <c r="D20" s="372"/>
      <c r="E20" s="372"/>
      <c r="F20" s="372"/>
      <c r="G20" s="133" t="str">
        <f>'01-Mapa de riesgo-UO'!I21</f>
        <v>Presupuestos con gastos por encima del punto de equilibrio</v>
      </c>
      <c r="H20" s="372"/>
      <c r="I20" s="438"/>
      <c r="J20" s="276" t="str">
        <f>'01-Mapa de riesgo-UO'!AW21</f>
        <v>REDUCIR</v>
      </c>
      <c r="K20" s="372"/>
      <c r="L20" s="369"/>
      <c r="M20" s="369"/>
      <c r="N20" s="369"/>
      <c r="O20" s="369"/>
      <c r="P20" s="369"/>
      <c r="Q20" s="369"/>
      <c r="R20" s="369"/>
      <c r="S20" s="440"/>
    </row>
    <row r="21" spans="1:19" ht="24" hidden="1" customHeight="1" x14ac:dyDescent="0.2">
      <c r="A21" s="378"/>
      <c r="B21" s="372"/>
      <c r="C21" s="372"/>
      <c r="D21" s="372"/>
      <c r="E21" s="372"/>
      <c r="F21" s="372"/>
      <c r="G21" s="133" t="str">
        <f>'01-Mapa de riesgo-UO'!I22</f>
        <v>Sobrecarga de trabajo en docentes que realizan labores de coordinación y ejecución de proyectos</v>
      </c>
      <c r="H21" s="372"/>
      <c r="I21" s="438"/>
      <c r="J21" s="276" t="str">
        <f>'01-Mapa de riesgo-UO'!AW22</f>
        <v>REDUCIR</v>
      </c>
      <c r="K21" s="372"/>
      <c r="L21" s="369"/>
      <c r="M21" s="369"/>
      <c r="N21" s="369"/>
      <c r="O21" s="369"/>
      <c r="P21" s="369"/>
      <c r="Q21" s="369"/>
      <c r="R21" s="369"/>
      <c r="S21" s="440"/>
    </row>
    <row r="22" spans="1:19" ht="24" hidden="1" customHeight="1" x14ac:dyDescent="0.2">
      <c r="A22" s="378">
        <v>5</v>
      </c>
      <c r="B22" s="372" t="str">
        <f>'01-Mapa de riesgo-UO'!D23</f>
        <v>DOCENCIA</v>
      </c>
      <c r="C22" s="372"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276" t="str">
        <f>'01-Mapa de riesgo-UO'!AW23</f>
        <v>ASUMIR</v>
      </c>
      <c r="K22" s="372" t="str">
        <f t="shared" si="0"/>
        <v>NO</v>
      </c>
      <c r="L22" s="369"/>
      <c r="M22" s="369"/>
      <c r="N22" s="369"/>
      <c r="O22" s="369"/>
      <c r="P22" s="369"/>
      <c r="Q22" s="369"/>
      <c r="R22" s="369"/>
      <c r="S22" s="440"/>
    </row>
    <row r="23" spans="1:19" ht="22.5" hidden="1" x14ac:dyDescent="0.2">
      <c r="A23" s="378"/>
      <c r="B23" s="372"/>
      <c r="C23" s="372"/>
      <c r="D23" s="372"/>
      <c r="E23" s="372"/>
      <c r="F23" s="372"/>
      <c r="G23" s="133" t="str">
        <f>'01-Mapa de riesgo-UO'!I24</f>
        <v>Jubilación de docentes que no han sido reemplazados</v>
      </c>
      <c r="H23" s="372"/>
      <c r="I23" s="438"/>
      <c r="J23" s="276" t="str">
        <f>'01-Mapa de riesgo-UO'!AW24</f>
        <v>ASUMIR</v>
      </c>
      <c r="K23" s="372"/>
      <c r="L23" s="369"/>
      <c r="M23" s="369"/>
      <c r="N23" s="369"/>
      <c r="O23" s="369"/>
      <c r="P23" s="369"/>
      <c r="Q23" s="369"/>
      <c r="R23" s="369"/>
      <c r="S23" s="440"/>
    </row>
    <row r="24" spans="1:19" ht="24" hidden="1" customHeight="1" x14ac:dyDescent="0.2">
      <c r="A24" s="378"/>
      <c r="B24" s="372"/>
      <c r="C24" s="372"/>
      <c r="D24" s="372"/>
      <c r="E24" s="372"/>
      <c r="F24" s="372"/>
      <c r="G24" s="133">
        <f>'01-Mapa de riesgo-UO'!I25</f>
        <v>0</v>
      </c>
      <c r="H24" s="372"/>
      <c r="I24" s="438"/>
      <c r="J24" s="276" t="str">
        <f>'01-Mapa de riesgo-UO'!AW25</f>
        <v>ASUMIR</v>
      </c>
      <c r="K24" s="372"/>
      <c r="L24" s="369"/>
      <c r="M24" s="369"/>
      <c r="N24" s="369"/>
      <c r="O24" s="369"/>
      <c r="P24" s="369"/>
      <c r="Q24" s="369"/>
      <c r="R24" s="369"/>
      <c r="S24" s="440"/>
    </row>
    <row r="25" spans="1:19" ht="24" hidden="1" customHeight="1" x14ac:dyDescent="0.2">
      <c r="A25" s="378">
        <v>6</v>
      </c>
      <c r="B25" s="372" t="str">
        <f>'01-Mapa de riesgo-UO'!D26</f>
        <v>DOCENCIA</v>
      </c>
      <c r="C25" s="372"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276" t="str">
        <f>'01-Mapa de riesgo-UO'!AW26</f>
        <v>REDUCIR</v>
      </c>
      <c r="K25" s="372" t="str">
        <f t="shared" si="0"/>
        <v>Si el proceso lo requiere</v>
      </c>
      <c r="L25" s="369" t="s">
        <v>649</v>
      </c>
      <c r="M25" s="369"/>
      <c r="N25" s="369"/>
      <c r="O25" s="369" t="s">
        <v>650</v>
      </c>
      <c r="P25" s="369" t="s">
        <v>651</v>
      </c>
      <c r="Q25" s="369"/>
      <c r="R25" s="369"/>
      <c r="S25" s="440" t="s">
        <v>652</v>
      </c>
    </row>
    <row r="26" spans="1:19" ht="24" hidden="1" customHeight="1" x14ac:dyDescent="0.2">
      <c r="A26" s="378"/>
      <c r="B26" s="372"/>
      <c r="C26" s="372"/>
      <c r="D26" s="372"/>
      <c r="E26" s="372"/>
      <c r="F26" s="372"/>
      <c r="G26" s="133" t="str">
        <f>'01-Mapa de riesgo-UO'!I27</f>
        <v>Poco  conocimiento sobre las implicaciones del riesgo para la institución, el programa, y la facultad</v>
      </c>
      <c r="H26" s="372"/>
      <c r="I26" s="438"/>
      <c r="J26" s="276">
        <f>'01-Mapa de riesgo-UO'!AW27</f>
        <v>0</v>
      </c>
      <c r="K26" s="372"/>
      <c r="L26" s="369"/>
      <c r="M26" s="369"/>
      <c r="N26" s="369"/>
      <c r="O26" s="369"/>
      <c r="P26" s="369"/>
      <c r="Q26" s="369"/>
      <c r="R26" s="369"/>
      <c r="S26" s="440"/>
    </row>
    <row r="27" spans="1:19" ht="24" hidden="1" customHeight="1" x14ac:dyDescent="0.2">
      <c r="A27" s="378"/>
      <c r="B27" s="372"/>
      <c r="C27" s="372"/>
      <c r="D27" s="372"/>
      <c r="E27" s="372"/>
      <c r="F27" s="372"/>
      <c r="G27" s="133">
        <f>'01-Mapa de riesgo-UO'!I28</f>
        <v>0</v>
      </c>
      <c r="H27" s="372"/>
      <c r="I27" s="438"/>
      <c r="J27" s="276">
        <f>'01-Mapa de riesgo-UO'!AW28</f>
        <v>0</v>
      </c>
      <c r="K27" s="372"/>
      <c r="L27" s="369"/>
      <c r="M27" s="369"/>
      <c r="N27" s="369"/>
      <c r="O27" s="369"/>
      <c r="P27" s="369"/>
      <c r="Q27" s="369"/>
      <c r="R27" s="369"/>
      <c r="S27" s="440"/>
    </row>
    <row r="28" spans="1:19" ht="24" hidden="1" customHeight="1" x14ac:dyDescent="0.2">
      <c r="A28" s="378">
        <v>7</v>
      </c>
      <c r="B28" s="372" t="str">
        <f>'01-Mapa de riesgo-UO'!D29</f>
        <v>DOCENCIA</v>
      </c>
      <c r="C28" s="372"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276" t="str">
        <f>'01-Mapa de riesgo-UO'!AW29</f>
        <v>ASUMIR</v>
      </c>
      <c r="K28" s="372" t="str">
        <f t="shared" si="0"/>
        <v>NO</v>
      </c>
      <c r="L28" s="369"/>
      <c r="M28" s="369"/>
      <c r="N28" s="369"/>
      <c r="O28" s="369"/>
      <c r="P28" s="369"/>
      <c r="Q28" s="369"/>
      <c r="R28" s="369"/>
      <c r="S28" s="440"/>
    </row>
    <row r="29" spans="1:19" ht="24" hidden="1" customHeight="1" x14ac:dyDescent="0.2">
      <c r="A29" s="378"/>
      <c r="B29" s="372"/>
      <c r="C29" s="372"/>
      <c r="D29" s="372"/>
      <c r="E29" s="372"/>
      <c r="F29" s="372"/>
      <c r="G29" s="133" t="str">
        <f>'01-Mapa de riesgo-UO'!I30</f>
        <v>Baja ejecución de los planes de mejoramiento asociado a los procesos de autoevaluación.</v>
      </c>
      <c r="H29" s="372"/>
      <c r="I29" s="438"/>
      <c r="J29" s="276">
        <f>'01-Mapa de riesgo-UO'!AW30</f>
        <v>0</v>
      </c>
      <c r="K29" s="372"/>
      <c r="L29" s="369"/>
      <c r="M29" s="369"/>
      <c r="N29" s="369"/>
      <c r="O29" s="369"/>
      <c r="P29" s="369"/>
      <c r="Q29" s="369"/>
      <c r="R29" s="369"/>
      <c r="S29" s="440"/>
    </row>
    <row r="30" spans="1:19" ht="24" hidden="1" customHeight="1" x14ac:dyDescent="0.2">
      <c r="A30" s="378"/>
      <c r="B30" s="372"/>
      <c r="C30" s="372"/>
      <c r="D30" s="372"/>
      <c r="E30" s="372"/>
      <c r="F30" s="372"/>
      <c r="G30" s="133" t="str">
        <f>'01-Mapa de riesgo-UO'!I31</f>
        <v>Formulación  y seguimiento inadecuados a los  planes de mejoramiento</v>
      </c>
      <c r="H30" s="372"/>
      <c r="I30" s="438"/>
      <c r="J30" s="276">
        <f>'01-Mapa de riesgo-UO'!AW31</f>
        <v>0</v>
      </c>
      <c r="K30" s="372"/>
      <c r="L30" s="369"/>
      <c r="M30" s="369"/>
      <c r="N30" s="369"/>
      <c r="O30" s="369"/>
      <c r="P30" s="369"/>
      <c r="Q30" s="369"/>
      <c r="R30" s="369"/>
      <c r="S30" s="440"/>
    </row>
    <row r="31" spans="1:19" ht="24" hidden="1" customHeight="1" x14ac:dyDescent="0.2">
      <c r="A31" s="378">
        <v>8</v>
      </c>
      <c r="B31" s="372" t="str">
        <f>'01-Mapa de riesgo-UO'!D32</f>
        <v>INVESTIGACIÓN_E_INNOVACIÓN</v>
      </c>
      <c r="C31" s="372"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276" t="str">
        <f>'01-Mapa de riesgo-UO'!AW32</f>
        <v>ASUMIR</v>
      </c>
      <c r="K31" s="372" t="str">
        <f t="shared" si="0"/>
        <v>NO</v>
      </c>
      <c r="L31" s="369"/>
      <c r="M31" s="369"/>
      <c r="N31" s="369"/>
      <c r="O31" s="369"/>
      <c r="P31" s="369"/>
      <c r="Q31" s="369"/>
      <c r="R31" s="369"/>
      <c r="S31" s="440"/>
    </row>
    <row r="32" spans="1:19" ht="22.5" hidden="1" x14ac:dyDescent="0.2">
      <c r="A32" s="378"/>
      <c r="B32" s="372"/>
      <c r="C32" s="372"/>
      <c r="D32" s="372"/>
      <c r="E32" s="372"/>
      <c r="F32" s="372"/>
      <c r="G32" s="133" t="str">
        <f>'01-Mapa de riesgo-UO'!I33</f>
        <v>Pocos  recursos para el proceso de investigación</v>
      </c>
      <c r="H32" s="372"/>
      <c r="I32" s="438"/>
      <c r="J32" s="276">
        <f>'01-Mapa de riesgo-UO'!AW33</f>
        <v>0</v>
      </c>
      <c r="K32" s="372"/>
      <c r="L32" s="369"/>
      <c r="M32" s="369"/>
      <c r="N32" s="369"/>
      <c r="O32" s="369"/>
      <c r="P32" s="369"/>
      <c r="Q32" s="369"/>
      <c r="R32" s="369"/>
      <c r="S32" s="440"/>
    </row>
    <row r="33" spans="1:19" ht="24" hidden="1" customHeight="1" x14ac:dyDescent="0.2">
      <c r="A33" s="378"/>
      <c r="B33" s="372"/>
      <c r="C33" s="372"/>
      <c r="D33" s="372"/>
      <c r="E33" s="372"/>
      <c r="F33" s="372"/>
      <c r="G33" s="133" t="str">
        <f>'01-Mapa de riesgo-UO'!I34</f>
        <v xml:space="preserve"> No se tiene infraestructura adecuada en los laboratorios para la práctica investigativa</v>
      </c>
      <c r="H33" s="372"/>
      <c r="I33" s="438"/>
      <c r="J33" s="276">
        <f>'01-Mapa de riesgo-UO'!AW34</f>
        <v>0</v>
      </c>
      <c r="K33" s="372"/>
      <c r="L33" s="369"/>
      <c r="M33" s="369"/>
      <c r="N33" s="369"/>
      <c r="O33" s="369"/>
      <c r="P33" s="369"/>
      <c r="Q33" s="369"/>
      <c r="R33" s="369"/>
      <c r="S33" s="440"/>
    </row>
    <row r="34" spans="1:19" ht="24" hidden="1" customHeight="1" x14ac:dyDescent="0.2">
      <c r="A34" s="378">
        <v>9</v>
      </c>
      <c r="B34" s="372" t="str">
        <f>'01-Mapa de riesgo-UO'!D35</f>
        <v>DOCENCIA</v>
      </c>
      <c r="C34" s="372"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276" t="str">
        <f>'01-Mapa de riesgo-UO'!AW35</f>
        <v>REDUCIR</v>
      </c>
      <c r="K34" s="372" t="str">
        <f t="shared" si="0"/>
        <v>Si el proceso lo requiere</v>
      </c>
      <c r="L34" s="369"/>
      <c r="M34" s="369"/>
      <c r="N34" s="369"/>
      <c r="O34" s="369"/>
      <c r="P34" s="369"/>
      <c r="Q34" s="369"/>
      <c r="R34" s="369"/>
      <c r="S34" s="440"/>
    </row>
    <row r="35" spans="1:19" ht="24" hidden="1" customHeight="1" x14ac:dyDescent="0.2">
      <c r="A35" s="378"/>
      <c r="B35" s="372"/>
      <c r="C35" s="372"/>
      <c r="D35" s="372"/>
      <c r="E35" s="372"/>
      <c r="F35" s="372"/>
      <c r="G35" s="133" t="str">
        <f>'01-Mapa de riesgo-UO'!I36</f>
        <v>Cambios de las normas que rigen los procesos de renovación de registro calificado</v>
      </c>
      <c r="H35" s="372"/>
      <c r="I35" s="438"/>
      <c r="J35" s="276">
        <f>'01-Mapa de riesgo-UO'!AW36</f>
        <v>0</v>
      </c>
      <c r="K35" s="372"/>
      <c r="L35" s="369"/>
      <c r="M35" s="369"/>
      <c r="N35" s="369"/>
      <c r="O35" s="369"/>
      <c r="P35" s="369"/>
      <c r="Q35" s="369"/>
      <c r="R35" s="369"/>
      <c r="S35" s="440"/>
    </row>
    <row r="36" spans="1:19" ht="24" hidden="1" customHeight="1" x14ac:dyDescent="0.2">
      <c r="A36" s="378"/>
      <c r="B36" s="372"/>
      <c r="C36" s="372"/>
      <c r="D36" s="372"/>
      <c r="E36" s="372"/>
      <c r="F36" s="372"/>
      <c r="G36" s="133">
        <f>'01-Mapa de riesgo-UO'!I37</f>
        <v>0</v>
      </c>
      <c r="H36" s="372"/>
      <c r="I36" s="438"/>
      <c r="J36" s="276">
        <f>'01-Mapa de riesgo-UO'!AW37</f>
        <v>0</v>
      </c>
      <c r="K36" s="372"/>
      <c r="L36" s="369"/>
      <c r="M36" s="369"/>
      <c r="N36" s="369"/>
      <c r="O36" s="369"/>
      <c r="P36" s="369"/>
      <c r="Q36" s="369"/>
      <c r="R36" s="369"/>
      <c r="S36" s="440"/>
    </row>
    <row r="37" spans="1:19" ht="24" hidden="1" customHeight="1" x14ac:dyDescent="0.2">
      <c r="A37" s="378">
        <v>10</v>
      </c>
      <c r="B37" s="372" t="str">
        <f>'01-Mapa de riesgo-UO'!D38</f>
        <v>DOCENCIA</v>
      </c>
      <c r="C37" s="372"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276" t="str">
        <f>'01-Mapa de riesgo-UO'!AW38</f>
        <v>ASUMIR</v>
      </c>
      <c r="K37" s="372" t="str">
        <f t="shared" si="0"/>
        <v>NO</v>
      </c>
      <c r="L37" s="369"/>
      <c r="M37" s="369"/>
      <c r="N37" s="369"/>
      <c r="O37" s="369"/>
      <c r="P37" s="369"/>
      <c r="Q37" s="369"/>
      <c r="R37" s="369"/>
      <c r="S37" s="440"/>
    </row>
    <row r="38" spans="1:19" ht="24" hidden="1" customHeight="1" x14ac:dyDescent="0.2">
      <c r="A38" s="378"/>
      <c r="B38" s="372"/>
      <c r="C38" s="372"/>
      <c r="D38" s="372"/>
      <c r="E38" s="372"/>
      <c r="F38" s="372"/>
      <c r="G38" s="133" t="str">
        <f>'01-Mapa de riesgo-UO'!I39</f>
        <v>Los currículos de las asignaturas no permiten el buen desempeño del estudiante</v>
      </c>
      <c r="H38" s="372"/>
      <c r="I38" s="438"/>
      <c r="J38" s="276" t="str">
        <f>'01-Mapa de riesgo-UO'!AW39</f>
        <v>ASUMIR</v>
      </c>
      <c r="K38" s="372"/>
      <c r="L38" s="369"/>
      <c r="M38" s="369"/>
      <c r="N38" s="369"/>
      <c r="O38" s="369"/>
      <c r="P38" s="369"/>
      <c r="Q38" s="369"/>
      <c r="R38" s="369"/>
      <c r="S38" s="440"/>
    </row>
    <row r="39" spans="1:19" ht="22.5" hidden="1" x14ac:dyDescent="0.2">
      <c r="A39" s="378"/>
      <c r="B39" s="372"/>
      <c r="C39" s="372"/>
      <c r="D39" s="372"/>
      <c r="E39" s="372"/>
      <c r="F39" s="372"/>
      <c r="G39" s="133" t="str">
        <f>'01-Mapa de riesgo-UO'!I40</f>
        <v>Bajo conocimiento del docente en Pedagogía y Didáctica</v>
      </c>
      <c r="H39" s="372"/>
      <c r="I39" s="438"/>
      <c r="J39" s="276" t="str">
        <f>'01-Mapa de riesgo-UO'!AW40</f>
        <v>ASUMIR</v>
      </c>
      <c r="K39" s="372"/>
      <c r="L39" s="369"/>
      <c r="M39" s="369"/>
      <c r="N39" s="369"/>
      <c r="O39" s="369"/>
      <c r="P39" s="369"/>
      <c r="Q39" s="369"/>
      <c r="R39" s="369"/>
      <c r="S39" s="440"/>
    </row>
    <row r="40" spans="1:19" ht="24" hidden="1" customHeight="1" x14ac:dyDescent="0.2">
      <c r="A40" s="378">
        <v>11</v>
      </c>
      <c r="B40" s="372" t="str">
        <f>'01-Mapa de riesgo-UO'!D41</f>
        <v>DOCENCIA</v>
      </c>
      <c r="C40" s="372"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276" t="str">
        <f>'01-Mapa de riesgo-UO'!AW41</f>
        <v>ASUMIR</v>
      </c>
      <c r="K40" s="372" t="str">
        <f t="shared" si="0"/>
        <v>NO</v>
      </c>
      <c r="L40" s="369"/>
      <c r="M40" s="369"/>
      <c r="N40" s="369"/>
      <c r="O40" s="369"/>
      <c r="P40" s="369"/>
      <c r="Q40" s="369"/>
      <c r="R40" s="369"/>
      <c r="S40" s="440"/>
    </row>
    <row r="41" spans="1:19" ht="24" hidden="1" customHeight="1" x14ac:dyDescent="0.2">
      <c r="A41" s="378"/>
      <c r="B41" s="372"/>
      <c r="C41" s="372"/>
      <c r="D41" s="372"/>
      <c r="E41" s="372"/>
      <c r="F41" s="372"/>
      <c r="G41" s="133" t="str">
        <f>'01-Mapa de riesgo-UO'!I42</f>
        <v>Falta de claridad en el proceso y planeación de la destinación de los recursos asignados para cumplir con los planes de mejoramiento</v>
      </c>
      <c r="H41" s="372"/>
      <c r="I41" s="438"/>
      <c r="J41" s="276" t="str">
        <f>'01-Mapa de riesgo-UO'!AW42</f>
        <v>ASUMIR</v>
      </c>
      <c r="K41" s="372"/>
      <c r="L41" s="369"/>
      <c r="M41" s="369"/>
      <c r="N41" s="369"/>
      <c r="O41" s="369"/>
      <c r="P41" s="369"/>
      <c r="Q41" s="369"/>
      <c r="R41" s="369"/>
      <c r="S41" s="440"/>
    </row>
    <row r="42" spans="1:19" ht="24" hidden="1" customHeight="1" x14ac:dyDescent="0.2">
      <c r="A42" s="378"/>
      <c r="B42" s="372"/>
      <c r="C42" s="372"/>
      <c r="D42" s="372"/>
      <c r="E42" s="372"/>
      <c r="F42" s="372"/>
      <c r="G42" s="133">
        <f>'01-Mapa de riesgo-UO'!I43</f>
        <v>0</v>
      </c>
      <c r="H42" s="372"/>
      <c r="I42" s="438"/>
      <c r="J42" s="276" t="str">
        <f>'01-Mapa de riesgo-UO'!AW43</f>
        <v>ASUMIR</v>
      </c>
      <c r="K42" s="372"/>
      <c r="L42" s="369"/>
      <c r="M42" s="369"/>
      <c r="N42" s="369"/>
      <c r="O42" s="369"/>
      <c r="P42" s="369"/>
      <c r="Q42" s="369"/>
      <c r="R42" s="369"/>
      <c r="S42" s="440"/>
    </row>
    <row r="43" spans="1:19" ht="24" hidden="1" customHeight="1" x14ac:dyDescent="0.2">
      <c r="A43" s="378">
        <v>12</v>
      </c>
      <c r="B43" s="372" t="str">
        <f>'01-Mapa de riesgo-UO'!D44</f>
        <v>DOCENCIA</v>
      </c>
      <c r="C43" s="372"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276" t="str">
        <f>'01-Mapa de riesgo-UO'!AW44</f>
        <v>ASUMIR</v>
      </c>
      <c r="K43" s="372" t="str">
        <f t="shared" si="0"/>
        <v>NO</v>
      </c>
      <c r="L43" s="369"/>
      <c r="M43" s="369"/>
      <c r="N43" s="369"/>
      <c r="O43" s="369"/>
      <c r="P43" s="369"/>
      <c r="Q43" s="369"/>
      <c r="R43" s="369"/>
      <c r="S43" s="440"/>
    </row>
    <row r="44" spans="1:19" ht="24" hidden="1" customHeight="1" x14ac:dyDescent="0.2">
      <c r="A44" s="378"/>
      <c r="B44" s="372"/>
      <c r="C44" s="372"/>
      <c r="D44" s="372"/>
      <c r="E44" s="372"/>
      <c r="F44" s="372"/>
      <c r="G44" s="133">
        <f>'01-Mapa de riesgo-UO'!I45</f>
        <v>0</v>
      </c>
      <c r="H44" s="372"/>
      <c r="I44" s="438"/>
      <c r="J44" s="276" t="str">
        <f>'01-Mapa de riesgo-UO'!AW45</f>
        <v>ASUMIR</v>
      </c>
      <c r="K44" s="372"/>
      <c r="L44" s="369"/>
      <c r="M44" s="369"/>
      <c r="N44" s="369"/>
      <c r="O44" s="369"/>
      <c r="P44" s="369"/>
      <c r="Q44" s="369"/>
      <c r="R44" s="369"/>
      <c r="S44" s="440"/>
    </row>
    <row r="45" spans="1:19" ht="24" hidden="1" customHeight="1" x14ac:dyDescent="0.2">
      <c r="A45" s="378"/>
      <c r="B45" s="372"/>
      <c r="C45" s="372"/>
      <c r="D45" s="372"/>
      <c r="E45" s="372"/>
      <c r="F45" s="372"/>
      <c r="G45" s="133">
        <f>'01-Mapa de riesgo-UO'!I46</f>
        <v>0</v>
      </c>
      <c r="H45" s="372"/>
      <c r="I45" s="438"/>
      <c r="J45" s="276" t="str">
        <f>'01-Mapa de riesgo-UO'!AW46</f>
        <v>ASUMIR</v>
      </c>
      <c r="K45" s="372"/>
      <c r="L45" s="369"/>
      <c r="M45" s="369"/>
      <c r="N45" s="369"/>
      <c r="O45" s="369"/>
      <c r="P45" s="369"/>
      <c r="Q45" s="369"/>
      <c r="R45" s="369"/>
      <c r="S45" s="440"/>
    </row>
    <row r="46" spans="1:19" ht="24" hidden="1" customHeight="1" x14ac:dyDescent="0.2">
      <c r="A46" s="378">
        <v>13</v>
      </c>
      <c r="B46" s="372" t="str">
        <f>'01-Mapa de riesgo-UO'!D47</f>
        <v>INVESTIGACIÓN_E_INNOVACIÓN</v>
      </c>
      <c r="C46" s="372"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276" t="str">
        <f>'01-Mapa de riesgo-UO'!AW47</f>
        <v>ASUMIR</v>
      </c>
      <c r="K46" s="372" t="str">
        <f t="shared" si="0"/>
        <v>NO</v>
      </c>
      <c r="L46" s="369"/>
      <c r="M46" s="369"/>
      <c r="N46" s="369"/>
      <c r="O46" s="369"/>
      <c r="P46" s="369"/>
      <c r="Q46" s="369"/>
      <c r="R46" s="369"/>
      <c r="S46" s="440"/>
    </row>
    <row r="47" spans="1:19" ht="24" hidden="1" customHeight="1" x14ac:dyDescent="0.2">
      <c r="A47" s="378"/>
      <c r="B47" s="372"/>
      <c r="C47" s="372"/>
      <c r="D47" s="372"/>
      <c r="E47" s="372"/>
      <c r="F47" s="372"/>
      <c r="G47" s="133" t="str">
        <f>'01-Mapa de riesgo-UO'!I48</f>
        <v>Desactualización de la información del Grupo de Investigación en la plataforma de Colciencias</v>
      </c>
      <c r="H47" s="372"/>
      <c r="I47" s="438"/>
      <c r="J47" s="276" t="str">
        <f>'01-Mapa de riesgo-UO'!AW48</f>
        <v>ASUMIR</v>
      </c>
      <c r="K47" s="372"/>
      <c r="L47" s="369"/>
      <c r="M47" s="369"/>
      <c r="N47" s="369"/>
      <c r="O47" s="369"/>
      <c r="P47" s="369"/>
      <c r="Q47" s="369"/>
      <c r="R47" s="369"/>
      <c r="S47" s="440"/>
    </row>
    <row r="48" spans="1:19" ht="22.5" hidden="1" x14ac:dyDescent="0.2">
      <c r="A48" s="378"/>
      <c r="B48" s="372"/>
      <c r="C48" s="372"/>
      <c r="D48" s="372"/>
      <c r="E48" s="372"/>
      <c r="F48" s="372"/>
      <c r="G48" s="133" t="str">
        <f>'01-Mapa de riesgo-UO'!I49</f>
        <v xml:space="preserve">Incumplimiento del plan de trabajo docente en términos de investigación </v>
      </c>
      <c r="H48" s="372"/>
      <c r="I48" s="438"/>
      <c r="J48" s="276" t="str">
        <f>'01-Mapa de riesgo-UO'!AW49</f>
        <v>ASUMIR</v>
      </c>
      <c r="K48" s="372"/>
      <c r="L48" s="369"/>
      <c r="M48" s="369"/>
      <c r="N48" s="369"/>
      <c r="O48" s="369"/>
      <c r="P48" s="369"/>
      <c r="Q48" s="369"/>
      <c r="R48" s="369"/>
      <c r="S48" s="440"/>
    </row>
    <row r="49" spans="1:19" ht="24" hidden="1" customHeight="1" x14ac:dyDescent="0.2">
      <c r="A49" s="378">
        <v>14</v>
      </c>
      <c r="B49" s="372" t="str">
        <f>'01-Mapa de riesgo-UO'!D50</f>
        <v>INVESTIGACIÓN_E_INNOVACIÓN</v>
      </c>
      <c r="C49" s="372"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276" t="str">
        <f>'01-Mapa de riesgo-UO'!AW50</f>
        <v>ASUMIR</v>
      </c>
      <c r="K49" s="372" t="str">
        <f t="shared" si="0"/>
        <v>NO</v>
      </c>
      <c r="L49" s="369"/>
      <c r="M49" s="369"/>
      <c r="N49" s="369"/>
      <c r="O49" s="369"/>
      <c r="P49" s="369"/>
      <c r="Q49" s="369"/>
      <c r="R49" s="369"/>
      <c r="S49" s="440"/>
    </row>
    <row r="50" spans="1:19" ht="22.5" hidden="1" x14ac:dyDescent="0.2">
      <c r="A50" s="378"/>
      <c r="B50" s="372"/>
      <c r="C50" s="372"/>
      <c r="D50" s="372"/>
      <c r="E50" s="372"/>
      <c r="F50" s="372"/>
      <c r="G50" s="133" t="str">
        <f>'01-Mapa de riesgo-UO'!I51</f>
        <v>Falta de seguimiento a los proyectos de investigación</v>
      </c>
      <c r="H50" s="372"/>
      <c r="I50" s="438"/>
      <c r="J50" s="276" t="str">
        <f>'01-Mapa de riesgo-UO'!AW51</f>
        <v>ASUMIR</v>
      </c>
      <c r="K50" s="372"/>
      <c r="L50" s="369"/>
      <c r="M50" s="369"/>
      <c r="N50" s="369"/>
      <c r="O50" s="369"/>
      <c r="P50" s="369"/>
      <c r="Q50" s="369"/>
      <c r="R50" s="369"/>
      <c r="S50" s="440"/>
    </row>
    <row r="51" spans="1:19" ht="24" hidden="1" customHeight="1" x14ac:dyDescent="0.2">
      <c r="A51" s="378"/>
      <c r="B51" s="372"/>
      <c r="C51" s="372"/>
      <c r="D51" s="372"/>
      <c r="E51" s="372"/>
      <c r="F51" s="372"/>
      <c r="G51" s="133">
        <f>'01-Mapa de riesgo-UO'!I52</f>
        <v>0</v>
      </c>
      <c r="H51" s="372"/>
      <c r="I51" s="438"/>
      <c r="J51" s="276" t="str">
        <f>'01-Mapa de riesgo-UO'!AW52</f>
        <v>ASUMIR</v>
      </c>
      <c r="K51" s="372"/>
      <c r="L51" s="369"/>
      <c r="M51" s="369"/>
      <c r="N51" s="369"/>
      <c r="O51" s="369"/>
      <c r="P51" s="369"/>
      <c r="Q51" s="369"/>
      <c r="R51" s="369"/>
      <c r="S51" s="440"/>
    </row>
    <row r="52" spans="1:19" ht="24" hidden="1" customHeight="1" x14ac:dyDescent="0.2">
      <c r="A52" s="378">
        <v>15</v>
      </c>
      <c r="B52" s="372" t="str">
        <f>'01-Mapa de riesgo-UO'!D53</f>
        <v>EXTENSIÓN_PROYECCIÓN_SOCIAL</v>
      </c>
      <c r="C52" s="372"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276" t="str">
        <f>'01-Mapa de riesgo-UO'!AW53</f>
        <v>ASUMIR</v>
      </c>
      <c r="K52" s="372" t="str">
        <f t="shared" si="0"/>
        <v>NO</v>
      </c>
      <c r="L52" s="369"/>
      <c r="M52" s="369"/>
      <c r="N52" s="369"/>
      <c r="O52" s="369"/>
      <c r="P52" s="369"/>
      <c r="Q52" s="369"/>
      <c r="R52" s="369"/>
      <c r="S52" s="440"/>
    </row>
    <row r="53" spans="1:19" ht="24" hidden="1" customHeight="1" x14ac:dyDescent="0.2">
      <c r="A53" s="378"/>
      <c r="B53" s="372"/>
      <c r="C53" s="372"/>
      <c r="D53" s="372"/>
      <c r="E53" s="372"/>
      <c r="F53" s="372"/>
      <c r="G53" s="133" t="str">
        <f>'01-Mapa de riesgo-UO'!I54</f>
        <v>Desinterés por formular o participar en las actividades de extensión de la facultad</v>
      </c>
      <c r="H53" s="372"/>
      <c r="I53" s="438"/>
      <c r="J53" s="276" t="str">
        <f>'01-Mapa de riesgo-UO'!AW54</f>
        <v>ASUMIR</v>
      </c>
      <c r="K53" s="372"/>
      <c r="L53" s="369"/>
      <c r="M53" s="369"/>
      <c r="N53" s="369"/>
      <c r="O53" s="369"/>
      <c r="P53" s="369"/>
      <c r="Q53" s="369"/>
      <c r="R53" s="369"/>
      <c r="S53" s="440"/>
    </row>
    <row r="54" spans="1:19" ht="24" hidden="1" customHeight="1" x14ac:dyDescent="0.2">
      <c r="A54" s="378"/>
      <c r="B54" s="372"/>
      <c r="C54" s="372"/>
      <c r="D54" s="372"/>
      <c r="E54" s="372"/>
      <c r="F54" s="372"/>
      <c r="G54" s="133" t="str">
        <f>'01-Mapa de riesgo-UO'!I55</f>
        <v xml:space="preserve">Falta de conocimiento e interés de las empresas e instituciones de los servicios de extensión ofertados por la FACIEM </v>
      </c>
      <c r="H54" s="372"/>
      <c r="I54" s="438"/>
      <c r="J54" s="276" t="str">
        <f>'01-Mapa de riesgo-UO'!AW55</f>
        <v>ASUMIR</v>
      </c>
      <c r="K54" s="372"/>
      <c r="L54" s="369"/>
      <c r="M54" s="369"/>
      <c r="N54" s="369"/>
      <c r="O54" s="369"/>
      <c r="P54" s="369"/>
      <c r="Q54" s="369"/>
      <c r="R54" s="369"/>
      <c r="S54" s="440"/>
    </row>
    <row r="55" spans="1:19" ht="24" hidden="1" customHeight="1" x14ac:dyDescent="0.2">
      <c r="A55" s="378">
        <v>16</v>
      </c>
      <c r="B55" s="372" t="str">
        <f>'01-Mapa de riesgo-UO'!D56</f>
        <v>EXTENSIÓN_PROYECCIÓN_SOCIAL</v>
      </c>
      <c r="C55" s="372"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276" t="str">
        <f>'01-Mapa de riesgo-UO'!AW56</f>
        <v>REDUCIR</v>
      </c>
      <c r="K55" s="372" t="str">
        <f t="shared" si="0"/>
        <v>Si el proceso lo requiere</v>
      </c>
      <c r="L55" s="369"/>
      <c r="M55" s="369"/>
      <c r="N55" s="369"/>
      <c r="O55" s="369"/>
      <c r="P55" s="369"/>
      <c r="Q55" s="369"/>
      <c r="R55" s="369"/>
      <c r="S55" s="440"/>
    </row>
    <row r="56" spans="1:19" ht="22.5" hidden="1" x14ac:dyDescent="0.2">
      <c r="A56" s="378"/>
      <c r="B56" s="372"/>
      <c r="C56" s="372"/>
      <c r="D56" s="372"/>
      <c r="E56" s="372"/>
      <c r="F56" s="372"/>
      <c r="G56" s="133" t="str">
        <f>'01-Mapa de riesgo-UO'!I57</f>
        <v>Presupuestos mal diseñados o falta de planeación de las actividades</v>
      </c>
      <c r="H56" s="372"/>
      <c r="I56" s="438"/>
      <c r="J56" s="276" t="str">
        <f>'01-Mapa de riesgo-UO'!AW57</f>
        <v>REDUCIR</v>
      </c>
      <c r="K56" s="372"/>
      <c r="L56" s="369"/>
      <c r="M56" s="369"/>
      <c r="N56" s="369"/>
      <c r="O56" s="369"/>
      <c r="P56" s="369"/>
      <c r="Q56" s="369"/>
      <c r="R56" s="369"/>
      <c r="S56" s="440"/>
    </row>
    <row r="57" spans="1:19" ht="24" hidden="1" customHeight="1" x14ac:dyDescent="0.2">
      <c r="A57" s="378"/>
      <c r="B57" s="372"/>
      <c r="C57" s="372"/>
      <c r="D57" s="372"/>
      <c r="E57" s="372"/>
      <c r="F57" s="372"/>
      <c r="G57" s="133">
        <f>'01-Mapa de riesgo-UO'!I58</f>
        <v>0</v>
      </c>
      <c r="H57" s="372"/>
      <c r="I57" s="438"/>
      <c r="J57" s="276">
        <f>'01-Mapa de riesgo-UO'!AW58</f>
        <v>0</v>
      </c>
      <c r="K57" s="372"/>
      <c r="L57" s="369"/>
      <c r="M57" s="369"/>
      <c r="N57" s="369"/>
      <c r="O57" s="369"/>
      <c r="P57" s="369"/>
      <c r="Q57" s="369"/>
      <c r="R57" s="369"/>
      <c r="S57" s="440"/>
    </row>
    <row r="58" spans="1:19" ht="12" hidden="1" customHeight="1" x14ac:dyDescent="0.2">
      <c r="A58" s="378">
        <v>17</v>
      </c>
      <c r="B58" s="372" t="str">
        <f>'01-Mapa de riesgo-UO'!D59</f>
        <v>ADMINISTRACIÓN_INSTITUCIONAL</v>
      </c>
      <c r="C58" s="372"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276" t="str">
        <f>'01-Mapa de riesgo-UO'!AW59</f>
        <v>ASUMIR</v>
      </c>
      <c r="K58" s="372" t="str">
        <f t="shared" si="0"/>
        <v>NO</v>
      </c>
      <c r="L58" s="369"/>
      <c r="M58" s="369"/>
      <c r="N58" s="369"/>
      <c r="O58" s="369"/>
      <c r="P58" s="369"/>
      <c r="Q58" s="369"/>
      <c r="R58" s="369"/>
      <c r="S58" s="440"/>
    </row>
    <row r="59" spans="1:19" ht="24" hidden="1" customHeight="1" x14ac:dyDescent="0.2">
      <c r="A59" s="378"/>
      <c r="B59" s="372"/>
      <c r="C59" s="372"/>
      <c r="D59" s="372"/>
      <c r="E59" s="372"/>
      <c r="F59" s="372"/>
      <c r="G59" s="133" t="str">
        <f>'01-Mapa de riesgo-UO'!I60</f>
        <v>Grupos de estudiantes superiores a las políticas institucionales de creación de grupos</v>
      </c>
      <c r="H59" s="372"/>
      <c r="I59" s="438"/>
      <c r="J59" s="276" t="str">
        <f>'01-Mapa de riesgo-UO'!AW60</f>
        <v>ASUMIR</v>
      </c>
      <c r="K59" s="372"/>
      <c r="L59" s="369"/>
      <c r="M59" s="369"/>
      <c r="N59" s="369"/>
      <c r="O59" s="369"/>
      <c r="P59" s="369"/>
      <c r="Q59" s="369"/>
      <c r="R59" s="369"/>
      <c r="S59" s="440"/>
    </row>
    <row r="60" spans="1:19" ht="24" hidden="1" customHeight="1" x14ac:dyDescent="0.2">
      <c r="A60" s="378"/>
      <c r="B60" s="372"/>
      <c r="C60" s="372"/>
      <c r="D60" s="372"/>
      <c r="E60" s="372"/>
      <c r="F60" s="372"/>
      <c r="G60" s="133">
        <f>'01-Mapa de riesgo-UO'!I61</f>
        <v>0</v>
      </c>
      <c r="H60" s="372"/>
      <c r="I60" s="438"/>
      <c r="J60" s="276" t="str">
        <f>'01-Mapa de riesgo-UO'!AW61</f>
        <v>ASUMIR</v>
      </c>
      <c r="K60" s="372"/>
      <c r="L60" s="369"/>
      <c r="M60" s="369"/>
      <c r="N60" s="369"/>
      <c r="O60" s="369"/>
      <c r="P60" s="369"/>
      <c r="Q60" s="369"/>
      <c r="R60" s="369"/>
      <c r="S60" s="440"/>
    </row>
    <row r="61" spans="1:19" ht="36" hidden="1" customHeight="1" x14ac:dyDescent="0.2">
      <c r="A61" s="378">
        <v>18</v>
      </c>
      <c r="B61" s="372" t="str">
        <f>'01-Mapa de riesgo-UO'!D62</f>
        <v>DOCENCIA</v>
      </c>
      <c r="C61" s="372"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276" t="str">
        <f>'01-Mapa de riesgo-UO'!AW62</f>
        <v>ASUMIR</v>
      </c>
      <c r="K61" s="372" t="str">
        <f t="shared" si="0"/>
        <v>NO</v>
      </c>
      <c r="L61" s="369"/>
      <c r="M61" s="369"/>
      <c r="N61" s="369"/>
      <c r="O61" s="369"/>
      <c r="P61" s="369"/>
      <c r="Q61" s="369"/>
      <c r="R61" s="369"/>
      <c r="S61" s="440"/>
    </row>
    <row r="62" spans="1:19" ht="24" hidden="1" customHeight="1" x14ac:dyDescent="0.2">
      <c r="A62" s="378"/>
      <c r="B62" s="372"/>
      <c r="C62" s="372"/>
      <c r="D62" s="372"/>
      <c r="E62" s="372"/>
      <c r="F62" s="372"/>
      <c r="G62" s="133" t="str">
        <f>'01-Mapa de riesgo-UO'!I63</f>
        <v>La comunidad desconoce la amplia oferta de posgrados que tiene la Facultad</v>
      </c>
      <c r="H62" s="372"/>
      <c r="I62" s="438"/>
      <c r="J62" s="276" t="str">
        <f>'01-Mapa de riesgo-UO'!AW63</f>
        <v>ASUMIR</v>
      </c>
      <c r="K62" s="372"/>
      <c r="L62" s="369"/>
      <c r="M62" s="369"/>
      <c r="N62" s="369"/>
      <c r="O62" s="369"/>
      <c r="P62" s="369"/>
      <c r="Q62" s="369"/>
      <c r="R62" s="369"/>
      <c r="S62" s="440"/>
    </row>
    <row r="63" spans="1:19" ht="24" hidden="1" customHeight="1" x14ac:dyDescent="0.2">
      <c r="A63" s="378"/>
      <c r="B63" s="372"/>
      <c r="C63" s="372"/>
      <c r="D63" s="372"/>
      <c r="E63" s="372"/>
      <c r="F63" s="372"/>
      <c r="G63" s="133">
        <f>'01-Mapa de riesgo-UO'!I64</f>
        <v>0</v>
      </c>
      <c r="H63" s="372"/>
      <c r="I63" s="438"/>
      <c r="J63" s="276" t="str">
        <f>'01-Mapa de riesgo-UO'!AW64</f>
        <v>ASUMIR</v>
      </c>
      <c r="K63" s="372"/>
      <c r="L63" s="369"/>
      <c r="M63" s="369"/>
      <c r="N63" s="369"/>
      <c r="O63" s="369"/>
      <c r="P63" s="369"/>
      <c r="Q63" s="369"/>
      <c r="R63" s="369"/>
      <c r="S63" s="440"/>
    </row>
    <row r="64" spans="1:19" ht="24" hidden="1" customHeight="1" x14ac:dyDescent="0.2">
      <c r="A64" s="378">
        <v>19</v>
      </c>
      <c r="B64" s="372" t="str">
        <f>'01-Mapa de riesgo-UO'!D65</f>
        <v>DOCENCIA</v>
      </c>
      <c r="C64" s="372"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276" t="str">
        <f>'01-Mapa de riesgo-UO'!AW65</f>
        <v>ASUMIR</v>
      </c>
      <c r="K64" s="372" t="str">
        <f t="shared" si="0"/>
        <v>NO</v>
      </c>
      <c r="L64" s="369"/>
      <c r="M64" s="369"/>
      <c r="N64" s="369"/>
      <c r="O64" s="369"/>
      <c r="P64" s="369"/>
      <c r="Q64" s="369"/>
      <c r="R64" s="369"/>
      <c r="S64" s="440"/>
    </row>
    <row r="65" spans="1:19" ht="24" hidden="1" customHeight="1" x14ac:dyDescent="0.2">
      <c r="A65" s="378"/>
      <c r="B65" s="372"/>
      <c r="C65" s="372"/>
      <c r="D65" s="372"/>
      <c r="E65" s="372"/>
      <c r="F65" s="372"/>
      <c r="G65" s="133" t="str">
        <f>'01-Mapa de riesgo-UO'!I66</f>
        <v>Procesos de motivación insuficientes que generen interés en el estudiante para la presentación de las pruebas</v>
      </c>
      <c r="H65" s="372"/>
      <c r="I65" s="438"/>
      <c r="J65" s="276" t="str">
        <f>'01-Mapa de riesgo-UO'!AW66</f>
        <v>ASUMIR</v>
      </c>
      <c r="K65" s="372"/>
      <c r="L65" s="369"/>
      <c r="M65" s="369"/>
      <c r="N65" s="369"/>
      <c r="O65" s="369"/>
      <c r="P65" s="369"/>
      <c r="Q65" s="369"/>
      <c r="R65" s="369"/>
      <c r="S65" s="440"/>
    </row>
    <row r="66" spans="1:19" ht="24" hidden="1" customHeight="1" x14ac:dyDescent="0.2">
      <c r="A66" s="378"/>
      <c r="B66" s="372"/>
      <c r="C66" s="372"/>
      <c r="D66" s="372"/>
      <c r="E66" s="372"/>
      <c r="F66" s="372"/>
      <c r="G66" s="133" t="str">
        <f>'01-Mapa de riesgo-UO'!I67</f>
        <v>No hay una adecuación curricular que incluya la preparación para la presentación de las pruebas Saber PRO</v>
      </c>
      <c r="H66" s="372"/>
      <c r="I66" s="438"/>
      <c r="J66" s="276" t="str">
        <f>'01-Mapa de riesgo-UO'!AW67</f>
        <v>ASUMIR</v>
      </c>
      <c r="K66" s="372"/>
      <c r="L66" s="369"/>
      <c r="M66" s="369"/>
      <c r="N66" s="369"/>
      <c r="O66" s="369"/>
      <c r="P66" s="369"/>
      <c r="Q66" s="369"/>
      <c r="R66" s="369"/>
      <c r="S66" s="440"/>
    </row>
    <row r="67" spans="1:19" s="178" customFormat="1" ht="24" hidden="1" customHeight="1" x14ac:dyDescent="0.2">
      <c r="A67" s="378">
        <v>20</v>
      </c>
      <c r="B67" s="372" t="str">
        <f>'01-Mapa de riesgo-UO'!D68</f>
        <v>INVESTIGACIÓN_E_INNOVACIÓN</v>
      </c>
      <c r="C67" s="372"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276" t="str">
        <f>'01-Mapa de riesgo-UO'!AW68</f>
        <v>REDUCIR</v>
      </c>
      <c r="K67" s="372" t="str">
        <f t="shared" si="0"/>
        <v>Si el proceso lo requiere</v>
      </c>
      <c r="L67" s="369"/>
      <c r="M67" s="369"/>
      <c r="N67" s="369"/>
      <c r="O67" s="369"/>
      <c r="P67" s="369"/>
      <c r="Q67" s="369"/>
      <c r="R67" s="369"/>
      <c r="S67" s="440"/>
    </row>
    <row r="68" spans="1:19" s="178" customFormat="1" ht="22.5" hidden="1" x14ac:dyDescent="0.2">
      <c r="A68" s="378"/>
      <c r="B68" s="372"/>
      <c r="C68" s="372"/>
      <c r="D68" s="372"/>
      <c r="E68" s="372"/>
      <c r="F68" s="372"/>
      <c r="G68" s="133" t="str">
        <f>'01-Mapa de riesgo-UO'!I69</f>
        <v>Falta de proyectos inscritos ante la Vicerrectoría de Investigaciones.</v>
      </c>
      <c r="H68" s="372"/>
      <c r="I68" s="438"/>
      <c r="J68" s="276">
        <f>'01-Mapa de riesgo-UO'!AW69</f>
        <v>0</v>
      </c>
      <c r="K68" s="372"/>
      <c r="L68" s="369"/>
      <c r="M68" s="369"/>
      <c r="N68" s="369"/>
      <c r="O68" s="369"/>
      <c r="P68" s="369"/>
      <c r="Q68" s="369"/>
      <c r="R68" s="369"/>
      <c r="S68" s="440"/>
    </row>
    <row r="69" spans="1:19" ht="22.5" hidden="1" x14ac:dyDescent="0.2">
      <c r="A69" s="378"/>
      <c r="B69" s="372"/>
      <c r="C69" s="372"/>
      <c r="D69" s="372"/>
      <c r="E69" s="372"/>
      <c r="F69" s="372"/>
      <c r="G69" s="133" t="str">
        <f>'01-Mapa de riesgo-UO'!I70</f>
        <v>Falta de Publicaciones por parte de los grupos de investigación de la Facultad</v>
      </c>
      <c r="H69" s="372"/>
      <c r="I69" s="438"/>
      <c r="J69" s="276">
        <f>'01-Mapa de riesgo-UO'!AW70</f>
        <v>0</v>
      </c>
      <c r="K69" s="372"/>
      <c r="L69" s="369"/>
      <c r="M69" s="369"/>
      <c r="N69" s="369"/>
      <c r="O69" s="369"/>
      <c r="P69" s="369"/>
      <c r="Q69" s="369"/>
      <c r="R69" s="369"/>
      <c r="S69" s="440"/>
    </row>
    <row r="70" spans="1:19" ht="36" hidden="1" customHeight="1" x14ac:dyDescent="0.2">
      <c r="A70" s="378">
        <v>21</v>
      </c>
      <c r="B70" s="372" t="str">
        <f>'01-Mapa de riesgo-UO'!D71</f>
        <v>EXTENSIÓN_PROYECCIÓN_SOCIAL</v>
      </c>
      <c r="C70" s="372"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276" t="str">
        <f>'01-Mapa de riesgo-UO'!AW71</f>
        <v>ASUMIR</v>
      </c>
      <c r="K70" s="372" t="str">
        <f t="shared" si="0"/>
        <v>NO</v>
      </c>
      <c r="L70" s="369"/>
      <c r="M70" s="369"/>
      <c r="N70" s="369"/>
      <c r="O70" s="369"/>
      <c r="P70" s="369"/>
      <c r="Q70" s="369"/>
      <c r="R70" s="369"/>
      <c r="S70" s="440"/>
    </row>
    <row r="71" spans="1:19" ht="24" hidden="1" customHeight="1" x14ac:dyDescent="0.2">
      <c r="A71" s="378"/>
      <c r="B71" s="372"/>
      <c r="C71" s="372"/>
      <c r="D71" s="372"/>
      <c r="E71" s="372"/>
      <c r="F71" s="372"/>
      <c r="G71" s="133">
        <f>'01-Mapa de riesgo-UO'!I72</f>
        <v>0</v>
      </c>
      <c r="H71" s="372"/>
      <c r="I71" s="438"/>
      <c r="J71" s="276" t="str">
        <f>'01-Mapa de riesgo-UO'!AW72</f>
        <v>ASUMIR</v>
      </c>
      <c r="K71" s="372"/>
      <c r="L71" s="369"/>
      <c r="M71" s="369"/>
      <c r="N71" s="369"/>
      <c r="O71" s="369"/>
      <c r="P71" s="369"/>
      <c r="Q71" s="369"/>
      <c r="R71" s="369"/>
      <c r="S71" s="440"/>
    </row>
    <row r="72" spans="1:19" ht="24" hidden="1" customHeight="1" x14ac:dyDescent="0.2">
      <c r="A72" s="378"/>
      <c r="B72" s="372"/>
      <c r="C72" s="372"/>
      <c r="D72" s="372"/>
      <c r="E72" s="372"/>
      <c r="F72" s="372"/>
      <c r="G72" s="133">
        <f>'01-Mapa de riesgo-UO'!I73</f>
        <v>0</v>
      </c>
      <c r="H72" s="372"/>
      <c r="I72" s="438"/>
      <c r="J72" s="276" t="str">
        <f>'01-Mapa de riesgo-UO'!AW73</f>
        <v>ASUMIR</v>
      </c>
      <c r="K72" s="372"/>
      <c r="L72" s="369"/>
      <c r="M72" s="369"/>
      <c r="N72" s="369"/>
      <c r="O72" s="369"/>
      <c r="P72" s="369"/>
      <c r="Q72" s="369"/>
      <c r="R72" s="369"/>
      <c r="S72" s="440"/>
    </row>
    <row r="73" spans="1:19" ht="48" hidden="1" customHeight="1" x14ac:dyDescent="0.2">
      <c r="A73" s="378">
        <v>22</v>
      </c>
      <c r="B73" s="372" t="str">
        <f>'01-Mapa de riesgo-UO'!D74</f>
        <v>DOCENCIA</v>
      </c>
      <c r="C73" s="372"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276" t="str">
        <f>'01-Mapa de riesgo-UO'!AW74</f>
        <v>COMPARTIR</v>
      </c>
      <c r="K73" s="372" t="str">
        <f t="shared" si="0"/>
        <v>Si el proceso lo requiere</v>
      </c>
      <c r="L73" s="369"/>
      <c r="M73" s="369"/>
      <c r="N73" s="369"/>
      <c r="O73" s="369"/>
      <c r="P73" s="369"/>
      <c r="Q73" s="369"/>
      <c r="R73" s="369"/>
      <c r="S73" s="440"/>
    </row>
    <row r="74" spans="1:19" ht="24" hidden="1" customHeight="1" x14ac:dyDescent="0.2">
      <c r="A74" s="378"/>
      <c r="B74" s="372"/>
      <c r="C74" s="372"/>
      <c r="D74" s="372"/>
      <c r="E74" s="372"/>
      <c r="F74" s="372"/>
      <c r="G74" s="133" t="str">
        <f>'01-Mapa de riesgo-UO'!I75</f>
        <v>La universidad no ofrece apoyos suficientes para que los postulados realicen sus salidas</v>
      </c>
      <c r="H74" s="372"/>
      <c r="I74" s="438"/>
      <c r="J74" s="276">
        <f>'01-Mapa de riesgo-UO'!AW75</f>
        <v>0</v>
      </c>
      <c r="K74" s="372"/>
      <c r="L74" s="369"/>
      <c r="M74" s="369"/>
      <c r="N74" s="369"/>
      <c r="O74" s="369"/>
      <c r="P74" s="369"/>
      <c r="Q74" s="369"/>
      <c r="R74" s="369"/>
      <c r="S74" s="440"/>
    </row>
    <row r="75" spans="1:19" ht="24" hidden="1" customHeight="1" x14ac:dyDescent="0.2">
      <c r="A75" s="378"/>
      <c r="B75" s="372"/>
      <c r="C75" s="372"/>
      <c r="D75" s="372"/>
      <c r="E75" s="372"/>
      <c r="F75" s="372"/>
      <c r="G75" s="133">
        <f>'01-Mapa de riesgo-UO'!I76</f>
        <v>0</v>
      </c>
      <c r="H75" s="372"/>
      <c r="I75" s="438"/>
      <c r="J75" s="276">
        <f>'01-Mapa de riesgo-UO'!AW76</f>
        <v>0</v>
      </c>
      <c r="K75" s="372"/>
      <c r="L75" s="369"/>
      <c r="M75" s="369"/>
      <c r="N75" s="369"/>
      <c r="O75" s="369"/>
      <c r="P75" s="369"/>
      <c r="Q75" s="369"/>
      <c r="R75" s="369"/>
      <c r="S75" s="440"/>
    </row>
    <row r="76" spans="1:19" ht="24" hidden="1" customHeight="1" x14ac:dyDescent="0.2">
      <c r="A76" s="378">
        <v>23</v>
      </c>
      <c r="B76" s="372" t="str">
        <f>'01-Mapa de riesgo-UO'!D77</f>
        <v>ADMINISTRACIÓN_INSTITUCIONAL</v>
      </c>
      <c r="C76" s="372"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276" t="str">
        <f>'01-Mapa de riesgo-UO'!AW77</f>
        <v>COMPARTIR</v>
      </c>
      <c r="K76" s="372" t="str">
        <f t="shared" ref="K76:K139" si="1">IF(I76="GRAVE","Debe formularse",IF(I76="MODERADO", "Si el proceso lo requiere","NO"))</f>
        <v>Si el proceso lo requiere</v>
      </c>
      <c r="L76" s="369"/>
      <c r="M76" s="369"/>
      <c r="N76" s="369"/>
      <c r="O76" s="369"/>
      <c r="P76" s="369"/>
      <c r="Q76" s="369"/>
      <c r="R76" s="369"/>
      <c r="S76" s="440"/>
    </row>
    <row r="77" spans="1:19" ht="22.5" hidden="1" x14ac:dyDescent="0.2">
      <c r="A77" s="378"/>
      <c r="B77" s="372"/>
      <c r="C77" s="372"/>
      <c r="D77" s="372"/>
      <c r="E77" s="372"/>
      <c r="F77" s="372"/>
      <c r="G77" s="133" t="str">
        <f>'01-Mapa de riesgo-UO'!I78</f>
        <v>Falta de espacios para oficinas de nuevos programas de Maestría</v>
      </c>
      <c r="H77" s="372"/>
      <c r="I77" s="438"/>
      <c r="J77" s="276" t="str">
        <f>'01-Mapa de riesgo-UO'!AW78</f>
        <v>COMPARTIR</v>
      </c>
      <c r="K77" s="372"/>
      <c r="L77" s="369"/>
      <c r="M77" s="369"/>
      <c r="N77" s="369"/>
      <c r="O77" s="369"/>
      <c r="P77" s="369"/>
      <c r="Q77" s="369"/>
      <c r="R77" s="369"/>
      <c r="S77" s="440"/>
    </row>
    <row r="78" spans="1:19" ht="22.5" hidden="1" x14ac:dyDescent="0.2">
      <c r="A78" s="378"/>
      <c r="B78" s="372"/>
      <c r="C78" s="372"/>
      <c r="D78" s="372"/>
      <c r="E78" s="372"/>
      <c r="F78" s="372"/>
      <c r="G78" s="133" t="str">
        <f>'01-Mapa de riesgo-UO'!I79</f>
        <v>Falta de adecuación de espacios para programas de música y artes</v>
      </c>
      <c r="H78" s="372"/>
      <c r="I78" s="438"/>
      <c r="J78" s="276" t="str">
        <f>'01-Mapa de riesgo-UO'!AW79</f>
        <v>COMPARTIR</v>
      </c>
      <c r="K78" s="372"/>
      <c r="L78" s="369"/>
      <c r="M78" s="369"/>
      <c r="N78" s="369"/>
      <c r="O78" s="369"/>
      <c r="P78" s="369"/>
      <c r="Q78" s="369"/>
      <c r="R78" s="369"/>
      <c r="S78" s="440"/>
    </row>
    <row r="79" spans="1:19" ht="24" hidden="1" customHeight="1" x14ac:dyDescent="0.2">
      <c r="A79" s="378">
        <v>24</v>
      </c>
      <c r="B79" s="372" t="str">
        <f>'01-Mapa de riesgo-UO'!D80</f>
        <v>DOCENCIA</v>
      </c>
      <c r="C79" s="372"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276" t="str">
        <f>'01-Mapa de riesgo-UO'!AW80</f>
        <v>COMPARTIR</v>
      </c>
      <c r="K79" s="372" t="str">
        <f t="shared" si="1"/>
        <v>Si el proceso lo requiere</v>
      </c>
      <c r="L79" s="369"/>
      <c r="M79" s="369"/>
      <c r="N79" s="369"/>
      <c r="O79" s="369"/>
      <c r="P79" s="369"/>
      <c r="Q79" s="369"/>
      <c r="R79" s="369"/>
      <c r="S79" s="440"/>
    </row>
    <row r="80" spans="1:19" ht="22.5" hidden="1" x14ac:dyDescent="0.2">
      <c r="A80" s="378"/>
      <c r="B80" s="372"/>
      <c r="C80" s="372"/>
      <c r="D80" s="372"/>
      <c r="E80" s="372"/>
      <c r="F80" s="372"/>
      <c r="G80" s="133" t="str">
        <f>'01-Mapa de riesgo-UO'!I81</f>
        <v>Afiliación ARL de docentes con riesgo mayor a 1</v>
      </c>
      <c r="H80" s="372"/>
      <c r="I80" s="438"/>
      <c r="J80" s="276" t="str">
        <f>'01-Mapa de riesgo-UO'!AW81</f>
        <v>COMPARTIR</v>
      </c>
      <c r="K80" s="372"/>
      <c r="L80" s="369"/>
      <c r="M80" s="369"/>
      <c r="N80" s="369"/>
      <c r="O80" s="369"/>
      <c r="P80" s="369"/>
      <c r="Q80" s="369"/>
      <c r="R80" s="369"/>
      <c r="S80" s="440"/>
    </row>
    <row r="81" spans="1:19" ht="24" hidden="1" customHeight="1" x14ac:dyDescent="0.2">
      <c r="A81" s="378"/>
      <c r="B81" s="372"/>
      <c r="C81" s="372"/>
      <c r="D81" s="372"/>
      <c r="E81" s="372"/>
      <c r="F81" s="372"/>
      <c r="G81" s="133">
        <f>'01-Mapa de riesgo-UO'!I82</f>
        <v>0</v>
      </c>
      <c r="H81" s="372"/>
      <c r="I81" s="438"/>
      <c r="J81" s="276">
        <f>'01-Mapa de riesgo-UO'!AW82</f>
        <v>0</v>
      </c>
      <c r="K81" s="372"/>
      <c r="L81" s="369"/>
      <c r="M81" s="369"/>
      <c r="N81" s="369"/>
      <c r="O81" s="369"/>
      <c r="P81" s="369"/>
      <c r="Q81" s="369"/>
      <c r="R81" s="369"/>
      <c r="S81" s="440"/>
    </row>
    <row r="82" spans="1:19" ht="24" hidden="1" customHeight="1" x14ac:dyDescent="0.2">
      <c r="A82" s="378">
        <v>25</v>
      </c>
      <c r="B82" s="372" t="str">
        <f>'01-Mapa de riesgo-UO'!D83</f>
        <v>ADMINISTRACIÓN_INSTITUCIONAL</v>
      </c>
      <c r="C82" s="372"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276" t="str">
        <f>'01-Mapa de riesgo-UO'!AW83</f>
        <v>TRANSFERIR</v>
      </c>
      <c r="K82" s="372" t="str">
        <f t="shared" si="1"/>
        <v>Si el proceso lo requiere</v>
      </c>
      <c r="L82" s="369"/>
      <c r="M82" s="369"/>
      <c r="N82" s="369"/>
      <c r="O82" s="369"/>
      <c r="P82" s="369"/>
      <c r="Q82" s="369"/>
      <c r="R82" s="369"/>
      <c r="S82" s="440"/>
    </row>
    <row r="83" spans="1:19" ht="24" hidden="1" customHeight="1" x14ac:dyDescent="0.2">
      <c r="A83" s="378"/>
      <c r="B83" s="372"/>
      <c r="C83" s="372"/>
      <c r="D83" s="372"/>
      <c r="E83" s="372"/>
      <c r="F83" s="372"/>
      <c r="G83" s="133" t="str">
        <f>'01-Mapa de riesgo-UO'!I84</f>
        <v xml:space="preserve"> No se ha alcanzado el punto de equilibrio en la población estudiantil para la financiación de la prestación de servicios</v>
      </c>
      <c r="H83" s="372"/>
      <c r="I83" s="438"/>
      <c r="J83" s="276" t="str">
        <f>'01-Mapa de riesgo-UO'!AW84</f>
        <v>COMPARTIR</v>
      </c>
      <c r="K83" s="372"/>
      <c r="L83" s="369"/>
      <c r="M83" s="369"/>
      <c r="N83" s="369"/>
      <c r="O83" s="369"/>
      <c r="P83" s="369"/>
      <c r="Q83" s="369"/>
      <c r="R83" s="369"/>
      <c r="S83" s="440"/>
    </row>
    <row r="84" spans="1:19" ht="24" hidden="1" customHeight="1" x14ac:dyDescent="0.2">
      <c r="A84" s="378"/>
      <c r="B84" s="372"/>
      <c r="C84" s="372"/>
      <c r="D84" s="372"/>
      <c r="E84" s="372"/>
      <c r="F84" s="372"/>
      <c r="G84" s="133">
        <f>'01-Mapa de riesgo-UO'!I85</f>
        <v>0</v>
      </c>
      <c r="H84" s="372"/>
      <c r="I84" s="438"/>
      <c r="J84" s="276" t="str">
        <f>'01-Mapa de riesgo-UO'!AW85</f>
        <v>COMPARTIR</v>
      </c>
      <c r="K84" s="372"/>
      <c r="L84" s="369"/>
      <c r="M84" s="369"/>
      <c r="N84" s="369"/>
      <c r="O84" s="369"/>
      <c r="P84" s="369"/>
      <c r="Q84" s="369"/>
      <c r="R84" s="369"/>
      <c r="S84" s="440"/>
    </row>
    <row r="85" spans="1:19" ht="12" hidden="1" customHeight="1" x14ac:dyDescent="0.2">
      <c r="A85" s="378">
        <v>26</v>
      </c>
      <c r="B85" s="372" t="str">
        <f>'01-Mapa de riesgo-UO'!D86</f>
        <v>ADMINISTRACIÓN_INSTITUCIONAL</v>
      </c>
      <c r="C85" s="372"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276" t="str">
        <f>'01-Mapa de riesgo-UO'!AW86</f>
        <v>ASUMIR</v>
      </c>
      <c r="K85" s="372" t="str">
        <f t="shared" si="1"/>
        <v>NO</v>
      </c>
      <c r="L85" s="369"/>
      <c r="M85" s="369"/>
      <c r="N85" s="369"/>
      <c r="O85" s="369"/>
      <c r="P85" s="369"/>
      <c r="Q85" s="369"/>
      <c r="R85" s="369"/>
      <c r="S85" s="440"/>
    </row>
    <row r="86" spans="1:19" ht="24" hidden="1" customHeight="1" x14ac:dyDescent="0.2">
      <c r="A86" s="378"/>
      <c r="B86" s="372"/>
      <c r="C86" s="372"/>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276" t="str">
        <f>'01-Mapa de riesgo-UO'!AW87</f>
        <v>ASUMIR</v>
      </c>
      <c r="K86" s="372"/>
      <c r="L86" s="369"/>
      <c r="M86" s="369"/>
      <c r="N86" s="369"/>
      <c r="O86" s="369"/>
      <c r="P86" s="369"/>
      <c r="Q86" s="369"/>
      <c r="R86" s="369"/>
      <c r="S86" s="440"/>
    </row>
    <row r="87" spans="1:19" ht="22.5" hidden="1" x14ac:dyDescent="0.2">
      <c r="A87" s="378"/>
      <c r="B87" s="372"/>
      <c r="C87" s="372"/>
      <c r="D87" s="372"/>
      <c r="E87" s="372"/>
      <c r="F87" s="372"/>
      <c r="G87" s="133" t="str">
        <f>'01-Mapa de riesgo-UO'!I88</f>
        <v>El estudiante perdió interés por el enfoque que se le dio al programa</v>
      </c>
      <c r="H87" s="372"/>
      <c r="I87" s="438"/>
      <c r="J87" s="276" t="str">
        <f>'01-Mapa de riesgo-UO'!AW88</f>
        <v>ASUMIR</v>
      </c>
      <c r="K87" s="372"/>
      <c r="L87" s="369"/>
      <c r="M87" s="369"/>
      <c r="N87" s="369"/>
      <c r="O87" s="369"/>
      <c r="P87" s="369"/>
      <c r="Q87" s="369"/>
      <c r="R87" s="369"/>
      <c r="S87" s="440"/>
    </row>
    <row r="88" spans="1:19" ht="24" hidden="1" customHeight="1" x14ac:dyDescent="0.2">
      <c r="A88" s="378">
        <v>27</v>
      </c>
      <c r="B88" s="372" t="str">
        <f>'01-Mapa de riesgo-UO'!D89</f>
        <v>EXTENSIÓN_PROYECCIÓN_SOCIAL</v>
      </c>
      <c r="C88" s="372"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276" t="str">
        <f>'01-Mapa de riesgo-UO'!AW89</f>
        <v>COMPARTIR</v>
      </c>
      <c r="K88" s="372" t="str">
        <f t="shared" si="1"/>
        <v>Si el proceso lo requiere</v>
      </c>
      <c r="L88" s="369"/>
      <c r="M88" s="369"/>
      <c r="N88" s="369"/>
      <c r="O88" s="369"/>
      <c r="P88" s="369"/>
      <c r="Q88" s="369"/>
      <c r="R88" s="369"/>
      <c r="S88" s="440"/>
    </row>
    <row r="89" spans="1:19" ht="24" hidden="1" customHeight="1" x14ac:dyDescent="0.2">
      <c r="A89" s="378"/>
      <c r="B89" s="372"/>
      <c r="C89" s="372"/>
      <c r="D89" s="372"/>
      <c r="E89" s="372"/>
      <c r="F89" s="372"/>
      <c r="G89" s="133" t="str">
        <f>'01-Mapa de riesgo-UO'!I90</f>
        <v>Falta de divulgación de la FCAA y los servicios de extensión que ofrece al medio</v>
      </c>
      <c r="H89" s="372"/>
      <c r="I89" s="438"/>
      <c r="J89" s="276" t="str">
        <f>'01-Mapa de riesgo-UO'!AW90</f>
        <v>COMPARTIR</v>
      </c>
      <c r="K89" s="372"/>
      <c r="L89" s="369"/>
      <c r="M89" s="369"/>
      <c r="N89" s="369"/>
      <c r="O89" s="369"/>
      <c r="P89" s="369"/>
      <c r="Q89" s="369"/>
      <c r="R89" s="369"/>
      <c r="S89" s="440"/>
    </row>
    <row r="90" spans="1:19" ht="24" hidden="1" customHeight="1" x14ac:dyDescent="0.2">
      <c r="A90" s="378"/>
      <c r="B90" s="372"/>
      <c r="C90" s="372"/>
      <c r="D90" s="372"/>
      <c r="E90" s="372"/>
      <c r="F90" s="372"/>
      <c r="G90" s="133">
        <f>'01-Mapa de riesgo-UO'!I91</f>
        <v>0</v>
      </c>
      <c r="H90" s="372"/>
      <c r="I90" s="438"/>
      <c r="J90" s="276" t="str">
        <f>'01-Mapa de riesgo-UO'!AW91</f>
        <v>COMPARTIR</v>
      </c>
      <c r="K90" s="372"/>
      <c r="L90" s="369"/>
      <c r="M90" s="369"/>
      <c r="N90" s="369"/>
      <c r="O90" s="369"/>
      <c r="P90" s="369"/>
      <c r="Q90" s="369"/>
      <c r="R90" s="369"/>
      <c r="S90" s="440"/>
    </row>
    <row r="91" spans="1:19" ht="12" hidden="1" customHeight="1" x14ac:dyDescent="0.2">
      <c r="A91" s="378">
        <v>28</v>
      </c>
      <c r="B91" s="372" t="str">
        <f>'01-Mapa de riesgo-UO'!D92</f>
        <v>ADMINISTRACIÓN_INSTITUCIONAL</v>
      </c>
      <c r="C91" s="372"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276" t="str">
        <f>'01-Mapa de riesgo-UO'!AW92</f>
        <v>COMPARTIR</v>
      </c>
      <c r="K91" s="372" t="str">
        <f t="shared" si="1"/>
        <v>Debe formularse</v>
      </c>
      <c r="L91" s="428" t="s">
        <v>2808</v>
      </c>
      <c r="M91" s="428"/>
      <c r="N91" s="428"/>
      <c r="O91" s="369"/>
      <c r="P91" s="369"/>
      <c r="Q91" s="369"/>
      <c r="R91" s="369"/>
      <c r="S91" s="440"/>
    </row>
    <row r="92" spans="1:19" ht="24" hidden="1" customHeight="1" x14ac:dyDescent="0.2">
      <c r="A92" s="378"/>
      <c r="B92" s="372"/>
      <c r="C92" s="372"/>
      <c r="D92" s="372"/>
      <c r="E92" s="372"/>
      <c r="F92" s="372"/>
      <c r="G92" s="133" t="str">
        <f>'01-Mapa de riesgo-UO'!I93</f>
        <v xml:space="preserve">CONTRATACIÓN </v>
      </c>
      <c r="H92" s="372"/>
      <c r="I92" s="438"/>
      <c r="J92" s="276" t="str">
        <f>'01-Mapa de riesgo-UO'!AW93</f>
        <v>COMPARTIR</v>
      </c>
      <c r="K92" s="372"/>
      <c r="L92" s="428"/>
      <c r="M92" s="428"/>
      <c r="N92" s="428"/>
      <c r="O92" s="369"/>
      <c r="P92" s="369"/>
      <c r="Q92" s="369"/>
      <c r="R92" s="369"/>
      <c r="S92" s="440"/>
    </row>
    <row r="93" spans="1:19" ht="24" hidden="1" customHeight="1" x14ac:dyDescent="0.2">
      <c r="A93" s="378"/>
      <c r="B93" s="372"/>
      <c r="C93" s="372"/>
      <c r="D93" s="372"/>
      <c r="E93" s="372"/>
      <c r="F93" s="372"/>
      <c r="G93" s="133">
        <f>'01-Mapa de riesgo-UO'!I94</f>
        <v>0</v>
      </c>
      <c r="H93" s="372"/>
      <c r="I93" s="438"/>
      <c r="J93" s="276">
        <f>'01-Mapa de riesgo-UO'!AW94</f>
        <v>0</v>
      </c>
      <c r="K93" s="372"/>
      <c r="L93" s="428"/>
      <c r="M93" s="428"/>
      <c r="N93" s="428"/>
      <c r="O93" s="369"/>
      <c r="P93" s="369"/>
      <c r="Q93" s="369"/>
      <c r="R93" s="369"/>
      <c r="S93" s="440"/>
    </row>
    <row r="94" spans="1:19" ht="24" hidden="1" customHeight="1" x14ac:dyDescent="0.2">
      <c r="A94" s="378">
        <v>29</v>
      </c>
      <c r="B94" s="372" t="str">
        <f>'01-Mapa de riesgo-UO'!D95</f>
        <v>ADMINISTRACIÓN_INSTITUCIONAL</v>
      </c>
      <c r="C94" s="372"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276" t="str">
        <f>'01-Mapa de riesgo-UO'!AW95</f>
        <v>REDUCIR</v>
      </c>
      <c r="K94" s="372" t="str">
        <f t="shared" si="1"/>
        <v>Si el proceso lo requiere</v>
      </c>
      <c r="L94" s="369"/>
      <c r="M94" s="369"/>
      <c r="N94" s="369"/>
      <c r="O94" s="369"/>
      <c r="P94" s="369"/>
      <c r="Q94" s="369"/>
      <c r="R94" s="369"/>
      <c r="S94" s="440"/>
    </row>
    <row r="95" spans="1:19" hidden="1" x14ac:dyDescent="0.2">
      <c r="A95" s="378"/>
      <c r="B95" s="372"/>
      <c r="C95" s="372"/>
      <c r="D95" s="372"/>
      <c r="E95" s="372"/>
      <c r="F95" s="372"/>
      <c r="G95" s="133" t="str">
        <f>'01-Mapa de riesgo-UO'!I96</f>
        <v>Daños en equipos de cómputo de la UTP</v>
      </c>
      <c r="H95" s="372"/>
      <c r="I95" s="438"/>
      <c r="J95" s="276" t="str">
        <f>'01-Mapa de riesgo-UO'!AW96</f>
        <v>COMPARTIR</v>
      </c>
      <c r="K95" s="372"/>
      <c r="L95" s="369"/>
      <c r="M95" s="369"/>
      <c r="N95" s="369"/>
      <c r="O95" s="369"/>
      <c r="P95" s="369"/>
      <c r="Q95" s="369"/>
      <c r="R95" s="369"/>
      <c r="S95" s="440"/>
    </row>
    <row r="96" spans="1:19" ht="24" hidden="1" customHeight="1" x14ac:dyDescent="0.2">
      <c r="A96" s="378"/>
      <c r="B96" s="372"/>
      <c r="C96" s="372"/>
      <c r="D96" s="372"/>
      <c r="E96" s="372"/>
      <c r="F96" s="372"/>
      <c r="G96" s="133" t="str">
        <f>'01-Mapa de riesgo-UO'!I97</f>
        <v>Falta de acceso a la información por el no funcionamiento de los aplicativos de la UTP</v>
      </c>
      <c r="H96" s="372"/>
      <c r="I96" s="438"/>
      <c r="J96" s="276" t="str">
        <f>'01-Mapa de riesgo-UO'!AW97</f>
        <v>COMPARTIR</v>
      </c>
      <c r="K96" s="372"/>
      <c r="L96" s="369"/>
      <c r="M96" s="369"/>
      <c r="N96" s="369"/>
      <c r="O96" s="369"/>
      <c r="P96" s="369"/>
      <c r="Q96" s="369"/>
      <c r="R96" s="369"/>
      <c r="S96" s="440"/>
    </row>
    <row r="97" spans="1:19" ht="24" hidden="1" customHeight="1" x14ac:dyDescent="0.2">
      <c r="A97" s="378">
        <v>30</v>
      </c>
      <c r="B97" s="372" t="str">
        <f>'01-Mapa de riesgo-UO'!D98</f>
        <v>ADMINISTRACIÓN_INSTITUCIONAL</v>
      </c>
      <c r="C97" s="372"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276" t="str">
        <f>'01-Mapa de riesgo-UO'!AW98</f>
        <v>COMPARTIR</v>
      </c>
      <c r="K97" s="372" t="str">
        <f t="shared" si="1"/>
        <v>Si el proceso lo requiere</v>
      </c>
      <c r="L97" s="369"/>
      <c r="M97" s="369"/>
      <c r="N97" s="369"/>
      <c r="O97" s="369"/>
      <c r="P97" s="369"/>
      <c r="Q97" s="369"/>
      <c r="R97" s="369"/>
      <c r="S97" s="440"/>
    </row>
    <row r="98" spans="1:19" ht="24" hidden="1" customHeight="1" x14ac:dyDescent="0.2">
      <c r="A98" s="378"/>
      <c r="B98" s="372"/>
      <c r="C98" s="372"/>
      <c r="D98" s="372"/>
      <c r="E98" s="372"/>
      <c r="F98" s="372"/>
      <c r="G98" s="133" t="str">
        <f>'01-Mapa de riesgo-UO'!I99</f>
        <v>No hay un procedimiento definido para inducción del personal que ingresa como contratista</v>
      </c>
      <c r="H98" s="372"/>
      <c r="I98" s="438"/>
      <c r="J98" s="276" t="str">
        <f>'01-Mapa de riesgo-UO'!AW99</f>
        <v>COMPARTIR</v>
      </c>
      <c r="K98" s="372"/>
      <c r="L98" s="369"/>
      <c r="M98" s="369"/>
      <c r="N98" s="369"/>
      <c r="O98" s="369"/>
      <c r="P98" s="369"/>
      <c r="Q98" s="369"/>
      <c r="R98" s="369"/>
      <c r="S98" s="440"/>
    </row>
    <row r="99" spans="1:19" ht="24" hidden="1" customHeight="1" x14ac:dyDescent="0.2">
      <c r="A99" s="378"/>
      <c r="B99" s="372"/>
      <c r="C99" s="372"/>
      <c r="D99" s="372"/>
      <c r="E99" s="372"/>
      <c r="F99" s="372"/>
      <c r="G99" s="133">
        <f>'01-Mapa de riesgo-UO'!I100</f>
        <v>0</v>
      </c>
      <c r="H99" s="372"/>
      <c r="I99" s="438"/>
      <c r="J99" s="276" t="str">
        <f>'01-Mapa de riesgo-UO'!AW100</f>
        <v>COMPARTIR</v>
      </c>
      <c r="K99" s="372"/>
      <c r="L99" s="369"/>
      <c r="M99" s="369"/>
      <c r="N99" s="369"/>
      <c r="O99" s="369"/>
      <c r="P99" s="369"/>
      <c r="Q99" s="369"/>
      <c r="R99" s="369"/>
      <c r="S99" s="440"/>
    </row>
    <row r="100" spans="1:19" ht="24" hidden="1" customHeight="1" x14ac:dyDescent="0.2">
      <c r="A100" s="378">
        <v>31</v>
      </c>
      <c r="B100" s="372" t="str">
        <f>'01-Mapa de riesgo-UO'!D101</f>
        <v>ADMINISTRACIÓN_INSTITUCIONAL</v>
      </c>
      <c r="C100" s="372"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276" t="str">
        <f>'01-Mapa de riesgo-UO'!AW101</f>
        <v>COMPARTIR</v>
      </c>
      <c r="K100" s="372" t="str">
        <f t="shared" si="1"/>
        <v>Si el proceso lo requiere</v>
      </c>
      <c r="L100" s="369"/>
      <c r="M100" s="369"/>
      <c r="N100" s="369"/>
      <c r="O100" s="369"/>
      <c r="P100" s="369"/>
      <c r="Q100" s="369"/>
      <c r="R100" s="369"/>
      <c r="S100" s="440"/>
    </row>
    <row r="101" spans="1:19" ht="24" hidden="1" customHeight="1" x14ac:dyDescent="0.2">
      <c r="A101" s="378"/>
      <c r="B101" s="372"/>
      <c r="C101" s="372"/>
      <c r="D101" s="372"/>
      <c r="E101" s="372"/>
      <c r="F101" s="372"/>
      <c r="G101" s="133">
        <f>'01-Mapa de riesgo-UO'!I102</f>
        <v>0</v>
      </c>
      <c r="H101" s="372"/>
      <c r="I101" s="438"/>
      <c r="J101" s="276">
        <f>'01-Mapa de riesgo-UO'!AW102</f>
        <v>0</v>
      </c>
      <c r="K101" s="372"/>
      <c r="L101" s="369"/>
      <c r="M101" s="369"/>
      <c r="N101" s="369"/>
      <c r="O101" s="369"/>
      <c r="P101" s="369"/>
      <c r="Q101" s="369"/>
      <c r="R101" s="369"/>
      <c r="S101" s="440"/>
    </row>
    <row r="102" spans="1:19" ht="24" hidden="1" customHeight="1" x14ac:dyDescent="0.2">
      <c r="A102" s="378"/>
      <c r="B102" s="372"/>
      <c r="C102" s="372"/>
      <c r="D102" s="372"/>
      <c r="E102" s="372"/>
      <c r="F102" s="372"/>
      <c r="G102" s="133">
        <f>'01-Mapa de riesgo-UO'!I103</f>
        <v>0</v>
      </c>
      <c r="H102" s="372"/>
      <c r="I102" s="438"/>
      <c r="J102" s="276">
        <f>'01-Mapa de riesgo-UO'!AW103</f>
        <v>0</v>
      </c>
      <c r="K102" s="372"/>
      <c r="L102" s="369"/>
      <c r="M102" s="369"/>
      <c r="N102" s="369"/>
      <c r="O102" s="369"/>
      <c r="P102" s="369"/>
      <c r="Q102" s="369"/>
      <c r="R102" s="369"/>
      <c r="S102" s="440"/>
    </row>
    <row r="103" spans="1:19" ht="24" hidden="1" customHeight="1" x14ac:dyDescent="0.2">
      <c r="A103" s="378">
        <v>32</v>
      </c>
      <c r="B103" s="372" t="str">
        <f>'01-Mapa de riesgo-UO'!D104</f>
        <v>DOCENCIA</v>
      </c>
      <c r="C103" s="372"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276" t="str">
        <f>'01-Mapa de riesgo-UO'!AW104</f>
        <v>EVITAR</v>
      </c>
      <c r="K103" s="372" t="str">
        <f t="shared" si="1"/>
        <v>Debe formularse</v>
      </c>
      <c r="L103" s="369" t="s">
        <v>2804</v>
      </c>
      <c r="M103" s="369"/>
      <c r="N103" s="369"/>
      <c r="O103" s="369" t="s">
        <v>2805</v>
      </c>
      <c r="P103" s="369" t="s">
        <v>2806</v>
      </c>
      <c r="Q103" s="369"/>
      <c r="R103" s="369"/>
      <c r="S103" s="440" t="s">
        <v>2807</v>
      </c>
    </row>
    <row r="104" spans="1:19" ht="24" hidden="1" customHeight="1" x14ac:dyDescent="0.2">
      <c r="A104" s="378"/>
      <c r="B104" s="372"/>
      <c r="C104" s="372"/>
      <c r="D104" s="372"/>
      <c r="E104" s="372"/>
      <c r="F104" s="372"/>
      <c r="G104" s="133" t="str">
        <f>'01-Mapa de riesgo-UO'!I105</f>
        <v>Cambios de las normas que rigen los procesos de renovación de registro calificado</v>
      </c>
      <c r="H104" s="372"/>
      <c r="I104" s="438"/>
      <c r="J104" s="276" t="str">
        <f>'01-Mapa de riesgo-UO'!AW105</f>
        <v>EVITAR</v>
      </c>
      <c r="K104" s="372"/>
      <c r="L104" s="369"/>
      <c r="M104" s="369"/>
      <c r="N104" s="369"/>
      <c r="O104" s="369"/>
      <c r="P104" s="369"/>
      <c r="Q104" s="369"/>
      <c r="R104" s="369"/>
      <c r="S104" s="440"/>
    </row>
    <row r="105" spans="1:19" ht="24" hidden="1" customHeight="1" x14ac:dyDescent="0.2">
      <c r="A105" s="378"/>
      <c r="B105" s="372"/>
      <c r="C105" s="372"/>
      <c r="D105" s="372"/>
      <c r="E105" s="372"/>
      <c r="F105" s="372"/>
      <c r="G105" s="133">
        <f>'01-Mapa de riesgo-UO'!I106</f>
        <v>0</v>
      </c>
      <c r="H105" s="372"/>
      <c r="I105" s="438"/>
      <c r="J105" s="276">
        <f>'01-Mapa de riesgo-UO'!AW106</f>
        <v>0</v>
      </c>
      <c r="K105" s="372"/>
      <c r="L105" s="369"/>
      <c r="M105" s="369"/>
      <c r="N105" s="369"/>
      <c r="O105" s="369"/>
      <c r="P105" s="369"/>
      <c r="Q105" s="369"/>
      <c r="R105" s="369"/>
      <c r="S105" s="440"/>
    </row>
    <row r="106" spans="1:19" ht="24" hidden="1" customHeight="1" x14ac:dyDescent="0.2">
      <c r="A106" s="378">
        <v>33</v>
      </c>
      <c r="B106" s="372" t="str">
        <f>'01-Mapa de riesgo-UO'!D107</f>
        <v>DOCENCIA</v>
      </c>
      <c r="C106" s="372"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276" t="str">
        <f>'01-Mapa de riesgo-UO'!AW107</f>
        <v>REDUCIR</v>
      </c>
      <c r="K106" s="372" t="str">
        <f t="shared" si="1"/>
        <v>Si el proceso lo requiere</v>
      </c>
      <c r="L106" s="369"/>
      <c r="M106" s="369"/>
      <c r="N106" s="369"/>
      <c r="O106" s="369"/>
      <c r="P106" s="369"/>
      <c r="Q106" s="369"/>
      <c r="R106" s="369"/>
      <c r="S106" s="440"/>
    </row>
    <row r="107" spans="1:19" ht="24" hidden="1" customHeight="1" x14ac:dyDescent="0.2">
      <c r="A107" s="378"/>
      <c r="B107" s="372"/>
      <c r="C107" s="372"/>
      <c r="D107" s="372"/>
      <c r="E107" s="372"/>
      <c r="F107" s="372"/>
      <c r="G107" s="133" t="str">
        <f>'01-Mapa de riesgo-UO'!I108</f>
        <v>Los currículos de las asignaturas no permiten el buen desempeño del estudiante</v>
      </c>
      <c r="H107" s="372"/>
      <c r="I107" s="438"/>
      <c r="J107" s="276">
        <f>'01-Mapa de riesgo-UO'!AW108</f>
        <v>0</v>
      </c>
      <c r="K107" s="372"/>
      <c r="L107" s="369"/>
      <c r="M107" s="369"/>
      <c r="N107" s="369"/>
      <c r="O107" s="369"/>
      <c r="P107" s="369"/>
      <c r="Q107" s="369"/>
      <c r="R107" s="369"/>
      <c r="S107" s="440"/>
    </row>
    <row r="108" spans="1:19" ht="24" hidden="1" customHeight="1" x14ac:dyDescent="0.2">
      <c r="A108" s="378"/>
      <c r="B108" s="372"/>
      <c r="C108" s="372"/>
      <c r="D108" s="372"/>
      <c r="E108" s="372"/>
      <c r="F108" s="372"/>
      <c r="G108" s="133">
        <f>'01-Mapa de riesgo-UO'!I109</f>
        <v>0</v>
      </c>
      <c r="H108" s="372"/>
      <c r="I108" s="438"/>
      <c r="J108" s="276">
        <f>'01-Mapa de riesgo-UO'!AW109</f>
        <v>0</v>
      </c>
      <c r="K108" s="372"/>
      <c r="L108" s="369"/>
      <c r="M108" s="369"/>
      <c r="N108" s="369"/>
      <c r="O108" s="369"/>
      <c r="P108" s="369"/>
      <c r="Q108" s="369"/>
      <c r="R108" s="369"/>
      <c r="S108" s="440"/>
    </row>
    <row r="109" spans="1:19" ht="12" hidden="1" customHeight="1" x14ac:dyDescent="0.2">
      <c r="A109" s="378">
        <v>34</v>
      </c>
      <c r="B109" s="372" t="str">
        <f>'01-Mapa de riesgo-UO'!D110</f>
        <v>DOCENCIA</v>
      </c>
      <c r="C109" s="372"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276" t="str">
        <f>'01-Mapa de riesgo-UO'!AW110</f>
        <v>REDUCIR</v>
      </c>
      <c r="K109" s="372" t="str">
        <f t="shared" si="1"/>
        <v>Si el proceso lo requiere</v>
      </c>
      <c r="L109" s="369"/>
      <c r="M109" s="369"/>
      <c r="N109" s="369"/>
      <c r="O109" s="369"/>
      <c r="P109" s="369"/>
      <c r="Q109" s="369"/>
      <c r="R109" s="369"/>
      <c r="S109" s="440"/>
    </row>
    <row r="110" spans="1:19" ht="24" hidden="1" customHeight="1" x14ac:dyDescent="0.2">
      <c r="A110" s="378"/>
      <c r="B110" s="372"/>
      <c r="C110" s="372"/>
      <c r="D110" s="372"/>
      <c r="E110" s="372"/>
      <c r="F110" s="372"/>
      <c r="G110" s="133" t="str">
        <f>'01-Mapa de riesgo-UO'!I111</f>
        <v>Revisión del plan de trabajo de forma que se pueda evidenciar su desarrollo y pertinencia</v>
      </c>
      <c r="H110" s="372"/>
      <c r="I110" s="438"/>
      <c r="J110" s="276" t="str">
        <f>'01-Mapa de riesgo-UO'!AW111</f>
        <v>COMPARTIR</v>
      </c>
      <c r="K110" s="372"/>
      <c r="L110" s="369"/>
      <c r="M110" s="369"/>
      <c r="N110" s="369"/>
      <c r="O110" s="369"/>
      <c r="P110" s="369"/>
      <c r="Q110" s="369"/>
      <c r="R110" s="369"/>
      <c r="S110" s="440"/>
    </row>
    <row r="111" spans="1:19" ht="24" hidden="1" customHeight="1" x14ac:dyDescent="0.2">
      <c r="A111" s="378"/>
      <c r="B111" s="372"/>
      <c r="C111" s="372"/>
      <c r="D111" s="372"/>
      <c r="E111" s="372"/>
      <c r="F111" s="372"/>
      <c r="G111" s="133">
        <f>'01-Mapa de riesgo-UO'!I112</f>
        <v>0</v>
      </c>
      <c r="H111" s="372"/>
      <c r="I111" s="438"/>
      <c r="J111" s="276" t="str">
        <f>'01-Mapa de riesgo-UO'!AW112</f>
        <v>REDUCIR</v>
      </c>
      <c r="K111" s="372"/>
      <c r="L111" s="369"/>
      <c r="M111" s="369"/>
      <c r="N111" s="369"/>
      <c r="O111" s="369"/>
      <c r="P111" s="369"/>
      <c r="Q111" s="369"/>
      <c r="R111" s="369"/>
      <c r="S111" s="440"/>
    </row>
    <row r="112" spans="1:19" ht="24" hidden="1" customHeight="1" x14ac:dyDescent="0.2">
      <c r="A112" s="378">
        <v>35</v>
      </c>
      <c r="B112" s="372" t="str">
        <f>'01-Mapa de riesgo-UO'!D113</f>
        <v>INVESTIGACIÓN_E_INNOVACIÓN</v>
      </c>
      <c r="C112" s="372"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276" t="str">
        <f>'01-Mapa de riesgo-UO'!AW113</f>
        <v>REDUCIR</v>
      </c>
      <c r="K112" s="372" t="str">
        <f t="shared" si="1"/>
        <v>Si el proceso lo requiere</v>
      </c>
      <c r="L112" s="369"/>
      <c r="M112" s="369"/>
      <c r="N112" s="369"/>
      <c r="O112" s="369"/>
      <c r="P112" s="369"/>
      <c r="Q112" s="369"/>
      <c r="R112" s="369"/>
      <c r="S112" s="440"/>
    </row>
    <row r="113" spans="1:19" ht="24" hidden="1" customHeight="1" x14ac:dyDescent="0.2">
      <c r="A113" s="378"/>
      <c r="B113" s="372"/>
      <c r="C113" s="372"/>
      <c r="D113" s="372"/>
      <c r="E113" s="372"/>
      <c r="F113" s="372"/>
      <c r="G113" s="133" t="str">
        <f>'01-Mapa de riesgo-UO'!I114</f>
        <v>Desactualización de la información del Grupo de Investigación en la plataforma de Colciencias  y poca vinculación de estudiantes de pregrado y posgrado</v>
      </c>
      <c r="H113" s="372"/>
      <c r="I113" s="438"/>
      <c r="J113" s="276">
        <f>'01-Mapa de riesgo-UO'!AW114</f>
        <v>0</v>
      </c>
      <c r="K113" s="372"/>
      <c r="L113" s="369"/>
      <c r="M113" s="369"/>
      <c r="N113" s="369"/>
      <c r="O113" s="369"/>
      <c r="P113" s="369"/>
      <c r="Q113" s="369"/>
      <c r="R113" s="369"/>
      <c r="S113" s="440"/>
    </row>
    <row r="114" spans="1:19" ht="22.5" hidden="1" x14ac:dyDescent="0.2">
      <c r="A114" s="378"/>
      <c r="B114" s="372"/>
      <c r="C114" s="372"/>
      <c r="D114" s="372"/>
      <c r="E114" s="372"/>
      <c r="F114" s="372"/>
      <c r="G114" s="133" t="str">
        <f>'01-Mapa de riesgo-UO'!I115</f>
        <v>Poca disponibilidad de presupuesto para el desarrollo de proyectos</v>
      </c>
      <c r="H114" s="372"/>
      <c r="I114" s="438"/>
      <c r="J114" s="276">
        <f>'01-Mapa de riesgo-UO'!AW115</f>
        <v>0</v>
      </c>
      <c r="K114" s="372"/>
      <c r="L114" s="369"/>
      <c r="M114" s="369"/>
      <c r="N114" s="369"/>
      <c r="O114" s="369"/>
      <c r="P114" s="369"/>
      <c r="Q114" s="369"/>
      <c r="R114" s="369"/>
      <c r="S114" s="440"/>
    </row>
    <row r="115" spans="1:19" ht="24" hidden="1" customHeight="1" x14ac:dyDescent="0.2">
      <c r="A115" s="378">
        <v>36</v>
      </c>
      <c r="B115" s="372" t="str">
        <f>'01-Mapa de riesgo-UO'!D116</f>
        <v>INVESTIGACIÓN_E_INNOVACIÓN</v>
      </c>
      <c r="C115" s="372"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276" t="str">
        <f>'01-Mapa de riesgo-UO'!AW116</f>
        <v>ASUMIR</v>
      </c>
      <c r="K115" s="372" t="str">
        <f t="shared" si="1"/>
        <v>NO</v>
      </c>
      <c r="L115" s="369"/>
      <c r="M115" s="369"/>
      <c r="N115" s="369"/>
      <c r="O115" s="369"/>
      <c r="P115" s="369"/>
      <c r="Q115" s="369"/>
      <c r="R115" s="369"/>
      <c r="S115" s="440"/>
    </row>
    <row r="116" spans="1:19" ht="22.5" hidden="1" x14ac:dyDescent="0.2">
      <c r="A116" s="378"/>
      <c r="B116" s="372"/>
      <c r="C116" s="372"/>
      <c r="D116" s="372"/>
      <c r="E116" s="372"/>
      <c r="F116" s="372"/>
      <c r="G116" s="133" t="str">
        <f>'01-Mapa de riesgo-UO'!I117</f>
        <v>Manejo inadecuado de los equipos o falta de uso</v>
      </c>
      <c r="H116" s="372"/>
      <c r="I116" s="438"/>
      <c r="J116" s="276">
        <f>'01-Mapa de riesgo-UO'!AW117</f>
        <v>0</v>
      </c>
      <c r="K116" s="372"/>
      <c r="L116" s="369"/>
      <c r="M116" s="369"/>
      <c r="N116" s="369"/>
      <c r="O116" s="369"/>
      <c r="P116" s="369"/>
      <c r="Q116" s="369"/>
      <c r="R116" s="369"/>
      <c r="S116" s="440"/>
    </row>
    <row r="117" spans="1:19" ht="22.5" hidden="1" x14ac:dyDescent="0.2">
      <c r="A117" s="378"/>
      <c r="B117" s="372"/>
      <c r="C117" s="372"/>
      <c r="D117" s="372"/>
      <c r="E117" s="372"/>
      <c r="F117" s="372"/>
      <c r="G117" s="133" t="str">
        <f>'01-Mapa de riesgo-UO'!I118</f>
        <v>Falta de insumos o complementos necesarios para los equipos</v>
      </c>
      <c r="H117" s="372"/>
      <c r="I117" s="438"/>
      <c r="J117" s="276">
        <f>'01-Mapa de riesgo-UO'!AW118</f>
        <v>0</v>
      </c>
      <c r="K117" s="372"/>
      <c r="L117" s="369"/>
      <c r="M117" s="369"/>
      <c r="N117" s="369"/>
      <c r="O117" s="369"/>
      <c r="P117" s="369"/>
      <c r="Q117" s="369"/>
      <c r="R117" s="369"/>
      <c r="S117" s="440"/>
    </row>
    <row r="118" spans="1:19" ht="12" hidden="1" customHeight="1" x14ac:dyDescent="0.2">
      <c r="A118" s="378">
        <v>37</v>
      </c>
      <c r="B118" s="372" t="str">
        <f>'01-Mapa de riesgo-UO'!D119</f>
        <v>ADMINISTRACIÓN_INSTITUCIONAL</v>
      </c>
      <c r="C118" s="372"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276" t="str">
        <f>'01-Mapa de riesgo-UO'!AW119</f>
        <v>COMPARTIR</v>
      </c>
      <c r="K118" s="372" t="str">
        <f t="shared" si="1"/>
        <v>Si el proceso lo requiere</v>
      </c>
      <c r="L118" s="369"/>
      <c r="M118" s="369"/>
      <c r="N118" s="369"/>
      <c r="O118" s="369"/>
      <c r="P118" s="369"/>
      <c r="Q118" s="369"/>
      <c r="R118" s="369"/>
      <c r="S118" s="440"/>
    </row>
    <row r="119" spans="1:19" ht="24" hidden="1" customHeight="1" x14ac:dyDescent="0.2">
      <c r="A119" s="378"/>
      <c r="B119" s="372"/>
      <c r="C119" s="372"/>
      <c r="D119" s="372"/>
      <c r="E119" s="372"/>
      <c r="F119" s="372"/>
      <c r="G119" s="133">
        <f>'01-Mapa de riesgo-UO'!I120</f>
        <v>0</v>
      </c>
      <c r="H119" s="372"/>
      <c r="I119" s="438"/>
      <c r="J119" s="276">
        <f>'01-Mapa de riesgo-UO'!AW120</f>
        <v>0</v>
      </c>
      <c r="K119" s="372"/>
      <c r="L119" s="369"/>
      <c r="M119" s="369"/>
      <c r="N119" s="369"/>
      <c r="O119" s="369"/>
      <c r="P119" s="369"/>
      <c r="Q119" s="369"/>
      <c r="R119" s="369"/>
      <c r="S119" s="440"/>
    </row>
    <row r="120" spans="1:19" ht="24" hidden="1" customHeight="1" x14ac:dyDescent="0.2">
      <c r="A120" s="378"/>
      <c r="B120" s="372"/>
      <c r="C120" s="372"/>
      <c r="D120" s="372"/>
      <c r="E120" s="372"/>
      <c r="F120" s="372"/>
      <c r="G120" s="133">
        <f>'01-Mapa de riesgo-UO'!I121</f>
        <v>0</v>
      </c>
      <c r="H120" s="372"/>
      <c r="I120" s="438"/>
      <c r="J120" s="276">
        <f>'01-Mapa de riesgo-UO'!AW121</f>
        <v>0</v>
      </c>
      <c r="K120" s="372"/>
      <c r="L120" s="369"/>
      <c r="M120" s="369"/>
      <c r="N120" s="369"/>
      <c r="O120" s="369"/>
      <c r="P120" s="369"/>
      <c r="Q120" s="369"/>
      <c r="R120" s="369"/>
      <c r="S120" s="440"/>
    </row>
    <row r="121" spans="1:19" ht="24" hidden="1" customHeight="1" x14ac:dyDescent="0.2">
      <c r="A121" s="378">
        <v>38</v>
      </c>
      <c r="B121" s="372" t="str">
        <f>'01-Mapa de riesgo-UO'!D122</f>
        <v>EXTENSIÓN_PROYECCIÓN_SOCIAL</v>
      </c>
      <c r="C121" s="372"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276" t="str">
        <f>'01-Mapa de riesgo-UO'!AW122</f>
        <v>REDUCIR</v>
      </c>
      <c r="K121" s="372" t="str">
        <f t="shared" si="1"/>
        <v>Si el proceso lo requiere</v>
      </c>
      <c r="L121" s="369"/>
      <c r="M121" s="369"/>
      <c r="N121" s="369"/>
      <c r="O121" s="369"/>
      <c r="P121" s="369"/>
      <c r="Q121" s="369"/>
      <c r="R121" s="369"/>
      <c r="S121" s="440"/>
    </row>
    <row r="122" spans="1:19" ht="24" hidden="1" customHeight="1" x14ac:dyDescent="0.2">
      <c r="A122" s="378"/>
      <c r="B122" s="372"/>
      <c r="C122" s="372"/>
      <c r="D122" s="372"/>
      <c r="E122" s="372"/>
      <c r="F122" s="372"/>
      <c r="G122" s="133" t="str">
        <f>'01-Mapa de riesgo-UO'!I123</f>
        <v>Desinterés por formular o participar en las actividades de extensión de la facultad</v>
      </c>
      <c r="H122" s="372"/>
      <c r="I122" s="438"/>
      <c r="J122" s="276" t="str">
        <f>'01-Mapa de riesgo-UO'!AW123</f>
        <v>REDUCIR</v>
      </c>
      <c r="K122" s="372"/>
      <c r="L122" s="369"/>
      <c r="M122" s="369"/>
      <c r="N122" s="369"/>
      <c r="O122" s="369"/>
      <c r="P122" s="369"/>
      <c r="Q122" s="369"/>
      <c r="R122" s="369"/>
      <c r="S122" s="440"/>
    </row>
    <row r="123" spans="1:19" ht="24" hidden="1" customHeight="1" x14ac:dyDescent="0.2">
      <c r="A123" s="378"/>
      <c r="B123" s="372"/>
      <c r="C123" s="372"/>
      <c r="D123" s="372"/>
      <c r="E123" s="372"/>
      <c r="F123" s="372"/>
      <c r="G123" s="133" t="str">
        <f>'01-Mapa de riesgo-UO'!I124</f>
        <v>Actualizacion de las actividades de extensión ofrecidos por la Facultad en la página web</v>
      </c>
      <c r="H123" s="372"/>
      <c r="I123" s="438"/>
      <c r="J123" s="276" t="str">
        <f>'01-Mapa de riesgo-UO'!AW124</f>
        <v>REDUCIR</v>
      </c>
      <c r="K123" s="372"/>
      <c r="L123" s="369"/>
      <c r="M123" s="369"/>
      <c r="N123" s="369"/>
      <c r="O123" s="369"/>
      <c r="P123" s="369"/>
      <c r="Q123" s="369"/>
      <c r="R123" s="369"/>
      <c r="S123" s="440"/>
    </row>
    <row r="124" spans="1:19" ht="24" hidden="1" customHeight="1" x14ac:dyDescent="0.2">
      <c r="A124" s="378">
        <v>39</v>
      </c>
      <c r="B124" s="372" t="str">
        <f>'01-Mapa de riesgo-UO'!D125</f>
        <v>EXTENSIÓN_PROYECCIÓN_SOCIAL</v>
      </c>
      <c r="C124" s="372"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276" t="str">
        <f>'01-Mapa de riesgo-UO'!AW125</f>
        <v>COMPARTIR</v>
      </c>
      <c r="K124" s="372" t="str">
        <f t="shared" si="1"/>
        <v>Debe formularse</v>
      </c>
      <c r="L124" s="369" t="s">
        <v>2797</v>
      </c>
      <c r="M124" s="369"/>
      <c r="N124" s="369"/>
      <c r="O124" s="369" t="s">
        <v>2798</v>
      </c>
      <c r="P124" s="369" t="s">
        <v>2799</v>
      </c>
      <c r="Q124" s="369"/>
      <c r="R124" s="369"/>
      <c r="S124" s="440" t="s">
        <v>2798</v>
      </c>
    </row>
    <row r="125" spans="1:19" ht="24" hidden="1" customHeight="1" x14ac:dyDescent="0.2">
      <c r="A125" s="378"/>
      <c r="B125" s="372"/>
      <c r="C125" s="372"/>
      <c r="D125" s="372"/>
      <c r="E125" s="372"/>
      <c r="F125" s="372"/>
      <c r="G125" s="133">
        <f>'01-Mapa de riesgo-UO'!I126</f>
        <v>0</v>
      </c>
      <c r="H125" s="372"/>
      <c r="I125" s="438"/>
      <c r="J125" s="276">
        <f>'01-Mapa de riesgo-UO'!AW126</f>
        <v>0</v>
      </c>
      <c r="K125" s="372"/>
      <c r="L125" s="369"/>
      <c r="M125" s="369"/>
      <c r="N125" s="369"/>
      <c r="O125" s="369"/>
      <c r="P125" s="369"/>
      <c r="Q125" s="369"/>
      <c r="R125" s="369"/>
      <c r="S125" s="440"/>
    </row>
    <row r="126" spans="1:19" ht="24" hidden="1" customHeight="1" x14ac:dyDescent="0.2">
      <c r="A126" s="378"/>
      <c r="B126" s="372"/>
      <c r="C126" s="372"/>
      <c r="D126" s="372"/>
      <c r="E126" s="372"/>
      <c r="F126" s="372"/>
      <c r="G126" s="133">
        <f>'01-Mapa de riesgo-UO'!I127</f>
        <v>0</v>
      </c>
      <c r="H126" s="372"/>
      <c r="I126" s="438"/>
      <c r="J126" s="276">
        <f>'01-Mapa de riesgo-UO'!AW127</f>
        <v>0</v>
      </c>
      <c r="K126" s="372"/>
      <c r="L126" s="369"/>
      <c r="M126" s="369"/>
      <c r="N126" s="369"/>
      <c r="O126" s="369"/>
      <c r="P126" s="369"/>
      <c r="Q126" s="369"/>
      <c r="R126" s="369"/>
      <c r="S126" s="440"/>
    </row>
    <row r="127" spans="1:19" ht="24" hidden="1" customHeight="1" x14ac:dyDescent="0.2">
      <c r="A127" s="378">
        <v>40</v>
      </c>
      <c r="B127" s="372" t="str">
        <f>'01-Mapa de riesgo-UO'!D128</f>
        <v>ADMINISTRACIÓN_INSTITUCIONAL</v>
      </c>
      <c r="C127" s="372"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276" t="str">
        <f>'01-Mapa de riesgo-UO'!AW128</f>
        <v>COMPARTIR</v>
      </c>
      <c r="K127" s="372" t="str">
        <f t="shared" si="1"/>
        <v>Debe formularse</v>
      </c>
      <c r="L127" s="369" t="s">
        <v>2800</v>
      </c>
      <c r="M127" s="369"/>
      <c r="N127" s="369"/>
      <c r="O127" s="369" t="s">
        <v>2801</v>
      </c>
      <c r="P127" s="369" t="s">
        <v>2802</v>
      </c>
      <c r="Q127" s="369"/>
      <c r="R127" s="369"/>
      <c r="S127" s="440" t="s">
        <v>2801</v>
      </c>
    </row>
    <row r="128" spans="1:19" ht="24" hidden="1" customHeight="1" x14ac:dyDescent="0.2">
      <c r="A128" s="378"/>
      <c r="B128" s="372"/>
      <c r="C128" s="372"/>
      <c r="D128" s="372"/>
      <c r="E128" s="372"/>
      <c r="F128" s="372"/>
      <c r="G128" s="133">
        <f>'01-Mapa de riesgo-UO'!I129</f>
        <v>0</v>
      </c>
      <c r="H128" s="372"/>
      <c r="I128" s="438"/>
      <c r="J128" s="276">
        <f>'01-Mapa de riesgo-UO'!AW129</f>
        <v>0</v>
      </c>
      <c r="K128" s="372"/>
      <c r="L128" s="369"/>
      <c r="M128" s="369"/>
      <c r="N128" s="369"/>
      <c r="O128" s="369"/>
      <c r="P128" s="369"/>
      <c r="Q128" s="369"/>
      <c r="R128" s="369"/>
      <c r="S128" s="440"/>
    </row>
    <row r="129" spans="1:19" ht="24" hidden="1" customHeight="1" x14ac:dyDescent="0.2">
      <c r="A129" s="378"/>
      <c r="B129" s="372"/>
      <c r="C129" s="372"/>
      <c r="D129" s="372"/>
      <c r="E129" s="372"/>
      <c r="F129" s="372"/>
      <c r="G129" s="133">
        <f>'01-Mapa de riesgo-UO'!I130</f>
        <v>0</v>
      </c>
      <c r="H129" s="372"/>
      <c r="I129" s="438"/>
      <c r="J129" s="276">
        <f>'01-Mapa de riesgo-UO'!AW130</f>
        <v>0</v>
      </c>
      <c r="K129" s="372"/>
      <c r="L129" s="369"/>
      <c r="M129" s="369"/>
      <c r="N129" s="369"/>
      <c r="O129" s="369"/>
      <c r="P129" s="369"/>
      <c r="Q129" s="369"/>
      <c r="R129" s="369"/>
      <c r="S129" s="440"/>
    </row>
    <row r="130" spans="1:19" ht="72" hidden="1" customHeight="1" x14ac:dyDescent="0.2">
      <c r="A130" s="378">
        <v>41</v>
      </c>
      <c r="B130" s="372" t="str">
        <f>'01-Mapa de riesgo-UO'!D131</f>
        <v>ADMINISTRACIÓN_INSTITUCIONAL</v>
      </c>
      <c r="C130" s="372"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276" t="str">
        <f>'01-Mapa de riesgo-UO'!AW131</f>
        <v>COMPARTIR</v>
      </c>
      <c r="K130" s="372" t="str">
        <f t="shared" si="1"/>
        <v>Debe formularse</v>
      </c>
      <c r="L130" s="369" t="s">
        <v>2800</v>
      </c>
      <c r="M130" s="369"/>
      <c r="N130" s="369"/>
      <c r="O130" s="369" t="s">
        <v>2801</v>
      </c>
      <c r="P130" s="369" t="s">
        <v>2803</v>
      </c>
      <c r="Q130" s="369"/>
      <c r="R130" s="369"/>
      <c r="S130" s="440" t="s">
        <v>2801</v>
      </c>
    </row>
    <row r="131" spans="1:19" ht="22.5" hidden="1" x14ac:dyDescent="0.2">
      <c r="A131" s="378"/>
      <c r="B131" s="372"/>
      <c r="C131" s="372"/>
      <c r="D131" s="372"/>
      <c r="E131" s="372"/>
      <c r="F131" s="372"/>
      <c r="G131" s="133" t="str">
        <f>'01-Mapa de riesgo-UO'!I132</f>
        <v>No hay notificaciones de respuesta de las diferentes solicitudes.</v>
      </c>
      <c r="H131" s="372"/>
      <c r="I131" s="438"/>
      <c r="J131" s="276">
        <f>'01-Mapa de riesgo-UO'!AW132</f>
        <v>0</v>
      </c>
      <c r="K131" s="372"/>
      <c r="L131" s="369"/>
      <c r="M131" s="369"/>
      <c r="N131" s="369"/>
      <c r="O131" s="369"/>
      <c r="P131" s="369"/>
      <c r="Q131" s="369"/>
      <c r="R131" s="369"/>
      <c r="S131" s="440"/>
    </row>
    <row r="132" spans="1:19" ht="24" hidden="1" customHeight="1" x14ac:dyDescent="0.2">
      <c r="A132" s="378"/>
      <c r="B132" s="372"/>
      <c r="C132" s="372"/>
      <c r="D132" s="372"/>
      <c r="E132" s="372"/>
      <c r="F132" s="372"/>
      <c r="G132" s="133" t="str">
        <f>'01-Mapa de riesgo-UO'!I133</f>
        <v>Falta de profesionalismo para la realización de los procesos legales por parte de las personas encargadas</v>
      </c>
      <c r="H132" s="372"/>
      <c r="I132" s="438"/>
      <c r="J132" s="276">
        <f>'01-Mapa de riesgo-UO'!AW133</f>
        <v>0</v>
      </c>
      <c r="K132" s="372"/>
      <c r="L132" s="369"/>
      <c r="M132" s="369"/>
      <c r="N132" s="369"/>
      <c r="O132" s="369"/>
      <c r="P132" s="369"/>
      <c r="Q132" s="369"/>
      <c r="R132" s="369"/>
      <c r="S132" s="440"/>
    </row>
    <row r="133" spans="1:19" ht="24" hidden="1" customHeight="1" x14ac:dyDescent="0.2">
      <c r="A133" s="378">
        <v>42</v>
      </c>
      <c r="B133" s="372" t="str">
        <f>'01-Mapa de riesgo-UO'!D134</f>
        <v>DOCENCIA</v>
      </c>
      <c r="C133" s="372"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276" t="str">
        <f>'01-Mapa de riesgo-UO'!AW134</f>
        <v>COMPARTIR</v>
      </c>
      <c r="K133" s="372" t="str">
        <f t="shared" si="1"/>
        <v>Si el proceso lo requiere</v>
      </c>
      <c r="L133" s="369"/>
      <c r="M133" s="369"/>
      <c r="N133" s="369"/>
      <c r="O133" s="369"/>
      <c r="P133" s="369"/>
      <c r="Q133" s="369"/>
      <c r="R133" s="369"/>
      <c r="S133" s="440"/>
    </row>
    <row r="134" spans="1:19" ht="24" hidden="1" customHeight="1" x14ac:dyDescent="0.2">
      <c r="A134" s="378"/>
      <c r="B134" s="372"/>
      <c r="C134" s="372"/>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276" t="str">
        <f>'01-Mapa de riesgo-UO'!AW135</f>
        <v>REDUCIR</v>
      </c>
      <c r="K134" s="372"/>
      <c r="L134" s="369"/>
      <c r="M134" s="369"/>
      <c r="N134" s="369"/>
      <c r="O134" s="369"/>
      <c r="P134" s="369"/>
      <c r="Q134" s="369"/>
      <c r="R134" s="369"/>
      <c r="S134" s="440"/>
    </row>
    <row r="135" spans="1:19" ht="24" hidden="1" customHeight="1" x14ac:dyDescent="0.2">
      <c r="A135" s="378"/>
      <c r="B135" s="372"/>
      <c r="C135" s="372"/>
      <c r="D135" s="372"/>
      <c r="E135" s="372"/>
      <c r="F135" s="372"/>
      <c r="G135" s="133" t="str">
        <f>'01-Mapa de riesgo-UO'!I136</f>
        <v>Demora en el trámite y seguimiento del proceso, la planta docente predominante por contratación de prestación en los servicios de posgrado.</v>
      </c>
      <c r="H135" s="372"/>
      <c r="I135" s="438"/>
      <c r="J135" s="276">
        <f>'01-Mapa de riesgo-UO'!AW136</f>
        <v>0</v>
      </c>
      <c r="K135" s="372"/>
      <c r="L135" s="369"/>
      <c r="M135" s="369"/>
      <c r="N135" s="369"/>
      <c r="O135" s="369"/>
      <c r="P135" s="369"/>
      <c r="Q135" s="369"/>
      <c r="R135" s="369"/>
      <c r="S135" s="440"/>
    </row>
    <row r="136" spans="1:19" ht="24" hidden="1" customHeight="1" x14ac:dyDescent="0.2">
      <c r="A136" s="378">
        <v>43</v>
      </c>
      <c r="B136" s="372" t="str">
        <f>'01-Mapa de riesgo-UO'!D137</f>
        <v>DOCENCIA</v>
      </c>
      <c r="C136" s="372"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276" t="str">
        <f>'01-Mapa de riesgo-UO'!AW137</f>
        <v>REDUCIR</v>
      </c>
      <c r="K136" s="372" t="str">
        <f t="shared" si="1"/>
        <v>Si el proceso lo requiere</v>
      </c>
      <c r="L136" s="369"/>
      <c r="M136" s="369"/>
      <c r="N136" s="369"/>
      <c r="O136" s="369"/>
      <c r="P136" s="369"/>
      <c r="Q136" s="369"/>
      <c r="R136" s="369"/>
      <c r="S136" s="440"/>
    </row>
    <row r="137" spans="1:19" ht="22.5" hidden="1" x14ac:dyDescent="0.2">
      <c r="A137" s="378"/>
      <c r="B137" s="372"/>
      <c r="C137" s="372"/>
      <c r="D137" s="372"/>
      <c r="E137" s="372"/>
      <c r="F137" s="372"/>
      <c r="G137" s="133" t="str">
        <f>'01-Mapa de riesgo-UO'!I138</f>
        <v>Falta de calidad de los programas academicos</v>
      </c>
      <c r="H137" s="372"/>
      <c r="I137" s="438"/>
      <c r="J137" s="276" t="str">
        <f>'01-Mapa de riesgo-UO'!AW138</f>
        <v>REDUCIR</v>
      </c>
      <c r="K137" s="372"/>
      <c r="L137" s="369"/>
      <c r="M137" s="369"/>
      <c r="N137" s="369"/>
      <c r="O137" s="369"/>
      <c r="P137" s="369"/>
      <c r="Q137" s="369"/>
      <c r="R137" s="369"/>
      <c r="S137" s="440"/>
    </row>
    <row r="138" spans="1:19" ht="22.5" hidden="1" x14ac:dyDescent="0.2">
      <c r="A138" s="378"/>
      <c r="B138" s="372"/>
      <c r="C138" s="372"/>
      <c r="D138" s="372"/>
      <c r="E138" s="372"/>
      <c r="F138" s="372"/>
      <c r="G138" s="133" t="str">
        <f>'01-Mapa de riesgo-UO'!I139</f>
        <v>Largos periodos de cese de actividades por los paros que se realizan.</v>
      </c>
      <c r="H138" s="372"/>
      <c r="I138" s="438"/>
      <c r="J138" s="276">
        <f>'01-Mapa de riesgo-UO'!AW139</f>
        <v>0</v>
      </c>
      <c r="K138" s="372"/>
      <c r="L138" s="369"/>
      <c r="M138" s="369"/>
      <c r="N138" s="369"/>
      <c r="O138" s="369"/>
      <c r="P138" s="369"/>
      <c r="Q138" s="369"/>
      <c r="R138" s="369"/>
      <c r="S138" s="440"/>
    </row>
    <row r="139" spans="1:19" ht="12" hidden="1" customHeight="1" x14ac:dyDescent="0.2">
      <c r="A139" s="378">
        <v>44</v>
      </c>
      <c r="B139" s="372" t="str">
        <f>'01-Mapa de riesgo-UO'!D140</f>
        <v>DOCENCIA</v>
      </c>
      <c r="C139" s="372"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276" t="str">
        <f>'01-Mapa de riesgo-UO'!AW140</f>
        <v>ASUMIR</v>
      </c>
      <c r="K139" s="372" t="str">
        <f t="shared" si="1"/>
        <v>NO</v>
      </c>
      <c r="L139" s="369"/>
      <c r="M139" s="369"/>
      <c r="N139" s="369"/>
      <c r="O139" s="369"/>
      <c r="P139" s="369"/>
      <c r="Q139" s="369"/>
      <c r="R139" s="369"/>
      <c r="S139" s="440"/>
    </row>
    <row r="140" spans="1:19" ht="24" hidden="1" customHeight="1" x14ac:dyDescent="0.2">
      <c r="A140" s="378"/>
      <c r="B140" s="372"/>
      <c r="C140" s="372"/>
      <c r="D140" s="372"/>
      <c r="E140" s="372"/>
      <c r="F140" s="372"/>
      <c r="G140" s="133" t="str">
        <f>'01-Mapa de riesgo-UO'!I141</f>
        <v>Falta de motivación por parte de los estudiantes que presentan las pruebas</v>
      </c>
      <c r="H140" s="372"/>
      <c r="I140" s="438"/>
      <c r="J140" s="276" t="str">
        <f>'01-Mapa de riesgo-UO'!AW141</f>
        <v>ASUMIR</v>
      </c>
      <c r="K140" s="372"/>
      <c r="L140" s="369"/>
      <c r="M140" s="369"/>
      <c r="N140" s="369"/>
      <c r="O140" s="369"/>
      <c r="P140" s="369"/>
      <c r="Q140" s="369"/>
      <c r="R140" s="369"/>
      <c r="S140" s="440"/>
    </row>
    <row r="141" spans="1:19" ht="24" hidden="1" customHeight="1" x14ac:dyDescent="0.2">
      <c r="A141" s="378"/>
      <c r="B141" s="372"/>
      <c r="C141" s="372"/>
      <c r="D141" s="372"/>
      <c r="E141" s="372"/>
      <c r="F141" s="372"/>
      <c r="G141" s="133">
        <f>'01-Mapa de riesgo-UO'!I142</f>
        <v>0</v>
      </c>
      <c r="H141" s="372"/>
      <c r="I141" s="438"/>
      <c r="J141" s="276" t="str">
        <f>'01-Mapa de riesgo-UO'!AW142</f>
        <v>ASUMIR</v>
      </c>
      <c r="K141" s="372"/>
      <c r="L141" s="369"/>
      <c r="M141" s="369"/>
      <c r="N141" s="369"/>
      <c r="O141" s="369"/>
      <c r="P141" s="369"/>
      <c r="Q141" s="369"/>
      <c r="R141" s="369"/>
      <c r="S141" s="440"/>
    </row>
    <row r="142" spans="1:19" ht="24" hidden="1" customHeight="1" x14ac:dyDescent="0.2">
      <c r="A142" s="378">
        <v>45</v>
      </c>
      <c r="B142" s="372" t="str">
        <f>'01-Mapa de riesgo-UO'!D143</f>
        <v>DOCENCIA</v>
      </c>
      <c r="C142" s="372"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276" t="str">
        <f>'01-Mapa de riesgo-UO'!AW143</f>
        <v>REDUCIR</v>
      </c>
      <c r="K142" s="372" t="str">
        <f t="shared" ref="K142:K205" si="2">IF(I142="GRAVE","Debe formularse",IF(I142="MODERADO", "Si el proceso lo requiere","NO"))</f>
        <v>Si el proceso lo requiere</v>
      </c>
      <c r="L142" s="369"/>
      <c r="M142" s="369"/>
      <c r="N142" s="369"/>
      <c r="O142" s="369"/>
      <c r="P142" s="369"/>
      <c r="Q142" s="369"/>
      <c r="R142" s="369"/>
      <c r="S142" s="440"/>
    </row>
    <row r="143" spans="1:19" ht="24" hidden="1" customHeight="1" x14ac:dyDescent="0.2">
      <c r="A143" s="378"/>
      <c r="B143" s="372"/>
      <c r="C143" s="372"/>
      <c r="D143" s="372"/>
      <c r="E143" s="372"/>
      <c r="F143" s="372"/>
      <c r="G143" s="133" t="str">
        <f>'01-Mapa de riesgo-UO'!I144</f>
        <v>Modelo de contratación docente no permite continuidad de los procesos y asignación de funciones</v>
      </c>
      <c r="H143" s="372"/>
      <c r="I143" s="438"/>
      <c r="J143" s="276" t="str">
        <f>'01-Mapa de riesgo-UO'!AW144</f>
        <v>COMPARTIR</v>
      </c>
      <c r="K143" s="372"/>
      <c r="L143" s="369"/>
      <c r="M143" s="369"/>
      <c r="N143" s="369"/>
      <c r="O143" s="369"/>
      <c r="P143" s="369"/>
      <c r="Q143" s="369"/>
      <c r="R143" s="369"/>
      <c r="S143" s="440"/>
    </row>
    <row r="144" spans="1:19" ht="24" hidden="1" customHeight="1" x14ac:dyDescent="0.2">
      <c r="A144" s="378"/>
      <c r="B144" s="372"/>
      <c r="C144" s="372"/>
      <c r="D144" s="372"/>
      <c r="E144" s="372"/>
      <c r="F144" s="372"/>
      <c r="G144" s="133" t="str">
        <f>'01-Mapa de riesgo-UO'!I145</f>
        <v>Debilidad en los procesos de apropiación de los  lineamientos institucionales para la renovación curricular</v>
      </c>
      <c r="H144" s="372"/>
      <c r="I144" s="438"/>
      <c r="J144" s="276" t="str">
        <f>'01-Mapa de riesgo-UO'!AW145</f>
        <v>REDUCIR</v>
      </c>
      <c r="K144" s="372"/>
      <c r="L144" s="369"/>
      <c r="M144" s="369"/>
      <c r="N144" s="369"/>
      <c r="O144" s="369"/>
      <c r="P144" s="369"/>
      <c r="Q144" s="369"/>
      <c r="R144" s="369"/>
      <c r="S144" s="440"/>
    </row>
    <row r="145" spans="1:19" ht="24" hidden="1" customHeight="1" x14ac:dyDescent="0.2">
      <c r="A145" s="378">
        <v>46</v>
      </c>
      <c r="B145" s="372" t="str">
        <f>'01-Mapa de riesgo-UO'!D146</f>
        <v>INVESTIGACIÓN_E_INNOVACIÓN</v>
      </c>
      <c r="C145" s="372"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276" t="str">
        <f>'01-Mapa de riesgo-UO'!AW146</f>
        <v>COMPARTIR</v>
      </c>
      <c r="K145" s="372" t="str">
        <f t="shared" si="2"/>
        <v>Si el proceso lo requiere</v>
      </c>
      <c r="L145" s="369"/>
      <c r="M145" s="369"/>
      <c r="N145" s="369"/>
      <c r="O145" s="369"/>
      <c r="P145" s="369"/>
      <c r="Q145" s="369"/>
      <c r="R145" s="369"/>
      <c r="S145" s="440"/>
    </row>
    <row r="146" spans="1:19" ht="24" hidden="1" customHeight="1" x14ac:dyDescent="0.2">
      <c r="A146" s="378"/>
      <c r="B146" s="372"/>
      <c r="C146" s="372"/>
      <c r="D146" s="372"/>
      <c r="E146" s="372"/>
      <c r="F146" s="372"/>
      <c r="G146" s="133" t="str">
        <f>'01-Mapa de riesgo-UO'!I147</f>
        <v>Desactualización de la información del Grupo de Investigación en la plataforma de Minciencias</v>
      </c>
      <c r="H146" s="372"/>
      <c r="I146" s="438"/>
      <c r="J146" s="276" t="str">
        <f>'01-Mapa de riesgo-UO'!AW147</f>
        <v>COMPARTIR</v>
      </c>
      <c r="K146" s="372"/>
      <c r="L146" s="369"/>
      <c r="M146" s="369"/>
      <c r="N146" s="369"/>
      <c r="O146" s="369"/>
      <c r="P146" s="369"/>
      <c r="Q146" s="369"/>
      <c r="R146" s="369"/>
      <c r="S146" s="440"/>
    </row>
    <row r="147" spans="1:19" ht="24" hidden="1" customHeight="1" x14ac:dyDescent="0.2">
      <c r="A147" s="378"/>
      <c r="B147" s="372"/>
      <c r="C147" s="372"/>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276" t="str">
        <f>'01-Mapa de riesgo-UO'!AW148</f>
        <v>REDUCIR</v>
      </c>
      <c r="K147" s="372"/>
      <c r="L147" s="369"/>
      <c r="M147" s="369"/>
      <c r="N147" s="369"/>
      <c r="O147" s="369"/>
      <c r="P147" s="369"/>
      <c r="Q147" s="369"/>
      <c r="R147" s="369"/>
      <c r="S147" s="440"/>
    </row>
    <row r="148" spans="1:19" ht="24" hidden="1" customHeight="1" x14ac:dyDescent="0.2">
      <c r="A148" s="378">
        <v>47</v>
      </c>
      <c r="B148" s="372" t="str">
        <f>'01-Mapa de riesgo-UO'!D149</f>
        <v>ADMINISTRACIÓN_INSTITUCIONAL</v>
      </c>
      <c r="C148" s="372"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276" t="str">
        <f>'01-Mapa de riesgo-UO'!AW149</f>
        <v>REDUCIR</v>
      </c>
      <c r="K148" s="372" t="str">
        <f t="shared" si="2"/>
        <v>Si el proceso lo requiere</v>
      </c>
      <c r="L148" s="369"/>
      <c r="M148" s="369"/>
      <c r="N148" s="369"/>
      <c r="O148" s="369"/>
      <c r="P148" s="369"/>
      <c r="Q148" s="369"/>
      <c r="R148" s="369"/>
      <c r="S148" s="440"/>
    </row>
    <row r="149" spans="1:19" ht="24" hidden="1" customHeight="1" x14ac:dyDescent="0.2">
      <c r="A149" s="378"/>
      <c r="B149" s="372"/>
      <c r="C149" s="372"/>
      <c r="D149" s="372"/>
      <c r="E149" s="372"/>
      <c r="F149" s="372"/>
      <c r="G149" s="133" t="str">
        <f>'01-Mapa de riesgo-UO'!I150</f>
        <v>No obtener información a tiempo de otras areas para responder a las solicitudes</v>
      </c>
      <c r="H149" s="372"/>
      <c r="I149" s="438"/>
      <c r="J149" s="276" t="str">
        <f>'01-Mapa de riesgo-UO'!AW150</f>
        <v>REDUCIR</v>
      </c>
      <c r="K149" s="372"/>
      <c r="L149" s="369"/>
      <c r="M149" s="369"/>
      <c r="N149" s="369"/>
      <c r="O149" s="369"/>
      <c r="P149" s="369"/>
      <c r="Q149" s="369"/>
      <c r="R149" s="369"/>
      <c r="S149" s="440"/>
    </row>
    <row r="150" spans="1:19" ht="24" hidden="1" customHeight="1" x14ac:dyDescent="0.2">
      <c r="A150" s="378"/>
      <c r="B150" s="372"/>
      <c r="C150" s="372"/>
      <c r="D150" s="372"/>
      <c r="E150" s="372"/>
      <c r="F150" s="372"/>
      <c r="G150" s="133">
        <f>'01-Mapa de riesgo-UO'!I151</f>
        <v>0</v>
      </c>
      <c r="H150" s="372"/>
      <c r="I150" s="438"/>
      <c r="J150" s="276">
        <f>'01-Mapa de riesgo-UO'!AW151</f>
        <v>0</v>
      </c>
      <c r="K150" s="372"/>
      <c r="L150" s="369"/>
      <c r="M150" s="369"/>
      <c r="N150" s="369"/>
      <c r="O150" s="369"/>
      <c r="P150" s="369"/>
      <c r="Q150" s="369"/>
      <c r="R150" s="369"/>
      <c r="S150" s="440"/>
    </row>
    <row r="151" spans="1:19" ht="48" hidden="1" customHeight="1" x14ac:dyDescent="0.2">
      <c r="A151" s="378">
        <v>48</v>
      </c>
      <c r="B151" s="372" t="str">
        <f>'01-Mapa de riesgo-UO'!D152</f>
        <v>DOCENCIA</v>
      </c>
      <c r="C151" s="372"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276" t="str">
        <f>'01-Mapa de riesgo-UO'!AW152</f>
        <v>COMPARTIR</v>
      </c>
      <c r="K151" s="372" t="str">
        <f t="shared" si="2"/>
        <v>Si el proceso lo requiere</v>
      </c>
      <c r="L151" s="369"/>
      <c r="M151" s="369"/>
      <c r="N151" s="369"/>
      <c r="O151" s="369"/>
      <c r="P151" s="369"/>
      <c r="Q151" s="369"/>
      <c r="R151" s="369"/>
      <c r="S151" s="440"/>
    </row>
    <row r="152" spans="1:19" ht="22.5" hidden="1" x14ac:dyDescent="0.2">
      <c r="A152" s="378"/>
      <c r="B152" s="372"/>
      <c r="C152" s="372"/>
      <c r="D152" s="372"/>
      <c r="E152" s="372"/>
      <c r="F152" s="372"/>
      <c r="G152" s="133" t="str">
        <f>'01-Mapa de riesgo-UO'!I153</f>
        <v>No se informa a la comunidad los convenios vigentes para movilidad</v>
      </c>
      <c r="H152" s="372"/>
      <c r="I152" s="438"/>
      <c r="J152" s="276" t="str">
        <f>'01-Mapa de riesgo-UO'!AW153</f>
        <v>COMPARTIR</v>
      </c>
      <c r="K152" s="372"/>
      <c r="L152" s="369"/>
      <c r="M152" s="369"/>
      <c r="N152" s="369"/>
      <c r="O152" s="369"/>
      <c r="P152" s="369"/>
      <c r="Q152" s="369"/>
      <c r="R152" s="369"/>
      <c r="S152" s="440"/>
    </row>
    <row r="153" spans="1:19" hidden="1" x14ac:dyDescent="0.2">
      <c r="A153" s="378"/>
      <c r="B153" s="372"/>
      <c r="C153" s="372"/>
      <c r="D153" s="372"/>
      <c r="E153" s="372"/>
      <c r="F153" s="372"/>
      <c r="G153" s="133" t="str">
        <f>'01-Mapa de riesgo-UO'!I154</f>
        <v>Falta de recursos para realizar la movilidad.</v>
      </c>
      <c r="H153" s="372"/>
      <c r="I153" s="438"/>
      <c r="J153" s="276">
        <f>'01-Mapa de riesgo-UO'!AW154</f>
        <v>0</v>
      </c>
      <c r="K153" s="372"/>
      <c r="L153" s="369"/>
      <c r="M153" s="369"/>
      <c r="N153" s="369"/>
      <c r="O153" s="369"/>
      <c r="P153" s="369"/>
      <c r="Q153" s="369"/>
      <c r="R153" s="369"/>
      <c r="S153" s="440"/>
    </row>
    <row r="154" spans="1:19" ht="24" hidden="1" customHeight="1" x14ac:dyDescent="0.2">
      <c r="A154" s="378">
        <v>49</v>
      </c>
      <c r="B154" s="372" t="str">
        <f>'01-Mapa de riesgo-UO'!D155</f>
        <v>DOCENCIA</v>
      </c>
      <c r="C154" s="372"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276" t="str">
        <f>'01-Mapa de riesgo-UO'!AW155</f>
        <v>ASUMIR</v>
      </c>
      <c r="K154" s="372" t="str">
        <f t="shared" si="2"/>
        <v>NO</v>
      </c>
      <c r="L154" s="369"/>
      <c r="M154" s="369"/>
      <c r="N154" s="369"/>
      <c r="O154" s="369"/>
      <c r="P154" s="369"/>
      <c r="Q154" s="369"/>
      <c r="R154" s="369"/>
      <c r="S154" s="440"/>
    </row>
    <row r="155" spans="1:19" ht="24" hidden="1" customHeight="1" x14ac:dyDescent="0.2">
      <c r="A155" s="378"/>
      <c r="B155" s="372"/>
      <c r="C155" s="372"/>
      <c r="D155" s="372"/>
      <c r="E155" s="372"/>
      <c r="F155" s="372"/>
      <c r="G155" s="133" t="str">
        <f>'01-Mapa de riesgo-UO'!I156</f>
        <v>No responder a los requerimientos y condiciones de calidad estipulados por la norma</v>
      </c>
      <c r="H155" s="372"/>
      <c r="I155" s="438"/>
      <c r="J155" s="276" t="str">
        <f>'01-Mapa de riesgo-UO'!AW156</f>
        <v>ASUMIR</v>
      </c>
      <c r="K155" s="372"/>
      <c r="L155" s="369"/>
      <c r="M155" s="369"/>
      <c r="N155" s="369"/>
      <c r="O155" s="369"/>
      <c r="P155" s="369"/>
      <c r="Q155" s="369"/>
      <c r="R155" s="369"/>
      <c r="S155" s="440"/>
    </row>
    <row r="156" spans="1:19" ht="24" hidden="1" customHeight="1" x14ac:dyDescent="0.2">
      <c r="A156" s="378"/>
      <c r="B156" s="372"/>
      <c r="C156" s="372"/>
      <c r="D156" s="372"/>
      <c r="E156" s="372"/>
      <c r="F156" s="372"/>
      <c r="G156" s="133" t="str">
        <f>'01-Mapa de riesgo-UO'!I157</f>
        <v>Por falta de recursos no hay suficiente cumplimiento de las condiciones requeridas para acreditar programas (infraestructura - docentes - investigación )</v>
      </c>
      <c r="H156" s="372"/>
      <c r="I156" s="438"/>
      <c r="J156" s="276" t="str">
        <f>'01-Mapa de riesgo-UO'!AW157</f>
        <v>ASUMIR</v>
      </c>
      <c r="K156" s="372"/>
      <c r="L156" s="369"/>
      <c r="M156" s="369"/>
      <c r="N156" s="369"/>
      <c r="O156" s="369"/>
      <c r="P156" s="369"/>
      <c r="Q156" s="369"/>
      <c r="R156" s="369"/>
      <c r="S156" s="440"/>
    </row>
    <row r="157" spans="1:19" ht="36" hidden="1" customHeight="1" x14ac:dyDescent="0.2">
      <c r="A157" s="378">
        <v>50</v>
      </c>
      <c r="B157" s="372" t="str">
        <f>'01-Mapa de riesgo-UO'!D158</f>
        <v>DOCENCIA</v>
      </c>
      <c r="C157" s="372"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276" t="str">
        <f>'01-Mapa de riesgo-UO'!AW158</f>
        <v>ASUMIR</v>
      </c>
      <c r="K157" s="372" t="str">
        <f t="shared" si="2"/>
        <v>NO</v>
      </c>
      <c r="L157" s="369"/>
      <c r="M157" s="369"/>
      <c r="N157" s="369"/>
      <c r="O157" s="369"/>
      <c r="P157" s="369"/>
      <c r="Q157" s="369"/>
      <c r="R157" s="369"/>
      <c r="S157" s="440"/>
    </row>
    <row r="158" spans="1:19" ht="22.5" hidden="1" x14ac:dyDescent="0.2">
      <c r="A158" s="378"/>
      <c r="B158" s="372"/>
      <c r="C158" s="372"/>
      <c r="D158" s="372"/>
      <c r="E158" s="372"/>
      <c r="F158" s="372"/>
      <c r="G158" s="133" t="str">
        <f>'01-Mapa de riesgo-UO'!I159</f>
        <v>Desactualización curricular de los programas de la Facultad</v>
      </c>
      <c r="H158" s="372"/>
      <c r="I158" s="438"/>
      <c r="J158" s="276" t="str">
        <f>'01-Mapa de riesgo-UO'!AW159</f>
        <v>ASUMIR</v>
      </c>
      <c r="K158" s="372"/>
      <c r="L158" s="369"/>
      <c r="M158" s="369"/>
      <c r="N158" s="369"/>
      <c r="O158" s="369"/>
      <c r="P158" s="369"/>
      <c r="Q158" s="369"/>
      <c r="R158" s="369"/>
      <c r="S158" s="440"/>
    </row>
    <row r="159" spans="1:19" ht="24" hidden="1" customHeight="1" x14ac:dyDescent="0.2">
      <c r="A159" s="378"/>
      <c r="B159" s="372"/>
      <c r="C159" s="372"/>
      <c r="D159" s="372"/>
      <c r="E159" s="372"/>
      <c r="F159" s="372"/>
      <c r="G159" s="133">
        <f>'01-Mapa de riesgo-UO'!I160</f>
        <v>0</v>
      </c>
      <c r="H159" s="372"/>
      <c r="I159" s="438"/>
      <c r="J159" s="276" t="str">
        <f>'01-Mapa de riesgo-UO'!AW160</f>
        <v>ASUMIR</v>
      </c>
      <c r="K159" s="372"/>
      <c r="L159" s="369"/>
      <c r="M159" s="369"/>
      <c r="N159" s="369"/>
      <c r="O159" s="369"/>
      <c r="P159" s="369"/>
      <c r="Q159" s="369"/>
      <c r="R159" s="369"/>
      <c r="S159" s="440"/>
    </row>
    <row r="160" spans="1:19" ht="24" hidden="1" customHeight="1" x14ac:dyDescent="0.2">
      <c r="A160" s="378">
        <v>51</v>
      </c>
      <c r="B160" s="372" t="str">
        <f>'01-Mapa de riesgo-UO'!D161</f>
        <v>INVESTIGACIÓN_E_INNOVACIÓN</v>
      </c>
      <c r="C160" s="372"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276" t="str">
        <f>'01-Mapa de riesgo-UO'!AW161</f>
        <v>ASUMIR</v>
      </c>
      <c r="K160" s="372" t="str">
        <f t="shared" si="2"/>
        <v>NO</v>
      </c>
      <c r="L160" s="369"/>
      <c r="M160" s="369"/>
      <c r="N160" s="369"/>
      <c r="O160" s="369"/>
      <c r="P160" s="369"/>
      <c r="Q160" s="369"/>
      <c r="R160" s="369"/>
      <c r="S160" s="440"/>
    </row>
    <row r="161" spans="1:19" ht="24" hidden="1" customHeight="1" x14ac:dyDescent="0.2">
      <c r="A161" s="378"/>
      <c r="B161" s="372"/>
      <c r="C161" s="372"/>
      <c r="D161" s="372"/>
      <c r="E161" s="372"/>
      <c r="F161" s="372"/>
      <c r="G161" s="133" t="str">
        <f>'01-Mapa de riesgo-UO'!I162</f>
        <v>Desactualización de la información del Grupo de Investigación en la plataforma de MINCIENCIA</v>
      </c>
      <c r="H161" s="372"/>
      <c r="I161" s="438"/>
      <c r="J161" s="276" t="str">
        <f>'01-Mapa de riesgo-UO'!AW162</f>
        <v>ASUMIR</v>
      </c>
      <c r="K161" s="372"/>
      <c r="L161" s="369"/>
      <c r="M161" s="369"/>
      <c r="N161" s="369"/>
      <c r="O161" s="369"/>
      <c r="P161" s="369"/>
      <c r="Q161" s="369"/>
      <c r="R161" s="369"/>
      <c r="S161" s="440"/>
    </row>
    <row r="162" spans="1:19" ht="24" hidden="1" customHeight="1" x14ac:dyDescent="0.2">
      <c r="A162" s="378"/>
      <c r="B162" s="372"/>
      <c r="C162" s="372"/>
      <c r="D162" s="372"/>
      <c r="E162" s="372"/>
      <c r="F162" s="372"/>
      <c r="G162" s="133" t="str">
        <f>'01-Mapa de riesgo-UO'!I163</f>
        <v>Desatención a los cronogramas establecidos, desconocimento de lo procesos y las plataformas para actualizar las solicitudes y la información respectiva.</v>
      </c>
      <c r="H162" s="372"/>
      <c r="I162" s="438"/>
      <c r="J162" s="276" t="str">
        <f>'01-Mapa de riesgo-UO'!AW163</f>
        <v>ASUMIR</v>
      </c>
      <c r="K162" s="372"/>
      <c r="L162" s="369"/>
      <c r="M162" s="369"/>
      <c r="N162" s="369"/>
      <c r="O162" s="369"/>
      <c r="P162" s="369"/>
      <c r="Q162" s="369"/>
      <c r="R162" s="369"/>
      <c r="S162" s="440"/>
    </row>
    <row r="163" spans="1:19" ht="24" hidden="1" customHeight="1" x14ac:dyDescent="0.2">
      <c r="A163" s="378">
        <v>52</v>
      </c>
      <c r="B163" s="372" t="str">
        <f>'01-Mapa de riesgo-UO'!D164</f>
        <v>INVESTIGACIÓN_E_INNOVACIÓN</v>
      </c>
      <c r="C163" s="372"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276" t="str">
        <f>'01-Mapa de riesgo-UO'!AW164</f>
        <v>ASUMIR</v>
      </c>
      <c r="K163" s="372" t="str">
        <f t="shared" si="2"/>
        <v>NO</v>
      </c>
      <c r="L163" s="369"/>
      <c r="M163" s="369"/>
      <c r="N163" s="369"/>
      <c r="O163" s="369"/>
      <c r="P163" s="369"/>
      <c r="Q163" s="369"/>
      <c r="R163" s="369"/>
      <c r="S163" s="440"/>
    </row>
    <row r="164" spans="1:19" ht="24" hidden="1" customHeight="1" x14ac:dyDescent="0.2">
      <c r="A164" s="378"/>
      <c r="B164" s="372"/>
      <c r="C164" s="372"/>
      <c r="D164" s="372"/>
      <c r="E164" s="372"/>
      <c r="F164" s="372"/>
      <c r="G164" s="133" t="str">
        <f>'01-Mapa de riesgo-UO'!I165</f>
        <v>Desinterés o poca participación de los estudiantes en los procesos de investigación</v>
      </c>
      <c r="H164" s="372"/>
      <c r="I164" s="438"/>
      <c r="J164" s="276" t="str">
        <f>'01-Mapa de riesgo-UO'!AW165</f>
        <v>ASUMIR</v>
      </c>
      <c r="K164" s="372"/>
      <c r="L164" s="369"/>
      <c r="M164" s="369"/>
      <c r="N164" s="369"/>
      <c r="O164" s="369"/>
      <c r="P164" s="369"/>
      <c r="Q164" s="369"/>
      <c r="R164" s="369"/>
      <c r="S164" s="440"/>
    </row>
    <row r="165" spans="1:19" ht="22.5" hidden="1" x14ac:dyDescent="0.2">
      <c r="A165" s="378"/>
      <c r="B165" s="372"/>
      <c r="C165" s="372"/>
      <c r="D165" s="372"/>
      <c r="E165" s="372"/>
      <c r="F165" s="372"/>
      <c r="G165" s="133" t="str">
        <f>'01-Mapa de riesgo-UO'!I166</f>
        <v>Poca valoración de la producción CTI y apropiación social del conocimiento</v>
      </c>
      <c r="H165" s="372"/>
      <c r="I165" s="438"/>
      <c r="J165" s="276" t="str">
        <f>'01-Mapa de riesgo-UO'!AW166</f>
        <v>ASUMIR</v>
      </c>
      <c r="K165" s="372"/>
      <c r="L165" s="369"/>
      <c r="M165" s="369"/>
      <c r="N165" s="369"/>
      <c r="O165" s="369"/>
      <c r="P165" s="369"/>
      <c r="Q165" s="369"/>
      <c r="R165" s="369"/>
      <c r="S165" s="440"/>
    </row>
    <row r="166" spans="1:19" ht="24" hidden="1" customHeight="1" x14ac:dyDescent="0.2">
      <c r="A166" s="378">
        <v>53</v>
      </c>
      <c r="B166" s="372" t="str">
        <f>'01-Mapa de riesgo-UO'!D167</f>
        <v>EXTENSIÓN_PROYECCIÓN_SOCIAL</v>
      </c>
      <c r="C166" s="372"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276" t="str">
        <f>'01-Mapa de riesgo-UO'!AW167</f>
        <v>ASUMIR</v>
      </c>
      <c r="K166" s="372" t="str">
        <f t="shared" si="2"/>
        <v>NO</v>
      </c>
      <c r="L166" s="369"/>
      <c r="M166" s="369"/>
      <c r="N166" s="369"/>
      <c r="O166" s="369"/>
      <c r="P166" s="369"/>
      <c r="Q166" s="369"/>
      <c r="R166" s="369"/>
      <c r="S166" s="440"/>
    </row>
    <row r="167" spans="1:19" ht="24" hidden="1" customHeight="1" x14ac:dyDescent="0.2">
      <c r="A167" s="378"/>
      <c r="B167" s="372"/>
      <c r="C167" s="372"/>
      <c r="D167" s="372"/>
      <c r="E167" s="372"/>
      <c r="F167" s="372"/>
      <c r="G167" s="133" t="str">
        <f>'01-Mapa de riesgo-UO'!I168</f>
        <v>Desinterés por formular o participar en las actividades de extensión de la Facultad</v>
      </c>
      <c r="H167" s="372"/>
      <c r="I167" s="438"/>
      <c r="J167" s="276" t="str">
        <f>'01-Mapa de riesgo-UO'!AW168</f>
        <v>ASUMIR</v>
      </c>
      <c r="K167" s="372"/>
      <c r="L167" s="369"/>
      <c r="M167" s="369"/>
      <c r="N167" s="369"/>
      <c r="O167" s="369"/>
      <c r="P167" s="369"/>
      <c r="Q167" s="369"/>
      <c r="R167" s="369"/>
      <c r="S167" s="440"/>
    </row>
    <row r="168" spans="1:19" ht="24" hidden="1" customHeight="1" x14ac:dyDescent="0.2">
      <c r="A168" s="378"/>
      <c r="B168" s="372"/>
      <c r="C168" s="372"/>
      <c r="D168" s="372"/>
      <c r="E168" s="372"/>
      <c r="F168" s="372"/>
      <c r="G168" s="133" t="str">
        <f>'01-Mapa de riesgo-UO'!I169</f>
        <v xml:space="preserve"> Poca difusión interna y externa de las actividades de extensión propias de la Facultad. </v>
      </c>
      <c r="H168" s="372"/>
      <c r="I168" s="438"/>
      <c r="J168" s="276" t="str">
        <f>'01-Mapa de riesgo-UO'!AW169</f>
        <v>ASUMIR</v>
      </c>
      <c r="K168" s="372"/>
      <c r="L168" s="369"/>
      <c r="M168" s="369"/>
      <c r="N168" s="369"/>
      <c r="O168" s="369"/>
      <c r="P168" s="369"/>
      <c r="Q168" s="369"/>
      <c r="R168" s="369"/>
      <c r="S168" s="440"/>
    </row>
    <row r="169" spans="1:19" ht="48" hidden="1" customHeight="1" x14ac:dyDescent="0.2">
      <c r="A169" s="378">
        <v>54</v>
      </c>
      <c r="B169" s="372" t="str">
        <f>'01-Mapa de riesgo-UO'!D170</f>
        <v>DOCENCIA</v>
      </c>
      <c r="C169" s="372"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276" t="str">
        <f>'01-Mapa de riesgo-UO'!AW170</f>
        <v>REDUCIR</v>
      </c>
      <c r="K169" s="372" t="str">
        <f t="shared" si="2"/>
        <v>Si el proceso lo requiere</v>
      </c>
      <c r="L169" s="369" t="s">
        <v>2817</v>
      </c>
      <c r="M169" s="369"/>
      <c r="N169" s="369"/>
      <c r="O169" s="369" t="s">
        <v>2818</v>
      </c>
      <c r="P169" s="369" t="s">
        <v>2819</v>
      </c>
      <c r="Q169" s="369"/>
      <c r="R169" s="369"/>
      <c r="S169" s="440" t="s">
        <v>2820</v>
      </c>
    </row>
    <row r="170" spans="1:19" ht="24" hidden="1" customHeight="1" x14ac:dyDescent="0.2">
      <c r="A170" s="378"/>
      <c r="B170" s="372"/>
      <c r="C170" s="372"/>
      <c r="D170" s="372"/>
      <c r="E170" s="372"/>
      <c r="F170" s="372"/>
      <c r="G170" s="133" t="str">
        <f>'01-Mapa de riesgo-UO'!I171</f>
        <v>No responder a los requerimientos y condiciones de renovación curricular estipulados por la norma</v>
      </c>
      <c r="H170" s="372"/>
      <c r="I170" s="438"/>
      <c r="J170" s="276" t="str">
        <f>'01-Mapa de riesgo-UO'!AW171</f>
        <v>REDUCIR</v>
      </c>
      <c r="K170" s="372"/>
      <c r="L170" s="369"/>
      <c r="M170" s="369"/>
      <c r="N170" s="369"/>
      <c r="O170" s="369"/>
      <c r="P170" s="369"/>
      <c r="Q170" s="369"/>
      <c r="R170" s="369"/>
      <c r="S170" s="440"/>
    </row>
    <row r="171" spans="1:19" ht="24" hidden="1" customHeight="1" x14ac:dyDescent="0.2">
      <c r="A171" s="378"/>
      <c r="B171" s="372"/>
      <c r="C171" s="372"/>
      <c r="D171" s="372"/>
      <c r="E171" s="372"/>
      <c r="F171" s="372"/>
      <c r="G171" s="133">
        <f>'01-Mapa de riesgo-UO'!I172</f>
        <v>0</v>
      </c>
      <c r="H171" s="372"/>
      <c r="I171" s="438"/>
      <c r="J171" s="276">
        <f>'01-Mapa de riesgo-UO'!AW172</f>
        <v>0</v>
      </c>
      <c r="K171" s="372"/>
      <c r="L171" s="369"/>
      <c r="M171" s="369"/>
      <c r="N171" s="369"/>
      <c r="O171" s="369"/>
      <c r="P171" s="369"/>
      <c r="Q171" s="369"/>
      <c r="R171" s="369"/>
      <c r="S171" s="440"/>
    </row>
    <row r="172" spans="1:19" ht="108" hidden="1" customHeight="1" x14ac:dyDescent="0.2">
      <c r="A172" s="378">
        <v>55</v>
      </c>
      <c r="B172" s="372" t="str">
        <f>'01-Mapa de riesgo-UO'!D173</f>
        <v>ADMINISTRACIÓN_INSTITUCIONAL</v>
      </c>
      <c r="C172" s="372"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276" t="str">
        <f>'01-Mapa de riesgo-UO'!AW173</f>
        <v>REDUCIR</v>
      </c>
      <c r="K172" s="372" t="str">
        <f t="shared" si="2"/>
        <v>Si el proceso lo requiere</v>
      </c>
      <c r="L172" s="369"/>
      <c r="M172" s="369"/>
      <c r="N172" s="369"/>
      <c r="O172" s="369"/>
      <c r="P172" s="369"/>
      <c r="Q172" s="369"/>
      <c r="R172" s="369"/>
      <c r="S172" s="440"/>
    </row>
    <row r="173" spans="1:19" ht="24" hidden="1" customHeight="1" x14ac:dyDescent="0.2">
      <c r="A173" s="378"/>
      <c r="B173" s="372"/>
      <c r="C173" s="372"/>
      <c r="D173" s="372"/>
      <c r="E173" s="372"/>
      <c r="F173" s="372"/>
      <c r="G173" s="133" t="str">
        <f>'01-Mapa de riesgo-UO'!I174</f>
        <v>No cuenta con aplicativos ni los suficientes mecanismos para el seguimiento de la totalidad de los procesos académicos/administrativos de la facultad.</v>
      </c>
      <c r="H173" s="372"/>
      <c r="I173" s="438"/>
      <c r="J173" s="276" t="str">
        <f>'01-Mapa de riesgo-UO'!AW174</f>
        <v>TRANSFERIR</v>
      </c>
      <c r="K173" s="372"/>
      <c r="L173" s="369"/>
      <c r="M173" s="369"/>
      <c r="N173" s="369"/>
      <c r="O173" s="369"/>
      <c r="P173" s="369"/>
      <c r="Q173" s="369"/>
      <c r="R173" s="369"/>
      <c r="S173" s="440"/>
    </row>
    <row r="174" spans="1:19" ht="24" hidden="1" customHeight="1" x14ac:dyDescent="0.2">
      <c r="A174" s="378"/>
      <c r="B174" s="372"/>
      <c r="C174" s="372"/>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276" t="str">
        <f>'01-Mapa de riesgo-UO'!AW175</f>
        <v>TRANSFERIR</v>
      </c>
      <c r="K174" s="372"/>
      <c r="L174" s="369"/>
      <c r="M174" s="369"/>
      <c r="N174" s="369"/>
      <c r="O174" s="369"/>
      <c r="P174" s="369"/>
      <c r="Q174" s="369"/>
      <c r="R174" s="369"/>
      <c r="S174" s="440"/>
    </row>
    <row r="175" spans="1:19" ht="24" hidden="1" customHeight="1" x14ac:dyDescent="0.2">
      <c r="A175" s="378">
        <v>56</v>
      </c>
      <c r="B175" s="372" t="str">
        <f>'01-Mapa de riesgo-UO'!D176</f>
        <v>DOCENCIA</v>
      </c>
      <c r="C175" s="372"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276" t="str">
        <f>'01-Mapa de riesgo-UO'!AW176</f>
        <v>ASUMIR</v>
      </c>
      <c r="K175" s="372" t="str">
        <f t="shared" si="2"/>
        <v>NO</v>
      </c>
      <c r="L175" s="369"/>
      <c r="M175" s="369"/>
      <c r="N175" s="369"/>
      <c r="O175" s="369"/>
      <c r="P175" s="369"/>
      <c r="Q175" s="369"/>
      <c r="R175" s="369"/>
      <c r="S175" s="440"/>
    </row>
    <row r="176" spans="1:19" ht="24" hidden="1" customHeight="1" x14ac:dyDescent="0.2">
      <c r="A176" s="378"/>
      <c r="B176" s="372"/>
      <c r="C176" s="372"/>
      <c r="D176" s="372"/>
      <c r="E176" s="372"/>
      <c r="F176" s="372"/>
      <c r="G176" s="133" t="str">
        <f>'01-Mapa de riesgo-UO'!I177</f>
        <v>Ausencia de procesos de sistematización de las experiencias desde decanatura apoyado en direcciones</v>
      </c>
      <c r="H176" s="372"/>
      <c r="I176" s="438"/>
      <c r="J176" s="276" t="str">
        <f>'01-Mapa de riesgo-UO'!AW177</f>
        <v>ASUMIR</v>
      </c>
      <c r="K176" s="372"/>
      <c r="L176" s="369"/>
      <c r="M176" s="369"/>
      <c r="N176" s="369"/>
      <c r="O176" s="369"/>
      <c r="P176" s="369"/>
      <c r="Q176" s="369"/>
      <c r="R176" s="369"/>
      <c r="S176" s="440"/>
    </row>
    <row r="177" spans="1:19" ht="24" hidden="1" customHeight="1" x14ac:dyDescent="0.2">
      <c r="A177" s="378"/>
      <c r="B177" s="372"/>
      <c r="C177" s="372"/>
      <c r="D177" s="372"/>
      <c r="E177" s="372"/>
      <c r="F177" s="372"/>
      <c r="G177" s="133">
        <f>'01-Mapa de riesgo-UO'!I178</f>
        <v>0</v>
      </c>
      <c r="H177" s="372"/>
      <c r="I177" s="438"/>
      <c r="J177" s="276" t="str">
        <f>'01-Mapa de riesgo-UO'!AW178</f>
        <v>ASUMIR</v>
      </c>
      <c r="K177" s="372"/>
      <c r="L177" s="369"/>
      <c r="M177" s="369"/>
      <c r="N177" s="369"/>
      <c r="O177" s="369"/>
      <c r="P177" s="369"/>
      <c r="Q177" s="369"/>
      <c r="R177" s="369"/>
      <c r="S177" s="440"/>
    </row>
    <row r="178" spans="1:19" ht="48" hidden="1" customHeight="1" x14ac:dyDescent="0.2">
      <c r="A178" s="378">
        <v>57</v>
      </c>
      <c r="B178" s="372" t="str">
        <f>'01-Mapa de riesgo-UO'!D179</f>
        <v>DOCENCIA</v>
      </c>
      <c r="C178" s="372"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276" t="str">
        <f>'01-Mapa de riesgo-UO'!AW179</f>
        <v>COMPARTIR</v>
      </c>
      <c r="K178" s="372" t="str">
        <f t="shared" si="2"/>
        <v>Si el proceso lo requiere</v>
      </c>
      <c r="L178" s="369"/>
      <c r="M178" s="369"/>
      <c r="N178" s="369"/>
      <c r="O178" s="369"/>
      <c r="P178" s="369"/>
      <c r="Q178" s="369"/>
      <c r="R178" s="369"/>
      <c r="S178" s="440"/>
    </row>
    <row r="179" spans="1:19" ht="24" hidden="1" customHeight="1" x14ac:dyDescent="0.2">
      <c r="A179" s="378"/>
      <c r="B179" s="372"/>
      <c r="C179" s="372"/>
      <c r="D179" s="372"/>
      <c r="E179" s="372"/>
      <c r="F179" s="372"/>
      <c r="G179" s="133" t="str">
        <f>'01-Mapa de riesgo-UO'!I180</f>
        <v>Ausencia de procesos de sistematización de las experiencias desde decanatura apoyado en direcciones</v>
      </c>
      <c r="H179" s="372"/>
      <c r="I179" s="438"/>
      <c r="J179" s="276" t="str">
        <f>'01-Mapa de riesgo-UO'!AW180</f>
        <v>COMPARTIR</v>
      </c>
      <c r="K179" s="372"/>
      <c r="L179" s="369"/>
      <c r="M179" s="369"/>
      <c r="N179" s="369"/>
      <c r="O179" s="369"/>
      <c r="P179" s="369"/>
      <c r="Q179" s="369"/>
      <c r="R179" s="369"/>
      <c r="S179" s="440"/>
    </row>
    <row r="180" spans="1:19" ht="24" hidden="1" customHeight="1" x14ac:dyDescent="0.2">
      <c r="A180" s="378"/>
      <c r="B180" s="372"/>
      <c r="C180" s="372"/>
      <c r="D180" s="372"/>
      <c r="E180" s="372"/>
      <c r="F180" s="372"/>
      <c r="G180" s="133">
        <f>'01-Mapa de riesgo-UO'!I181</f>
        <v>0</v>
      </c>
      <c r="H180" s="372"/>
      <c r="I180" s="438"/>
      <c r="J180" s="276">
        <f>'01-Mapa de riesgo-UO'!AW181</f>
        <v>0</v>
      </c>
      <c r="K180" s="372"/>
      <c r="L180" s="369"/>
      <c r="M180" s="369"/>
      <c r="N180" s="369"/>
      <c r="O180" s="369"/>
      <c r="P180" s="369"/>
      <c r="Q180" s="369"/>
      <c r="R180" s="369"/>
      <c r="S180" s="440"/>
    </row>
    <row r="181" spans="1:19" ht="36" hidden="1" customHeight="1" x14ac:dyDescent="0.2">
      <c r="A181" s="378">
        <v>58</v>
      </c>
      <c r="B181" s="372" t="str">
        <f>'01-Mapa de riesgo-UO'!D182</f>
        <v>DOCENCIA</v>
      </c>
      <c r="C181" s="372"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276" t="str">
        <f>'01-Mapa de riesgo-UO'!AW182</f>
        <v>ASUMIR</v>
      </c>
      <c r="K181" s="372" t="str">
        <f t="shared" si="2"/>
        <v>NO</v>
      </c>
      <c r="L181" s="369"/>
      <c r="M181" s="369"/>
      <c r="N181" s="369"/>
      <c r="O181" s="369"/>
      <c r="P181" s="369"/>
      <c r="Q181" s="369"/>
      <c r="R181" s="369"/>
      <c r="S181" s="440"/>
    </row>
    <row r="182" spans="1:19" ht="24" hidden="1" customHeight="1" x14ac:dyDescent="0.2">
      <c r="A182" s="378"/>
      <c r="B182" s="372"/>
      <c r="C182" s="372"/>
      <c r="D182" s="372"/>
      <c r="E182" s="372"/>
      <c r="F182" s="372"/>
      <c r="G182" s="133" t="str">
        <f>'01-Mapa de riesgo-UO'!I183</f>
        <v>La falta de acompañamiento hacia los estudiantes facilita la deserción por fallas académicas, desconocimiento de procesos</v>
      </c>
      <c r="H182" s="372"/>
      <c r="I182" s="438"/>
      <c r="J182" s="276" t="str">
        <f>'01-Mapa de riesgo-UO'!AW183</f>
        <v>ASUMIR</v>
      </c>
      <c r="K182" s="372"/>
      <c r="L182" s="369"/>
      <c r="M182" s="369"/>
      <c r="N182" s="369"/>
      <c r="O182" s="369"/>
      <c r="P182" s="369"/>
      <c r="Q182" s="369"/>
      <c r="R182" s="369"/>
      <c r="S182" s="440"/>
    </row>
    <row r="183" spans="1:19" ht="24" hidden="1" customHeight="1" x14ac:dyDescent="0.2">
      <c r="A183" s="378"/>
      <c r="B183" s="372"/>
      <c r="C183" s="372"/>
      <c r="D183" s="372"/>
      <c r="E183" s="372"/>
      <c r="F183" s="372"/>
      <c r="G183" s="133" t="str">
        <f>'01-Mapa de riesgo-UO'!I184</f>
        <v>No existe un plan de acción institucional articulado para le medición sistemática de variables que influyen en la deserción estudiantil.</v>
      </c>
      <c r="H183" s="372"/>
      <c r="I183" s="438"/>
      <c r="J183" s="276" t="str">
        <f>'01-Mapa de riesgo-UO'!AW184</f>
        <v>ASUMIR</v>
      </c>
      <c r="K183" s="372"/>
      <c r="L183" s="369"/>
      <c r="M183" s="369"/>
      <c r="N183" s="369"/>
      <c r="O183" s="369"/>
      <c r="P183" s="369"/>
      <c r="Q183" s="369"/>
      <c r="R183" s="369"/>
      <c r="S183" s="440"/>
    </row>
    <row r="184" spans="1:19" ht="36" hidden="1" customHeight="1" x14ac:dyDescent="0.2">
      <c r="A184" s="378">
        <v>59</v>
      </c>
      <c r="B184" s="372" t="str">
        <f>'01-Mapa de riesgo-UO'!D185</f>
        <v>EXTENSIÓN_PROYECCIÓN_SOCIAL</v>
      </c>
      <c r="C184" s="372"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276" t="str">
        <f>'01-Mapa de riesgo-UO'!AW185</f>
        <v>REDUCIR</v>
      </c>
      <c r="K184" s="372" t="str">
        <f t="shared" si="2"/>
        <v>Si el proceso lo requiere</v>
      </c>
      <c r="L184" s="369"/>
      <c r="M184" s="369"/>
      <c r="N184" s="369"/>
      <c r="O184" s="369"/>
      <c r="P184" s="369"/>
      <c r="Q184" s="369"/>
      <c r="R184" s="369"/>
      <c r="S184" s="440"/>
    </row>
    <row r="185" spans="1:19" ht="24" hidden="1" customHeight="1" x14ac:dyDescent="0.2">
      <c r="A185" s="378"/>
      <c r="B185" s="372"/>
      <c r="C185" s="372"/>
      <c r="D185" s="372"/>
      <c r="E185" s="372"/>
      <c r="F185" s="372"/>
      <c r="G185" s="133" t="str">
        <f>'01-Mapa de riesgo-UO'!I186</f>
        <v>No se cuenta con un mecaniso o proceso institucional en la facultad de acercamiento a los gremios.</v>
      </c>
      <c r="H185" s="372"/>
      <c r="I185" s="438"/>
      <c r="J185" s="276" t="str">
        <f>'01-Mapa de riesgo-UO'!AW186</f>
        <v>REDUCIR</v>
      </c>
      <c r="K185" s="372"/>
      <c r="L185" s="369"/>
      <c r="M185" s="369"/>
      <c r="N185" s="369"/>
      <c r="O185" s="369"/>
      <c r="P185" s="369"/>
      <c r="Q185" s="369"/>
      <c r="R185" s="369"/>
      <c r="S185" s="440"/>
    </row>
    <row r="186" spans="1:19" ht="24" hidden="1" customHeight="1" x14ac:dyDescent="0.2">
      <c r="A186" s="378"/>
      <c r="B186" s="372"/>
      <c r="C186" s="372"/>
      <c r="D186" s="372"/>
      <c r="E186" s="372"/>
      <c r="F186" s="372"/>
      <c r="G186" s="133">
        <f>'01-Mapa de riesgo-UO'!I187</f>
        <v>0</v>
      </c>
      <c r="H186" s="372"/>
      <c r="I186" s="438"/>
      <c r="J186" s="276">
        <f>'01-Mapa de riesgo-UO'!AW187</f>
        <v>0</v>
      </c>
      <c r="K186" s="372"/>
      <c r="L186" s="369"/>
      <c r="M186" s="369"/>
      <c r="N186" s="369"/>
      <c r="O186" s="369"/>
      <c r="P186" s="369"/>
      <c r="Q186" s="369"/>
      <c r="R186" s="369"/>
      <c r="S186" s="440"/>
    </row>
    <row r="187" spans="1:19" ht="36" hidden="1" customHeight="1" x14ac:dyDescent="0.2">
      <c r="A187" s="378">
        <v>60</v>
      </c>
      <c r="B187" s="372" t="str">
        <f>'01-Mapa de riesgo-UO'!D188</f>
        <v>EXTENSIÓN_PROYECCIÓN_SOCIAL</v>
      </c>
      <c r="C187" s="372"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276" t="str">
        <f>'01-Mapa de riesgo-UO'!AW188</f>
        <v>EVITAR</v>
      </c>
      <c r="K187" s="372" t="str">
        <f t="shared" si="2"/>
        <v>Debe formularse</v>
      </c>
      <c r="L187" s="428" t="s">
        <v>2808</v>
      </c>
      <c r="M187" s="428"/>
      <c r="N187" s="428"/>
      <c r="O187" s="369"/>
      <c r="P187" s="369"/>
      <c r="Q187" s="369"/>
      <c r="R187" s="369"/>
      <c r="S187" s="440"/>
    </row>
    <row r="188" spans="1:19" ht="24" hidden="1" customHeight="1" x14ac:dyDescent="0.2">
      <c r="A188" s="378"/>
      <c r="B188" s="372"/>
      <c r="C188" s="372"/>
      <c r="D188" s="372"/>
      <c r="E188" s="372"/>
      <c r="F188" s="372"/>
      <c r="G188" s="133">
        <f>'01-Mapa de riesgo-UO'!I189</f>
        <v>0</v>
      </c>
      <c r="H188" s="372"/>
      <c r="I188" s="438"/>
      <c r="J188" s="276">
        <f>'01-Mapa de riesgo-UO'!AW189</f>
        <v>0</v>
      </c>
      <c r="K188" s="372"/>
      <c r="L188" s="428"/>
      <c r="M188" s="428"/>
      <c r="N188" s="428"/>
      <c r="O188" s="369"/>
      <c r="P188" s="369"/>
      <c r="Q188" s="369"/>
      <c r="R188" s="369"/>
      <c r="S188" s="440"/>
    </row>
    <row r="189" spans="1:19" ht="24" hidden="1" customHeight="1" x14ac:dyDescent="0.2">
      <c r="A189" s="378"/>
      <c r="B189" s="372"/>
      <c r="C189" s="372"/>
      <c r="D189" s="372"/>
      <c r="E189" s="372"/>
      <c r="F189" s="372"/>
      <c r="G189" s="133">
        <f>'01-Mapa de riesgo-UO'!I190</f>
        <v>0</v>
      </c>
      <c r="H189" s="372"/>
      <c r="I189" s="438"/>
      <c r="J189" s="276">
        <f>'01-Mapa de riesgo-UO'!AW190</f>
        <v>0</v>
      </c>
      <c r="K189" s="372"/>
      <c r="L189" s="428"/>
      <c r="M189" s="428"/>
      <c r="N189" s="428"/>
      <c r="O189" s="369"/>
      <c r="P189" s="369"/>
      <c r="Q189" s="369"/>
      <c r="R189" s="369"/>
      <c r="S189" s="440"/>
    </row>
    <row r="190" spans="1:19" ht="24" hidden="1" customHeight="1" x14ac:dyDescent="0.2">
      <c r="A190" s="378">
        <v>61</v>
      </c>
      <c r="B190" s="372" t="str">
        <f>'01-Mapa de riesgo-UO'!D191</f>
        <v>DOCENCIA</v>
      </c>
      <c r="C190" s="372"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276" t="str">
        <f>'01-Mapa de riesgo-UO'!AW191</f>
        <v>ASUMIR</v>
      </c>
      <c r="K190" s="372" t="str">
        <f t="shared" si="2"/>
        <v>NO</v>
      </c>
      <c r="L190" s="369"/>
      <c r="M190" s="369"/>
      <c r="N190" s="369"/>
      <c r="O190" s="369"/>
      <c r="P190" s="369"/>
      <c r="Q190" s="369"/>
      <c r="R190" s="369"/>
      <c r="S190" s="440"/>
    </row>
    <row r="191" spans="1:19" ht="24" hidden="1" customHeight="1" x14ac:dyDescent="0.2">
      <c r="A191" s="378"/>
      <c r="B191" s="372"/>
      <c r="C191" s="372"/>
      <c r="D191" s="372"/>
      <c r="E191" s="372"/>
      <c r="F191" s="372"/>
      <c r="G191" s="133">
        <f>'01-Mapa de riesgo-UO'!I192</f>
        <v>0</v>
      </c>
      <c r="H191" s="372"/>
      <c r="I191" s="438"/>
      <c r="J191" s="276" t="str">
        <f>'01-Mapa de riesgo-UO'!AW192</f>
        <v>ASUMIR</v>
      </c>
      <c r="K191" s="372"/>
      <c r="L191" s="369"/>
      <c r="M191" s="369"/>
      <c r="N191" s="369"/>
      <c r="O191" s="369"/>
      <c r="P191" s="369"/>
      <c r="Q191" s="369"/>
      <c r="R191" s="369"/>
      <c r="S191" s="440"/>
    </row>
    <row r="192" spans="1:19" ht="24" hidden="1" customHeight="1" x14ac:dyDescent="0.2">
      <c r="A192" s="378"/>
      <c r="B192" s="372"/>
      <c r="C192" s="372"/>
      <c r="D192" s="372"/>
      <c r="E192" s="372"/>
      <c r="F192" s="372"/>
      <c r="G192" s="133">
        <f>'01-Mapa de riesgo-UO'!I193</f>
        <v>0</v>
      </c>
      <c r="H192" s="372"/>
      <c r="I192" s="438"/>
      <c r="J192" s="276" t="str">
        <f>'01-Mapa de riesgo-UO'!AW193</f>
        <v>ASUMIR</v>
      </c>
      <c r="K192" s="372"/>
      <c r="L192" s="369"/>
      <c r="M192" s="369"/>
      <c r="N192" s="369"/>
      <c r="O192" s="369"/>
      <c r="P192" s="369"/>
      <c r="Q192" s="369"/>
      <c r="R192" s="369"/>
      <c r="S192" s="440"/>
    </row>
    <row r="193" spans="1:19" ht="24" hidden="1" customHeight="1" x14ac:dyDescent="0.2">
      <c r="A193" s="378">
        <v>62</v>
      </c>
      <c r="B193" s="372" t="str">
        <f>'01-Mapa de riesgo-UO'!D194</f>
        <v>DOCENCIA</v>
      </c>
      <c r="C193" s="372"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276" t="str">
        <f>'01-Mapa de riesgo-UO'!AW194</f>
        <v>ASUMIR</v>
      </c>
      <c r="K193" s="372" t="str">
        <f t="shared" si="2"/>
        <v>NO</v>
      </c>
      <c r="L193" s="369"/>
      <c r="M193" s="369"/>
      <c r="N193" s="369"/>
      <c r="O193" s="369"/>
      <c r="P193" s="369"/>
      <c r="Q193" s="369"/>
      <c r="R193" s="369"/>
      <c r="S193" s="440"/>
    </row>
    <row r="194" spans="1:19" ht="24" hidden="1" customHeight="1" x14ac:dyDescent="0.2">
      <c r="A194" s="378"/>
      <c r="B194" s="372"/>
      <c r="C194" s="372"/>
      <c r="D194" s="372"/>
      <c r="E194" s="372"/>
      <c r="F194" s="372"/>
      <c r="G194" s="133">
        <f>'01-Mapa de riesgo-UO'!I195</f>
        <v>0</v>
      </c>
      <c r="H194" s="372"/>
      <c r="I194" s="438"/>
      <c r="J194" s="276" t="str">
        <f>'01-Mapa de riesgo-UO'!AW195</f>
        <v>ASUMIR</v>
      </c>
      <c r="K194" s="372"/>
      <c r="L194" s="369"/>
      <c r="M194" s="369"/>
      <c r="N194" s="369"/>
      <c r="O194" s="369"/>
      <c r="P194" s="369"/>
      <c r="Q194" s="369"/>
      <c r="R194" s="369"/>
      <c r="S194" s="440"/>
    </row>
    <row r="195" spans="1:19" ht="24" hidden="1" customHeight="1" x14ac:dyDescent="0.2">
      <c r="A195" s="378"/>
      <c r="B195" s="372"/>
      <c r="C195" s="372"/>
      <c r="D195" s="372"/>
      <c r="E195" s="372"/>
      <c r="F195" s="372"/>
      <c r="G195" s="133">
        <f>'01-Mapa de riesgo-UO'!I196</f>
        <v>0</v>
      </c>
      <c r="H195" s="372"/>
      <c r="I195" s="438"/>
      <c r="J195" s="276" t="str">
        <f>'01-Mapa de riesgo-UO'!AW196</f>
        <v>ASUMIR</v>
      </c>
      <c r="K195" s="372"/>
      <c r="L195" s="369"/>
      <c r="M195" s="369"/>
      <c r="N195" s="369"/>
      <c r="O195" s="369"/>
      <c r="P195" s="369"/>
      <c r="Q195" s="369"/>
      <c r="R195" s="369"/>
      <c r="S195" s="440"/>
    </row>
    <row r="196" spans="1:19" ht="36" hidden="1" customHeight="1" x14ac:dyDescent="0.2">
      <c r="A196" s="378">
        <v>63</v>
      </c>
      <c r="B196" s="372" t="str">
        <f>'01-Mapa de riesgo-UO'!D197</f>
        <v>DOCENCIA</v>
      </c>
      <c r="C196" s="372"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276" t="str">
        <f>'01-Mapa de riesgo-UO'!AW197</f>
        <v>REDUCIR</v>
      </c>
      <c r="K196" s="372" t="str">
        <f t="shared" si="2"/>
        <v>Si el proceso lo requiere</v>
      </c>
      <c r="L196" s="369"/>
      <c r="M196" s="369"/>
      <c r="N196" s="369"/>
      <c r="O196" s="369"/>
      <c r="P196" s="369"/>
      <c r="Q196" s="369"/>
      <c r="R196" s="369"/>
      <c r="S196" s="440"/>
    </row>
    <row r="197" spans="1:19" ht="24" hidden="1" customHeight="1" x14ac:dyDescent="0.2">
      <c r="A197" s="378"/>
      <c r="B197" s="372"/>
      <c r="C197" s="372"/>
      <c r="D197" s="372"/>
      <c r="E197" s="372"/>
      <c r="F197" s="372"/>
      <c r="G197" s="133">
        <f>'01-Mapa de riesgo-UO'!I198</f>
        <v>0</v>
      </c>
      <c r="H197" s="372"/>
      <c r="I197" s="438"/>
      <c r="J197" s="276" t="str">
        <f>'01-Mapa de riesgo-UO'!AW198</f>
        <v>REDUCIR</v>
      </c>
      <c r="K197" s="372"/>
      <c r="L197" s="369"/>
      <c r="M197" s="369"/>
      <c r="N197" s="369"/>
      <c r="O197" s="369"/>
      <c r="P197" s="369"/>
      <c r="Q197" s="369"/>
      <c r="R197" s="369"/>
      <c r="S197" s="440"/>
    </row>
    <row r="198" spans="1:19" ht="24" hidden="1" customHeight="1" x14ac:dyDescent="0.2">
      <c r="A198" s="378"/>
      <c r="B198" s="372"/>
      <c r="C198" s="372"/>
      <c r="D198" s="372"/>
      <c r="E198" s="372"/>
      <c r="F198" s="372"/>
      <c r="G198" s="133">
        <f>'01-Mapa de riesgo-UO'!I199</f>
        <v>0</v>
      </c>
      <c r="H198" s="372"/>
      <c r="I198" s="438"/>
      <c r="J198" s="276" t="str">
        <f>'01-Mapa de riesgo-UO'!AW199</f>
        <v>REDUCIR</v>
      </c>
      <c r="K198" s="372"/>
      <c r="L198" s="369"/>
      <c r="M198" s="369"/>
      <c r="N198" s="369"/>
      <c r="O198" s="369"/>
      <c r="P198" s="369"/>
      <c r="Q198" s="369"/>
      <c r="R198" s="369"/>
      <c r="S198" s="440"/>
    </row>
    <row r="199" spans="1:19" ht="12" hidden="1" customHeight="1" x14ac:dyDescent="0.2">
      <c r="A199" s="378">
        <v>64</v>
      </c>
      <c r="B199" s="372" t="str">
        <f>'01-Mapa de riesgo-UO'!D200</f>
        <v>ADMINISTRACIÓN_INSTITUCIONAL</v>
      </c>
      <c r="C199" s="372"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276" t="str">
        <f>'01-Mapa de riesgo-UO'!AW200</f>
        <v>REDUCIR</v>
      </c>
      <c r="K199" s="372" t="str">
        <f t="shared" si="2"/>
        <v>Si el proceso lo requiere</v>
      </c>
      <c r="L199" s="369"/>
      <c r="M199" s="369"/>
      <c r="N199" s="369"/>
      <c r="O199" s="369"/>
      <c r="P199" s="369"/>
      <c r="Q199" s="369"/>
      <c r="R199" s="369"/>
      <c r="S199" s="440"/>
    </row>
    <row r="200" spans="1:19" ht="24" hidden="1" customHeight="1" x14ac:dyDescent="0.2">
      <c r="A200" s="378"/>
      <c r="B200" s="372"/>
      <c r="C200" s="372"/>
      <c r="D200" s="372"/>
      <c r="E200" s="372"/>
      <c r="F200" s="372"/>
      <c r="G200" s="133">
        <f>'01-Mapa de riesgo-UO'!I201</f>
        <v>0</v>
      </c>
      <c r="H200" s="372"/>
      <c r="I200" s="438"/>
      <c r="J200" s="276" t="str">
        <f>'01-Mapa de riesgo-UO'!AW201</f>
        <v>REDUCIR</v>
      </c>
      <c r="K200" s="372"/>
      <c r="L200" s="369"/>
      <c r="M200" s="369"/>
      <c r="N200" s="369"/>
      <c r="O200" s="369"/>
      <c r="P200" s="369"/>
      <c r="Q200" s="369"/>
      <c r="R200" s="369"/>
      <c r="S200" s="440"/>
    </row>
    <row r="201" spans="1:19" ht="24" hidden="1" customHeight="1" x14ac:dyDescent="0.2">
      <c r="A201" s="378"/>
      <c r="B201" s="372"/>
      <c r="C201" s="372"/>
      <c r="D201" s="372"/>
      <c r="E201" s="372"/>
      <c r="F201" s="372"/>
      <c r="G201" s="133">
        <f>'01-Mapa de riesgo-UO'!I202</f>
        <v>0</v>
      </c>
      <c r="H201" s="372"/>
      <c r="I201" s="438"/>
      <c r="J201" s="276">
        <f>'01-Mapa de riesgo-UO'!AW202</f>
        <v>0</v>
      </c>
      <c r="K201" s="372"/>
      <c r="L201" s="369"/>
      <c r="M201" s="369"/>
      <c r="N201" s="369"/>
      <c r="O201" s="369"/>
      <c r="P201" s="369"/>
      <c r="Q201" s="369"/>
      <c r="R201" s="369"/>
      <c r="S201" s="440"/>
    </row>
    <row r="202" spans="1:19" ht="36" hidden="1" customHeight="1" x14ac:dyDescent="0.2">
      <c r="A202" s="378">
        <v>65</v>
      </c>
      <c r="B202" s="372" t="str">
        <f>'01-Mapa de riesgo-UO'!D203</f>
        <v>EXTENSIÓN_PROYECCIÓN_SOCIAL</v>
      </c>
      <c r="C202" s="372"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276" t="str">
        <f>'01-Mapa de riesgo-UO'!AW203</f>
        <v>ASUMIR</v>
      </c>
      <c r="K202" s="372" t="str">
        <f t="shared" si="2"/>
        <v>NO</v>
      </c>
      <c r="L202" s="369"/>
      <c r="M202" s="369"/>
      <c r="N202" s="369"/>
      <c r="O202" s="369"/>
      <c r="P202" s="369"/>
      <c r="Q202" s="369"/>
      <c r="R202" s="369"/>
      <c r="S202" s="440"/>
    </row>
    <row r="203" spans="1:19" ht="22.5" hidden="1" x14ac:dyDescent="0.2">
      <c r="A203" s="378"/>
      <c r="B203" s="372"/>
      <c r="C203" s="372"/>
      <c r="D203" s="372"/>
      <c r="E203" s="372"/>
      <c r="F203" s="372"/>
      <c r="G203" s="133" t="str">
        <f>'01-Mapa de riesgo-UO'!I204</f>
        <v xml:space="preserve">Orden de un superior sobre el resultado del ensayo </v>
      </c>
      <c r="H203" s="372"/>
      <c r="I203" s="438"/>
      <c r="J203" s="276" t="str">
        <f>'01-Mapa de riesgo-UO'!AW204</f>
        <v>ASUMIR</v>
      </c>
      <c r="K203" s="372"/>
      <c r="L203" s="369"/>
      <c r="M203" s="369"/>
      <c r="N203" s="369"/>
      <c r="O203" s="369"/>
      <c r="P203" s="369"/>
      <c r="Q203" s="369"/>
      <c r="R203" s="369"/>
      <c r="S203" s="440"/>
    </row>
    <row r="204" spans="1:19" ht="22.5" hidden="1" x14ac:dyDescent="0.2">
      <c r="A204" s="378"/>
      <c r="B204" s="372"/>
      <c r="C204" s="372"/>
      <c r="D204" s="372"/>
      <c r="E204" s="372"/>
      <c r="F204" s="372"/>
      <c r="G204" s="133" t="str">
        <f>'01-Mapa de riesgo-UO'!I205</f>
        <v>Interés economico de otra dependencia de la universidad .</v>
      </c>
      <c r="H204" s="372"/>
      <c r="I204" s="438"/>
      <c r="J204" s="276" t="str">
        <f>'01-Mapa de riesgo-UO'!AW205</f>
        <v>ASUMIR</v>
      </c>
      <c r="K204" s="372"/>
      <c r="L204" s="369"/>
      <c r="M204" s="369"/>
      <c r="N204" s="369"/>
      <c r="O204" s="369"/>
      <c r="P204" s="369"/>
      <c r="Q204" s="369"/>
      <c r="R204" s="369"/>
      <c r="S204" s="440"/>
    </row>
    <row r="205" spans="1:19" ht="60" hidden="1" customHeight="1" x14ac:dyDescent="0.2">
      <c r="A205" s="378">
        <v>66</v>
      </c>
      <c r="B205" s="372" t="str">
        <f>'01-Mapa de riesgo-UO'!D206</f>
        <v>EXTENSIÓN_PROYECCIÓN_SOCIAL</v>
      </c>
      <c r="C205" s="372"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276" t="str">
        <f>'01-Mapa de riesgo-UO'!AW206</f>
        <v>ASUMIR</v>
      </c>
      <c r="K205" s="372" t="str">
        <f t="shared" si="2"/>
        <v>NO</v>
      </c>
      <c r="L205" s="369"/>
      <c r="M205" s="369"/>
      <c r="N205" s="369"/>
      <c r="O205" s="369"/>
      <c r="P205" s="369"/>
      <c r="Q205" s="369"/>
      <c r="R205" s="369"/>
      <c r="S205" s="440"/>
    </row>
    <row r="206" spans="1:19" ht="24" hidden="1" customHeight="1" x14ac:dyDescent="0.2">
      <c r="A206" s="378"/>
      <c r="B206" s="372"/>
      <c r="C206" s="372"/>
      <c r="D206" s="372"/>
      <c r="E206" s="372"/>
      <c r="F206" s="372"/>
      <c r="G206" s="133">
        <f>'01-Mapa de riesgo-UO'!I207</f>
        <v>0</v>
      </c>
      <c r="H206" s="372"/>
      <c r="I206" s="438"/>
      <c r="J206" s="276" t="str">
        <f>'01-Mapa de riesgo-UO'!AW207</f>
        <v>ASUMIR</v>
      </c>
      <c r="K206" s="372"/>
      <c r="L206" s="369"/>
      <c r="M206" s="369"/>
      <c r="N206" s="369"/>
      <c r="O206" s="369"/>
      <c r="P206" s="369"/>
      <c r="Q206" s="369"/>
      <c r="R206" s="369"/>
      <c r="S206" s="440"/>
    </row>
    <row r="207" spans="1:19" ht="24" hidden="1" customHeight="1" x14ac:dyDescent="0.2">
      <c r="A207" s="378"/>
      <c r="B207" s="372"/>
      <c r="C207" s="372"/>
      <c r="D207" s="372"/>
      <c r="E207" s="372"/>
      <c r="F207" s="372"/>
      <c r="G207" s="133">
        <f>'01-Mapa de riesgo-UO'!I208</f>
        <v>0</v>
      </c>
      <c r="H207" s="372"/>
      <c r="I207" s="438"/>
      <c r="J207" s="276" t="str">
        <f>'01-Mapa de riesgo-UO'!AW208</f>
        <v>ASUMIR</v>
      </c>
      <c r="K207" s="372"/>
      <c r="L207" s="369"/>
      <c r="M207" s="369"/>
      <c r="N207" s="369"/>
      <c r="O207" s="369"/>
      <c r="P207" s="369"/>
      <c r="Q207" s="369"/>
      <c r="R207" s="369"/>
      <c r="S207" s="440"/>
    </row>
    <row r="208" spans="1:19" ht="36" hidden="1" customHeight="1" x14ac:dyDescent="0.2">
      <c r="A208" s="378">
        <v>67</v>
      </c>
      <c r="B208" s="372" t="str">
        <f>'01-Mapa de riesgo-UO'!D209</f>
        <v>EXTENSIÓN_PROYECCIÓN_SOCIAL</v>
      </c>
      <c r="C208" s="372"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276" t="str">
        <f>'01-Mapa de riesgo-UO'!AW209</f>
        <v>ASUMIR</v>
      </c>
      <c r="K208" s="372" t="str">
        <f t="shared" ref="K208:K271" si="3">IF(I208="GRAVE","Debe formularse",IF(I208="MODERADO", "Si el proceso lo requiere","NO"))</f>
        <v>NO</v>
      </c>
      <c r="L208" s="369"/>
      <c r="M208" s="369"/>
      <c r="N208" s="369"/>
      <c r="O208" s="369"/>
      <c r="P208" s="369"/>
      <c r="Q208" s="369"/>
      <c r="R208" s="369"/>
      <c r="S208" s="440"/>
    </row>
    <row r="209" spans="1:19" ht="24" hidden="1" customHeight="1" x14ac:dyDescent="0.2">
      <c r="A209" s="378"/>
      <c r="B209" s="372"/>
      <c r="C209" s="372"/>
      <c r="D209" s="372"/>
      <c r="E209" s="372"/>
      <c r="F209" s="372"/>
      <c r="G209" s="133">
        <f>'01-Mapa de riesgo-UO'!I210</f>
        <v>0</v>
      </c>
      <c r="H209" s="372"/>
      <c r="I209" s="438"/>
      <c r="J209" s="276" t="str">
        <f>'01-Mapa de riesgo-UO'!AW210</f>
        <v>ASUMIR</v>
      </c>
      <c r="K209" s="372"/>
      <c r="L209" s="369"/>
      <c r="M209" s="369"/>
      <c r="N209" s="369"/>
      <c r="O209" s="369"/>
      <c r="P209" s="369"/>
      <c r="Q209" s="369"/>
      <c r="R209" s="369"/>
      <c r="S209" s="440"/>
    </row>
    <row r="210" spans="1:19" ht="24" hidden="1" customHeight="1" x14ac:dyDescent="0.2">
      <c r="A210" s="378"/>
      <c r="B210" s="372"/>
      <c r="C210" s="372"/>
      <c r="D210" s="372"/>
      <c r="E210" s="372"/>
      <c r="F210" s="372"/>
      <c r="G210" s="133">
        <f>'01-Mapa de riesgo-UO'!I211</f>
        <v>0</v>
      </c>
      <c r="H210" s="372"/>
      <c r="I210" s="438"/>
      <c r="J210" s="276" t="str">
        <f>'01-Mapa de riesgo-UO'!AW211</f>
        <v>ASUMIR</v>
      </c>
      <c r="K210" s="372"/>
      <c r="L210" s="369"/>
      <c r="M210" s="369"/>
      <c r="N210" s="369"/>
      <c r="O210" s="369"/>
      <c r="P210" s="369"/>
      <c r="Q210" s="369"/>
      <c r="R210" s="369"/>
      <c r="S210" s="440"/>
    </row>
    <row r="211" spans="1:19" ht="36" hidden="1" customHeight="1" x14ac:dyDescent="0.2">
      <c r="A211" s="378">
        <v>68</v>
      </c>
      <c r="B211" s="372" t="str">
        <f>'01-Mapa de riesgo-UO'!D212</f>
        <v>EXTENSIÓN_PROYECCIÓN_SOCIAL</v>
      </c>
      <c r="C211" s="372"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276" t="str">
        <f>'01-Mapa de riesgo-UO'!AW212</f>
        <v>ASUMIR</v>
      </c>
      <c r="K211" s="372" t="str">
        <f t="shared" si="3"/>
        <v>NO</v>
      </c>
      <c r="L211" s="369"/>
      <c r="M211" s="369"/>
      <c r="N211" s="369"/>
      <c r="O211" s="369"/>
      <c r="P211" s="369"/>
      <c r="Q211" s="369"/>
      <c r="R211" s="369"/>
      <c r="S211" s="440"/>
    </row>
    <row r="212" spans="1:19" ht="24" hidden="1" customHeight="1" x14ac:dyDescent="0.2">
      <c r="A212" s="378"/>
      <c r="B212" s="372"/>
      <c r="C212" s="372"/>
      <c r="D212" s="372"/>
      <c r="E212" s="372"/>
      <c r="F212" s="372"/>
      <c r="G212" s="133">
        <f>'01-Mapa de riesgo-UO'!I213</f>
        <v>0</v>
      </c>
      <c r="H212" s="372"/>
      <c r="I212" s="438"/>
      <c r="J212" s="276" t="str">
        <f>'01-Mapa de riesgo-UO'!AW213</f>
        <v>ASUMIR</v>
      </c>
      <c r="K212" s="372"/>
      <c r="L212" s="369"/>
      <c r="M212" s="369"/>
      <c r="N212" s="369"/>
      <c r="O212" s="369"/>
      <c r="P212" s="369"/>
      <c r="Q212" s="369"/>
      <c r="R212" s="369"/>
      <c r="S212" s="440"/>
    </row>
    <row r="213" spans="1:19" ht="24" hidden="1" customHeight="1" x14ac:dyDescent="0.2">
      <c r="A213" s="378"/>
      <c r="B213" s="372"/>
      <c r="C213" s="372"/>
      <c r="D213" s="372"/>
      <c r="E213" s="372"/>
      <c r="F213" s="372"/>
      <c r="G213" s="133">
        <f>'01-Mapa de riesgo-UO'!I214</f>
        <v>0</v>
      </c>
      <c r="H213" s="372"/>
      <c r="I213" s="438"/>
      <c r="J213" s="276" t="str">
        <f>'01-Mapa de riesgo-UO'!AW214</f>
        <v>ASUMIR</v>
      </c>
      <c r="K213" s="372"/>
      <c r="L213" s="369"/>
      <c r="M213" s="369"/>
      <c r="N213" s="369"/>
      <c r="O213" s="369"/>
      <c r="P213" s="369"/>
      <c r="Q213" s="369"/>
      <c r="R213" s="369"/>
      <c r="S213" s="440"/>
    </row>
    <row r="214" spans="1:19" ht="48" hidden="1" customHeight="1" x14ac:dyDescent="0.2">
      <c r="A214" s="378">
        <v>69</v>
      </c>
      <c r="B214" s="372" t="str">
        <f>'01-Mapa de riesgo-UO'!D215</f>
        <v>EXTENSIÓN_PROYECCIÓN_SOCIAL</v>
      </c>
      <c r="C214" s="372"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276" t="str">
        <f>'01-Mapa de riesgo-UO'!AW215</f>
        <v>ASUMIR</v>
      </c>
      <c r="K214" s="372" t="str">
        <f t="shared" si="3"/>
        <v>NO</v>
      </c>
      <c r="L214" s="369"/>
      <c r="M214" s="369"/>
      <c r="N214" s="369"/>
      <c r="O214" s="369"/>
      <c r="P214" s="369"/>
      <c r="Q214" s="369"/>
      <c r="R214" s="369"/>
      <c r="S214" s="440"/>
    </row>
    <row r="215" spans="1:19" ht="24" hidden="1" customHeight="1" x14ac:dyDescent="0.2">
      <c r="A215" s="378"/>
      <c r="B215" s="372"/>
      <c r="C215" s="372"/>
      <c r="D215" s="372"/>
      <c r="E215" s="372"/>
      <c r="F215" s="372"/>
      <c r="G215" s="133" t="str">
        <f>'01-Mapa de riesgo-UO'!I216</f>
        <v>Inadecuada estimación de la incertidumbre  basada en los principios técnicos de uso del equipamiento y mediciones del laboratorio</v>
      </c>
      <c r="H215" s="372"/>
      <c r="I215" s="438"/>
      <c r="J215" s="276" t="str">
        <f>'01-Mapa de riesgo-UO'!AW216</f>
        <v>ASUMIR</v>
      </c>
      <c r="K215" s="372"/>
      <c r="L215" s="369"/>
      <c r="M215" s="369"/>
      <c r="N215" s="369"/>
      <c r="O215" s="369"/>
      <c r="P215" s="369"/>
      <c r="Q215" s="369"/>
      <c r="R215" s="369"/>
      <c r="S215" s="440"/>
    </row>
    <row r="216" spans="1:19" ht="24" hidden="1" customHeight="1" x14ac:dyDescent="0.2">
      <c r="A216" s="378"/>
      <c r="B216" s="372"/>
      <c r="C216" s="372"/>
      <c r="D216" s="372"/>
      <c r="E216" s="372"/>
      <c r="F216" s="372"/>
      <c r="G216" s="133">
        <f>'01-Mapa de riesgo-UO'!I217</f>
        <v>0</v>
      </c>
      <c r="H216" s="372"/>
      <c r="I216" s="438"/>
      <c r="J216" s="276" t="str">
        <f>'01-Mapa de riesgo-UO'!AW217</f>
        <v>ASUMIR</v>
      </c>
      <c r="K216" s="372"/>
      <c r="L216" s="369"/>
      <c r="M216" s="369"/>
      <c r="N216" s="369"/>
      <c r="O216" s="369"/>
      <c r="P216" s="369"/>
      <c r="Q216" s="369"/>
      <c r="R216" s="369"/>
      <c r="S216" s="440"/>
    </row>
    <row r="217" spans="1:19" ht="36" hidden="1" customHeight="1" x14ac:dyDescent="0.2">
      <c r="A217" s="378">
        <v>70</v>
      </c>
      <c r="B217" s="372" t="str">
        <f>'01-Mapa de riesgo-UO'!D218</f>
        <v>EXTENSIÓN_PROYECCIÓN_SOCIAL</v>
      </c>
      <c r="C217" s="372"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276" t="str">
        <f>'01-Mapa de riesgo-UO'!AW218</f>
        <v>ASUMIR</v>
      </c>
      <c r="K217" s="372" t="str">
        <f t="shared" si="3"/>
        <v>NO</v>
      </c>
      <c r="L217" s="369"/>
      <c r="M217" s="369"/>
      <c r="N217" s="369"/>
      <c r="O217" s="369"/>
      <c r="P217" s="369"/>
      <c r="Q217" s="369"/>
      <c r="R217" s="369"/>
      <c r="S217" s="440"/>
    </row>
    <row r="218" spans="1:19" ht="24" hidden="1" customHeight="1" x14ac:dyDescent="0.2">
      <c r="A218" s="378"/>
      <c r="B218" s="372"/>
      <c r="C218" s="372"/>
      <c r="D218" s="372"/>
      <c r="E218" s="372"/>
      <c r="F218" s="372"/>
      <c r="G218" s="133">
        <f>'01-Mapa de riesgo-UO'!I219</f>
        <v>0</v>
      </c>
      <c r="H218" s="372"/>
      <c r="I218" s="438"/>
      <c r="J218" s="276" t="str">
        <f>'01-Mapa de riesgo-UO'!AW219</f>
        <v>ASUMIR</v>
      </c>
      <c r="K218" s="372"/>
      <c r="L218" s="369"/>
      <c r="M218" s="369"/>
      <c r="N218" s="369"/>
      <c r="O218" s="369"/>
      <c r="P218" s="369"/>
      <c r="Q218" s="369"/>
      <c r="R218" s="369"/>
      <c r="S218" s="440"/>
    </row>
    <row r="219" spans="1:19" ht="24" hidden="1" customHeight="1" x14ac:dyDescent="0.2">
      <c r="A219" s="378"/>
      <c r="B219" s="372"/>
      <c r="C219" s="372"/>
      <c r="D219" s="372"/>
      <c r="E219" s="372"/>
      <c r="F219" s="372"/>
      <c r="G219" s="133">
        <f>'01-Mapa de riesgo-UO'!I220</f>
        <v>0</v>
      </c>
      <c r="H219" s="372"/>
      <c r="I219" s="438"/>
      <c r="J219" s="276" t="str">
        <f>'01-Mapa de riesgo-UO'!AW220</f>
        <v>ASUMIR</v>
      </c>
      <c r="K219" s="372"/>
      <c r="L219" s="369"/>
      <c r="M219" s="369"/>
      <c r="N219" s="369"/>
      <c r="O219" s="369"/>
      <c r="P219" s="369"/>
      <c r="Q219" s="369"/>
      <c r="R219" s="369"/>
      <c r="S219" s="440"/>
    </row>
    <row r="220" spans="1:19" ht="36" hidden="1" customHeight="1" x14ac:dyDescent="0.2">
      <c r="A220" s="378">
        <v>71</v>
      </c>
      <c r="B220" s="372" t="str">
        <f>'01-Mapa de riesgo-UO'!D221</f>
        <v>EXTENSIÓN_PROYECCIÓN_SOCIAL</v>
      </c>
      <c r="C220" s="372"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276" t="str">
        <f>'01-Mapa de riesgo-UO'!AW221</f>
        <v>ASUMIR</v>
      </c>
      <c r="K220" s="372" t="str">
        <f t="shared" si="3"/>
        <v>NO</v>
      </c>
      <c r="L220" s="369"/>
      <c r="M220" s="369"/>
      <c r="N220" s="369"/>
      <c r="O220" s="369"/>
      <c r="P220" s="369"/>
      <c r="Q220" s="369"/>
      <c r="R220" s="369"/>
      <c r="S220" s="440"/>
    </row>
    <row r="221" spans="1:19" ht="24" hidden="1" customHeight="1" x14ac:dyDescent="0.2">
      <c r="A221" s="378"/>
      <c r="B221" s="372"/>
      <c r="C221" s="372"/>
      <c r="D221" s="372"/>
      <c r="E221" s="372"/>
      <c r="F221" s="372"/>
      <c r="G221" s="133">
        <f>'01-Mapa de riesgo-UO'!I222</f>
        <v>0</v>
      </c>
      <c r="H221" s="372"/>
      <c r="I221" s="438"/>
      <c r="J221" s="276" t="str">
        <f>'01-Mapa de riesgo-UO'!AW222</f>
        <v>ASUMIR</v>
      </c>
      <c r="K221" s="372"/>
      <c r="L221" s="369"/>
      <c r="M221" s="369"/>
      <c r="N221" s="369"/>
      <c r="O221" s="369"/>
      <c r="P221" s="369"/>
      <c r="Q221" s="369"/>
      <c r="R221" s="369"/>
      <c r="S221" s="440"/>
    </row>
    <row r="222" spans="1:19" ht="24" hidden="1" customHeight="1" x14ac:dyDescent="0.2">
      <c r="A222" s="378"/>
      <c r="B222" s="372"/>
      <c r="C222" s="372"/>
      <c r="D222" s="372"/>
      <c r="E222" s="372"/>
      <c r="F222" s="372"/>
      <c r="G222" s="133">
        <f>'01-Mapa de riesgo-UO'!I223</f>
        <v>0</v>
      </c>
      <c r="H222" s="372"/>
      <c r="I222" s="438"/>
      <c r="J222" s="276" t="str">
        <f>'01-Mapa de riesgo-UO'!AW223</f>
        <v>ASUMIR</v>
      </c>
      <c r="K222" s="372"/>
      <c r="L222" s="369"/>
      <c r="M222" s="369"/>
      <c r="N222" s="369"/>
      <c r="O222" s="369"/>
      <c r="P222" s="369"/>
      <c r="Q222" s="369"/>
      <c r="R222" s="369"/>
      <c r="S222" s="440"/>
    </row>
    <row r="223" spans="1:19" ht="12" hidden="1" customHeight="1" x14ac:dyDescent="0.2">
      <c r="A223" s="378">
        <v>72</v>
      </c>
      <c r="B223" s="372" t="str">
        <f>'01-Mapa de riesgo-UO'!D224</f>
        <v>EXTENSIÓN_PROYECCIÓN_SOCIAL</v>
      </c>
      <c r="C223" s="372"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276" t="str">
        <f>'01-Mapa de riesgo-UO'!AW224</f>
        <v>ASUMIR</v>
      </c>
      <c r="K223" s="372" t="str">
        <f t="shared" si="3"/>
        <v>NO</v>
      </c>
      <c r="L223" s="369"/>
      <c r="M223" s="369"/>
      <c r="N223" s="369"/>
      <c r="O223" s="369"/>
      <c r="P223" s="369"/>
      <c r="Q223" s="369"/>
      <c r="R223" s="369"/>
      <c r="S223" s="440"/>
    </row>
    <row r="224" spans="1:19" ht="24" hidden="1" customHeight="1" x14ac:dyDescent="0.2">
      <c r="A224" s="378"/>
      <c r="B224" s="372"/>
      <c r="C224" s="372"/>
      <c r="D224" s="372"/>
      <c r="E224" s="372"/>
      <c r="F224" s="372"/>
      <c r="G224" s="133">
        <f>'01-Mapa de riesgo-UO'!I225</f>
        <v>0</v>
      </c>
      <c r="H224" s="372"/>
      <c r="I224" s="438"/>
      <c r="J224" s="276" t="str">
        <f>'01-Mapa de riesgo-UO'!AW225</f>
        <v>ASUMIR</v>
      </c>
      <c r="K224" s="372"/>
      <c r="L224" s="369"/>
      <c r="M224" s="369"/>
      <c r="N224" s="369"/>
      <c r="O224" s="369"/>
      <c r="P224" s="369"/>
      <c r="Q224" s="369"/>
      <c r="R224" s="369"/>
      <c r="S224" s="440"/>
    </row>
    <row r="225" spans="1:19" ht="24" hidden="1" customHeight="1" x14ac:dyDescent="0.2">
      <c r="A225" s="378"/>
      <c r="B225" s="372"/>
      <c r="C225" s="372"/>
      <c r="D225" s="372"/>
      <c r="E225" s="372"/>
      <c r="F225" s="372"/>
      <c r="G225" s="133">
        <f>'01-Mapa de riesgo-UO'!I226</f>
        <v>0</v>
      </c>
      <c r="H225" s="372"/>
      <c r="I225" s="438"/>
      <c r="J225" s="276" t="str">
        <f>'01-Mapa de riesgo-UO'!AW226</f>
        <v>ASUMIR</v>
      </c>
      <c r="K225" s="372"/>
      <c r="L225" s="369"/>
      <c r="M225" s="369"/>
      <c r="N225" s="369"/>
      <c r="O225" s="369"/>
      <c r="P225" s="369"/>
      <c r="Q225" s="369"/>
      <c r="R225" s="369"/>
      <c r="S225" s="440"/>
    </row>
    <row r="226" spans="1:19" ht="36" hidden="1" customHeight="1" x14ac:dyDescent="0.2">
      <c r="A226" s="378">
        <v>73</v>
      </c>
      <c r="B226" s="372" t="str">
        <f>'01-Mapa de riesgo-UO'!D227</f>
        <v>EXTENSIÓN_PROYECCIÓN_SOCIAL</v>
      </c>
      <c r="C226" s="372"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276" t="str">
        <f>'01-Mapa de riesgo-UO'!AW227</f>
        <v>ASUMIR</v>
      </c>
      <c r="K226" s="372" t="str">
        <f t="shared" si="3"/>
        <v>NO</v>
      </c>
      <c r="L226" s="369"/>
      <c r="M226" s="369"/>
      <c r="N226" s="369"/>
      <c r="O226" s="369"/>
      <c r="P226" s="369"/>
      <c r="Q226" s="369"/>
      <c r="R226" s="369"/>
      <c r="S226" s="440"/>
    </row>
    <row r="227" spans="1:19" ht="22.5" hidden="1" x14ac:dyDescent="0.2">
      <c r="A227" s="378"/>
      <c r="B227" s="372"/>
      <c r="C227" s="372"/>
      <c r="D227" s="372"/>
      <c r="E227" s="372"/>
      <c r="F227" s="372"/>
      <c r="G227" s="133" t="str">
        <f>'01-Mapa de riesgo-UO'!I228</f>
        <v>Orden de un superior sobre el resultado de un ensayo</v>
      </c>
      <c r="H227" s="372"/>
      <c r="I227" s="438"/>
      <c r="J227" s="276" t="str">
        <f>'01-Mapa de riesgo-UO'!AW228</f>
        <v>ASUMIR</v>
      </c>
      <c r="K227" s="372"/>
      <c r="L227" s="369"/>
      <c r="M227" s="369"/>
      <c r="N227" s="369"/>
      <c r="O227" s="369"/>
      <c r="P227" s="369"/>
      <c r="Q227" s="369"/>
      <c r="R227" s="369"/>
      <c r="S227" s="440"/>
    </row>
    <row r="228" spans="1:19" ht="24" hidden="1" customHeight="1" x14ac:dyDescent="0.2">
      <c r="A228" s="378"/>
      <c r="B228" s="372"/>
      <c r="C228" s="372"/>
      <c r="D228" s="372"/>
      <c r="E228" s="372"/>
      <c r="F228" s="372"/>
      <c r="G228" s="133">
        <f>'01-Mapa de riesgo-UO'!I229</f>
        <v>0</v>
      </c>
      <c r="H228" s="372"/>
      <c r="I228" s="438"/>
      <c r="J228" s="276" t="str">
        <f>'01-Mapa de riesgo-UO'!AW229</f>
        <v>ASUMIR</v>
      </c>
      <c r="K228" s="372"/>
      <c r="L228" s="369"/>
      <c r="M228" s="369"/>
      <c r="N228" s="369"/>
      <c r="O228" s="369"/>
      <c r="P228" s="369"/>
      <c r="Q228" s="369"/>
      <c r="R228" s="369"/>
      <c r="S228" s="440"/>
    </row>
    <row r="229" spans="1:19" ht="36" hidden="1" customHeight="1" x14ac:dyDescent="0.2">
      <c r="A229" s="378">
        <v>74</v>
      </c>
      <c r="B229" s="372" t="str">
        <f>'01-Mapa de riesgo-UO'!D230</f>
        <v>EXTENSIÓN_PROYECCIÓN_SOCIAL</v>
      </c>
      <c r="C229" s="372"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276" t="str">
        <f>'01-Mapa de riesgo-UO'!AW230</f>
        <v>ASUMIR</v>
      </c>
      <c r="K229" s="372" t="str">
        <f t="shared" si="3"/>
        <v>NO</v>
      </c>
      <c r="L229" s="369"/>
      <c r="M229" s="369"/>
      <c r="N229" s="369"/>
      <c r="O229" s="369"/>
      <c r="P229" s="369"/>
      <c r="Q229" s="369"/>
      <c r="R229" s="369"/>
      <c r="S229" s="440"/>
    </row>
    <row r="230" spans="1:19" ht="24" hidden="1" customHeight="1" x14ac:dyDescent="0.2">
      <c r="A230" s="378"/>
      <c r="B230" s="372"/>
      <c r="C230" s="372"/>
      <c r="D230" s="372"/>
      <c r="E230" s="372"/>
      <c r="F230" s="372"/>
      <c r="G230" s="133" t="str">
        <f>'01-Mapa de riesgo-UO'!I231</f>
        <v>La información del cliente obtenida por alguna fuente(organismo-usuario) no se mantiene de manera confidencial.</v>
      </c>
      <c r="H230" s="372"/>
      <c r="I230" s="438"/>
      <c r="J230" s="276" t="str">
        <f>'01-Mapa de riesgo-UO'!AW231</f>
        <v>ASUMIR</v>
      </c>
      <c r="K230" s="372"/>
      <c r="L230" s="369"/>
      <c r="M230" s="369"/>
      <c r="N230" s="369"/>
      <c r="O230" s="369"/>
      <c r="P230" s="369"/>
      <c r="Q230" s="369"/>
      <c r="R230" s="369"/>
      <c r="S230" s="440"/>
    </row>
    <row r="231" spans="1:19" ht="24" hidden="1" customHeight="1" x14ac:dyDescent="0.2">
      <c r="A231" s="378"/>
      <c r="B231" s="372"/>
      <c r="C231" s="372"/>
      <c r="D231" s="372"/>
      <c r="E231" s="372"/>
      <c r="F231" s="372"/>
      <c r="G231" s="133">
        <f>'01-Mapa de riesgo-UO'!I232</f>
        <v>0</v>
      </c>
      <c r="H231" s="372"/>
      <c r="I231" s="438"/>
      <c r="J231" s="276" t="str">
        <f>'01-Mapa de riesgo-UO'!AW232</f>
        <v>ASUMIR</v>
      </c>
      <c r="K231" s="372"/>
      <c r="L231" s="369"/>
      <c r="M231" s="369"/>
      <c r="N231" s="369"/>
      <c r="O231" s="369"/>
      <c r="P231" s="369"/>
      <c r="Q231" s="369"/>
      <c r="R231" s="369"/>
      <c r="S231" s="440"/>
    </row>
    <row r="232" spans="1:19" ht="24" hidden="1" customHeight="1" x14ac:dyDescent="0.2">
      <c r="A232" s="378">
        <v>75</v>
      </c>
      <c r="B232" s="372" t="str">
        <f>'01-Mapa de riesgo-UO'!D233</f>
        <v>EXTENSIÓN_PROYECCIÓN_SOCIAL</v>
      </c>
      <c r="C232" s="372"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276" t="str">
        <f>'01-Mapa de riesgo-UO'!AW233</f>
        <v>ASUMIR</v>
      </c>
      <c r="K232" s="372" t="str">
        <f t="shared" si="3"/>
        <v>NO</v>
      </c>
      <c r="L232" s="369"/>
      <c r="M232" s="369"/>
      <c r="N232" s="369"/>
      <c r="O232" s="369"/>
      <c r="P232" s="369"/>
      <c r="Q232" s="369"/>
      <c r="R232" s="369"/>
      <c r="S232" s="440"/>
    </row>
    <row r="233" spans="1:19" ht="22.5" hidden="1" x14ac:dyDescent="0.2">
      <c r="A233" s="378"/>
      <c r="B233" s="372"/>
      <c r="C233" s="372"/>
      <c r="D233" s="372"/>
      <c r="E233" s="372"/>
      <c r="F233" s="372"/>
      <c r="G233" s="133" t="str">
        <f>'01-Mapa de riesgo-UO'!I234</f>
        <v xml:space="preserve">Los clientes inician procesos legales por incorformidad con los resultados. </v>
      </c>
      <c r="H233" s="372"/>
      <c r="I233" s="438"/>
      <c r="J233" s="276" t="str">
        <f>'01-Mapa de riesgo-UO'!AW234</f>
        <v>ASUMIR</v>
      </c>
      <c r="K233" s="372"/>
      <c r="L233" s="369"/>
      <c r="M233" s="369"/>
      <c r="N233" s="369"/>
      <c r="O233" s="369"/>
      <c r="P233" s="369"/>
      <c r="Q233" s="369"/>
      <c r="R233" s="369"/>
      <c r="S233" s="440"/>
    </row>
    <row r="234" spans="1:19" ht="24" hidden="1" customHeight="1" x14ac:dyDescent="0.2">
      <c r="A234" s="378"/>
      <c r="B234" s="372"/>
      <c r="C234" s="372"/>
      <c r="D234" s="372"/>
      <c r="E234" s="372"/>
      <c r="F234" s="372"/>
      <c r="G234" s="133">
        <f>'01-Mapa de riesgo-UO'!I235</f>
        <v>0</v>
      </c>
      <c r="H234" s="372"/>
      <c r="I234" s="438"/>
      <c r="J234" s="276" t="str">
        <f>'01-Mapa de riesgo-UO'!AW235</f>
        <v>ASUMIR</v>
      </c>
      <c r="K234" s="372"/>
      <c r="L234" s="369"/>
      <c r="M234" s="369"/>
      <c r="N234" s="369"/>
      <c r="O234" s="369"/>
      <c r="P234" s="369"/>
      <c r="Q234" s="369"/>
      <c r="R234" s="369"/>
      <c r="S234" s="440"/>
    </row>
    <row r="235" spans="1:19" ht="24" hidden="1" customHeight="1" x14ac:dyDescent="0.2">
      <c r="A235" s="378">
        <v>76</v>
      </c>
      <c r="B235" s="372" t="str">
        <f>'01-Mapa de riesgo-UO'!D236</f>
        <v>EXTENSIÓN_PROYECCIÓN_SOCIAL</v>
      </c>
      <c r="C235" s="372"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276" t="str">
        <f>'01-Mapa de riesgo-UO'!AW236</f>
        <v>ASUMIR</v>
      </c>
      <c r="K235" s="372" t="str">
        <f t="shared" si="3"/>
        <v>NO</v>
      </c>
      <c r="L235" s="369"/>
      <c r="M235" s="369"/>
      <c r="N235" s="369"/>
      <c r="O235" s="369"/>
      <c r="P235" s="369"/>
      <c r="Q235" s="369"/>
      <c r="R235" s="369"/>
      <c r="S235" s="440"/>
    </row>
    <row r="236" spans="1:19" ht="24" hidden="1" customHeight="1" x14ac:dyDescent="0.2">
      <c r="A236" s="378"/>
      <c r="B236" s="372"/>
      <c r="C236" s="372"/>
      <c r="D236" s="372"/>
      <c r="E236" s="372"/>
      <c r="F236" s="372"/>
      <c r="G236" s="133" t="str">
        <f>'01-Mapa de riesgo-UO'!I237</f>
        <v xml:space="preserve">Disposición incorrecta de residuos </v>
      </c>
      <c r="H236" s="372"/>
      <c r="I236" s="438"/>
      <c r="J236" s="276" t="str">
        <f>'01-Mapa de riesgo-UO'!AW237</f>
        <v>ASUMIR</v>
      </c>
      <c r="K236" s="372"/>
      <c r="L236" s="369"/>
      <c r="M236" s="369"/>
      <c r="N236" s="369"/>
      <c r="O236" s="369"/>
      <c r="P236" s="369"/>
      <c r="Q236" s="369"/>
      <c r="R236" s="369"/>
      <c r="S236" s="440"/>
    </row>
    <row r="237" spans="1:19" ht="24" hidden="1" customHeight="1" x14ac:dyDescent="0.2">
      <c r="A237" s="378"/>
      <c r="B237" s="372"/>
      <c r="C237" s="372"/>
      <c r="D237" s="372"/>
      <c r="E237" s="372"/>
      <c r="F237" s="372"/>
      <c r="G237" s="133" t="str">
        <f>'01-Mapa de riesgo-UO'!I238</f>
        <v xml:space="preserve">Derrame de la muestra </v>
      </c>
      <c r="H237" s="372"/>
      <c r="I237" s="438"/>
      <c r="J237" s="276" t="str">
        <f>'01-Mapa de riesgo-UO'!AW238</f>
        <v>ASUMIR</v>
      </c>
      <c r="K237" s="372"/>
      <c r="L237" s="369"/>
      <c r="M237" s="369"/>
      <c r="N237" s="369"/>
      <c r="O237" s="369"/>
      <c r="P237" s="369"/>
      <c r="Q237" s="369"/>
      <c r="R237" s="369"/>
      <c r="S237" s="440"/>
    </row>
    <row r="238" spans="1:19" ht="24" hidden="1" customHeight="1" x14ac:dyDescent="0.2">
      <c r="A238" s="378">
        <v>77</v>
      </c>
      <c r="B238" s="372" t="str">
        <f>'01-Mapa de riesgo-UO'!D239</f>
        <v>EXTENSIÓN_PROYECCIÓN_SOCIAL</v>
      </c>
      <c r="C238" s="372"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276" t="str">
        <f>'01-Mapa de riesgo-UO'!AW239</f>
        <v>ASUMIR</v>
      </c>
      <c r="K238" s="372" t="str">
        <f t="shared" si="3"/>
        <v>NO</v>
      </c>
      <c r="L238" s="369"/>
      <c r="M238" s="369"/>
      <c r="N238" s="369"/>
      <c r="O238" s="369"/>
      <c r="P238" s="369"/>
      <c r="Q238" s="369"/>
      <c r="R238" s="369"/>
      <c r="S238" s="440"/>
    </row>
    <row r="239" spans="1:19" ht="24" hidden="1" customHeight="1" x14ac:dyDescent="0.2">
      <c r="A239" s="378"/>
      <c r="B239" s="372"/>
      <c r="C239" s="372"/>
      <c r="D239" s="372"/>
      <c r="E239" s="372"/>
      <c r="F239" s="372"/>
      <c r="G239" s="133" t="str">
        <f>'01-Mapa de riesgo-UO'!I240</f>
        <v>Contagio de COVID-19 y/o Monkeypox del personal por contacto externo/interno</v>
      </c>
      <c r="H239" s="372"/>
      <c r="I239" s="438"/>
      <c r="J239" s="276" t="str">
        <f>'01-Mapa de riesgo-UO'!AW240</f>
        <v>ASUMIR</v>
      </c>
      <c r="K239" s="372"/>
      <c r="L239" s="369"/>
      <c r="M239" s="369"/>
      <c r="N239" s="369"/>
      <c r="O239" s="369"/>
      <c r="P239" s="369"/>
      <c r="Q239" s="369"/>
      <c r="R239" s="369"/>
      <c r="S239" s="440"/>
    </row>
    <row r="240" spans="1:19" ht="22.5" hidden="1" x14ac:dyDescent="0.2">
      <c r="A240" s="378"/>
      <c r="B240" s="372"/>
      <c r="C240" s="372"/>
      <c r="D240" s="372"/>
      <c r="E240" s="372"/>
      <c r="F240" s="372"/>
      <c r="G240" s="133" t="str">
        <f>'01-Mapa de riesgo-UO'!I241</f>
        <v>Inclumiento de funciones especificas debido a incapacidad del personal.</v>
      </c>
      <c r="H240" s="372"/>
      <c r="I240" s="438"/>
      <c r="J240" s="276" t="str">
        <f>'01-Mapa de riesgo-UO'!AW241</f>
        <v>ASUMIR</v>
      </c>
      <c r="K240" s="372"/>
      <c r="L240" s="369"/>
      <c r="M240" s="369"/>
      <c r="N240" s="369"/>
      <c r="O240" s="369"/>
      <c r="P240" s="369"/>
      <c r="Q240" s="369"/>
      <c r="R240" s="369"/>
      <c r="S240" s="440"/>
    </row>
    <row r="241" spans="1:19" ht="48" hidden="1" customHeight="1" x14ac:dyDescent="0.2">
      <c r="A241" s="378">
        <v>78</v>
      </c>
      <c r="B241" s="372" t="str">
        <f>'01-Mapa de riesgo-UO'!D242</f>
        <v>EXTENSIÓN_PROYECCIÓN_SOCIAL</v>
      </c>
      <c r="C241" s="372"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276" t="str">
        <f>'01-Mapa de riesgo-UO'!AW242</f>
        <v>ASUMIR</v>
      </c>
      <c r="K241" s="372" t="str">
        <f t="shared" si="3"/>
        <v>NO</v>
      </c>
      <c r="L241" s="369"/>
      <c r="M241" s="369"/>
      <c r="N241" s="369"/>
      <c r="O241" s="369"/>
      <c r="P241" s="369"/>
      <c r="Q241" s="369"/>
      <c r="R241" s="369"/>
      <c r="S241" s="440"/>
    </row>
    <row r="242" spans="1:19" ht="24" hidden="1" customHeight="1" x14ac:dyDescent="0.2">
      <c r="A242" s="378"/>
      <c r="B242" s="372"/>
      <c r="C242" s="372"/>
      <c r="D242" s="372"/>
      <c r="E242" s="372"/>
      <c r="F242" s="372"/>
      <c r="G242" s="133" t="str">
        <f>'01-Mapa de riesgo-UO'!I243</f>
        <v>Falta de insumos, materiales, reactivos, o elementos de protección personal para el procesamiento de muestras</v>
      </c>
      <c r="H242" s="372"/>
      <c r="I242" s="438"/>
      <c r="J242" s="276" t="str">
        <f>'01-Mapa de riesgo-UO'!AW243</f>
        <v>ASUMIR</v>
      </c>
      <c r="K242" s="372"/>
      <c r="L242" s="369"/>
      <c r="M242" s="369"/>
      <c r="N242" s="369"/>
      <c r="O242" s="369"/>
      <c r="P242" s="369"/>
      <c r="Q242" s="369"/>
      <c r="R242" s="369"/>
      <c r="S242" s="440"/>
    </row>
    <row r="243" spans="1:19" ht="24" hidden="1" customHeight="1" x14ac:dyDescent="0.2">
      <c r="A243" s="378"/>
      <c r="B243" s="372"/>
      <c r="C243" s="372"/>
      <c r="D243" s="372"/>
      <c r="E243" s="372"/>
      <c r="F243" s="372"/>
      <c r="G243" s="133" t="str">
        <f>'01-Mapa de riesgo-UO'!I244</f>
        <v>Falta de espacio en los ultracongeladores para el almacenamiento de contra muestras.</v>
      </c>
      <c r="H243" s="372"/>
      <c r="I243" s="438"/>
      <c r="J243" s="276" t="str">
        <f>'01-Mapa de riesgo-UO'!AW244</f>
        <v>ASUMIR</v>
      </c>
      <c r="K243" s="372"/>
      <c r="L243" s="369"/>
      <c r="M243" s="369"/>
      <c r="N243" s="369"/>
      <c r="O243" s="369"/>
      <c r="P243" s="369"/>
      <c r="Q243" s="369"/>
      <c r="R243" s="369"/>
      <c r="S243" s="440"/>
    </row>
    <row r="244" spans="1:19" ht="48" hidden="1" customHeight="1" x14ac:dyDescent="0.2">
      <c r="A244" s="378">
        <v>79</v>
      </c>
      <c r="B244" s="372" t="str">
        <f>'01-Mapa de riesgo-UO'!D245</f>
        <v>EXTENSIÓN_PROYECCIÓN_SOCIAL</v>
      </c>
      <c r="C244" s="372"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276" t="str">
        <f>'01-Mapa de riesgo-UO'!AW245</f>
        <v>ASUMIR</v>
      </c>
      <c r="K244" s="372" t="str">
        <f t="shared" si="3"/>
        <v>NO</v>
      </c>
      <c r="L244" s="369"/>
      <c r="M244" s="369"/>
      <c r="N244" s="369"/>
      <c r="O244" s="369"/>
      <c r="P244" s="369"/>
      <c r="Q244" s="369"/>
      <c r="R244" s="369"/>
      <c r="S244" s="440"/>
    </row>
    <row r="245" spans="1:19" ht="22.5" hidden="1" x14ac:dyDescent="0.2">
      <c r="A245" s="378"/>
      <c r="B245" s="372"/>
      <c r="C245" s="372"/>
      <c r="D245" s="372"/>
      <c r="E245" s="372"/>
      <c r="F245" s="372"/>
      <c r="G245" s="133" t="str">
        <f>'01-Mapa de riesgo-UO'!I246</f>
        <v>Daños en el funcionamiento de aire acondicionado o  incorrecta ventilación</v>
      </c>
      <c r="H245" s="372"/>
      <c r="I245" s="438"/>
      <c r="J245" s="276" t="str">
        <f>'01-Mapa de riesgo-UO'!AW246</f>
        <v>ASUMIR</v>
      </c>
      <c r="K245" s="372"/>
      <c r="L245" s="369"/>
      <c r="M245" s="369"/>
      <c r="N245" s="369"/>
      <c r="O245" s="369"/>
      <c r="P245" s="369"/>
      <c r="Q245" s="369"/>
      <c r="R245" s="369"/>
      <c r="S245" s="440"/>
    </row>
    <row r="246" spans="1:19" ht="24" hidden="1" customHeight="1" x14ac:dyDescent="0.2">
      <c r="A246" s="378"/>
      <c r="B246" s="372"/>
      <c r="C246" s="372"/>
      <c r="D246" s="372"/>
      <c r="E246" s="372"/>
      <c r="F246" s="372"/>
      <c r="G246" s="133">
        <f>'01-Mapa de riesgo-UO'!I247</f>
        <v>0</v>
      </c>
      <c r="H246" s="372"/>
      <c r="I246" s="438"/>
      <c r="J246" s="276" t="str">
        <f>'01-Mapa de riesgo-UO'!AW247</f>
        <v>ASUMIR</v>
      </c>
      <c r="K246" s="372"/>
      <c r="L246" s="369"/>
      <c r="M246" s="369"/>
      <c r="N246" s="369"/>
      <c r="O246" s="369"/>
      <c r="P246" s="369"/>
      <c r="Q246" s="369"/>
      <c r="R246" s="369"/>
      <c r="S246" s="440"/>
    </row>
    <row r="247" spans="1:19" ht="12" hidden="1" customHeight="1" x14ac:dyDescent="0.2">
      <c r="A247" s="378">
        <v>80</v>
      </c>
      <c r="B247" s="372" t="str">
        <f>'01-Mapa de riesgo-UO'!D248</f>
        <v>EXTENSIÓN_PROYECCIÓN_SOCIAL</v>
      </c>
      <c r="C247" s="372"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276" t="str">
        <f>'01-Mapa de riesgo-UO'!AW248</f>
        <v>REDUCIR</v>
      </c>
      <c r="K247" s="372" t="str">
        <f t="shared" si="3"/>
        <v>Si el proceso lo requiere</v>
      </c>
      <c r="L247" s="369"/>
      <c r="M247" s="369"/>
      <c r="N247" s="369"/>
      <c r="O247" s="369"/>
      <c r="P247" s="369"/>
      <c r="Q247" s="369"/>
      <c r="R247" s="369"/>
      <c r="S247" s="440"/>
    </row>
    <row r="248" spans="1:19" ht="24" hidden="1" customHeight="1" x14ac:dyDescent="0.2">
      <c r="A248" s="378"/>
      <c r="B248" s="372"/>
      <c r="C248" s="372"/>
      <c r="D248" s="372"/>
      <c r="E248" s="372"/>
      <c r="F248" s="372"/>
      <c r="G248" s="133" t="str">
        <f>'01-Mapa de riesgo-UO'!I249</f>
        <v xml:space="preserve">Problemas urinarios, renales,  gástricos o migrañas por las jornadas largas al interior del laboratorio de procesamiento.  </v>
      </c>
      <c r="H248" s="372"/>
      <c r="I248" s="438"/>
      <c r="J248" s="276" t="str">
        <f>'01-Mapa de riesgo-UO'!AW249</f>
        <v>REDUCIR</v>
      </c>
      <c r="K248" s="372"/>
      <c r="L248" s="369"/>
      <c r="M248" s="369"/>
      <c r="N248" s="369"/>
      <c r="O248" s="369"/>
      <c r="P248" s="369"/>
      <c r="Q248" s="369"/>
      <c r="R248" s="369"/>
      <c r="S248" s="440"/>
    </row>
    <row r="249" spans="1:19" ht="24" hidden="1" customHeight="1" x14ac:dyDescent="0.2">
      <c r="A249" s="378"/>
      <c r="B249" s="372"/>
      <c r="C249" s="372"/>
      <c r="D249" s="372"/>
      <c r="E249" s="372"/>
      <c r="F249" s="372"/>
      <c r="G249" s="133" t="str">
        <f>'01-Mapa de riesgo-UO'!I250</f>
        <v xml:space="preserve"> Eventos de ansiedad o pánico por situaciones de estrés dentro del procesamiento y diagnóstico de SARS-CoV-2 y/o Monkeypox</v>
      </c>
      <c r="H249" s="372"/>
      <c r="I249" s="438"/>
      <c r="J249" s="276" t="str">
        <f>'01-Mapa de riesgo-UO'!AW250</f>
        <v>REDUCIR</v>
      </c>
      <c r="K249" s="372"/>
      <c r="L249" s="369"/>
      <c r="M249" s="369"/>
      <c r="N249" s="369"/>
      <c r="O249" s="369"/>
      <c r="P249" s="369"/>
      <c r="Q249" s="369"/>
      <c r="R249" s="369"/>
      <c r="S249" s="440"/>
    </row>
    <row r="250" spans="1:19" ht="36" hidden="1" customHeight="1" x14ac:dyDescent="0.2">
      <c r="A250" s="378">
        <v>81</v>
      </c>
      <c r="B250" s="372" t="str">
        <f>'01-Mapa de riesgo-UO'!D251</f>
        <v>EXTENSIÓN_PROYECCIÓN_SOCIAL</v>
      </c>
      <c r="C250" s="372"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276" t="str">
        <f>'01-Mapa de riesgo-UO'!AW251</f>
        <v>ASUMIR</v>
      </c>
      <c r="K250" s="372" t="str">
        <f t="shared" si="3"/>
        <v>NO</v>
      </c>
      <c r="L250" s="369"/>
      <c r="M250" s="369"/>
      <c r="N250" s="369"/>
      <c r="O250" s="369"/>
      <c r="P250" s="369"/>
      <c r="Q250" s="369"/>
      <c r="R250" s="369"/>
      <c r="S250" s="440"/>
    </row>
    <row r="251" spans="1:19" ht="22.5" hidden="1" x14ac:dyDescent="0.2">
      <c r="A251" s="378"/>
      <c r="B251" s="372"/>
      <c r="C251" s="372"/>
      <c r="D251" s="372"/>
      <c r="E251" s="372"/>
      <c r="F251" s="372"/>
      <c r="G251" s="133" t="str">
        <f>'01-Mapa de riesgo-UO'!I252</f>
        <v>Temblores, tormentas eléctrica, catástrofes naturales.</v>
      </c>
      <c r="H251" s="372"/>
      <c r="I251" s="438"/>
      <c r="J251" s="276" t="str">
        <f>'01-Mapa de riesgo-UO'!AW252</f>
        <v>ASUMIR</v>
      </c>
      <c r="K251" s="372"/>
      <c r="L251" s="369"/>
      <c r="M251" s="369"/>
      <c r="N251" s="369"/>
      <c r="O251" s="369"/>
      <c r="P251" s="369"/>
      <c r="Q251" s="369"/>
      <c r="R251" s="369"/>
      <c r="S251" s="440"/>
    </row>
    <row r="252" spans="1:19" ht="24" hidden="1" customHeight="1" x14ac:dyDescent="0.2">
      <c r="A252" s="378"/>
      <c r="B252" s="372"/>
      <c r="C252" s="372"/>
      <c r="D252" s="372"/>
      <c r="E252" s="372"/>
      <c r="F252" s="372"/>
      <c r="G252" s="133">
        <f>'01-Mapa de riesgo-UO'!I253</f>
        <v>0</v>
      </c>
      <c r="H252" s="372"/>
      <c r="I252" s="438"/>
      <c r="J252" s="276" t="str">
        <f>'01-Mapa de riesgo-UO'!AW253</f>
        <v>ASUMIR</v>
      </c>
      <c r="K252" s="372"/>
      <c r="L252" s="369"/>
      <c r="M252" s="369"/>
      <c r="N252" s="369"/>
      <c r="O252" s="369"/>
      <c r="P252" s="369"/>
      <c r="Q252" s="369"/>
      <c r="R252" s="369"/>
      <c r="S252" s="440"/>
    </row>
    <row r="253" spans="1:19" ht="60" hidden="1" customHeight="1" x14ac:dyDescent="0.2">
      <c r="A253" s="378">
        <v>82</v>
      </c>
      <c r="B253" s="372" t="str">
        <f>'01-Mapa de riesgo-UO'!D254</f>
        <v>EXTENSIÓN_PROYECCIÓN_SOCIAL</v>
      </c>
      <c r="C253" s="372"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276" t="str">
        <f>'01-Mapa de riesgo-UO'!AW254</f>
        <v>ASUMIR</v>
      </c>
      <c r="K253" s="372" t="str">
        <f t="shared" si="3"/>
        <v>NO</v>
      </c>
      <c r="L253" s="369"/>
      <c r="M253" s="369"/>
      <c r="N253" s="369"/>
      <c r="O253" s="369"/>
      <c r="P253" s="369"/>
      <c r="Q253" s="369"/>
      <c r="R253" s="369"/>
      <c r="S253" s="440"/>
    </row>
    <row r="254" spans="1:19" ht="24" hidden="1" customHeight="1" x14ac:dyDescent="0.2">
      <c r="A254" s="378"/>
      <c r="B254" s="372"/>
      <c r="C254" s="372"/>
      <c r="D254" s="372"/>
      <c r="E254" s="372"/>
      <c r="F254" s="372"/>
      <c r="G254" s="133">
        <f>'01-Mapa de riesgo-UO'!I255</f>
        <v>0</v>
      </c>
      <c r="H254" s="372"/>
      <c r="I254" s="438"/>
      <c r="J254" s="276" t="str">
        <f>'01-Mapa de riesgo-UO'!AW255</f>
        <v>ASUMIR</v>
      </c>
      <c r="K254" s="372"/>
      <c r="L254" s="369"/>
      <c r="M254" s="369"/>
      <c r="N254" s="369"/>
      <c r="O254" s="369"/>
      <c r="P254" s="369"/>
      <c r="Q254" s="369"/>
      <c r="R254" s="369"/>
      <c r="S254" s="440"/>
    </row>
    <row r="255" spans="1:19" ht="24" hidden="1" customHeight="1" x14ac:dyDescent="0.2">
      <c r="A255" s="378"/>
      <c r="B255" s="372"/>
      <c r="C255" s="372"/>
      <c r="D255" s="372"/>
      <c r="E255" s="372"/>
      <c r="F255" s="372"/>
      <c r="G255" s="133">
        <f>'01-Mapa de riesgo-UO'!I256</f>
        <v>0</v>
      </c>
      <c r="H255" s="372"/>
      <c r="I255" s="438"/>
      <c r="J255" s="276" t="str">
        <f>'01-Mapa de riesgo-UO'!AW256</f>
        <v>ASUMIR</v>
      </c>
      <c r="K255" s="372"/>
      <c r="L255" s="369"/>
      <c r="M255" s="369"/>
      <c r="N255" s="369"/>
      <c r="O255" s="369"/>
      <c r="P255" s="369"/>
      <c r="Q255" s="369"/>
      <c r="R255" s="369"/>
      <c r="S255" s="440"/>
    </row>
    <row r="256" spans="1:19" ht="36" hidden="1" customHeight="1" x14ac:dyDescent="0.2">
      <c r="A256" s="378">
        <v>83</v>
      </c>
      <c r="B256" s="372" t="str">
        <f>'01-Mapa de riesgo-UO'!D257</f>
        <v>EXTENSIÓN_PROYECCIÓN_SOCIAL</v>
      </c>
      <c r="C256" s="372"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276" t="str">
        <f>'01-Mapa de riesgo-UO'!AW257</f>
        <v>ASUMIR</v>
      </c>
      <c r="K256" s="372" t="str">
        <f t="shared" si="3"/>
        <v>NO</v>
      </c>
      <c r="L256" s="369"/>
      <c r="M256" s="369"/>
      <c r="N256" s="369"/>
      <c r="O256" s="369"/>
      <c r="P256" s="369"/>
      <c r="Q256" s="369"/>
      <c r="R256" s="369"/>
      <c r="S256" s="440"/>
    </row>
    <row r="257" spans="1:19" ht="24" hidden="1" customHeight="1" x14ac:dyDescent="0.2">
      <c r="A257" s="378"/>
      <c r="B257" s="372"/>
      <c r="C257" s="372"/>
      <c r="D257" s="372"/>
      <c r="E257" s="372"/>
      <c r="F257" s="372"/>
      <c r="G257" s="133">
        <f>'01-Mapa de riesgo-UO'!I258</f>
        <v>0</v>
      </c>
      <c r="H257" s="372"/>
      <c r="I257" s="438"/>
      <c r="J257" s="276" t="str">
        <f>'01-Mapa de riesgo-UO'!AW258</f>
        <v>ASUMIR</v>
      </c>
      <c r="K257" s="372"/>
      <c r="L257" s="369"/>
      <c r="M257" s="369"/>
      <c r="N257" s="369"/>
      <c r="O257" s="369"/>
      <c r="P257" s="369"/>
      <c r="Q257" s="369"/>
      <c r="R257" s="369"/>
      <c r="S257" s="440"/>
    </row>
    <row r="258" spans="1:19" ht="24" hidden="1" customHeight="1" x14ac:dyDescent="0.2">
      <c r="A258" s="378"/>
      <c r="B258" s="372"/>
      <c r="C258" s="372"/>
      <c r="D258" s="372"/>
      <c r="E258" s="372"/>
      <c r="F258" s="372"/>
      <c r="G258" s="133">
        <f>'01-Mapa de riesgo-UO'!I259</f>
        <v>0</v>
      </c>
      <c r="H258" s="372"/>
      <c r="I258" s="438"/>
      <c r="J258" s="276" t="str">
        <f>'01-Mapa de riesgo-UO'!AW259</f>
        <v>ASUMIR</v>
      </c>
      <c r="K258" s="372"/>
      <c r="L258" s="369"/>
      <c r="M258" s="369"/>
      <c r="N258" s="369"/>
      <c r="O258" s="369"/>
      <c r="P258" s="369"/>
      <c r="Q258" s="369"/>
      <c r="R258" s="369"/>
      <c r="S258" s="440"/>
    </row>
    <row r="259" spans="1:19" ht="60" hidden="1" customHeight="1" x14ac:dyDescent="0.2">
      <c r="A259" s="378">
        <v>84</v>
      </c>
      <c r="B259" s="372" t="str">
        <f>'01-Mapa de riesgo-UO'!D260</f>
        <v>EXTENSIÓN_PROYECCIÓN_SOCIAL</v>
      </c>
      <c r="C259" s="372"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276" t="str">
        <f>'01-Mapa de riesgo-UO'!AW260</f>
        <v>ASUMIR</v>
      </c>
      <c r="K259" s="372" t="str">
        <f t="shared" si="3"/>
        <v>NO</v>
      </c>
      <c r="L259" s="369"/>
      <c r="M259" s="369"/>
      <c r="N259" s="369"/>
      <c r="O259" s="369"/>
      <c r="P259" s="369"/>
      <c r="Q259" s="369"/>
      <c r="R259" s="369"/>
      <c r="S259" s="440"/>
    </row>
    <row r="260" spans="1:19" ht="24" hidden="1" customHeight="1" x14ac:dyDescent="0.2">
      <c r="A260" s="378"/>
      <c r="B260" s="372"/>
      <c r="C260" s="372"/>
      <c r="D260" s="372"/>
      <c r="E260" s="372"/>
      <c r="F260" s="372"/>
      <c r="G260" s="133">
        <f>'01-Mapa de riesgo-UO'!I261</f>
        <v>0</v>
      </c>
      <c r="H260" s="372"/>
      <c r="I260" s="438"/>
      <c r="J260" s="276" t="str">
        <f>'01-Mapa de riesgo-UO'!AW261</f>
        <v>ASUMIR</v>
      </c>
      <c r="K260" s="372"/>
      <c r="L260" s="369"/>
      <c r="M260" s="369"/>
      <c r="N260" s="369"/>
      <c r="O260" s="369"/>
      <c r="P260" s="369"/>
      <c r="Q260" s="369"/>
      <c r="R260" s="369"/>
      <c r="S260" s="440"/>
    </row>
    <row r="261" spans="1:19" ht="24" hidden="1" customHeight="1" x14ac:dyDescent="0.2">
      <c r="A261" s="378"/>
      <c r="B261" s="372"/>
      <c r="C261" s="372"/>
      <c r="D261" s="372"/>
      <c r="E261" s="372"/>
      <c r="F261" s="372"/>
      <c r="G261" s="133">
        <f>'01-Mapa de riesgo-UO'!I262</f>
        <v>0</v>
      </c>
      <c r="H261" s="372"/>
      <c r="I261" s="438"/>
      <c r="J261" s="276" t="str">
        <f>'01-Mapa de riesgo-UO'!AW262</f>
        <v>ASUMIR</v>
      </c>
      <c r="K261" s="372"/>
      <c r="L261" s="369"/>
      <c r="M261" s="369"/>
      <c r="N261" s="369"/>
      <c r="O261" s="369"/>
      <c r="P261" s="369"/>
      <c r="Q261" s="369"/>
      <c r="R261" s="369"/>
      <c r="S261" s="440"/>
    </row>
    <row r="262" spans="1:19" ht="24" hidden="1" customHeight="1" x14ac:dyDescent="0.2">
      <c r="A262" s="378">
        <v>85</v>
      </c>
      <c r="B262" s="372" t="str">
        <f>'01-Mapa de riesgo-UO'!D263</f>
        <v>EXTENSIÓN_PROYECCIÓN_SOCIAL</v>
      </c>
      <c r="C262" s="372"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276" t="str">
        <f>'01-Mapa de riesgo-UO'!AW263</f>
        <v>REDUCIR</v>
      </c>
      <c r="K262" s="372" t="str">
        <f t="shared" si="3"/>
        <v>Si el proceso lo requiere</v>
      </c>
      <c r="L262" s="369"/>
      <c r="M262" s="369"/>
      <c r="N262" s="369"/>
      <c r="O262" s="369"/>
      <c r="P262" s="369"/>
      <c r="Q262" s="369"/>
      <c r="R262" s="369"/>
      <c r="S262" s="440"/>
    </row>
    <row r="263" spans="1:19" ht="24" hidden="1" customHeight="1" x14ac:dyDescent="0.2">
      <c r="A263" s="378"/>
      <c r="B263" s="372"/>
      <c r="C263" s="372"/>
      <c r="D263" s="372"/>
      <c r="E263" s="372"/>
      <c r="F263" s="372"/>
      <c r="G263" s="133">
        <f>'01-Mapa de riesgo-UO'!I264</f>
        <v>0</v>
      </c>
      <c r="H263" s="372"/>
      <c r="I263" s="438"/>
      <c r="J263" s="276">
        <f>'01-Mapa de riesgo-UO'!AW264</f>
        <v>0</v>
      </c>
      <c r="K263" s="372"/>
      <c r="L263" s="369"/>
      <c r="M263" s="369"/>
      <c r="N263" s="369"/>
      <c r="O263" s="369"/>
      <c r="P263" s="369"/>
      <c r="Q263" s="369"/>
      <c r="R263" s="369"/>
      <c r="S263" s="440"/>
    </row>
    <row r="264" spans="1:19" ht="24" hidden="1" customHeight="1" x14ac:dyDescent="0.2">
      <c r="A264" s="378"/>
      <c r="B264" s="372"/>
      <c r="C264" s="372"/>
      <c r="D264" s="372"/>
      <c r="E264" s="372"/>
      <c r="F264" s="372"/>
      <c r="G264" s="133">
        <f>'01-Mapa de riesgo-UO'!I265</f>
        <v>0</v>
      </c>
      <c r="H264" s="372"/>
      <c r="I264" s="438"/>
      <c r="J264" s="276">
        <f>'01-Mapa de riesgo-UO'!AW265</f>
        <v>0</v>
      </c>
      <c r="K264" s="372"/>
      <c r="L264" s="369"/>
      <c r="M264" s="369"/>
      <c r="N264" s="369"/>
      <c r="O264" s="369"/>
      <c r="P264" s="369"/>
      <c r="Q264" s="369"/>
      <c r="R264" s="369"/>
      <c r="S264" s="440"/>
    </row>
    <row r="265" spans="1:19" ht="12" hidden="1" customHeight="1" x14ac:dyDescent="0.2">
      <c r="A265" s="378">
        <v>86</v>
      </c>
      <c r="B265" s="372" t="str">
        <f>'01-Mapa de riesgo-UO'!D266</f>
        <v>EXTENSIÓN_PROYECCIÓN_SOCIAL</v>
      </c>
      <c r="C265" s="372"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276" t="str">
        <f>'01-Mapa de riesgo-UO'!AW266</f>
        <v>ASUMIR</v>
      </c>
      <c r="K265" s="372" t="str">
        <f t="shared" si="3"/>
        <v>NO</v>
      </c>
      <c r="L265" s="369"/>
      <c r="M265" s="369"/>
      <c r="N265" s="369"/>
      <c r="O265" s="369"/>
      <c r="P265" s="369"/>
      <c r="Q265" s="369"/>
      <c r="R265" s="369"/>
      <c r="S265" s="440"/>
    </row>
    <row r="266" spans="1:19" ht="22.5" hidden="1" x14ac:dyDescent="0.2">
      <c r="A266" s="378"/>
      <c r="B266" s="372"/>
      <c r="C266" s="372"/>
      <c r="D266" s="372"/>
      <c r="E266" s="372"/>
      <c r="F266" s="372"/>
      <c r="G266" s="133" t="str">
        <f>'01-Mapa de riesgo-UO'!I267</f>
        <v xml:space="preserve">Limitación de personal aplicados al procesamiento </v>
      </c>
      <c r="H266" s="372"/>
      <c r="I266" s="438"/>
      <c r="J266" s="276" t="str">
        <f>'01-Mapa de riesgo-UO'!AW267</f>
        <v>ASUMIR</v>
      </c>
      <c r="K266" s="372"/>
      <c r="L266" s="369"/>
      <c r="M266" s="369"/>
      <c r="N266" s="369"/>
      <c r="O266" s="369"/>
      <c r="P266" s="369"/>
      <c r="Q266" s="369"/>
      <c r="R266" s="369"/>
      <c r="S266" s="440"/>
    </row>
    <row r="267" spans="1:19" ht="24" hidden="1" customHeight="1" x14ac:dyDescent="0.2">
      <c r="A267" s="378"/>
      <c r="B267" s="372"/>
      <c r="C267" s="372"/>
      <c r="D267" s="372"/>
      <c r="E267" s="372"/>
      <c r="F267" s="372"/>
      <c r="G267" s="133">
        <f>'01-Mapa de riesgo-UO'!I268</f>
        <v>0</v>
      </c>
      <c r="H267" s="372"/>
      <c r="I267" s="438"/>
      <c r="J267" s="276" t="str">
        <f>'01-Mapa de riesgo-UO'!AW268</f>
        <v>ASUMIR</v>
      </c>
      <c r="K267" s="372"/>
      <c r="L267" s="369"/>
      <c r="M267" s="369"/>
      <c r="N267" s="369"/>
      <c r="O267" s="369"/>
      <c r="P267" s="369"/>
      <c r="Q267" s="369"/>
      <c r="R267" s="369"/>
      <c r="S267" s="440"/>
    </row>
    <row r="268" spans="1:19" ht="36" hidden="1" customHeight="1" x14ac:dyDescent="0.2">
      <c r="A268" s="378">
        <v>87</v>
      </c>
      <c r="B268" s="372" t="str">
        <f>'01-Mapa de riesgo-UO'!D269</f>
        <v>EXTENSIÓN_PROYECCIÓN_SOCIAL</v>
      </c>
      <c r="C268" s="372"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276" t="str">
        <f>'01-Mapa de riesgo-UO'!AW269</f>
        <v>ASUMIR</v>
      </c>
      <c r="K268" s="372" t="str">
        <f t="shared" si="3"/>
        <v>NO</v>
      </c>
      <c r="L268" s="369"/>
      <c r="M268" s="369"/>
      <c r="N268" s="369"/>
      <c r="O268" s="369"/>
      <c r="P268" s="369"/>
      <c r="Q268" s="369"/>
      <c r="R268" s="369"/>
      <c r="S268" s="440"/>
    </row>
    <row r="269" spans="1:19" ht="22.5" hidden="1" x14ac:dyDescent="0.2">
      <c r="A269" s="378"/>
      <c r="B269" s="372"/>
      <c r="C269" s="372"/>
      <c r="D269" s="372"/>
      <c r="E269" s="372"/>
      <c r="F269" s="372"/>
      <c r="G269" s="133" t="str">
        <f>'01-Mapa de riesgo-UO'!I270</f>
        <v>Orden de un superior sobre el resultado del ensayo / calibración</v>
      </c>
      <c r="H269" s="372"/>
      <c r="I269" s="438"/>
      <c r="J269" s="276" t="str">
        <f>'01-Mapa de riesgo-UO'!AW270</f>
        <v>ASUMIR</v>
      </c>
      <c r="K269" s="372"/>
      <c r="L269" s="369"/>
      <c r="M269" s="369"/>
      <c r="N269" s="369"/>
      <c r="O269" s="369"/>
      <c r="P269" s="369"/>
      <c r="Q269" s="369"/>
      <c r="R269" s="369"/>
      <c r="S269" s="440"/>
    </row>
    <row r="270" spans="1:19" ht="24" hidden="1" customHeight="1" x14ac:dyDescent="0.2">
      <c r="A270" s="378"/>
      <c r="B270" s="372"/>
      <c r="C270" s="372"/>
      <c r="D270" s="372"/>
      <c r="E270" s="372"/>
      <c r="F270" s="372"/>
      <c r="G270" s="133">
        <f>'01-Mapa de riesgo-UO'!I271</f>
        <v>0</v>
      </c>
      <c r="H270" s="372"/>
      <c r="I270" s="438"/>
      <c r="J270" s="276" t="str">
        <f>'01-Mapa de riesgo-UO'!AW271</f>
        <v>ASUMIR</v>
      </c>
      <c r="K270" s="372"/>
      <c r="L270" s="369"/>
      <c r="M270" s="369"/>
      <c r="N270" s="369"/>
      <c r="O270" s="369"/>
      <c r="P270" s="369"/>
      <c r="Q270" s="369"/>
      <c r="R270" s="369"/>
      <c r="S270" s="440"/>
    </row>
    <row r="271" spans="1:19" ht="36" hidden="1" customHeight="1" x14ac:dyDescent="0.2">
      <c r="A271" s="378">
        <v>88</v>
      </c>
      <c r="B271" s="372" t="str">
        <f>'01-Mapa de riesgo-UO'!D272</f>
        <v>EXTENSIÓN_PROYECCIÓN_SOCIAL</v>
      </c>
      <c r="C271" s="372"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276" t="str">
        <f>'01-Mapa de riesgo-UO'!AW272</f>
        <v>ASUMIR</v>
      </c>
      <c r="K271" s="372" t="str">
        <f t="shared" si="3"/>
        <v>NO</v>
      </c>
      <c r="L271" s="369"/>
      <c r="M271" s="369"/>
      <c r="N271" s="369"/>
      <c r="O271" s="369"/>
      <c r="P271" s="369"/>
      <c r="Q271" s="369"/>
      <c r="R271" s="369"/>
      <c r="S271" s="440"/>
    </row>
    <row r="272" spans="1:19" ht="24" hidden="1" customHeight="1" x14ac:dyDescent="0.2">
      <c r="A272" s="378"/>
      <c r="B272" s="372"/>
      <c r="C272" s="372"/>
      <c r="D272" s="372"/>
      <c r="E272" s="372"/>
      <c r="F272" s="372"/>
      <c r="G272" s="133">
        <f>'01-Mapa de riesgo-UO'!I273</f>
        <v>0</v>
      </c>
      <c r="H272" s="372"/>
      <c r="I272" s="438"/>
      <c r="J272" s="276" t="str">
        <f>'01-Mapa de riesgo-UO'!AW273</f>
        <v>ASUMIR</v>
      </c>
      <c r="K272" s="372"/>
      <c r="L272" s="369"/>
      <c r="M272" s="369"/>
      <c r="N272" s="369"/>
      <c r="O272" s="369"/>
      <c r="P272" s="369"/>
      <c r="Q272" s="369"/>
      <c r="R272" s="369"/>
      <c r="S272" s="440"/>
    </row>
    <row r="273" spans="1:19" ht="24" hidden="1" customHeight="1" x14ac:dyDescent="0.2">
      <c r="A273" s="378"/>
      <c r="B273" s="372"/>
      <c r="C273" s="372"/>
      <c r="D273" s="372"/>
      <c r="E273" s="372"/>
      <c r="F273" s="372"/>
      <c r="G273" s="133">
        <f>'01-Mapa de riesgo-UO'!I274</f>
        <v>0</v>
      </c>
      <c r="H273" s="372"/>
      <c r="I273" s="438"/>
      <c r="J273" s="276" t="str">
        <f>'01-Mapa de riesgo-UO'!AW274</f>
        <v>ASUMIR</v>
      </c>
      <c r="K273" s="372"/>
      <c r="L273" s="369"/>
      <c r="M273" s="369"/>
      <c r="N273" s="369"/>
      <c r="O273" s="369"/>
      <c r="P273" s="369"/>
      <c r="Q273" s="369"/>
      <c r="R273" s="369"/>
      <c r="S273" s="440"/>
    </row>
    <row r="274" spans="1:19" ht="24" hidden="1" customHeight="1" x14ac:dyDescent="0.2">
      <c r="A274" s="378">
        <v>89</v>
      </c>
      <c r="B274" s="372" t="str">
        <f>'01-Mapa de riesgo-UO'!D275</f>
        <v>EXTENSIÓN_PROYECCIÓN_SOCIAL</v>
      </c>
      <c r="C274" s="372"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276" t="str">
        <f>'01-Mapa de riesgo-UO'!AW275</f>
        <v>REDUCIR</v>
      </c>
      <c r="K274" s="372" t="str">
        <f t="shared" ref="K274:K337" si="4">IF(I274="GRAVE","Debe formularse",IF(I274="MODERADO", "Si el proceso lo requiere","NO"))</f>
        <v>Si el proceso lo requiere</v>
      </c>
      <c r="L274" s="369"/>
      <c r="M274" s="369"/>
      <c r="N274" s="369"/>
      <c r="O274" s="369"/>
      <c r="P274" s="369"/>
      <c r="Q274" s="369"/>
      <c r="R274" s="369"/>
      <c r="S274" s="440"/>
    </row>
    <row r="275" spans="1:19" ht="24" hidden="1" customHeight="1" x14ac:dyDescent="0.2">
      <c r="A275" s="378"/>
      <c r="B275" s="372"/>
      <c r="C275" s="372"/>
      <c r="D275" s="372"/>
      <c r="E275" s="372"/>
      <c r="F275" s="372"/>
      <c r="G275" s="133">
        <f>'01-Mapa de riesgo-UO'!I276</f>
        <v>0</v>
      </c>
      <c r="H275" s="372"/>
      <c r="I275" s="438"/>
      <c r="J275" s="276">
        <f>'01-Mapa de riesgo-UO'!AW276</f>
        <v>0</v>
      </c>
      <c r="K275" s="372"/>
      <c r="L275" s="369"/>
      <c r="M275" s="369"/>
      <c r="N275" s="369"/>
      <c r="O275" s="369"/>
      <c r="P275" s="369"/>
      <c r="Q275" s="369"/>
      <c r="R275" s="369"/>
      <c r="S275" s="440"/>
    </row>
    <row r="276" spans="1:19" ht="24" hidden="1" customHeight="1" x14ac:dyDescent="0.2">
      <c r="A276" s="378"/>
      <c r="B276" s="372"/>
      <c r="C276" s="372"/>
      <c r="D276" s="372"/>
      <c r="E276" s="372"/>
      <c r="F276" s="372"/>
      <c r="G276" s="133">
        <f>'01-Mapa de riesgo-UO'!I277</f>
        <v>0</v>
      </c>
      <c r="H276" s="372"/>
      <c r="I276" s="438"/>
      <c r="J276" s="276">
        <f>'01-Mapa de riesgo-UO'!AW277</f>
        <v>0</v>
      </c>
      <c r="K276" s="372"/>
      <c r="L276" s="369"/>
      <c r="M276" s="369"/>
      <c r="N276" s="369"/>
      <c r="O276" s="369"/>
      <c r="P276" s="369"/>
      <c r="Q276" s="369"/>
      <c r="R276" s="369"/>
      <c r="S276" s="440"/>
    </row>
    <row r="277" spans="1:19" ht="36" hidden="1" customHeight="1" x14ac:dyDescent="0.2">
      <c r="A277" s="378">
        <v>90</v>
      </c>
      <c r="B277" s="372" t="str">
        <f>'01-Mapa de riesgo-UO'!D278</f>
        <v>EXTENSIÓN_PROYECCIÓN_SOCIAL</v>
      </c>
      <c r="C277" s="372"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276" t="str">
        <f>'01-Mapa de riesgo-UO'!AW278</f>
        <v>ASUMIR</v>
      </c>
      <c r="K277" s="372" t="str">
        <f t="shared" si="4"/>
        <v>NO</v>
      </c>
      <c r="L277" s="369"/>
      <c r="M277" s="369"/>
      <c r="N277" s="369"/>
      <c r="O277" s="369"/>
      <c r="P277" s="369"/>
      <c r="Q277" s="369"/>
      <c r="R277" s="369"/>
      <c r="S277" s="440"/>
    </row>
    <row r="278" spans="1:19" ht="24" hidden="1" customHeight="1" x14ac:dyDescent="0.2">
      <c r="A278" s="378"/>
      <c r="B278" s="372"/>
      <c r="C278" s="372"/>
      <c r="D278" s="372"/>
      <c r="E278" s="372"/>
      <c r="F278" s="372"/>
      <c r="G278" s="133">
        <f>'01-Mapa de riesgo-UO'!I279</f>
        <v>0</v>
      </c>
      <c r="H278" s="372"/>
      <c r="I278" s="438"/>
      <c r="J278" s="276" t="str">
        <f>'01-Mapa de riesgo-UO'!AW279</f>
        <v>ASUMIR</v>
      </c>
      <c r="K278" s="372"/>
      <c r="L278" s="369"/>
      <c r="M278" s="369"/>
      <c r="N278" s="369"/>
      <c r="O278" s="369"/>
      <c r="P278" s="369"/>
      <c r="Q278" s="369"/>
      <c r="R278" s="369"/>
      <c r="S278" s="440"/>
    </row>
    <row r="279" spans="1:19" ht="24" hidden="1" customHeight="1" x14ac:dyDescent="0.2">
      <c r="A279" s="378"/>
      <c r="B279" s="372"/>
      <c r="C279" s="372"/>
      <c r="D279" s="372"/>
      <c r="E279" s="372"/>
      <c r="F279" s="372"/>
      <c r="G279" s="133">
        <f>'01-Mapa de riesgo-UO'!I280</f>
        <v>0</v>
      </c>
      <c r="H279" s="372"/>
      <c r="I279" s="438"/>
      <c r="J279" s="276" t="str">
        <f>'01-Mapa de riesgo-UO'!AW280</f>
        <v>ASUMIR</v>
      </c>
      <c r="K279" s="372"/>
      <c r="L279" s="369"/>
      <c r="M279" s="369"/>
      <c r="N279" s="369"/>
      <c r="O279" s="369"/>
      <c r="P279" s="369"/>
      <c r="Q279" s="369"/>
      <c r="R279" s="369"/>
      <c r="S279" s="440"/>
    </row>
    <row r="280" spans="1:19" ht="36" hidden="1" customHeight="1" x14ac:dyDescent="0.2">
      <c r="A280" s="378">
        <v>91</v>
      </c>
      <c r="B280" s="372" t="str">
        <f>'01-Mapa de riesgo-UO'!D281</f>
        <v>EXTENSIÓN_PROYECCIÓN_SOCIAL</v>
      </c>
      <c r="C280" s="372"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276" t="str">
        <f>'01-Mapa de riesgo-UO'!AW281</f>
        <v>REDUCIR</v>
      </c>
      <c r="K280" s="372" t="str">
        <f t="shared" si="4"/>
        <v>Si el proceso lo requiere</v>
      </c>
      <c r="L280" s="369"/>
      <c r="M280" s="369"/>
      <c r="N280" s="369"/>
      <c r="O280" s="369"/>
      <c r="P280" s="369"/>
      <c r="Q280" s="369"/>
      <c r="R280" s="369"/>
      <c r="S280" s="440"/>
    </row>
    <row r="281" spans="1:19" ht="24" hidden="1" customHeight="1" x14ac:dyDescent="0.2">
      <c r="A281" s="378"/>
      <c r="B281" s="372"/>
      <c r="C281" s="372"/>
      <c r="D281" s="372"/>
      <c r="E281" s="372"/>
      <c r="F281" s="372"/>
      <c r="G281" s="133">
        <f>'01-Mapa de riesgo-UO'!I282</f>
        <v>0</v>
      </c>
      <c r="H281" s="372"/>
      <c r="I281" s="438"/>
      <c r="J281" s="276">
        <f>'01-Mapa de riesgo-UO'!AW282</f>
        <v>0</v>
      </c>
      <c r="K281" s="372"/>
      <c r="L281" s="369"/>
      <c r="M281" s="369"/>
      <c r="N281" s="369"/>
      <c r="O281" s="369"/>
      <c r="P281" s="369"/>
      <c r="Q281" s="369"/>
      <c r="R281" s="369"/>
      <c r="S281" s="440"/>
    </row>
    <row r="282" spans="1:19" ht="24" hidden="1" customHeight="1" x14ac:dyDescent="0.2">
      <c r="A282" s="378"/>
      <c r="B282" s="372"/>
      <c r="C282" s="372"/>
      <c r="D282" s="372"/>
      <c r="E282" s="372"/>
      <c r="F282" s="372"/>
      <c r="G282" s="133">
        <f>'01-Mapa de riesgo-UO'!I283</f>
        <v>0</v>
      </c>
      <c r="H282" s="372"/>
      <c r="I282" s="438"/>
      <c r="J282" s="276">
        <f>'01-Mapa de riesgo-UO'!AW283</f>
        <v>0</v>
      </c>
      <c r="K282" s="372"/>
      <c r="L282" s="369"/>
      <c r="M282" s="369"/>
      <c r="N282" s="369"/>
      <c r="O282" s="369"/>
      <c r="P282" s="369"/>
      <c r="Q282" s="369"/>
      <c r="R282" s="369"/>
      <c r="S282" s="440"/>
    </row>
    <row r="283" spans="1:19" ht="24" hidden="1" customHeight="1" x14ac:dyDescent="0.2">
      <c r="A283" s="378">
        <v>92</v>
      </c>
      <c r="B283" s="372" t="str">
        <f>'01-Mapa de riesgo-UO'!D284</f>
        <v>EXTENSIÓN_PROYECCIÓN_SOCIAL</v>
      </c>
      <c r="C283" s="372"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276" t="str">
        <f>'01-Mapa de riesgo-UO'!AW284</f>
        <v>ASUMIR</v>
      </c>
      <c r="K283" s="372" t="str">
        <f t="shared" si="4"/>
        <v>NO</v>
      </c>
      <c r="L283" s="369"/>
      <c r="M283" s="369"/>
      <c r="N283" s="369"/>
      <c r="O283" s="369"/>
      <c r="P283" s="369"/>
      <c r="Q283" s="369"/>
      <c r="R283" s="369"/>
      <c r="S283" s="440"/>
    </row>
    <row r="284" spans="1:19" ht="24" hidden="1" customHeight="1" x14ac:dyDescent="0.2">
      <c r="A284" s="378"/>
      <c r="B284" s="372"/>
      <c r="C284" s="372"/>
      <c r="D284" s="372"/>
      <c r="E284" s="372"/>
      <c r="F284" s="372"/>
      <c r="G284" s="133">
        <f>'01-Mapa de riesgo-UO'!I285</f>
        <v>0</v>
      </c>
      <c r="H284" s="372"/>
      <c r="I284" s="438"/>
      <c r="J284" s="276" t="str">
        <f>'01-Mapa de riesgo-UO'!AW285</f>
        <v>ASUMIR</v>
      </c>
      <c r="K284" s="372"/>
      <c r="L284" s="369"/>
      <c r="M284" s="369"/>
      <c r="N284" s="369"/>
      <c r="O284" s="369"/>
      <c r="P284" s="369"/>
      <c r="Q284" s="369"/>
      <c r="R284" s="369"/>
      <c r="S284" s="440"/>
    </row>
    <row r="285" spans="1:19" ht="24" hidden="1" customHeight="1" x14ac:dyDescent="0.2">
      <c r="A285" s="378"/>
      <c r="B285" s="372"/>
      <c r="C285" s="372"/>
      <c r="D285" s="372"/>
      <c r="E285" s="372"/>
      <c r="F285" s="372"/>
      <c r="G285" s="133">
        <f>'01-Mapa de riesgo-UO'!I286</f>
        <v>0</v>
      </c>
      <c r="H285" s="372"/>
      <c r="I285" s="438"/>
      <c r="J285" s="276" t="str">
        <f>'01-Mapa de riesgo-UO'!AW286</f>
        <v>ASUMIR</v>
      </c>
      <c r="K285" s="372"/>
      <c r="L285" s="369"/>
      <c r="M285" s="369"/>
      <c r="N285" s="369"/>
      <c r="O285" s="369"/>
      <c r="P285" s="369"/>
      <c r="Q285" s="369"/>
      <c r="R285" s="369"/>
      <c r="S285" s="440"/>
    </row>
    <row r="286" spans="1:19" ht="24" hidden="1" customHeight="1" x14ac:dyDescent="0.2">
      <c r="A286" s="378">
        <v>93</v>
      </c>
      <c r="B286" s="372" t="str">
        <f>'01-Mapa de riesgo-UO'!D287</f>
        <v>EXTENSIÓN_PROYECCIÓN_SOCIAL</v>
      </c>
      <c r="C286" s="372"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276" t="str">
        <f>'01-Mapa de riesgo-UO'!AW287</f>
        <v>ASUMIR</v>
      </c>
      <c r="K286" s="372" t="str">
        <f t="shared" si="4"/>
        <v>NO</v>
      </c>
      <c r="L286" s="369"/>
      <c r="M286" s="369"/>
      <c r="N286" s="369"/>
      <c r="O286" s="369"/>
      <c r="P286" s="369"/>
      <c r="Q286" s="369"/>
      <c r="R286" s="369"/>
      <c r="S286" s="440"/>
    </row>
    <row r="287" spans="1:19" ht="24" hidden="1" customHeight="1" x14ac:dyDescent="0.2">
      <c r="A287" s="378"/>
      <c r="B287" s="372"/>
      <c r="C287" s="372"/>
      <c r="D287" s="372"/>
      <c r="E287" s="372"/>
      <c r="F287" s="372"/>
      <c r="G287" s="133">
        <f>'01-Mapa de riesgo-UO'!I288</f>
        <v>0</v>
      </c>
      <c r="H287" s="372"/>
      <c r="I287" s="438"/>
      <c r="J287" s="276" t="str">
        <f>'01-Mapa de riesgo-UO'!AW288</f>
        <v>ASUMIR</v>
      </c>
      <c r="K287" s="372"/>
      <c r="L287" s="369"/>
      <c r="M287" s="369"/>
      <c r="N287" s="369"/>
      <c r="O287" s="369"/>
      <c r="P287" s="369"/>
      <c r="Q287" s="369"/>
      <c r="R287" s="369"/>
      <c r="S287" s="440"/>
    </row>
    <row r="288" spans="1:19" ht="24" hidden="1" customHeight="1" x14ac:dyDescent="0.2">
      <c r="A288" s="378"/>
      <c r="B288" s="372"/>
      <c r="C288" s="372"/>
      <c r="D288" s="372"/>
      <c r="E288" s="372"/>
      <c r="F288" s="372"/>
      <c r="G288" s="133">
        <f>'01-Mapa de riesgo-UO'!I289</f>
        <v>0</v>
      </c>
      <c r="H288" s="372"/>
      <c r="I288" s="438"/>
      <c r="J288" s="276" t="str">
        <f>'01-Mapa de riesgo-UO'!AW289</f>
        <v>ASUMIR</v>
      </c>
      <c r="K288" s="372"/>
      <c r="L288" s="369"/>
      <c r="M288" s="369"/>
      <c r="N288" s="369"/>
      <c r="O288" s="369"/>
      <c r="P288" s="369"/>
      <c r="Q288" s="369"/>
      <c r="R288" s="369"/>
      <c r="S288" s="440"/>
    </row>
    <row r="289" spans="1:19" ht="12" hidden="1" customHeight="1" x14ac:dyDescent="0.2">
      <c r="A289" s="378">
        <v>94</v>
      </c>
      <c r="B289" s="372" t="str">
        <f>'01-Mapa de riesgo-UO'!D290</f>
        <v>EXTENSIÓN_PROYECCIÓN_SOCIAL</v>
      </c>
      <c r="C289" s="372"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276" t="str">
        <f>'01-Mapa de riesgo-UO'!AW290</f>
        <v>ASUMIR</v>
      </c>
      <c r="K289" s="372" t="str">
        <f t="shared" si="4"/>
        <v>NO</v>
      </c>
      <c r="L289" s="369"/>
      <c r="M289" s="369"/>
      <c r="N289" s="369"/>
      <c r="O289" s="369"/>
      <c r="P289" s="369"/>
      <c r="Q289" s="369"/>
      <c r="R289" s="369"/>
      <c r="S289" s="440"/>
    </row>
    <row r="290" spans="1:19" ht="24" hidden="1" customHeight="1" x14ac:dyDescent="0.2">
      <c r="A290" s="378"/>
      <c r="B290" s="372"/>
      <c r="C290" s="372"/>
      <c r="D290" s="372"/>
      <c r="E290" s="372"/>
      <c r="F290" s="372"/>
      <c r="G290" s="133">
        <f>'01-Mapa de riesgo-UO'!I291</f>
        <v>0</v>
      </c>
      <c r="H290" s="372"/>
      <c r="I290" s="438"/>
      <c r="J290" s="276" t="str">
        <f>'01-Mapa de riesgo-UO'!AW291</f>
        <v>ASUMIR</v>
      </c>
      <c r="K290" s="372"/>
      <c r="L290" s="369"/>
      <c r="M290" s="369"/>
      <c r="N290" s="369"/>
      <c r="O290" s="369"/>
      <c r="P290" s="369"/>
      <c r="Q290" s="369"/>
      <c r="R290" s="369"/>
      <c r="S290" s="440"/>
    </row>
    <row r="291" spans="1:19" ht="24" hidden="1" customHeight="1" x14ac:dyDescent="0.2">
      <c r="A291" s="378"/>
      <c r="B291" s="372"/>
      <c r="C291" s="372"/>
      <c r="D291" s="372"/>
      <c r="E291" s="372"/>
      <c r="F291" s="372"/>
      <c r="G291" s="133">
        <f>'01-Mapa de riesgo-UO'!I292</f>
        <v>0</v>
      </c>
      <c r="H291" s="372"/>
      <c r="I291" s="438"/>
      <c r="J291" s="276" t="str">
        <f>'01-Mapa de riesgo-UO'!AW292</f>
        <v>ASUMIR</v>
      </c>
      <c r="K291" s="372"/>
      <c r="L291" s="369"/>
      <c r="M291" s="369"/>
      <c r="N291" s="369"/>
      <c r="O291" s="369"/>
      <c r="P291" s="369"/>
      <c r="Q291" s="369"/>
      <c r="R291" s="369"/>
      <c r="S291" s="440"/>
    </row>
    <row r="292" spans="1:19" ht="36" hidden="1" customHeight="1" x14ac:dyDescent="0.2">
      <c r="A292" s="378">
        <v>95</v>
      </c>
      <c r="B292" s="372" t="str">
        <f>'01-Mapa de riesgo-UO'!D293</f>
        <v>EXTENSIÓN_PROYECCIÓN_SOCIAL</v>
      </c>
      <c r="C292" s="372"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276" t="str">
        <f>'01-Mapa de riesgo-UO'!AW293</f>
        <v>ASUMIR</v>
      </c>
      <c r="K292" s="372" t="str">
        <f t="shared" si="4"/>
        <v>NO</v>
      </c>
      <c r="L292" s="369"/>
      <c r="M292" s="369"/>
      <c r="N292" s="369"/>
      <c r="O292" s="369"/>
      <c r="P292" s="369"/>
      <c r="Q292" s="369"/>
      <c r="R292" s="369"/>
      <c r="S292" s="440"/>
    </row>
    <row r="293" spans="1:19" ht="22.5" hidden="1" x14ac:dyDescent="0.2">
      <c r="A293" s="378"/>
      <c r="B293" s="372"/>
      <c r="C293" s="372"/>
      <c r="D293" s="372"/>
      <c r="E293" s="372"/>
      <c r="F293" s="372"/>
      <c r="G293" s="133" t="str">
        <f>'01-Mapa de riesgo-UO'!I294</f>
        <v xml:space="preserve">Orden de un superior sobre el resultado del ensayo </v>
      </c>
      <c r="H293" s="372"/>
      <c r="I293" s="438"/>
      <c r="J293" s="276" t="str">
        <f>'01-Mapa de riesgo-UO'!AW294</f>
        <v>ASUMIR</v>
      </c>
      <c r="K293" s="372"/>
      <c r="L293" s="369"/>
      <c r="M293" s="369"/>
      <c r="N293" s="369"/>
      <c r="O293" s="369"/>
      <c r="P293" s="369"/>
      <c r="Q293" s="369"/>
      <c r="R293" s="369"/>
      <c r="S293" s="440"/>
    </row>
    <row r="294" spans="1:19" ht="24" hidden="1" customHeight="1" x14ac:dyDescent="0.2">
      <c r="A294" s="378"/>
      <c r="B294" s="372"/>
      <c r="C294" s="372"/>
      <c r="D294" s="372"/>
      <c r="E294" s="372"/>
      <c r="F294" s="372"/>
      <c r="G294" s="133">
        <f>'01-Mapa de riesgo-UO'!I295</f>
        <v>0</v>
      </c>
      <c r="H294" s="372"/>
      <c r="I294" s="438"/>
      <c r="J294" s="276" t="str">
        <f>'01-Mapa de riesgo-UO'!AW295</f>
        <v>ASUMIR</v>
      </c>
      <c r="K294" s="372"/>
      <c r="L294" s="369"/>
      <c r="M294" s="369"/>
      <c r="N294" s="369"/>
      <c r="O294" s="369"/>
      <c r="P294" s="369"/>
      <c r="Q294" s="369"/>
      <c r="R294" s="369"/>
      <c r="S294" s="440"/>
    </row>
    <row r="295" spans="1:19" ht="36" hidden="1" customHeight="1" x14ac:dyDescent="0.2">
      <c r="A295" s="378">
        <v>96</v>
      </c>
      <c r="B295" s="372" t="str">
        <f>'01-Mapa de riesgo-UO'!D296</f>
        <v>EXTENSIÓN_PROYECCIÓN_SOCIAL</v>
      </c>
      <c r="C295" s="372"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276" t="str">
        <f>'01-Mapa de riesgo-UO'!AW296</f>
        <v>ASUMIR</v>
      </c>
      <c r="K295" s="372" t="str">
        <f t="shared" si="4"/>
        <v>NO</v>
      </c>
      <c r="L295" s="369"/>
      <c r="M295" s="369"/>
      <c r="N295" s="369"/>
      <c r="O295" s="369"/>
      <c r="P295" s="369"/>
      <c r="Q295" s="369"/>
      <c r="R295" s="369"/>
      <c r="S295" s="440"/>
    </row>
    <row r="296" spans="1:19" ht="24" hidden="1" customHeight="1" x14ac:dyDescent="0.2">
      <c r="A296" s="378"/>
      <c r="B296" s="372"/>
      <c r="C296" s="372"/>
      <c r="D296" s="372"/>
      <c r="E296" s="372"/>
      <c r="F296" s="372"/>
      <c r="G296" s="133">
        <f>'01-Mapa de riesgo-UO'!I297</f>
        <v>0</v>
      </c>
      <c r="H296" s="372"/>
      <c r="I296" s="438"/>
      <c r="J296" s="276" t="str">
        <f>'01-Mapa de riesgo-UO'!AW297</f>
        <v>ASUMIR</v>
      </c>
      <c r="K296" s="372"/>
      <c r="L296" s="369"/>
      <c r="M296" s="369"/>
      <c r="N296" s="369"/>
      <c r="O296" s="369"/>
      <c r="P296" s="369"/>
      <c r="Q296" s="369"/>
      <c r="R296" s="369"/>
      <c r="S296" s="440"/>
    </row>
    <row r="297" spans="1:19" ht="24" hidden="1" customHeight="1" x14ac:dyDescent="0.2">
      <c r="A297" s="378"/>
      <c r="B297" s="372"/>
      <c r="C297" s="372"/>
      <c r="D297" s="372"/>
      <c r="E297" s="372"/>
      <c r="F297" s="372"/>
      <c r="G297" s="133">
        <f>'01-Mapa de riesgo-UO'!I298</f>
        <v>0</v>
      </c>
      <c r="H297" s="372"/>
      <c r="I297" s="438"/>
      <c r="J297" s="276" t="str">
        <f>'01-Mapa de riesgo-UO'!AW298</f>
        <v>ASUMIR</v>
      </c>
      <c r="K297" s="372"/>
      <c r="L297" s="369"/>
      <c r="M297" s="369"/>
      <c r="N297" s="369"/>
      <c r="O297" s="369"/>
      <c r="P297" s="369"/>
      <c r="Q297" s="369"/>
      <c r="R297" s="369"/>
      <c r="S297" s="440"/>
    </row>
    <row r="298" spans="1:19" ht="24" hidden="1" customHeight="1" x14ac:dyDescent="0.2">
      <c r="A298" s="378">
        <v>97</v>
      </c>
      <c r="B298" s="372" t="str">
        <f>'01-Mapa de riesgo-UO'!D299</f>
        <v>EXTENSIÓN_PROYECCIÓN_SOCIAL</v>
      </c>
      <c r="C298" s="372"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276" t="str">
        <f>'01-Mapa de riesgo-UO'!AW299</f>
        <v>ASUMIR</v>
      </c>
      <c r="K298" s="372" t="str">
        <f t="shared" si="4"/>
        <v>NO</v>
      </c>
      <c r="L298" s="369"/>
      <c r="M298" s="369"/>
      <c r="N298" s="369"/>
      <c r="O298" s="369"/>
      <c r="P298" s="369"/>
      <c r="Q298" s="369"/>
      <c r="R298" s="369"/>
      <c r="S298" s="440"/>
    </row>
    <row r="299" spans="1:19" ht="24" hidden="1" customHeight="1" x14ac:dyDescent="0.2">
      <c r="A299" s="378"/>
      <c r="B299" s="372"/>
      <c r="C299" s="372"/>
      <c r="D299" s="372"/>
      <c r="E299" s="372"/>
      <c r="F299" s="372"/>
      <c r="G299" s="133">
        <f>'01-Mapa de riesgo-UO'!I300</f>
        <v>0</v>
      </c>
      <c r="H299" s="372"/>
      <c r="I299" s="438"/>
      <c r="J299" s="276" t="str">
        <f>'01-Mapa de riesgo-UO'!AW300</f>
        <v>ASUMIR</v>
      </c>
      <c r="K299" s="372"/>
      <c r="L299" s="369"/>
      <c r="M299" s="369"/>
      <c r="N299" s="369"/>
      <c r="O299" s="369"/>
      <c r="P299" s="369"/>
      <c r="Q299" s="369"/>
      <c r="R299" s="369"/>
      <c r="S299" s="440"/>
    </row>
    <row r="300" spans="1:19" ht="24" hidden="1" customHeight="1" x14ac:dyDescent="0.2">
      <c r="A300" s="378"/>
      <c r="B300" s="372"/>
      <c r="C300" s="372"/>
      <c r="D300" s="372"/>
      <c r="E300" s="372"/>
      <c r="F300" s="372"/>
      <c r="G300" s="133">
        <f>'01-Mapa de riesgo-UO'!I301</f>
        <v>0</v>
      </c>
      <c r="H300" s="372"/>
      <c r="I300" s="438"/>
      <c r="J300" s="276" t="str">
        <f>'01-Mapa de riesgo-UO'!AW301</f>
        <v>ASUMIR</v>
      </c>
      <c r="K300" s="372"/>
      <c r="L300" s="369"/>
      <c r="M300" s="369"/>
      <c r="N300" s="369"/>
      <c r="O300" s="369"/>
      <c r="P300" s="369"/>
      <c r="Q300" s="369"/>
      <c r="R300" s="369"/>
      <c r="S300" s="440"/>
    </row>
    <row r="301" spans="1:19" ht="24" hidden="1" customHeight="1" x14ac:dyDescent="0.2">
      <c r="A301" s="378">
        <v>98</v>
      </c>
      <c r="B301" s="372" t="str">
        <f>'01-Mapa de riesgo-UO'!D302</f>
        <v>EXTENSIÓN_PROYECCIÓN_SOCIAL</v>
      </c>
      <c r="C301" s="372"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276" t="str">
        <f>'01-Mapa de riesgo-UO'!AW302</f>
        <v>ASUMIR</v>
      </c>
      <c r="K301" s="372" t="str">
        <f t="shared" si="4"/>
        <v>NO</v>
      </c>
      <c r="L301" s="369"/>
      <c r="M301" s="369"/>
      <c r="N301" s="369"/>
      <c r="O301" s="369"/>
      <c r="P301" s="369"/>
      <c r="Q301" s="369"/>
      <c r="R301" s="369"/>
      <c r="S301" s="440"/>
    </row>
    <row r="302" spans="1:19" ht="24" hidden="1" customHeight="1" x14ac:dyDescent="0.2">
      <c r="A302" s="378"/>
      <c r="B302" s="372"/>
      <c r="C302" s="372"/>
      <c r="D302" s="372"/>
      <c r="E302" s="372"/>
      <c r="F302" s="372"/>
      <c r="G302" s="133" t="str">
        <f>'01-Mapa de riesgo-UO'!I303</f>
        <v xml:space="preserve">Condiciones ambientales inadecuadas que no aseguran la validez de los resultados </v>
      </c>
      <c r="H302" s="372"/>
      <c r="I302" s="438"/>
      <c r="J302" s="276" t="str">
        <f>'01-Mapa de riesgo-UO'!AW303</f>
        <v>ASUMIR</v>
      </c>
      <c r="K302" s="372"/>
      <c r="L302" s="369"/>
      <c r="M302" s="369"/>
      <c r="N302" s="369"/>
      <c r="O302" s="369"/>
      <c r="P302" s="369"/>
      <c r="Q302" s="369"/>
      <c r="R302" s="369"/>
      <c r="S302" s="440"/>
    </row>
    <row r="303" spans="1:19" ht="24" hidden="1" customHeight="1" x14ac:dyDescent="0.2">
      <c r="A303" s="378"/>
      <c r="B303" s="372"/>
      <c r="C303" s="372"/>
      <c r="D303" s="372"/>
      <c r="E303" s="372"/>
      <c r="F303" s="372"/>
      <c r="G303" s="133">
        <f>'01-Mapa de riesgo-UO'!I304</f>
        <v>0</v>
      </c>
      <c r="H303" s="372"/>
      <c r="I303" s="438"/>
      <c r="J303" s="276" t="str">
        <f>'01-Mapa de riesgo-UO'!AW304</f>
        <v>ASUMIR</v>
      </c>
      <c r="K303" s="372"/>
      <c r="L303" s="369"/>
      <c r="M303" s="369"/>
      <c r="N303" s="369"/>
      <c r="O303" s="369"/>
      <c r="P303" s="369"/>
      <c r="Q303" s="369"/>
      <c r="R303" s="369"/>
      <c r="S303" s="440"/>
    </row>
    <row r="304" spans="1:19" ht="36" hidden="1" customHeight="1" x14ac:dyDescent="0.2">
      <c r="A304" s="378">
        <v>99</v>
      </c>
      <c r="B304" s="372" t="str">
        <f>'01-Mapa de riesgo-UO'!D305</f>
        <v>EXTENSIÓN_PROYECCIÓN_SOCIAL</v>
      </c>
      <c r="C304" s="372"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276" t="str">
        <f>'01-Mapa de riesgo-UO'!AW305</f>
        <v>ASUMIR</v>
      </c>
      <c r="K304" s="372" t="str">
        <f t="shared" si="4"/>
        <v>NO</v>
      </c>
      <c r="L304" s="369"/>
      <c r="M304" s="369"/>
      <c r="N304" s="369"/>
      <c r="O304" s="369"/>
      <c r="P304" s="369"/>
      <c r="Q304" s="369"/>
      <c r="R304" s="369"/>
      <c r="S304" s="440"/>
    </row>
    <row r="305" spans="1:19" ht="24" hidden="1" customHeight="1" x14ac:dyDescent="0.2">
      <c r="A305" s="378"/>
      <c r="B305" s="372"/>
      <c r="C305" s="372"/>
      <c r="D305" s="372"/>
      <c r="E305" s="372"/>
      <c r="F305" s="372"/>
      <c r="G305" s="133" t="str">
        <f>'01-Mapa de riesgo-UO'!I306</f>
        <v xml:space="preserve">Cadena de custodia inadecuada </v>
      </c>
      <c r="H305" s="372"/>
      <c r="I305" s="438"/>
      <c r="J305" s="276" t="str">
        <f>'01-Mapa de riesgo-UO'!AW306</f>
        <v>ASUMIR</v>
      </c>
      <c r="K305" s="372"/>
      <c r="L305" s="369"/>
      <c r="M305" s="369"/>
      <c r="N305" s="369"/>
      <c r="O305" s="369"/>
      <c r="P305" s="369"/>
      <c r="Q305" s="369"/>
      <c r="R305" s="369"/>
      <c r="S305" s="440"/>
    </row>
    <row r="306" spans="1:19" ht="24" hidden="1" customHeight="1" x14ac:dyDescent="0.2">
      <c r="A306" s="378"/>
      <c r="B306" s="372"/>
      <c r="C306" s="372"/>
      <c r="D306" s="372"/>
      <c r="E306" s="372"/>
      <c r="F306" s="372"/>
      <c r="G306" s="133">
        <f>'01-Mapa de riesgo-UO'!I307</f>
        <v>0</v>
      </c>
      <c r="H306" s="372"/>
      <c r="I306" s="438"/>
      <c r="J306" s="276" t="str">
        <f>'01-Mapa de riesgo-UO'!AW307</f>
        <v>ASUMIR</v>
      </c>
      <c r="K306" s="372"/>
      <c r="L306" s="369"/>
      <c r="M306" s="369"/>
      <c r="N306" s="369"/>
      <c r="O306" s="369"/>
      <c r="P306" s="369"/>
      <c r="Q306" s="369"/>
      <c r="R306" s="369"/>
      <c r="S306" s="440"/>
    </row>
    <row r="307" spans="1:19" ht="36" hidden="1" customHeight="1" x14ac:dyDescent="0.2">
      <c r="A307" s="378">
        <v>100</v>
      </c>
      <c r="B307" s="372" t="str">
        <f>'01-Mapa de riesgo-UO'!D308</f>
        <v>EXTENSIÓN_PROYECCIÓN_SOCIAL</v>
      </c>
      <c r="C307" s="372"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276" t="str">
        <f>'01-Mapa de riesgo-UO'!AW308</f>
        <v>ASUMIR</v>
      </c>
      <c r="K307" s="372" t="str">
        <f t="shared" si="4"/>
        <v>NO</v>
      </c>
      <c r="L307" s="369"/>
      <c r="M307" s="369"/>
      <c r="N307" s="369"/>
      <c r="O307" s="369"/>
      <c r="P307" s="369"/>
      <c r="Q307" s="369"/>
      <c r="R307" s="369"/>
      <c r="S307" s="440"/>
    </row>
    <row r="308" spans="1:19" ht="24" hidden="1" customHeight="1" x14ac:dyDescent="0.2">
      <c r="A308" s="378"/>
      <c r="B308" s="372"/>
      <c r="C308" s="372"/>
      <c r="D308" s="372"/>
      <c r="E308" s="372"/>
      <c r="F308" s="372"/>
      <c r="G308" s="133">
        <f>'01-Mapa de riesgo-UO'!I309</f>
        <v>0</v>
      </c>
      <c r="H308" s="372"/>
      <c r="I308" s="438"/>
      <c r="J308" s="276" t="str">
        <f>'01-Mapa de riesgo-UO'!AW309</f>
        <v>ASUMIR</v>
      </c>
      <c r="K308" s="372"/>
      <c r="L308" s="369"/>
      <c r="M308" s="369"/>
      <c r="N308" s="369"/>
      <c r="O308" s="369"/>
      <c r="P308" s="369"/>
      <c r="Q308" s="369"/>
      <c r="R308" s="369"/>
      <c r="S308" s="440"/>
    </row>
    <row r="309" spans="1:19" ht="24" hidden="1" customHeight="1" x14ac:dyDescent="0.2">
      <c r="A309" s="378"/>
      <c r="B309" s="372"/>
      <c r="C309" s="372"/>
      <c r="D309" s="372"/>
      <c r="E309" s="372"/>
      <c r="F309" s="372"/>
      <c r="G309" s="133">
        <f>'01-Mapa de riesgo-UO'!I310</f>
        <v>0</v>
      </c>
      <c r="H309" s="372"/>
      <c r="I309" s="438"/>
      <c r="J309" s="276" t="str">
        <f>'01-Mapa de riesgo-UO'!AW310</f>
        <v>ASUMIR</v>
      </c>
      <c r="K309" s="372"/>
      <c r="L309" s="369"/>
      <c r="M309" s="369"/>
      <c r="N309" s="369"/>
      <c r="O309" s="369"/>
      <c r="P309" s="369"/>
      <c r="Q309" s="369"/>
      <c r="R309" s="369"/>
      <c r="S309" s="440"/>
    </row>
    <row r="310" spans="1:19" ht="24" hidden="1" customHeight="1" x14ac:dyDescent="0.2">
      <c r="A310" s="378">
        <v>101</v>
      </c>
      <c r="B310" s="372" t="str">
        <f>'01-Mapa de riesgo-UO'!D311</f>
        <v>EXTENSIÓN_PROYECCIÓN_SOCIAL</v>
      </c>
      <c r="C310" s="372"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276" t="str">
        <f>'01-Mapa de riesgo-UO'!AW311</f>
        <v>ASUMIR</v>
      </c>
      <c r="K310" s="372" t="str">
        <f t="shared" si="4"/>
        <v>NO</v>
      </c>
      <c r="L310" s="369"/>
      <c r="M310" s="369"/>
      <c r="N310" s="369"/>
      <c r="O310" s="369"/>
      <c r="P310" s="369"/>
      <c r="Q310" s="369"/>
      <c r="R310" s="369"/>
      <c r="S310" s="440"/>
    </row>
    <row r="311" spans="1:19" ht="24" hidden="1" customHeight="1" x14ac:dyDescent="0.2">
      <c r="A311" s="378"/>
      <c r="B311" s="372"/>
      <c r="C311" s="372"/>
      <c r="D311" s="372"/>
      <c r="E311" s="372"/>
      <c r="F311" s="372"/>
      <c r="G311" s="133">
        <f>'01-Mapa de riesgo-UO'!I312</f>
        <v>0</v>
      </c>
      <c r="H311" s="372"/>
      <c r="I311" s="438"/>
      <c r="J311" s="276" t="str">
        <f>'01-Mapa de riesgo-UO'!AW312</f>
        <v>ASUMIR</v>
      </c>
      <c r="K311" s="372"/>
      <c r="L311" s="369"/>
      <c r="M311" s="369"/>
      <c r="N311" s="369"/>
      <c r="O311" s="369"/>
      <c r="P311" s="369"/>
      <c r="Q311" s="369"/>
      <c r="R311" s="369"/>
      <c r="S311" s="440"/>
    </row>
    <row r="312" spans="1:19" ht="24" hidden="1" customHeight="1" x14ac:dyDescent="0.2">
      <c r="A312" s="378"/>
      <c r="B312" s="372"/>
      <c r="C312" s="372"/>
      <c r="D312" s="372"/>
      <c r="E312" s="372"/>
      <c r="F312" s="372"/>
      <c r="G312" s="133">
        <f>'01-Mapa de riesgo-UO'!I313</f>
        <v>0</v>
      </c>
      <c r="H312" s="372"/>
      <c r="I312" s="438"/>
      <c r="J312" s="276" t="str">
        <f>'01-Mapa de riesgo-UO'!AW313</f>
        <v>ASUMIR</v>
      </c>
      <c r="K312" s="372"/>
      <c r="L312" s="369"/>
      <c r="M312" s="369"/>
      <c r="N312" s="369"/>
      <c r="O312" s="369"/>
      <c r="P312" s="369"/>
      <c r="Q312" s="369"/>
      <c r="R312" s="369"/>
      <c r="S312" s="440"/>
    </row>
    <row r="313" spans="1:19" ht="24" hidden="1" customHeight="1" x14ac:dyDescent="0.2">
      <c r="A313" s="378">
        <v>102</v>
      </c>
      <c r="B313" s="372" t="str">
        <f>'01-Mapa de riesgo-UO'!D314</f>
        <v>EXTENSIÓN_PROYECCIÓN_SOCIAL</v>
      </c>
      <c r="C313" s="372"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276" t="str">
        <f>'01-Mapa de riesgo-UO'!AW314</f>
        <v>ASUMIR</v>
      </c>
      <c r="K313" s="372" t="str">
        <f t="shared" si="4"/>
        <v>NO</v>
      </c>
      <c r="L313" s="369"/>
      <c r="M313" s="369"/>
      <c r="N313" s="369"/>
      <c r="O313" s="369"/>
      <c r="P313" s="369"/>
      <c r="Q313" s="369"/>
      <c r="R313" s="369"/>
      <c r="S313" s="440"/>
    </row>
    <row r="314" spans="1:19" ht="22.5" hidden="1" x14ac:dyDescent="0.2">
      <c r="A314" s="378"/>
      <c r="B314" s="372"/>
      <c r="C314" s="372"/>
      <c r="D314" s="372"/>
      <c r="E314" s="372"/>
      <c r="F314" s="372"/>
      <c r="G314" s="133" t="str">
        <f>'01-Mapa de riesgo-UO'!I315</f>
        <v xml:space="preserve">Utilización de equipos con resultados defectuosos  </v>
      </c>
      <c r="H314" s="372"/>
      <c r="I314" s="438"/>
      <c r="J314" s="276" t="str">
        <f>'01-Mapa de riesgo-UO'!AW315</f>
        <v>ASUMIR</v>
      </c>
      <c r="K314" s="372"/>
      <c r="L314" s="369"/>
      <c r="M314" s="369"/>
      <c r="N314" s="369"/>
      <c r="O314" s="369"/>
      <c r="P314" s="369"/>
      <c r="Q314" s="369"/>
      <c r="R314" s="369"/>
      <c r="S314" s="440"/>
    </row>
    <row r="315" spans="1:19" ht="24" hidden="1" customHeight="1" x14ac:dyDescent="0.2">
      <c r="A315" s="378"/>
      <c r="B315" s="372"/>
      <c r="C315" s="372"/>
      <c r="D315" s="372"/>
      <c r="E315" s="372"/>
      <c r="F315" s="372"/>
      <c r="G315" s="133">
        <f>'01-Mapa de riesgo-UO'!I316</f>
        <v>0</v>
      </c>
      <c r="H315" s="372"/>
      <c r="I315" s="438"/>
      <c r="J315" s="276" t="str">
        <f>'01-Mapa de riesgo-UO'!AW316</f>
        <v>ASUMIR</v>
      </c>
      <c r="K315" s="372"/>
      <c r="L315" s="369"/>
      <c r="M315" s="369"/>
      <c r="N315" s="369"/>
      <c r="O315" s="369"/>
      <c r="P315" s="369"/>
      <c r="Q315" s="369"/>
      <c r="R315" s="369"/>
      <c r="S315" s="440"/>
    </row>
    <row r="316" spans="1:19" ht="12" hidden="1" customHeight="1" x14ac:dyDescent="0.2">
      <c r="A316" s="378">
        <v>103</v>
      </c>
      <c r="B316" s="372" t="str">
        <f>'01-Mapa de riesgo-UO'!D317</f>
        <v>EXTENSIÓN_PROYECCIÓN_SOCIAL</v>
      </c>
      <c r="C316" s="372"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276" t="str">
        <f>'01-Mapa de riesgo-UO'!AW317</f>
        <v>TRANSFERIR</v>
      </c>
      <c r="K316" s="372" t="str">
        <f t="shared" si="4"/>
        <v>Si el proceso lo requiere</v>
      </c>
      <c r="L316" s="369" t="s">
        <v>2814</v>
      </c>
      <c r="M316" s="369"/>
      <c r="N316" s="369"/>
      <c r="O316" s="369" t="s">
        <v>2815</v>
      </c>
      <c r="P316" s="369" t="s">
        <v>2816</v>
      </c>
      <c r="Q316" s="369"/>
      <c r="R316" s="369"/>
      <c r="S316" s="440" t="s">
        <v>2815</v>
      </c>
    </row>
    <row r="317" spans="1:19" ht="24" hidden="1" customHeight="1" x14ac:dyDescent="0.2">
      <c r="A317" s="378"/>
      <c r="B317" s="372"/>
      <c r="C317" s="372"/>
      <c r="D317" s="372"/>
      <c r="E317" s="372"/>
      <c r="F317" s="372"/>
      <c r="G317" s="133" t="str">
        <f>'01-Mapa de riesgo-UO'!I318</f>
        <v>Excel con función de autocompletar. 
No se realiza revision de la información de los laboratorios clinicos al momento de ingreso</v>
      </c>
      <c r="H317" s="372"/>
      <c r="I317" s="438"/>
      <c r="J317" s="276" t="str">
        <f>'01-Mapa de riesgo-UO'!AW318</f>
        <v>REDUCIR</v>
      </c>
      <c r="K317" s="372"/>
      <c r="L317" s="369"/>
      <c r="M317" s="369"/>
      <c r="N317" s="369"/>
      <c r="O317" s="369"/>
      <c r="P317" s="369"/>
      <c r="Q317" s="369"/>
      <c r="R317" s="369"/>
      <c r="S317" s="440"/>
    </row>
    <row r="318" spans="1:19" ht="24" hidden="1" customHeight="1" x14ac:dyDescent="0.2">
      <c r="A318" s="378"/>
      <c r="B318" s="372"/>
      <c r="C318" s="372"/>
      <c r="D318" s="372"/>
      <c r="E318" s="372"/>
      <c r="F318" s="372"/>
      <c r="G318" s="133" t="str">
        <f>'01-Mapa de riesgo-UO'!I319</f>
        <v xml:space="preserve">Interpretación inadecuada de la norma </v>
      </c>
      <c r="H318" s="372"/>
      <c r="I318" s="438"/>
      <c r="J318" s="276" t="str">
        <f>'01-Mapa de riesgo-UO'!AW319</f>
        <v>REDUCIR</v>
      </c>
      <c r="K318" s="372"/>
      <c r="L318" s="369"/>
      <c r="M318" s="369"/>
      <c r="N318" s="369"/>
      <c r="O318" s="369"/>
      <c r="P318" s="369"/>
      <c r="Q318" s="369"/>
      <c r="R318" s="369"/>
      <c r="S318" s="440"/>
    </row>
    <row r="319" spans="1:19" ht="24" hidden="1" customHeight="1" x14ac:dyDescent="0.2">
      <c r="A319" s="378">
        <v>104</v>
      </c>
      <c r="B319" s="372" t="str">
        <f>'01-Mapa de riesgo-UO'!D320</f>
        <v>EXTENSIÓN_PROYECCIÓN_SOCIAL</v>
      </c>
      <c r="C319" s="372"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276" t="str">
        <f>'01-Mapa de riesgo-UO'!AW320</f>
        <v>ASUMIR</v>
      </c>
      <c r="K319" s="372" t="str">
        <f t="shared" si="4"/>
        <v>NO</v>
      </c>
      <c r="L319" s="369"/>
      <c r="M319" s="369"/>
      <c r="N319" s="369"/>
      <c r="O319" s="369"/>
      <c r="P319" s="369"/>
      <c r="Q319" s="369"/>
      <c r="R319" s="369"/>
      <c r="S319" s="440"/>
    </row>
    <row r="320" spans="1:19" ht="24" hidden="1" customHeight="1" x14ac:dyDescent="0.2">
      <c r="A320" s="378"/>
      <c r="B320" s="372"/>
      <c r="C320" s="372"/>
      <c r="D320" s="372"/>
      <c r="E320" s="372"/>
      <c r="F320" s="372"/>
      <c r="G320" s="133" t="str">
        <f>'01-Mapa de riesgo-UO'!I321</f>
        <v>Conflicto de interés, al prestar servicios de calibración entre las dependencias de la Universidad</v>
      </c>
      <c r="H320" s="372"/>
      <c r="I320" s="438"/>
      <c r="J320" s="276" t="str">
        <f>'01-Mapa de riesgo-UO'!AW321</f>
        <v>ASUMIR</v>
      </c>
      <c r="K320" s="372"/>
      <c r="L320" s="369"/>
      <c r="M320" s="369"/>
      <c r="N320" s="369"/>
      <c r="O320" s="369"/>
      <c r="P320" s="369"/>
      <c r="Q320" s="369"/>
      <c r="R320" s="369"/>
      <c r="S320" s="440"/>
    </row>
    <row r="321" spans="1:19" ht="24" hidden="1" customHeight="1" x14ac:dyDescent="0.2">
      <c r="A321" s="378"/>
      <c r="B321" s="372"/>
      <c r="C321" s="372"/>
      <c r="D321" s="372"/>
      <c r="E321" s="372"/>
      <c r="F321" s="372"/>
      <c r="G321" s="133">
        <f>'01-Mapa de riesgo-UO'!I322</f>
        <v>0</v>
      </c>
      <c r="H321" s="372"/>
      <c r="I321" s="438"/>
      <c r="J321" s="276" t="str">
        <f>'01-Mapa de riesgo-UO'!AW322</f>
        <v>ASUMIR</v>
      </c>
      <c r="K321" s="372"/>
      <c r="L321" s="369"/>
      <c r="M321" s="369"/>
      <c r="N321" s="369"/>
      <c r="O321" s="369"/>
      <c r="P321" s="369"/>
      <c r="Q321" s="369"/>
      <c r="R321" s="369"/>
      <c r="S321" s="440"/>
    </row>
    <row r="322" spans="1:19" ht="24" hidden="1" customHeight="1" x14ac:dyDescent="0.2">
      <c r="A322" s="378">
        <v>105</v>
      </c>
      <c r="B322" s="372" t="str">
        <f>'01-Mapa de riesgo-UO'!D323</f>
        <v>EXTENSIÓN_PROYECCIÓN_SOCIAL</v>
      </c>
      <c r="C322" s="372"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276" t="str">
        <f>'01-Mapa de riesgo-UO'!AW323</f>
        <v>ASUMIR</v>
      </c>
      <c r="K322" s="372" t="str">
        <f t="shared" si="4"/>
        <v>NO</v>
      </c>
      <c r="L322" s="369"/>
      <c r="M322" s="369"/>
      <c r="N322" s="369"/>
      <c r="O322" s="369"/>
      <c r="P322" s="369"/>
      <c r="Q322" s="369"/>
      <c r="R322" s="369"/>
      <c r="S322" s="440"/>
    </row>
    <row r="323" spans="1:19" ht="24" hidden="1" customHeight="1" x14ac:dyDescent="0.2">
      <c r="A323" s="378"/>
      <c r="B323" s="372"/>
      <c r="C323" s="372"/>
      <c r="D323" s="372"/>
      <c r="E323" s="372"/>
      <c r="F323" s="372"/>
      <c r="G323" s="133">
        <f>'01-Mapa de riesgo-UO'!I324</f>
        <v>0</v>
      </c>
      <c r="H323" s="372"/>
      <c r="I323" s="438"/>
      <c r="J323" s="276" t="str">
        <f>'01-Mapa de riesgo-UO'!AW324</f>
        <v>ASUMIR</v>
      </c>
      <c r="K323" s="372"/>
      <c r="L323" s="369"/>
      <c r="M323" s="369"/>
      <c r="N323" s="369"/>
      <c r="O323" s="369"/>
      <c r="P323" s="369"/>
      <c r="Q323" s="369"/>
      <c r="R323" s="369"/>
      <c r="S323" s="440"/>
    </row>
    <row r="324" spans="1:19" ht="24" hidden="1" customHeight="1" x14ac:dyDescent="0.2">
      <c r="A324" s="378"/>
      <c r="B324" s="372"/>
      <c r="C324" s="372"/>
      <c r="D324" s="372"/>
      <c r="E324" s="372"/>
      <c r="F324" s="372"/>
      <c r="G324" s="133">
        <f>'01-Mapa de riesgo-UO'!I325</f>
        <v>0</v>
      </c>
      <c r="H324" s="372"/>
      <c r="I324" s="438"/>
      <c r="J324" s="276" t="str">
        <f>'01-Mapa de riesgo-UO'!AW325</f>
        <v>ASUMIR</v>
      </c>
      <c r="K324" s="372"/>
      <c r="L324" s="369"/>
      <c r="M324" s="369"/>
      <c r="N324" s="369"/>
      <c r="O324" s="369"/>
      <c r="P324" s="369"/>
      <c r="Q324" s="369"/>
      <c r="R324" s="369"/>
      <c r="S324" s="440"/>
    </row>
    <row r="325" spans="1:19" ht="24" hidden="1" customHeight="1" x14ac:dyDescent="0.2">
      <c r="A325" s="378">
        <v>106</v>
      </c>
      <c r="B325" s="372" t="str">
        <f>'01-Mapa de riesgo-UO'!D326</f>
        <v>EXTENSIÓN_PROYECCIÓN_SOCIAL</v>
      </c>
      <c r="C325" s="372"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276" t="str">
        <f>'01-Mapa de riesgo-UO'!AW326</f>
        <v>ASUMIR</v>
      </c>
      <c r="K325" s="372" t="str">
        <f t="shared" si="4"/>
        <v>NO</v>
      </c>
      <c r="L325" s="369"/>
      <c r="M325" s="369"/>
      <c r="N325" s="369"/>
      <c r="O325" s="369"/>
      <c r="P325" s="369"/>
      <c r="Q325" s="369"/>
      <c r="R325" s="369"/>
      <c r="S325" s="440"/>
    </row>
    <row r="326" spans="1:19" ht="24" hidden="1" customHeight="1" x14ac:dyDescent="0.2">
      <c r="A326" s="378"/>
      <c r="B326" s="372"/>
      <c r="C326" s="372"/>
      <c r="D326" s="372"/>
      <c r="E326" s="372"/>
      <c r="F326" s="372"/>
      <c r="G326" s="133">
        <f>'01-Mapa de riesgo-UO'!I327</f>
        <v>0</v>
      </c>
      <c r="H326" s="372"/>
      <c r="I326" s="438"/>
      <c r="J326" s="276" t="str">
        <f>'01-Mapa de riesgo-UO'!AW327</f>
        <v>ASUMIR</v>
      </c>
      <c r="K326" s="372"/>
      <c r="L326" s="369"/>
      <c r="M326" s="369"/>
      <c r="N326" s="369"/>
      <c r="O326" s="369"/>
      <c r="P326" s="369"/>
      <c r="Q326" s="369"/>
      <c r="R326" s="369"/>
      <c r="S326" s="440"/>
    </row>
    <row r="327" spans="1:19" ht="24" hidden="1" customHeight="1" x14ac:dyDescent="0.2">
      <c r="A327" s="378"/>
      <c r="B327" s="372"/>
      <c r="C327" s="372"/>
      <c r="D327" s="372"/>
      <c r="E327" s="372"/>
      <c r="F327" s="372"/>
      <c r="G327" s="133">
        <f>'01-Mapa de riesgo-UO'!I328</f>
        <v>0</v>
      </c>
      <c r="H327" s="372"/>
      <c r="I327" s="438"/>
      <c r="J327" s="276" t="str">
        <f>'01-Mapa de riesgo-UO'!AW328</f>
        <v>ASUMIR</v>
      </c>
      <c r="K327" s="372"/>
      <c r="L327" s="369"/>
      <c r="M327" s="369"/>
      <c r="N327" s="369"/>
      <c r="O327" s="369"/>
      <c r="P327" s="369"/>
      <c r="Q327" s="369"/>
      <c r="R327" s="369"/>
      <c r="S327" s="440"/>
    </row>
    <row r="328" spans="1:19" ht="24" hidden="1" customHeight="1" x14ac:dyDescent="0.2">
      <c r="A328" s="378">
        <v>107</v>
      </c>
      <c r="B328" s="372" t="str">
        <f>'01-Mapa de riesgo-UO'!D329</f>
        <v>EXTENSIÓN_PROYECCIÓN_SOCIAL</v>
      </c>
      <c r="C328" s="372"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276" t="str">
        <f>'01-Mapa de riesgo-UO'!AW329</f>
        <v>ASUMIR</v>
      </c>
      <c r="K328" s="372" t="str">
        <f t="shared" si="4"/>
        <v>NO</v>
      </c>
      <c r="L328" s="369"/>
      <c r="M328" s="369"/>
      <c r="N328" s="369"/>
      <c r="O328" s="369"/>
      <c r="P328" s="369"/>
      <c r="Q328" s="369"/>
      <c r="R328" s="369"/>
      <c r="S328" s="440"/>
    </row>
    <row r="329" spans="1:19" ht="24" hidden="1" customHeight="1" x14ac:dyDescent="0.2">
      <c r="A329" s="378"/>
      <c r="B329" s="372"/>
      <c r="C329" s="372"/>
      <c r="D329" s="372"/>
      <c r="E329" s="372"/>
      <c r="F329" s="372"/>
      <c r="G329" s="133">
        <f>'01-Mapa de riesgo-UO'!I330</f>
        <v>0</v>
      </c>
      <c r="H329" s="372"/>
      <c r="I329" s="438"/>
      <c r="J329" s="276" t="str">
        <f>'01-Mapa de riesgo-UO'!AW330</f>
        <v>ASUMIR</v>
      </c>
      <c r="K329" s="372"/>
      <c r="L329" s="369"/>
      <c r="M329" s="369"/>
      <c r="N329" s="369"/>
      <c r="O329" s="369"/>
      <c r="P329" s="369"/>
      <c r="Q329" s="369"/>
      <c r="R329" s="369"/>
      <c r="S329" s="440"/>
    </row>
    <row r="330" spans="1:19" ht="24" hidden="1" customHeight="1" x14ac:dyDescent="0.2">
      <c r="A330" s="378"/>
      <c r="B330" s="372"/>
      <c r="C330" s="372"/>
      <c r="D330" s="372"/>
      <c r="E330" s="372"/>
      <c r="F330" s="372"/>
      <c r="G330" s="133">
        <f>'01-Mapa de riesgo-UO'!I331</f>
        <v>0</v>
      </c>
      <c r="H330" s="372"/>
      <c r="I330" s="438"/>
      <c r="J330" s="276" t="str">
        <f>'01-Mapa de riesgo-UO'!AW331</f>
        <v>ASUMIR</v>
      </c>
      <c r="K330" s="372"/>
      <c r="L330" s="369"/>
      <c r="M330" s="369"/>
      <c r="N330" s="369"/>
      <c r="O330" s="369"/>
      <c r="P330" s="369"/>
      <c r="Q330" s="369"/>
      <c r="R330" s="369"/>
      <c r="S330" s="440"/>
    </row>
    <row r="331" spans="1:19" ht="36" hidden="1" customHeight="1" x14ac:dyDescent="0.2">
      <c r="A331" s="378">
        <v>108</v>
      </c>
      <c r="B331" s="372" t="str">
        <f>'01-Mapa de riesgo-UO'!D332</f>
        <v>EXTENSIÓN_PROYECCIÓN_SOCIAL</v>
      </c>
      <c r="C331" s="372"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276" t="str">
        <f>'01-Mapa de riesgo-UO'!AW332</f>
        <v>REDUCIR</v>
      </c>
      <c r="K331" s="372" t="str">
        <f t="shared" si="4"/>
        <v>Si el proceso lo requiere</v>
      </c>
      <c r="L331" s="369"/>
      <c r="M331" s="369"/>
      <c r="N331" s="369"/>
      <c r="O331" s="369"/>
      <c r="P331" s="369"/>
      <c r="Q331" s="369"/>
      <c r="R331" s="369"/>
      <c r="S331" s="440"/>
    </row>
    <row r="332" spans="1:19" ht="24" hidden="1" customHeight="1" x14ac:dyDescent="0.2">
      <c r="A332" s="378"/>
      <c r="B332" s="372"/>
      <c r="C332" s="372"/>
      <c r="D332" s="372"/>
      <c r="E332" s="372"/>
      <c r="F332" s="372"/>
      <c r="G332" s="133">
        <f>'01-Mapa de riesgo-UO'!I333</f>
        <v>0</v>
      </c>
      <c r="H332" s="372"/>
      <c r="I332" s="438"/>
      <c r="J332" s="276">
        <f>'01-Mapa de riesgo-UO'!AW333</f>
        <v>0</v>
      </c>
      <c r="K332" s="372"/>
      <c r="L332" s="369"/>
      <c r="M332" s="369"/>
      <c r="N332" s="369"/>
      <c r="O332" s="369"/>
      <c r="P332" s="369"/>
      <c r="Q332" s="369"/>
      <c r="R332" s="369"/>
      <c r="S332" s="440"/>
    </row>
    <row r="333" spans="1:19" ht="24" hidden="1" customHeight="1" x14ac:dyDescent="0.2">
      <c r="A333" s="378"/>
      <c r="B333" s="372"/>
      <c r="C333" s="372"/>
      <c r="D333" s="372"/>
      <c r="E333" s="372"/>
      <c r="F333" s="372"/>
      <c r="G333" s="133">
        <f>'01-Mapa de riesgo-UO'!I334</f>
        <v>0</v>
      </c>
      <c r="H333" s="372"/>
      <c r="I333" s="438"/>
      <c r="J333" s="276">
        <f>'01-Mapa de riesgo-UO'!AW334</f>
        <v>0</v>
      </c>
      <c r="K333" s="372"/>
      <c r="L333" s="369"/>
      <c r="M333" s="369"/>
      <c r="N333" s="369"/>
      <c r="O333" s="369"/>
      <c r="P333" s="369"/>
      <c r="Q333" s="369"/>
      <c r="R333" s="369"/>
      <c r="S333" s="440"/>
    </row>
    <row r="334" spans="1:19" ht="24" hidden="1" customHeight="1" x14ac:dyDescent="0.2">
      <c r="A334" s="378">
        <v>109</v>
      </c>
      <c r="B334" s="372" t="str">
        <f>'01-Mapa de riesgo-UO'!D335</f>
        <v>EXTENSIÓN_PROYECCIÓN_SOCIAL</v>
      </c>
      <c r="C334" s="372"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276" t="str">
        <f>'01-Mapa de riesgo-UO'!AW335</f>
        <v>REDUCIR</v>
      </c>
      <c r="K334" s="372" t="str">
        <f t="shared" si="4"/>
        <v>Si el proceso lo requiere</v>
      </c>
      <c r="L334" s="369"/>
      <c r="M334" s="369"/>
      <c r="N334" s="369"/>
      <c r="O334" s="369"/>
      <c r="P334" s="369"/>
      <c r="Q334" s="369"/>
      <c r="R334" s="369"/>
      <c r="S334" s="440"/>
    </row>
    <row r="335" spans="1:19" ht="24" hidden="1" customHeight="1" x14ac:dyDescent="0.2">
      <c r="A335" s="378"/>
      <c r="B335" s="372"/>
      <c r="C335" s="372"/>
      <c r="D335" s="372"/>
      <c r="E335" s="372"/>
      <c r="F335" s="372"/>
      <c r="G335" s="133">
        <f>'01-Mapa de riesgo-UO'!I336</f>
        <v>0</v>
      </c>
      <c r="H335" s="372"/>
      <c r="I335" s="438"/>
      <c r="J335" s="276">
        <f>'01-Mapa de riesgo-UO'!AW336</f>
        <v>0</v>
      </c>
      <c r="K335" s="372"/>
      <c r="L335" s="369"/>
      <c r="M335" s="369"/>
      <c r="N335" s="369"/>
      <c r="O335" s="369"/>
      <c r="P335" s="369"/>
      <c r="Q335" s="369"/>
      <c r="R335" s="369"/>
      <c r="S335" s="440"/>
    </row>
    <row r="336" spans="1:19" ht="24" hidden="1" customHeight="1" x14ac:dyDescent="0.2">
      <c r="A336" s="378"/>
      <c r="B336" s="372"/>
      <c r="C336" s="372"/>
      <c r="D336" s="372"/>
      <c r="E336" s="372"/>
      <c r="F336" s="372"/>
      <c r="G336" s="133">
        <f>'01-Mapa de riesgo-UO'!I337</f>
        <v>0</v>
      </c>
      <c r="H336" s="372"/>
      <c r="I336" s="438"/>
      <c r="J336" s="276">
        <f>'01-Mapa de riesgo-UO'!AW337</f>
        <v>0</v>
      </c>
      <c r="K336" s="372"/>
      <c r="L336" s="369"/>
      <c r="M336" s="369"/>
      <c r="N336" s="369"/>
      <c r="O336" s="369"/>
      <c r="P336" s="369"/>
      <c r="Q336" s="369"/>
      <c r="R336" s="369"/>
      <c r="S336" s="440"/>
    </row>
    <row r="337" spans="1:19" ht="24" hidden="1" customHeight="1" x14ac:dyDescent="0.2">
      <c r="A337" s="378">
        <v>110</v>
      </c>
      <c r="B337" s="372" t="str">
        <f>'01-Mapa de riesgo-UO'!D338</f>
        <v>EXTENSIÓN_PROYECCIÓN_SOCIAL</v>
      </c>
      <c r="C337" s="372"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276" t="str">
        <f>'01-Mapa de riesgo-UO'!AW338</f>
        <v>REDUCIR</v>
      </c>
      <c r="K337" s="372" t="str">
        <f t="shared" si="4"/>
        <v>Si el proceso lo requiere</v>
      </c>
      <c r="L337" s="369"/>
      <c r="M337" s="369"/>
      <c r="N337" s="369"/>
      <c r="O337" s="369"/>
      <c r="P337" s="369"/>
      <c r="Q337" s="369"/>
      <c r="R337" s="369"/>
      <c r="S337" s="440"/>
    </row>
    <row r="338" spans="1:19" ht="24" hidden="1" customHeight="1" x14ac:dyDescent="0.2">
      <c r="A338" s="378"/>
      <c r="B338" s="372"/>
      <c r="C338" s="372"/>
      <c r="D338" s="372"/>
      <c r="E338" s="372"/>
      <c r="F338" s="372"/>
      <c r="G338" s="133">
        <f>'01-Mapa de riesgo-UO'!I339</f>
        <v>0</v>
      </c>
      <c r="H338" s="372"/>
      <c r="I338" s="438"/>
      <c r="J338" s="276">
        <f>'01-Mapa de riesgo-UO'!AW339</f>
        <v>0</v>
      </c>
      <c r="K338" s="372"/>
      <c r="L338" s="369"/>
      <c r="M338" s="369"/>
      <c r="N338" s="369"/>
      <c r="O338" s="369"/>
      <c r="P338" s="369"/>
      <c r="Q338" s="369"/>
      <c r="R338" s="369"/>
      <c r="S338" s="440"/>
    </row>
    <row r="339" spans="1:19" ht="24" hidden="1" customHeight="1" x14ac:dyDescent="0.2">
      <c r="A339" s="378"/>
      <c r="B339" s="372"/>
      <c r="C339" s="372"/>
      <c r="D339" s="372"/>
      <c r="E339" s="372"/>
      <c r="F339" s="372"/>
      <c r="G339" s="133">
        <f>'01-Mapa de riesgo-UO'!I340</f>
        <v>0</v>
      </c>
      <c r="H339" s="372"/>
      <c r="I339" s="438"/>
      <c r="J339" s="276">
        <f>'01-Mapa de riesgo-UO'!AW340</f>
        <v>0</v>
      </c>
      <c r="K339" s="372"/>
      <c r="L339" s="369"/>
      <c r="M339" s="369"/>
      <c r="N339" s="369"/>
      <c r="O339" s="369"/>
      <c r="P339" s="369"/>
      <c r="Q339" s="369"/>
      <c r="R339" s="369"/>
      <c r="S339" s="440"/>
    </row>
    <row r="340" spans="1:19" ht="36" hidden="1" customHeight="1" x14ac:dyDescent="0.2">
      <c r="A340" s="378">
        <v>111</v>
      </c>
      <c r="B340" s="372" t="str">
        <f>'01-Mapa de riesgo-UO'!D341</f>
        <v>EXTENSIÓN_PROYECCIÓN_SOCIAL</v>
      </c>
      <c r="C340" s="372"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276" t="str">
        <f>'01-Mapa de riesgo-UO'!AW341</f>
        <v>ASUMIR</v>
      </c>
      <c r="K340" s="372" t="str">
        <f t="shared" ref="K340:K403" si="5">IF(I340="GRAVE","Debe formularse",IF(I340="MODERADO", "Si el proceso lo requiere","NO"))</f>
        <v>NO</v>
      </c>
      <c r="L340" s="369"/>
      <c r="M340" s="369"/>
      <c r="N340" s="369"/>
      <c r="O340" s="369"/>
      <c r="P340" s="369"/>
      <c r="Q340" s="369"/>
      <c r="R340" s="369"/>
      <c r="S340" s="440"/>
    </row>
    <row r="341" spans="1:19" ht="24" hidden="1" customHeight="1" x14ac:dyDescent="0.2">
      <c r="A341" s="378"/>
      <c r="B341" s="372"/>
      <c r="C341" s="372"/>
      <c r="D341" s="372"/>
      <c r="E341" s="372"/>
      <c r="F341" s="372"/>
      <c r="G341" s="133">
        <f>'01-Mapa de riesgo-UO'!I342</f>
        <v>0</v>
      </c>
      <c r="H341" s="372"/>
      <c r="I341" s="438"/>
      <c r="J341" s="276" t="str">
        <f>'01-Mapa de riesgo-UO'!AW342</f>
        <v>ASUMIR</v>
      </c>
      <c r="K341" s="372"/>
      <c r="L341" s="369"/>
      <c r="M341" s="369"/>
      <c r="N341" s="369"/>
      <c r="O341" s="369"/>
      <c r="P341" s="369"/>
      <c r="Q341" s="369"/>
      <c r="R341" s="369"/>
      <c r="S341" s="440"/>
    </row>
    <row r="342" spans="1:19" ht="24" hidden="1" customHeight="1" x14ac:dyDescent="0.2">
      <c r="A342" s="378"/>
      <c r="B342" s="372"/>
      <c r="C342" s="372"/>
      <c r="D342" s="372"/>
      <c r="E342" s="372"/>
      <c r="F342" s="372"/>
      <c r="G342" s="133">
        <f>'01-Mapa de riesgo-UO'!I343</f>
        <v>0</v>
      </c>
      <c r="H342" s="372"/>
      <c r="I342" s="438"/>
      <c r="J342" s="276" t="str">
        <f>'01-Mapa de riesgo-UO'!AW343</f>
        <v>ASUMIR</v>
      </c>
      <c r="K342" s="372"/>
      <c r="L342" s="369"/>
      <c r="M342" s="369"/>
      <c r="N342" s="369"/>
      <c r="O342" s="369"/>
      <c r="P342" s="369"/>
      <c r="Q342" s="369"/>
      <c r="R342" s="369"/>
      <c r="S342" s="440"/>
    </row>
    <row r="343" spans="1:19" ht="24" hidden="1" customHeight="1" x14ac:dyDescent="0.2">
      <c r="A343" s="378">
        <v>112</v>
      </c>
      <c r="B343" s="372" t="str">
        <f>'01-Mapa de riesgo-UO'!D344</f>
        <v>EXTENSIÓN_PROYECCIÓN_SOCIAL</v>
      </c>
      <c r="C343" s="372"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276" t="str">
        <f>'01-Mapa de riesgo-UO'!AW344</f>
        <v>COMPARTIR</v>
      </c>
      <c r="K343" s="372" t="str">
        <f t="shared" si="5"/>
        <v>Si el proceso lo requiere</v>
      </c>
      <c r="L343" s="369"/>
      <c r="M343" s="369"/>
      <c r="N343" s="369"/>
      <c r="O343" s="369"/>
      <c r="P343" s="369"/>
      <c r="Q343" s="369"/>
      <c r="R343" s="369"/>
      <c r="S343" s="440"/>
    </row>
    <row r="344" spans="1:19" ht="24" hidden="1" customHeight="1" x14ac:dyDescent="0.2">
      <c r="A344" s="378"/>
      <c r="B344" s="372"/>
      <c r="C344" s="372"/>
      <c r="D344" s="372"/>
      <c r="E344" s="372"/>
      <c r="F344" s="372"/>
      <c r="G344" s="133">
        <f>'01-Mapa de riesgo-UO'!I345</f>
        <v>0</v>
      </c>
      <c r="H344" s="372"/>
      <c r="I344" s="438"/>
      <c r="J344" s="276">
        <f>'01-Mapa de riesgo-UO'!AW345</f>
        <v>0</v>
      </c>
      <c r="K344" s="372"/>
      <c r="L344" s="369"/>
      <c r="M344" s="369"/>
      <c r="N344" s="369"/>
      <c r="O344" s="369"/>
      <c r="P344" s="369"/>
      <c r="Q344" s="369"/>
      <c r="R344" s="369"/>
      <c r="S344" s="440"/>
    </row>
    <row r="345" spans="1:19" ht="24" hidden="1" customHeight="1" x14ac:dyDescent="0.2">
      <c r="A345" s="378"/>
      <c r="B345" s="372"/>
      <c r="C345" s="372"/>
      <c r="D345" s="372"/>
      <c r="E345" s="372"/>
      <c r="F345" s="372"/>
      <c r="G345" s="133">
        <f>'01-Mapa de riesgo-UO'!I346</f>
        <v>0</v>
      </c>
      <c r="H345" s="372"/>
      <c r="I345" s="438"/>
      <c r="J345" s="276">
        <f>'01-Mapa de riesgo-UO'!AW346</f>
        <v>0</v>
      </c>
      <c r="K345" s="372"/>
      <c r="L345" s="369"/>
      <c r="M345" s="369"/>
      <c r="N345" s="369"/>
      <c r="O345" s="369"/>
      <c r="P345" s="369"/>
      <c r="Q345" s="369"/>
      <c r="R345" s="369"/>
      <c r="S345" s="440"/>
    </row>
    <row r="346" spans="1:19" ht="24" hidden="1" customHeight="1" x14ac:dyDescent="0.2">
      <c r="A346" s="378">
        <v>113</v>
      </c>
      <c r="B346" s="372" t="str">
        <f>'01-Mapa de riesgo-UO'!D347</f>
        <v>EXTENSIÓN_PROYECCIÓN_SOCIAL</v>
      </c>
      <c r="C346" s="372"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276" t="str">
        <f>'01-Mapa de riesgo-UO'!AW347</f>
        <v>REDUCIR</v>
      </c>
      <c r="K346" s="372" t="str">
        <f t="shared" si="5"/>
        <v>Si el proceso lo requiere</v>
      </c>
      <c r="L346" s="369"/>
      <c r="M346" s="369"/>
      <c r="N346" s="369"/>
      <c r="O346" s="369"/>
      <c r="P346" s="369"/>
      <c r="Q346" s="369"/>
      <c r="R346" s="369"/>
      <c r="S346" s="440"/>
    </row>
    <row r="347" spans="1:19" ht="24" hidden="1" customHeight="1" x14ac:dyDescent="0.2">
      <c r="A347" s="378"/>
      <c r="B347" s="372"/>
      <c r="C347" s="372"/>
      <c r="D347" s="372"/>
      <c r="E347" s="372"/>
      <c r="F347" s="372"/>
      <c r="G347" s="133">
        <f>'01-Mapa de riesgo-UO'!I348</f>
        <v>0</v>
      </c>
      <c r="H347" s="372"/>
      <c r="I347" s="438"/>
      <c r="J347" s="276">
        <f>'01-Mapa de riesgo-UO'!AW348</f>
        <v>0</v>
      </c>
      <c r="K347" s="372"/>
      <c r="L347" s="369"/>
      <c r="M347" s="369"/>
      <c r="N347" s="369"/>
      <c r="O347" s="369"/>
      <c r="P347" s="369"/>
      <c r="Q347" s="369"/>
      <c r="R347" s="369"/>
      <c r="S347" s="440"/>
    </row>
    <row r="348" spans="1:19" ht="24" hidden="1" customHeight="1" x14ac:dyDescent="0.2">
      <c r="A348" s="378"/>
      <c r="B348" s="372"/>
      <c r="C348" s="372"/>
      <c r="D348" s="372"/>
      <c r="E348" s="372"/>
      <c r="F348" s="372"/>
      <c r="G348" s="133">
        <f>'01-Mapa de riesgo-UO'!I349</f>
        <v>0</v>
      </c>
      <c r="H348" s="372"/>
      <c r="I348" s="438"/>
      <c r="J348" s="276">
        <f>'01-Mapa de riesgo-UO'!AW349</f>
        <v>0</v>
      </c>
      <c r="K348" s="372"/>
      <c r="L348" s="369"/>
      <c r="M348" s="369"/>
      <c r="N348" s="369"/>
      <c r="O348" s="369"/>
      <c r="P348" s="369"/>
      <c r="Q348" s="369"/>
      <c r="R348" s="369"/>
      <c r="S348" s="440"/>
    </row>
    <row r="349" spans="1:19" ht="24" hidden="1" customHeight="1" x14ac:dyDescent="0.2">
      <c r="A349" s="378">
        <v>114</v>
      </c>
      <c r="B349" s="372" t="str">
        <f>'01-Mapa de riesgo-UO'!D350</f>
        <v>EXTENSIÓN_PROYECCIÓN_SOCIAL</v>
      </c>
      <c r="C349" s="372"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276" t="str">
        <f>'01-Mapa de riesgo-UO'!AW350</f>
        <v>REDUCIR</v>
      </c>
      <c r="K349" s="372" t="str">
        <f t="shared" si="5"/>
        <v>Si el proceso lo requiere</v>
      </c>
      <c r="L349" s="369"/>
      <c r="M349" s="369"/>
      <c r="N349" s="369"/>
      <c r="O349" s="369"/>
      <c r="P349" s="369"/>
      <c r="Q349" s="369"/>
      <c r="R349" s="369"/>
      <c r="S349" s="440"/>
    </row>
    <row r="350" spans="1:19" ht="24" hidden="1" customHeight="1" x14ac:dyDescent="0.2">
      <c r="A350" s="378"/>
      <c r="B350" s="372"/>
      <c r="C350" s="372"/>
      <c r="D350" s="372"/>
      <c r="E350" s="372"/>
      <c r="F350" s="372"/>
      <c r="G350" s="133">
        <f>'01-Mapa de riesgo-UO'!I351</f>
        <v>0</v>
      </c>
      <c r="H350" s="372"/>
      <c r="I350" s="438"/>
      <c r="J350" s="276">
        <f>'01-Mapa de riesgo-UO'!AW351</f>
        <v>0</v>
      </c>
      <c r="K350" s="372"/>
      <c r="L350" s="369"/>
      <c r="M350" s="369"/>
      <c r="N350" s="369"/>
      <c r="O350" s="369"/>
      <c r="P350" s="369"/>
      <c r="Q350" s="369"/>
      <c r="R350" s="369"/>
      <c r="S350" s="440"/>
    </row>
    <row r="351" spans="1:19" ht="24" hidden="1" customHeight="1" x14ac:dyDescent="0.2">
      <c r="A351" s="378"/>
      <c r="B351" s="372"/>
      <c r="C351" s="372"/>
      <c r="D351" s="372"/>
      <c r="E351" s="372"/>
      <c r="F351" s="372"/>
      <c r="G351" s="133">
        <f>'01-Mapa de riesgo-UO'!I352</f>
        <v>0</v>
      </c>
      <c r="H351" s="372"/>
      <c r="I351" s="438"/>
      <c r="J351" s="276">
        <f>'01-Mapa de riesgo-UO'!AW352</f>
        <v>0</v>
      </c>
      <c r="K351" s="372"/>
      <c r="L351" s="369"/>
      <c r="M351" s="369"/>
      <c r="N351" s="369"/>
      <c r="O351" s="369"/>
      <c r="P351" s="369"/>
      <c r="Q351" s="369"/>
      <c r="R351" s="369"/>
      <c r="S351" s="440"/>
    </row>
    <row r="352" spans="1:19" ht="12" hidden="1" customHeight="1" x14ac:dyDescent="0.2">
      <c r="A352" s="378">
        <v>115</v>
      </c>
      <c r="B352" s="372" t="str">
        <f>'01-Mapa de riesgo-UO'!D353</f>
        <v>EXTENSIÓN_PROYECCIÓN_SOCIAL</v>
      </c>
      <c r="C352" s="372"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72" t="str">
        <f>'01-Mapa de riesgo-UO'!M353</f>
        <v>Pérdida de  credibilidad en el laboratorio
Pérdida de la confianza en el funcionario.
Iniciación de un proceso disciplinario</v>
      </c>
      <c r="I352" s="438" t="str">
        <f>'01-Mapa de riesgo-UO'!AT353</f>
        <v>LEVE</v>
      </c>
      <c r="J352" s="276" t="str">
        <f>'01-Mapa de riesgo-UO'!AW353</f>
        <v>ASUMIR</v>
      </c>
      <c r="K352" s="372" t="str">
        <f t="shared" si="5"/>
        <v>NO</v>
      </c>
      <c r="L352" s="369"/>
      <c r="M352" s="369"/>
      <c r="N352" s="369"/>
      <c r="O352" s="369"/>
      <c r="P352" s="369"/>
      <c r="Q352" s="369"/>
      <c r="R352" s="369"/>
      <c r="S352" s="440"/>
    </row>
    <row r="353" spans="1:19" ht="24" hidden="1" customHeight="1" x14ac:dyDescent="0.2">
      <c r="A353" s="378"/>
      <c r="B353" s="372"/>
      <c r="C353" s="372"/>
      <c r="D353" s="372"/>
      <c r="E353" s="372"/>
      <c r="F353" s="372"/>
      <c r="G353" s="133">
        <f>'01-Mapa de riesgo-UO'!I354</f>
        <v>0</v>
      </c>
      <c r="H353" s="372"/>
      <c r="I353" s="438"/>
      <c r="J353" s="276" t="str">
        <f>'01-Mapa de riesgo-UO'!AW354</f>
        <v>ASUMIR</v>
      </c>
      <c r="K353" s="372"/>
      <c r="L353" s="369"/>
      <c r="M353" s="369"/>
      <c r="N353" s="369"/>
      <c r="O353" s="369"/>
      <c r="P353" s="369"/>
      <c r="Q353" s="369"/>
      <c r="R353" s="369"/>
      <c r="S353" s="440"/>
    </row>
    <row r="354" spans="1:19" ht="24" hidden="1" customHeight="1" x14ac:dyDescent="0.2">
      <c r="A354" s="378"/>
      <c r="B354" s="372"/>
      <c r="C354" s="372"/>
      <c r="D354" s="372"/>
      <c r="E354" s="372"/>
      <c r="F354" s="372"/>
      <c r="G354" s="133">
        <f>'01-Mapa de riesgo-UO'!I355</f>
        <v>0</v>
      </c>
      <c r="H354" s="372"/>
      <c r="I354" s="438"/>
      <c r="J354" s="276" t="str">
        <f>'01-Mapa de riesgo-UO'!AW355</f>
        <v>ASUMIR</v>
      </c>
      <c r="K354" s="372"/>
      <c r="L354" s="369"/>
      <c r="M354" s="369"/>
      <c r="N354" s="369"/>
      <c r="O354" s="369"/>
      <c r="P354" s="369"/>
      <c r="Q354" s="369"/>
      <c r="R354" s="369"/>
      <c r="S354" s="440"/>
    </row>
    <row r="355" spans="1:19" ht="24" hidden="1" customHeight="1" x14ac:dyDescent="0.2">
      <c r="A355" s="378">
        <v>116</v>
      </c>
      <c r="B355" s="372" t="str">
        <f>'01-Mapa de riesgo-UO'!D356</f>
        <v>EXTENSIÓN_PROYECCIÓN_SOCIAL</v>
      </c>
      <c r="C355" s="372"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276" t="str">
        <f>'01-Mapa de riesgo-UO'!AW356</f>
        <v>ASUMIR</v>
      </c>
      <c r="K355" s="372" t="str">
        <f t="shared" si="5"/>
        <v>NO</v>
      </c>
      <c r="L355" s="369"/>
      <c r="M355" s="369"/>
      <c r="N355" s="369"/>
      <c r="O355" s="369"/>
      <c r="P355" s="369"/>
      <c r="Q355" s="369"/>
      <c r="R355" s="369"/>
      <c r="S355" s="440"/>
    </row>
    <row r="356" spans="1:19" ht="22.5" hidden="1" x14ac:dyDescent="0.2">
      <c r="A356" s="378"/>
      <c r="B356" s="372"/>
      <c r="C356" s="372"/>
      <c r="D356" s="372"/>
      <c r="E356" s="372"/>
      <c r="F356" s="372"/>
      <c r="G356" s="133" t="str">
        <f>'01-Mapa de riesgo-UO'!I357</f>
        <v xml:space="preserve">Orden de un superior sobre el resultado del ensayo </v>
      </c>
      <c r="H356" s="372"/>
      <c r="I356" s="438"/>
      <c r="J356" s="276" t="str">
        <f>'01-Mapa de riesgo-UO'!AW357</f>
        <v>ASUMIR</v>
      </c>
      <c r="K356" s="372"/>
      <c r="L356" s="369"/>
      <c r="M356" s="369"/>
      <c r="N356" s="369"/>
      <c r="O356" s="369"/>
      <c r="P356" s="369"/>
      <c r="Q356" s="369"/>
      <c r="R356" s="369"/>
      <c r="S356" s="440"/>
    </row>
    <row r="357" spans="1:19" ht="24" hidden="1" customHeight="1" x14ac:dyDescent="0.2">
      <c r="A357" s="378"/>
      <c r="B357" s="372"/>
      <c r="C357" s="372"/>
      <c r="D357" s="372"/>
      <c r="E357" s="372"/>
      <c r="F357" s="372"/>
      <c r="G357" s="133" t="str">
        <f>'01-Mapa de riesgo-UO'!I358</f>
        <v>Conflicto de intereses, al prestar servicios de ensayo y calibración entre los que hacen parte  del  centro de laboratorios</v>
      </c>
      <c r="H357" s="372"/>
      <c r="I357" s="438"/>
      <c r="J357" s="276" t="str">
        <f>'01-Mapa de riesgo-UO'!AW358</f>
        <v>ASUMIR</v>
      </c>
      <c r="K357" s="372"/>
      <c r="L357" s="369"/>
      <c r="M357" s="369"/>
      <c r="N357" s="369"/>
      <c r="O357" s="369"/>
      <c r="P357" s="369"/>
      <c r="Q357" s="369"/>
      <c r="R357" s="369"/>
      <c r="S357" s="440"/>
    </row>
    <row r="358" spans="1:19" ht="36" hidden="1" customHeight="1" x14ac:dyDescent="0.2">
      <c r="A358" s="378">
        <v>117</v>
      </c>
      <c r="B358" s="372" t="str">
        <f>'01-Mapa de riesgo-UO'!D359</f>
        <v>EXTENSIÓN_PROYECCIÓN_SOCIAL</v>
      </c>
      <c r="C358" s="372"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276" t="str">
        <f>'01-Mapa de riesgo-UO'!AW359</f>
        <v>ASUMIR</v>
      </c>
      <c r="K358" s="372" t="str">
        <f t="shared" si="5"/>
        <v>NO</v>
      </c>
      <c r="L358" s="369"/>
      <c r="M358" s="369"/>
      <c r="N358" s="369"/>
      <c r="O358" s="369"/>
      <c r="P358" s="369"/>
      <c r="Q358" s="369"/>
      <c r="R358" s="369"/>
      <c r="S358" s="440"/>
    </row>
    <row r="359" spans="1:19" ht="24" hidden="1" customHeight="1" x14ac:dyDescent="0.2">
      <c r="A359" s="378"/>
      <c r="B359" s="372"/>
      <c r="C359" s="372"/>
      <c r="D359" s="372"/>
      <c r="E359" s="372"/>
      <c r="F359" s="372"/>
      <c r="G359" s="133">
        <f>'01-Mapa de riesgo-UO'!I360</f>
        <v>0</v>
      </c>
      <c r="H359" s="372"/>
      <c r="I359" s="438"/>
      <c r="J359" s="276" t="str">
        <f>'01-Mapa de riesgo-UO'!AW360</f>
        <v>ASUMIR</v>
      </c>
      <c r="K359" s="372"/>
      <c r="L359" s="369"/>
      <c r="M359" s="369"/>
      <c r="N359" s="369"/>
      <c r="O359" s="369"/>
      <c r="P359" s="369"/>
      <c r="Q359" s="369"/>
      <c r="R359" s="369"/>
      <c r="S359" s="440"/>
    </row>
    <row r="360" spans="1:19" ht="24" hidden="1" customHeight="1" x14ac:dyDescent="0.2">
      <c r="A360" s="378"/>
      <c r="B360" s="372"/>
      <c r="C360" s="372"/>
      <c r="D360" s="372"/>
      <c r="E360" s="372"/>
      <c r="F360" s="372"/>
      <c r="G360" s="133">
        <f>'01-Mapa de riesgo-UO'!I361</f>
        <v>0</v>
      </c>
      <c r="H360" s="372"/>
      <c r="I360" s="438"/>
      <c r="J360" s="276" t="str">
        <f>'01-Mapa de riesgo-UO'!AW361</f>
        <v>ASUMIR</v>
      </c>
      <c r="K360" s="372"/>
      <c r="L360" s="369"/>
      <c r="M360" s="369"/>
      <c r="N360" s="369"/>
      <c r="O360" s="369"/>
      <c r="P360" s="369"/>
      <c r="Q360" s="369"/>
      <c r="R360" s="369"/>
      <c r="S360" s="440"/>
    </row>
    <row r="361" spans="1:19" ht="24" hidden="1" customHeight="1" x14ac:dyDescent="0.2">
      <c r="A361" s="378">
        <v>118</v>
      </c>
      <c r="B361" s="372" t="str">
        <f>'01-Mapa de riesgo-UO'!D362</f>
        <v>EXTENSIÓN_PROYECCIÓN_SOCIAL</v>
      </c>
      <c r="C361" s="372"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276" t="str">
        <f>'01-Mapa de riesgo-UO'!AW362</f>
        <v>ASUMIR</v>
      </c>
      <c r="K361" s="372" t="str">
        <f t="shared" si="5"/>
        <v>NO</v>
      </c>
      <c r="L361" s="369"/>
      <c r="M361" s="369"/>
      <c r="N361" s="369"/>
      <c r="O361" s="369"/>
      <c r="P361" s="369"/>
      <c r="Q361" s="369"/>
      <c r="R361" s="369"/>
      <c r="S361" s="440"/>
    </row>
    <row r="362" spans="1:19" ht="24" hidden="1" customHeight="1" x14ac:dyDescent="0.2">
      <c r="A362" s="378"/>
      <c r="B362" s="372"/>
      <c r="C362" s="372"/>
      <c r="D362" s="372"/>
      <c r="E362" s="372"/>
      <c r="F362" s="372"/>
      <c r="G362" s="133">
        <f>'01-Mapa de riesgo-UO'!I363</f>
        <v>0</v>
      </c>
      <c r="H362" s="372"/>
      <c r="I362" s="438"/>
      <c r="J362" s="276" t="str">
        <f>'01-Mapa de riesgo-UO'!AW363</f>
        <v>ASUMIR</v>
      </c>
      <c r="K362" s="372"/>
      <c r="L362" s="369"/>
      <c r="M362" s="369"/>
      <c r="N362" s="369"/>
      <c r="O362" s="369"/>
      <c r="P362" s="369"/>
      <c r="Q362" s="369"/>
      <c r="R362" s="369"/>
      <c r="S362" s="440"/>
    </row>
    <row r="363" spans="1:19" ht="24" hidden="1" customHeight="1" x14ac:dyDescent="0.2">
      <c r="A363" s="378"/>
      <c r="B363" s="372"/>
      <c r="C363" s="372"/>
      <c r="D363" s="372"/>
      <c r="E363" s="372"/>
      <c r="F363" s="372"/>
      <c r="G363" s="133">
        <f>'01-Mapa de riesgo-UO'!I364</f>
        <v>0</v>
      </c>
      <c r="H363" s="372"/>
      <c r="I363" s="438"/>
      <c r="J363" s="276" t="str">
        <f>'01-Mapa de riesgo-UO'!AW364</f>
        <v>ASUMIR</v>
      </c>
      <c r="K363" s="372"/>
      <c r="L363" s="369"/>
      <c r="M363" s="369"/>
      <c r="N363" s="369"/>
      <c r="O363" s="369"/>
      <c r="P363" s="369"/>
      <c r="Q363" s="369"/>
      <c r="R363" s="369"/>
      <c r="S363" s="440"/>
    </row>
    <row r="364" spans="1:19" ht="24" hidden="1" customHeight="1" x14ac:dyDescent="0.2">
      <c r="A364" s="378">
        <v>119</v>
      </c>
      <c r="B364" s="372" t="str">
        <f>'01-Mapa de riesgo-UO'!D365</f>
        <v>EXTENSIÓN_PROYECCIÓN_SOCIAL</v>
      </c>
      <c r="C364" s="372"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276" t="str">
        <f>'01-Mapa de riesgo-UO'!AW365</f>
        <v>ASUMIR</v>
      </c>
      <c r="K364" s="372" t="str">
        <f t="shared" si="5"/>
        <v>NO</v>
      </c>
      <c r="L364" s="369"/>
      <c r="M364" s="369"/>
      <c r="N364" s="369"/>
      <c r="O364" s="369"/>
      <c r="P364" s="369"/>
      <c r="Q364" s="369"/>
      <c r="R364" s="369"/>
      <c r="S364" s="440"/>
    </row>
    <row r="365" spans="1:19" ht="22.5" hidden="1" x14ac:dyDescent="0.2">
      <c r="A365" s="378"/>
      <c r="B365" s="372"/>
      <c r="C365" s="372"/>
      <c r="D365" s="372"/>
      <c r="E365" s="372"/>
      <c r="F365" s="372"/>
      <c r="G365" s="133" t="str">
        <f>'01-Mapa de riesgo-UO'!I366</f>
        <v>Procesamiento de datos con un software  no validado</v>
      </c>
      <c r="H365" s="372"/>
      <c r="I365" s="438"/>
      <c r="J365" s="276" t="str">
        <f>'01-Mapa de riesgo-UO'!AW366</f>
        <v>ASUMIR</v>
      </c>
      <c r="K365" s="372"/>
      <c r="L365" s="369"/>
      <c r="M365" s="369"/>
      <c r="N365" s="369"/>
      <c r="O365" s="369"/>
      <c r="P365" s="369"/>
      <c r="Q365" s="369"/>
      <c r="R365" s="369"/>
      <c r="S365" s="440"/>
    </row>
    <row r="366" spans="1:19" ht="24" hidden="1" customHeight="1" x14ac:dyDescent="0.2">
      <c r="A366" s="378"/>
      <c r="B366" s="372"/>
      <c r="C366" s="372"/>
      <c r="D366" s="372"/>
      <c r="E366" s="372"/>
      <c r="F366" s="372"/>
      <c r="G366" s="133">
        <f>'01-Mapa de riesgo-UO'!I367</f>
        <v>0</v>
      </c>
      <c r="H366" s="372"/>
      <c r="I366" s="438"/>
      <c r="J366" s="276" t="str">
        <f>'01-Mapa de riesgo-UO'!AW367</f>
        <v>ASUMIR</v>
      </c>
      <c r="K366" s="372"/>
      <c r="L366" s="369"/>
      <c r="M366" s="369"/>
      <c r="N366" s="369"/>
      <c r="O366" s="369"/>
      <c r="P366" s="369"/>
      <c r="Q366" s="369"/>
      <c r="R366" s="369"/>
      <c r="S366" s="440"/>
    </row>
    <row r="367" spans="1:19" ht="36" hidden="1" customHeight="1" x14ac:dyDescent="0.2">
      <c r="A367" s="378">
        <v>120</v>
      </c>
      <c r="B367" s="372" t="str">
        <f>'01-Mapa de riesgo-UO'!D368</f>
        <v>EXTENSIÓN_PROYECCIÓN_SOCIAL</v>
      </c>
      <c r="C367" s="372"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276" t="str">
        <f>'01-Mapa de riesgo-UO'!AW368</f>
        <v>ASUMIR</v>
      </c>
      <c r="K367" s="372" t="str">
        <f t="shared" si="5"/>
        <v>NO</v>
      </c>
      <c r="L367" s="369"/>
      <c r="M367" s="369"/>
      <c r="N367" s="369"/>
      <c r="O367" s="369"/>
      <c r="P367" s="369"/>
      <c r="Q367" s="369"/>
      <c r="R367" s="369"/>
      <c r="S367" s="440"/>
    </row>
    <row r="368" spans="1:19" ht="24" hidden="1" customHeight="1" x14ac:dyDescent="0.2">
      <c r="A368" s="378"/>
      <c r="B368" s="372"/>
      <c r="C368" s="372"/>
      <c r="D368" s="372"/>
      <c r="E368" s="372"/>
      <c r="F368" s="372"/>
      <c r="G368" s="133">
        <f>'01-Mapa de riesgo-UO'!I369</f>
        <v>0</v>
      </c>
      <c r="H368" s="372"/>
      <c r="I368" s="438"/>
      <c r="J368" s="276" t="str">
        <f>'01-Mapa de riesgo-UO'!AW369</f>
        <v>ASUMIR</v>
      </c>
      <c r="K368" s="372"/>
      <c r="L368" s="369"/>
      <c r="M368" s="369"/>
      <c r="N368" s="369"/>
      <c r="O368" s="369"/>
      <c r="P368" s="369"/>
      <c r="Q368" s="369"/>
      <c r="R368" s="369"/>
      <c r="S368" s="440"/>
    </row>
    <row r="369" spans="1:19" ht="24" hidden="1" customHeight="1" x14ac:dyDescent="0.2">
      <c r="A369" s="378"/>
      <c r="B369" s="372"/>
      <c r="C369" s="372"/>
      <c r="D369" s="372"/>
      <c r="E369" s="372"/>
      <c r="F369" s="372"/>
      <c r="G369" s="133">
        <f>'01-Mapa de riesgo-UO'!I370</f>
        <v>0</v>
      </c>
      <c r="H369" s="372"/>
      <c r="I369" s="438"/>
      <c r="J369" s="276" t="str">
        <f>'01-Mapa de riesgo-UO'!AW370</f>
        <v>ASUMIR</v>
      </c>
      <c r="K369" s="372"/>
      <c r="L369" s="369"/>
      <c r="M369" s="369"/>
      <c r="N369" s="369"/>
      <c r="O369" s="369"/>
      <c r="P369" s="369"/>
      <c r="Q369" s="369"/>
      <c r="R369" s="369"/>
      <c r="S369" s="440"/>
    </row>
    <row r="370" spans="1:19" ht="12" hidden="1" customHeight="1" x14ac:dyDescent="0.2">
      <c r="A370" s="378">
        <v>121</v>
      </c>
      <c r="B370" s="372" t="str">
        <f>'01-Mapa de riesgo-UO'!D371</f>
        <v>EXTENSIÓN_PROYECCIÓN_SOCIAL</v>
      </c>
      <c r="C370" s="372"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276" t="str">
        <f>'01-Mapa de riesgo-UO'!AW371</f>
        <v>ASUMIR</v>
      </c>
      <c r="K370" s="372" t="str">
        <f t="shared" si="5"/>
        <v>NO</v>
      </c>
      <c r="L370" s="369"/>
      <c r="M370" s="369"/>
      <c r="N370" s="369"/>
      <c r="O370" s="369"/>
      <c r="P370" s="369"/>
      <c r="Q370" s="369"/>
      <c r="R370" s="369"/>
      <c r="S370" s="440"/>
    </row>
    <row r="371" spans="1:19" ht="24" hidden="1" customHeight="1" x14ac:dyDescent="0.2">
      <c r="A371" s="378"/>
      <c r="B371" s="372"/>
      <c r="C371" s="372"/>
      <c r="D371" s="372"/>
      <c r="E371" s="372"/>
      <c r="F371" s="372"/>
      <c r="G371" s="133">
        <f>'01-Mapa de riesgo-UO'!I372</f>
        <v>0</v>
      </c>
      <c r="H371" s="372"/>
      <c r="I371" s="438"/>
      <c r="J371" s="276" t="str">
        <f>'01-Mapa de riesgo-UO'!AW372</f>
        <v>ASUMIR</v>
      </c>
      <c r="K371" s="372"/>
      <c r="L371" s="369"/>
      <c r="M371" s="369"/>
      <c r="N371" s="369"/>
      <c r="O371" s="369"/>
      <c r="P371" s="369"/>
      <c r="Q371" s="369"/>
      <c r="R371" s="369"/>
      <c r="S371" s="440"/>
    </row>
    <row r="372" spans="1:19" ht="24" hidden="1" customHeight="1" x14ac:dyDescent="0.2">
      <c r="A372" s="378"/>
      <c r="B372" s="372"/>
      <c r="C372" s="372"/>
      <c r="D372" s="372"/>
      <c r="E372" s="372"/>
      <c r="F372" s="372"/>
      <c r="G372" s="133">
        <f>'01-Mapa de riesgo-UO'!I373</f>
        <v>0</v>
      </c>
      <c r="H372" s="372"/>
      <c r="I372" s="438"/>
      <c r="J372" s="276" t="str">
        <f>'01-Mapa de riesgo-UO'!AW373</f>
        <v>ASUMIR</v>
      </c>
      <c r="K372" s="372"/>
      <c r="L372" s="369"/>
      <c r="M372" s="369"/>
      <c r="N372" s="369"/>
      <c r="O372" s="369"/>
      <c r="P372" s="369"/>
      <c r="Q372" s="369"/>
      <c r="R372" s="369"/>
      <c r="S372" s="440"/>
    </row>
    <row r="373" spans="1:19" ht="36" hidden="1" customHeight="1" x14ac:dyDescent="0.2">
      <c r="A373" s="378">
        <v>122</v>
      </c>
      <c r="B373" s="372" t="str">
        <f>'01-Mapa de riesgo-UO'!D374</f>
        <v>EXTENSIÓN_PROYECCIÓN_SOCIAL</v>
      </c>
      <c r="C373" s="372"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276" t="str">
        <f>'01-Mapa de riesgo-UO'!AW374</f>
        <v>ASUMIR</v>
      </c>
      <c r="K373" s="372" t="str">
        <f t="shared" si="5"/>
        <v>NO</v>
      </c>
      <c r="L373" s="369"/>
      <c r="M373" s="369"/>
      <c r="N373" s="369"/>
      <c r="O373" s="369"/>
      <c r="P373" s="369"/>
      <c r="Q373" s="369"/>
      <c r="R373" s="369"/>
      <c r="S373" s="440"/>
    </row>
    <row r="374" spans="1:19" ht="24" hidden="1" customHeight="1" x14ac:dyDescent="0.2">
      <c r="A374" s="378"/>
      <c r="B374" s="372"/>
      <c r="C374" s="372"/>
      <c r="D374" s="372"/>
      <c r="E374" s="372"/>
      <c r="F374" s="372"/>
      <c r="G374" s="133" t="str">
        <f>'01-Mapa de riesgo-UO'!I375</f>
        <v>Conflicto de intereses, al prestar servicios de caracterización entre los que hacen parte  del  centro de laboratorios.</v>
      </c>
      <c r="H374" s="372"/>
      <c r="I374" s="438"/>
      <c r="J374" s="276" t="str">
        <f>'01-Mapa de riesgo-UO'!AW375</f>
        <v>ASUMIR</v>
      </c>
      <c r="K374" s="372"/>
      <c r="L374" s="369"/>
      <c r="M374" s="369"/>
      <c r="N374" s="369"/>
      <c r="O374" s="369"/>
      <c r="P374" s="369"/>
      <c r="Q374" s="369"/>
      <c r="R374" s="369"/>
      <c r="S374" s="440"/>
    </row>
    <row r="375" spans="1:19" ht="24" hidden="1" customHeight="1" x14ac:dyDescent="0.2">
      <c r="A375" s="378"/>
      <c r="B375" s="372"/>
      <c r="C375" s="372"/>
      <c r="D375" s="372"/>
      <c r="E375" s="372"/>
      <c r="F375" s="372"/>
      <c r="G375" s="133">
        <f>'01-Mapa de riesgo-UO'!I376</f>
        <v>0</v>
      </c>
      <c r="H375" s="372"/>
      <c r="I375" s="438"/>
      <c r="J375" s="276" t="str">
        <f>'01-Mapa de riesgo-UO'!AW376</f>
        <v>ASUMIR</v>
      </c>
      <c r="K375" s="372"/>
      <c r="L375" s="369"/>
      <c r="M375" s="369"/>
      <c r="N375" s="369"/>
      <c r="O375" s="369"/>
      <c r="P375" s="369"/>
      <c r="Q375" s="369"/>
      <c r="R375" s="369"/>
      <c r="S375" s="440"/>
    </row>
    <row r="376" spans="1:19" ht="36" hidden="1" customHeight="1" x14ac:dyDescent="0.2">
      <c r="A376" s="378">
        <v>123</v>
      </c>
      <c r="B376" s="372" t="str">
        <f>'01-Mapa de riesgo-UO'!D377</f>
        <v>EXTENSIÓN_PROYECCIÓN_SOCIAL</v>
      </c>
      <c r="C376" s="372"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276" t="str">
        <f>'01-Mapa de riesgo-UO'!AW377</f>
        <v>ASUMIR</v>
      </c>
      <c r="K376" s="372" t="str">
        <f t="shared" si="5"/>
        <v>NO</v>
      </c>
      <c r="L376" s="369"/>
      <c r="M376" s="369"/>
      <c r="N376" s="369"/>
      <c r="O376" s="369"/>
      <c r="P376" s="369"/>
      <c r="Q376" s="369"/>
      <c r="R376" s="369"/>
      <c r="S376" s="440"/>
    </row>
    <row r="377" spans="1:19" ht="24" hidden="1" customHeight="1" x14ac:dyDescent="0.2">
      <c r="A377" s="378"/>
      <c r="B377" s="372"/>
      <c r="C377" s="372"/>
      <c r="D377" s="372"/>
      <c r="E377" s="372"/>
      <c r="F377" s="372"/>
      <c r="G377" s="133">
        <f>'01-Mapa de riesgo-UO'!I378</f>
        <v>0</v>
      </c>
      <c r="H377" s="372"/>
      <c r="I377" s="438"/>
      <c r="J377" s="276" t="str">
        <f>'01-Mapa de riesgo-UO'!AW378</f>
        <v>ASUMIR</v>
      </c>
      <c r="K377" s="372"/>
      <c r="L377" s="369"/>
      <c r="M377" s="369"/>
      <c r="N377" s="369"/>
      <c r="O377" s="369"/>
      <c r="P377" s="369"/>
      <c r="Q377" s="369"/>
      <c r="R377" s="369"/>
      <c r="S377" s="440"/>
    </row>
    <row r="378" spans="1:19" ht="24" hidden="1" customHeight="1" x14ac:dyDescent="0.2">
      <c r="A378" s="378"/>
      <c r="B378" s="372"/>
      <c r="C378" s="372"/>
      <c r="D378" s="372"/>
      <c r="E378" s="372"/>
      <c r="F378" s="372"/>
      <c r="G378" s="133">
        <f>'01-Mapa de riesgo-UO'!I379</f>
        <v>0</v>
      </c>
      <c r="H378" s="372"/>
      <c r="I378" s="438"/>
      <c r="J378" s="276" t="str">
        <f>'01-Mapa de riesgo-UO'!AW379</f>
        <v>ASUMIR</v>
      </c>
      <c r="K378" s="372"/>
      <c r="L378" s="369"/>
      <c r="M378" s="369"/>
      <c r="N378" s="369"/>
      <c r="O378" s="369"/>
      <c r="P378" s="369"/>
      <c r="Q378" s="369"/>
      <c r="R378" s="369"/>
      <c r="S378" s="440"/>
    </row>
    <row r="379" spans="1:19" ht="24" hidden="1" customHeight="1" x14ac:dyDescent="0.2">
      <c r="A379" s="378">
        <v>124</v>
      </c>
      <c r="B379" s="372" t="str">
        <f>'01-Mapa de riesgo-UO'!D380</f>
        <v>EXTENSIÓN_PROYECCIÓN_SOCIAL</v>
      </c>
      <c r="C379" s="372"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276" t="str">
        <f>'01-Mapa de riesgo-UO'!AW380</f>
        <v>ASUMIR</v>
      </c>
      <c r="K379" s="372" t="str">
        <f t="shared" si="5"/>
        <v>NO</v>
      </c>
      <c r="L379" s="369"/>
      <c r="M379" s="369"/>
      <c r="N379" s="369"/>
      <c r="O379" s="369"/>
      <c r="P379" s="369"/>
      <c r="Q379" s="369"/>
      <c r="R379" s="369"/>
      <c r="S379" s="440"/>
    </row>
    <row r="380" spans="1:19" ht="24" hidden="1" customHeight="1" x14ac:dyDescent="0.2">
      <c r="A380" s="378"/>
      <c r="B380" s="372"/>
      <c r="C380" s="372"/>
      <c r="D380" s="372"/>
      <c r="E380" s="372"/>
      <c r="F380" s="372"/>
      <c r="G380" s="133">
        <f>'01-Mapa de riesgo-UO'!I381</f>
        <v>0</v>
      </c>
      <c r="H380" s="372"/>
      <c r="I380" s="438"/>
      <c r="J380" s="276" t="str">
        <f>'01-Mapa de riesgo-UO'!AW381</f>
        <v>ASUMIR</v>
      </c>
      <c r="K380" s="372"/>
      <c r="L380" s="369"/>
      <c r="M380" s="369"/>
      <c r="N380" s="369"/>
      <c r="O380" s="369"/>
      <c r="P380" s="369"/>
      <c r="Q380" s="369"/>
      <c r="R380" s="369"/>
      <c r="S380" s="440"/>
    </row>
    <row r="381" spans="1:19" ht="24" hidden="1" customHeight="1" x14ac:dyDescent="0.2">
      <c r="A381" s="378"/>
      <c r="B381" s="372"/>
      <c r="C381" s="372"/>
      <c r="D381" s="372"/>
      <c r="E381" s="372"/>
      <c r="F381" s="372"/>
      <c r="G381" s="133">
        <f>'01-Mapa de riesgo-UO'!I382</f>
        <v>0</v>
      </c>
      <c r="H381" s="372"/>
      <c r="I381" s="438"/>
      <c r="J381" s="276" t="str">
        <f>'01-Mapa de riesgo-UO'!AW382</f>
        <v>ASUMIR</v>
      </c>
      <c r="K381" s="372"/>
      <c r="L381" s="369"/>
      <c r="M381" s="369"/>
      <c r="N381" s="369"/>
      <c r="O381" s="369"/>
      <c r="P381" s="369"/>
      <c r="Q381" s="369"/>
      <c r="R381" s="369"/>
      <c r="S381" s="440"/>
    </row>
    <row r="382" spans="1:19" ht="24" hidden="1" customHeight="1" x14ac:dyDescent="0.2">
      <c r="A382" s="378">
        <v>125</v>
      </c>
      <c r="B382" s="372" t="str">
        <f>'01-Mapa de riesgo-UO'!D383</f>
        <v>EXTENSIÓN_PROYECCIÓN_SOCIAL</v>
      </c>
      <c r="C382" s="372"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276" t="str">
        <f>'01-Mapa de riesgo-UO'!AW383</f>
        <v>ASUMIR</v>
      </c>
      <c r="K382" s="372" t="str">
        <f t="shared" si="5"/>
        <v>NO</v>
      </c>
      <c r="L382" s="369"/>
      <c r="M382" s="369"/>
      <c r="N382" s="369"/>
      <c r="O382" s="369"/>
      <c r="P382" s="369"/>
      <c r="Q382" s="369"/>
      <c r="R382" s="369"/>
      <c r="S382" s="440"/>
    </row>
    <row r="383" spans="1:19" ht="24" hidden="1" customHeight="1" x14ac:dyDescent="0.2">
      <c r="A383" s="378"/>
      <c r="B383" s="372"/>
      <c r="C383" s="372"/>
      <c r="D383" s="372"/>
      <c r="E383" s="372"/>
      <c r="F383" s="372"/>
      <c r="G383" s="133">
        <f>'01-Mapa de riesgo-UO'!I384</f>
        <v>0</v>
      </c>
      <c r="H383" s="372"/>
      <c r="I383" s="438"/>
      <c r="J383" s="276" t="str">
        <f>'01-Mapa de riesgo-UO'!AW384</f>
        <v>ASUMIR</v>
      </c>
      <c r="K383" s="372"/>
      <c r="L383" s="369"/>
      <c r="M383" s="369"/>
      <c r="N383" s="369"/>
      <c r="O383" s="369"/>
      <c r="P383" s="369"/>
      <c r="Q383" s="369"/>
      <c r="R383" s="369"/>
      <c r="S383" s="440"/>
    </row>
    <row r="384" spans="1:19" ht="24" hidden="1" customHeight="1" x14ac:dyDescent="0.2">
      <c r="A384" s="378"/>
      <c r="B384" s="372"/>
      <c r="C384" s="372"/>
      <c r="D384" s="372"/>
      <c r="E384" s="372"/>
      <c r="F384" s="372"/>
      <c r="G384" s="133">
        <f>'01-Mapa de riesgo-UO'!I385</f>
        <v>0</v>
      </c>
      <c r="H384" s="372"/>
      <c r="I384" s="438"/>
      <c r="J384" s="276" t="str">
        <f>'01-Mapa de riesgo-UO'!AW385</f>
        <v>ASUMIR</v>
      </c>
      <c r="K384" s="372"/>
      <c r="L384" s="369"/>
      <c r="M384" s="369"/>
      <c r="N384" s="369"/>
      <c r="O384" s="369"/>
      <c r="P384" s="369"/>
      <c r="Q384" s="369"/>
      <c r="R384" s="369"/>
      <c r="S384" s="440"/>
    </row>
    <row r="385" spans="1:19" ht="24" hidden="1" customHeight="1" x14ac:dyDescent="0.2">
      <c r="A385" s="378">
        <v>126</v>
      </c>
      <c r="B385" s="372" t="str">
        <f>'01-Mapa de riesgo-UO'!D386</f>
        <v>EXTENSIÓN_PROYECCIÓN_SOCIAL</v>
      </c>
      <c r="C385" s="372"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276" t="str">
        <f>'01-Mapa de riesgo-UO'!AW386</f>
        <v>ASUMIR</v>
      </c>
      <c r="K385" s="372" t="str">
        <f t="shared" si="5"/>
        <v>NO</v>
      </c>
      <c r="L385" s="369"/>
      <c r="M385" s="369"/>
      <c r="N385" s="369"/>
      <c r="O385" s="369"/>
      <c r="P385" s="369"/>
      <c r="Q385" s="369"/>
      <c r="R385" s="369"/>
      <c r="S385" s="440"/>
    </row>
    <row r="386" spans="1:19" ht="24" hidden="1" customHeight="1" x14ac:dyDescent="0.2">
      <c r="A386" s="378"/>
      <c r="B386" s="372"/>
      <c r="C386" s="372"/>
      <c r="D386" s="372"/>
      <c r="E386" s="372"/>
      <c r="F386" s="372"/>
      <c r="G386" s="133">
        <f>'01-Mapa de riesgo-UO'!I387</f>
        <v>0</v>
      </c>
      <c r="H386" s="372"/>
      <c r="I386" s="438"/>
      <c r="J386" s="276" t="str">
        <f>'01-Mapa de riesgo-UO'!AW387</f>
        <v>ASUMIR</v>
      </c>
      <c r="K386" s="372"/>
      <c r="L386" s="369"/>
      <c r="M386" s="369"/>
      <c r="N386" s="369"/>
      <c r="O386" s="369"/>
      <c r="P386" s="369"/>
      <c r="Q386" s="369"/>
      <c r="R386" s="369"/>
      <c r="S386" s="440"/>
    </row>
    <row r="387" spans="1:19" ht="24" hidden="1" customHeight="1" x14ac:dyDescent="0.2">
      <c r="A387" s="378"/>
      <c r="B387" s="372"/>
      <c r="C387" s="372"/>
      <c r="D387" s="372"/>
      <c r="E387" s="372"/>
      <c r="F387" s="372"/>
      <c r="G387" s="133">
        <f>'01-Mapa de riesgo-UO'!I388</f>
        <v>0</v>
      </c>
      <c r="H387" s="372"/>
      <c r="I387" s="438"/>
      <c r="J387" s="276" t="str">
        <f>'01-Mapa de riesgo-UO'!AW388</f>
        <v>ASUMIR</v>
      </c>
      <c r="K387" s="372"/>
      <c r="L387" s="369"/>
      <c r="M387" s="369"/>
      <c r="N387" s="369"/>
      <c r="O387" s="369"/>
      <c r="P387" s="369"/>
      <c r="Q387" s="369"/>
      <c r="R387" s="369"/>
      <c r="S387" s="440"/>
    </row>
    <row r="388" spans="1:19" ht="36" hidden="1" customHeight="1" x14ac:dyDescent="0.2">
      <c r="A388" s="378">
        <v>127</v>
      </c>
      <c r="B388" s="372" t="str">
        <f>'01-Mapa de riesgo-UO'!D389</f>
        <v>EXTENSIÓN_PROYECCIÓN_SOCIAL</v>
      </c>
      <c r="C388" s="372"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276" t="str">
        <f>'01-Mapa de riesgo-UO'!AW389</f>
        <v>ASUMIR</v>
      </c>
      <c r="K388" s="372" t="str">
        <f t="shared" si="5"/>
        <v>NO</v>
      </c>
      <c r="L388" s="369"/>
      <c r="M388" s="369"/>
      <c r="N388" s="369"/>
      <c r="O388" s="369"/>
      <c r="P388" s="369"/>
      <c r="Q388" s="369"/>
      <c r="R388" s="369"/>
      <c r="S388" s="440"/>
    </row>
    <row r="389" spans="1:19" ht="24" hidden="1" customHeight="1" x14ac:dyDescent="0.2">
      <c r="A389" s="378"/>
      <c r="B389" s="372"/>
      <c r="C389" s="372"/>
      <c r="D389" s="372"/>
      <c r="E389" s="372"/>
      <c r="F389" s="372"/>
      <c r="G389" s="133">
        <f>'01-Mapa de riesgo-UO'!I390</f>
        <v>0</v>
      </c>
      <c r="H389" s="372"/>
      <c r="I389" s="438"/>
      <c r="J389" s="276" t="str">
        <f>'01-Mapa de riesgo-UO'!AW390</f>
        <v>ASUMIR</v>
      </c>
      <c r="K389" s="372"/>
      <c r="L389" s="369"/>
      <c r="M389" s="369"/>
      <c r="N389" s="369"/>
      <c r="O389" s="369"/>
      <c r="P389" s="369"/>
      <c r="Q389" s="369"/>
      <c r="R389" s="369"/>
      <c r="S389" s="440"/>
    </row>
    <row r="390" spans="1:19" ht="24" hidden="1" customHeight="1" x14ac:dyDescent="0.2">
      <c r="A390" s="378"/>
      <c r="B390" s="372"/>
      <c r="C390" s="372"/>
      <c r="D390" s="372"/>
      <c r="E390" s="372"/>
      <c r="F390" s="372"/>
      <c r="G390" s="133">
        <f>'01-Mapa de riesgo-UO'!I391</f>
        <v>0</v>
      </c>
      <c r="H390" s="372"/>
      <c r="I390" s="438"/>
      <c r="J390" s="276" t="str">
        <f>'01-Mapa de riesgo-UO'!AW391</f>
        <v>ASUMIR</v>
      </c>
      <c r="K390" s="372"/>
      <c r="L390" s="369"/>
      <c r="M390" s="369"/>
      <c r="N390" s="369"/>
      <c r="O390" s="369"/>
      <c r="P390" s="369"/>
      <c r="Q390" s="369"/>
      <c r="R390" s="369"/>
      <c r="S390" s="440"/>
    </row>
    <row r="391" spans="1:19" ht="48" hidden="1" customHeight="1" x14ac:dyDescent="0.2">
      <c r="A391" s="378">
        <v>128</v>
      </c>
      <c r="B391" s="372" t="str">
        <f>'01-Mapa de riesgo-UO'!D392</f>
        <v>EXTENSIÓN_PROYECCIÓN_SOCIAL</v>
      </c>
      <c r="C391" s="372"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276" t="str">
        <f>'01-Mapa de riesgo-UO'!AW392</f>
        <v>ASUMIR</v>
      </c>
      <c r="K391" s="372" t="str">
        <f t="shared" si="5"/>
        <v>NO</v>
      </c>
      <c r="L391" s="369"/>
      <c r="M391" s="369"/>
      <c r="N391" s="369"/>
      <c r="O391" s="369"/>
      <c r="P391" s="369"/>
      <c r="Q391" s="369"/>
      <c r="R391" s="369"/>
      <c r="S391" s="440"/>
    </row>
    <row r="392" spans="1:19" ht="24" hidden="1" customHeight="1" x14ac:dyDescent="0.2">
      <c r="A392" s="378"/>
      <c r="B392" s="372"/>
      <c r="C392" s="372"/>
      <c r="D392" s="372"/>
      <c r="E392" s="372"/>
      <c r="F392" s="372"/>
      <c r="G392" s="133">
        <f>'01-Mapa de riesgo-UO'!I393</f>
        <v>0</v>
      </c>
      <c r="H392" s="372"/>
      <c r="I392" s="438"/>
      <c r="J392" s="276" t="str">
        <f>'01-Mapa de riesgo-UO'!AW393</f>
        <v>ASUMIR</v>
      </c>
      <c r="K392" s="372"/>
      <c r="L392" s="369"/>
      <c r="M392" s="369"/>
      <c r="N392" s="369"/>
      <c r="O392" s="369"/>
      <c r="P392" s="369"/>
      <c r="Q392" s="369"/>
      <c r="R392" s="369"/>
      <c r="S392" s="440"/>
    </row>
    <row r="393" spans="1:19" ht="24" hidden="1" customHeight="1" x14ac:dyDescent="0.2">
      <c r="A393" s="378"/>
      <c r="B393" s="372"/>
      <c r="C393" s="372"/>
      <c r="D393" s="372"/>
      <c r="E393" s="372"/>
      <c r="F393" s="372"/>
      <c r="G393" s="133">
        <f>'01-Mapa de riesgo-UO'!I394</f>
        <v>0</v>
      </c>
      <c r="H393" s="372"/>
      <c r="I393" s="438"/>
      <c r="J393" s="276" t="str">
        <f>'01-Mapa de riesgo-UO'!AW394</f>
        <v>ASUMIR</v>
      </c>
      <c r="K393" s="372"/>
      <c r="L393" s="369"/>
      <c r="M393" s="369"/>
      <c r="N393" s="369"/>
      <c r="O393" s="369"/>
      <c r="P393" s="369"/>
      <c r="Q393" s="369"/>
      <c r="R393" s="369"/>
      <c r="S393" s="440"/>
    </row>
    <row r="394" spans="1:19" ht="24" hidden="1" customHeight="1" x14ac:dyDescent="0.2">
      <c r="A394" s="378">
        <v>129</v>
      </c>
      <c r="B394" s="372" t="str">
        <f>'01-Mapa de riesgo-UO'!D395</f>
        <v>EXTENSIÓN_PROYECCIÓN_SOCIAL</v>
      </c>
      <c r="C394" s="372"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276" t="str">
        <f>'01-Mapa de riesgo-UO'!AW395</f>
        <v>ASUMIR</v>
      </c>
      <c r="K394" s="372" t="str">
        <f t="shared" si="5"/>
        <v>NO</v>
      </c>
      <c r="L394" s="369"/>
      <c r="M394" s="369"/>
      <c r="N394" s="369"/>
      <c r="O394" s="369"/>
      <c r="P394" s="369"/>
      <c r="Q394" s="369"/>
      <c r="R394" s="369"/>
      <c r="S394" s="440"/>
    </row>
    <row r="395" spans="1:19" ht="24" hidden="1" customHeight="1" x14ac:dyDescent="0.2">
      <c r="A395" s="378"/>
      <c r="B395" s="372"/>
      <c r="C395" s="372"/>
      <c r="D395" s="372"/>
      <c r="E395" s="372"/>
      <c r="F395" s="372"/>
      <c r="G395" s="133">
        <f>'01-Mapa de riesgo-UO'!I396</f>
        <v>0</v>
      </c>
      <c r="H395" s="372"/>
      <c r="I395" s="438"/>
      <c r="J395" s="276" t="str">
        <f>'01-Mapa de riesgo-UO'!AW396</f>
        <v>ASUMIR</v>
      </c>
      <c r="K395" s="372"/>
      <c r="L395" s="369"/>
      <c r="M395" s="369"/>
      <c r="N395" s="369"/>
      <c r="O395" s="369"/>
      <c r="P395" s="369"/>
      <c r="Q395" s="369"/>
      <c r="R395" s="369"/>
      <c r="S395" s="440"/>
    </row>
    <row r="396" spans="1:19" ht="24" hidden="1" customHeight="1" x14ac:dyDescent="0.2">
      <c r="A396" s="378"/>
      <c r="B396" s="372"/>
      <c r="C396" s="372"/>
      <c r="D396" s="372"/>
      <c r="E396" s="372"/>
      <c r="F396" s="372"/>
      <c r="G396" s="133">
        <f>'01-Mapa de riesgo-UO'!I397</f>
        <v>0</v>
      </c>
      <c r="H396" s="372"/>
      <c r="I396" s="438"/>
      <c r="J396" s="276" t="str">
        <f>'01-Mapa de riesgo-UO'!AW397</f>
        <v>ASUMIR</v>
      </c>
      <c r="K396" s="372"/>
      <c r="L396" s="369"/>
      <c r="M396" s="369"/>
      <c r="N396" s="369"/>
      <c r="O396" s="369"/>
      <c r="P396" s="369"/>
      <c r="Q396" s="369"/>
      <c r="R396" s="369"/>
      <c r="S396" s="440"/>
    </row>
    <row r="397" spans="1:19" ht="24" hidden="1" customHeight="1" x14ac:dyDescent="0.2">
      <c r="A397" s="378">
        <v>130</v>
      </c>
      <c r="B397" s="372" t="str">
        <f>'01-Mapa de riesgo-UO'!D398</f>
        <v>EXTENSIÓN_PROYECCIÓN_SOCIAL</v>
      </c>
      <c r="C397" s="372"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276" t="str">
        <f>'01-Mapa de riesgo-UO'!AW398</f>
        <v>ASUMIR</v>
      </c>
      <c r="K397" s="372" t="str">
        <f t="shared" si="5"/>
        <v>NO</v>
      </c>
      <c r="L397" s="369"/>
      <c r="M397" s="369"/>
      <c r="N397" s="369"/>
      <c r="O397" s="369"/>
      <c r="P397" s="369"/>
      <c r="Q397" s="369"/>
      <c r="R397" s="369"/>
      <c r="S397" s="440"/>
    </row>
    <row r="398" spans="1:19" ht="24" hidden="1" customHeight="1" x14ac:dyDescent="0.2">
      <c r="A398" s="378"/>
      <c r="B398" s="372"/>
      <c r="C398" s="372"/>
      <c r="D398" s="372"/>
      <c r="E398" s="372"/>
      <c r="F398" s="372"/>
      <c r="G398" s="133">
        <f>'01-Mapa de riesgo-UO'!I399</f>
        <v>0</v>
      </c>
      <c r="H398" s="372"/>
      <c r="I398" s="438"/>
      <c r="J398" s="276" t="str">
        <f>'01-Mapa de riesgo-UO'!AW399</f>
        <v>ASUMIR</v>
      </c>
      <c r="K398" s="372"/>
      <c r="L398" s="369"/>
      <c r="M398" s="369"/>
      <c r="N398" s="369"/>
      <c r="O398" s="369"/>
      <c r="P398" s="369"/>
      <c r="Q398" s="369"/>
      <c r="R398" s="369"/>
      <c r="S398" s="440"/>
    </row>
    <row r="399" spans="1:19" ht="24" hidden="1" customHeight="1" x14ac:dyDescent="0.2">
      <c r="A399" s="378"/>
      <c r="B399" s="372"/>
      <c r="C399" s="372"/>
      <c r="D399" s="372"/>
      <c r="E399" s="372"/>
      <c r="F399" s="372"/>
      <c r="G399" s="133">
        <f>'01-Mapa de riesgo-UO'!I400</f>
        <v>0</v>
      </c>
      <c r="H399" s="372"/>
      <c r="I399" s="438"/>
      <c r="J399" s="276" t="str">
        <f>'01-Mapa de riesgo-UO'!AW400</f>
        <v>ASUMIR</v>
      </c>
      <c r="K399" s="372"/>
      <c r="L399" s="369"/>
      <c r="M399" s="369"/>
      <c r="N399" s="369"/>
      <c r="O399" s="369"/>
      <c r="P399" s="369"/>
      <c r="Q399" s="369"/>
      <c r="R399" s="369"/>
      <c r="S399" s="440"/>
    </row>
    <row r="400" spans="1:19" ht="72" hidden="1" customHeight="1" x14ac:dyDescent="0.2">
      <c r="A400" s="378">
        <v>131</v>
      </c>
      <c r="B400" s="372" t="str">
        <f>'01-Mapa de riesgo-UO'!D401</f>
        <v>EXTENSIÓN_PROYECCIÓN_SOCIAL</v>
      </c>
      <c r="C400" s="372"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276" t="str">
        <f>'01-Mapa de riesgo-UO'!AW401</f>
        <v>ASUMIR</v>
      </c>
      <c r="K400" s="372" t="str">
        <f t="shared" si="5"/>
        <v>NO</v>
      </c>
      <c r="L400" s="369"/>
      <c r="M400" s="369"/>
      <c r="N400" s="369"/>
      <c r="O400" s="369"/>
      <c r="P400" s="369"/>
      <c r="Q400" s="369"/>
      <c r="R400" s="369"/>
      <c r="S400" s="440"/>
    </row>
    <row r="401" spans="1:19" ht="24" hidden="1" customHeight="1" x14ac:dyDescent="0.2">
      <c r="A401" s="378"/>
      <c r="B401" s="372"/>
      <c r="C401" s="372"/>
      <c r="D401" s="372"/>
      <c r="E401" s="372"/>
      <c r="F401" s="372"/>
      <c r="G401" s="133">
        <f>'01-Mapa de riesgo-UO'!I402</f>
        <v>0</v>
      </c>
      <c r="H401" s="372"/>
      <c r="I401" s="438"/>
      <c r="J401" s="276" t="str">
        <f>'01-Mapa de riesgo-UO'!AW402</f>
        <v>ASUMIR</v>
      </c>
      <c r="K401" s="372"/>
      <c r="L401" s="369"/>
      <c r="M401" s="369"/>
      <c r="N401" s="369"/>
      <c r="O401" s="369"/>
      <c r="P401" s="369"/>
      <c r="Q401" s="369"/>
      <c r="R401" s="369"/>
      <c r="S401" s="440"/>
    </row>
    <row r="402" spans="1:19" ht="24" hidden="1" customHeight="1" x14ac:dyDescent="0.2">
      <c r="A402" s="378"/>
      <c r="B402" s="372"/>
      <c r="C402" s="372"/>
      <c r="D402" s="372"/>
      <c r="E402" s="372"/>
      <c r="F402" s="372"/>
      <c r="G402" s="133">
        <f>'01-Mapa de riesgo-UO'!I403</f>
        <v>0</v>
      </c>
      <c r="H402" s="372"/>
      <c r="I402" s="438"/>
      <c r="J402" s="276" t="str">
        <f>'01-Mapa de riesgo-UO'!AW403</f>
        <v>ASUMIR</v>
      </c>
      <c r="K402" s="372"/>
      <c r="L402" s="369"/>
      <c r="M402" s="369"/>
      <c r="N402" s="369"/>
      <c r="O402" s="369"/>
      <c r="P402" s="369"/>
      <c r="Q402" s="369"/>
      <c r="R402" s="369"/>
      <c r="S402" s="440"/>
    </row>
    <row r="403" spans="1:19" ht="24" hidden="1" customHeight="1" x14ac:dyDescent="0.2">
      <c r="A403" s="378">
        <v>132</v>
      </c>
      <c r="B403" s="372" t="str">
        <f>'01-Mapa de riesgo-UO'!D404</f>
        <v>EXTENSIÓN_PROYECCIÓN_SOCIAL</v>
      </c>
      <c r="C403" s="372"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276" t="str">
        <f>'01-Mapa de riesgo-UO'!AW404</f>
        <v>ASUMIR</v>
      </c>
      <c r="K403" s="372" t="str">
        <f t="shared" si="5"/>
        <v>NO</v>
      </c>
      <c r="L403" s="369"/>
      <c r="M403" s="369"/>
      <c r="N403" s="369"/>
      <c r="O403" s="369"/>
      <c r="P403" s="369"/>
      <c r="Q403" s="369"/>
      <c r="R403" s="369"/>
      <c r="S403" s="440"/>
    </row>
    <row r="404" spans="1:19" ht="24" hidden="1" customHeight="1" x14ac:dyDescent="0.2">
      <c r="A404" s="378"/>
      <c r="B404" s="372"/>
      <c r="C404" s="372"/>
      <c r="D404" s="372"/>
      <c r="E404" s="372"/>
      <c r="F404" s="372"/>
      <c r="G404" s="133">
        <f>'01-Mapa de riesgo-UO'!I405</f>
        <v>0</v>
      </c>
      <c r="H404" s="372"/>
      <c r="I404" s="438"/>
      <c r="J404" s="276" t="str">
        <f>'01-Mapa de riesgo-UO'!AW405</f>
        <v>ASUMIR</v>
      </c>
      <c r="K404" s="372"/>
      <c r="L404" s="369"/>
      <c r="M404" s="369"/>
      <c r="N404" s="369"/>
      <c r="O404" s="369"/>
      <c r="P404" s="369"/>
      <c r="Q404" s="369"/>
      <c r="R404" s="369"/>
      <c r="S404" s="440"/>
    </row>
    <row r="405" spans="1:19" ht="24" hidden="1" customHeight="1" x14ac:dyDescent="0.2">
      <c r="A405" s="378"/>
      <c r="B405" s="372"/>
      <c r="C405" s="372"/>
      <c r="D405" s="372"/>
      <c r="E405" s="372"/>
      <c r="F405" s="372"/>
      <c r="G405" s="133">
        <f>'01-Mapa de riesgo-UO'!I406</f>
        <v>0</v>
      </c>
      <c r="H405" s="372"/>
      <c r="I405" s="438"/>
      <c r="J405" s="276" t="str">
        <f>'01-Mapa de riesgo-UO'!AW406</f>
        <v>ASUMIR</v>
      </c>
      <c r="K405" s="372"/>
      <c r="L405" s="369"/>
      <c r="M405" s="369"/>
      <c r="N405" s="369"/>
      <c r="O405" s="369"/>
      <c r="P405" s="369"/>
      <c r="Q405" s="369"/>
      <c r="R405" s="369"/>
      <c r="S405" s="440"/>
    </row>
    <row r="406" spans="1:19" ht="54.75" customHeight="1" x14ac:dyDescent="0.2">
      <c r="A406" s="378">
        <v>133</v>
      </c>
      <c r="B406" s="372" t="str">
        <f>'01-Mapa de riesgo-UO'!D407</f>
        <v>GESTIÓN_DEL_CONTEXTO_Y_VISIBILIDAD_NACIONAL_E_INTERNACIONAL</v>
      </c>
      <c r="C406" s="372"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276" t="str">
        <f>'01-Mapa de riesgo-UO'!AW407</f>
        <v>ASUMIR</v>
      </c>
      <c r="K406" s="372" t="str">
        <f t="shared" ref="K406:K469" si="6">IF(I406="GRAVE","Debe formularse",IF(I406="MODERADO", "Si el proceso lo requiere","NO"))</f>
        <v>NO</v>
      </c>
      <c r="L406" s="369"/>
      <c r="M406" s="369"/>
      <c r="N406" s="369"/>
      <c r="O406" s="369"/>
      <c r="P406" s="369"/>
      <c r="Q406" s="369"/>
      <c r="R406" s="369"/>
      <c r="S406" s="440"/>
    </row>
    <row r="407" spans="1:19" ht="24" hidden="1" customHeight="1" x14ac:dyDescent="0.2">
      <c r="A407" s="378"/>
      <c r="B407" s="372"/>
      <c r="C407" s="372"/>
      <c r="D407" s="372"/>
      <c r="E407" s="372"/>
      <c r="F407" s="372"/>
      <c r="G407" s="133" t="str">
        <f>'01-Mapa de riesgo-UO'!I408</f>
        <v>Ausencia de liderazgo transformacional y de conocimiento frente a la dinámica institucional, regional, nacional e internacional.</v>
      </c>
      <c r="H407" s="372"/>
      <c r="I407" s="438"/>
      <c r="J407" s="276" t="str">
        <f>'01-Mapa de riesgo-UO'!AW408</f>
        <v>ASUMIR</v>
      </c>
      <c r="K407" s="372"/>
      <c r="L407" s="369"/>
      <c r="M407" s="369"/>
      <c r="N407" s="369"/>
      <c r="O407" s="369"/>
      <c r="P407" s="369"/>
      <c r="Q407" s="369"/>
      <c r="R407" s="369"/>
      <c r="S407" s="440"/>
    </row>
    <row r="408" spans="1:19" ht="22.5" hidden="1" x14ac:dyDescent="0.2">
      <c r="A408" s="378"/>
      <c r="B408" s="372"/>
      <c r="C408" s="372"/>
      <c r="D408" s="372"/>
      <c r="E408" s="372"/>
      <c r="F408" s="372"/>
      <c r="G408" s="133" t="str">
        <f>'01-Mapa de riesgo-UO'!I409</f>
        <v>Escasa retroalimentación efectiva entre la universidad y el medio.</v>
      </c>
      <c r="H408" s="372"/>
      <c r="I408" s="438"/>
      <c r="J408" s="276" t="str">
        <f>'01-Mapa de riesgo-UO'!AW409</f>
        <v>ASUMIR</v>
      </c>
      <c r="K408" s="372"/>
      <c r="L408" s="369"/>
      <c r="M408" s="369"/>
      <c r="N408" s="369"/>
      <c r="O408" s="369"/>
      <c r="P408" s="369"/>
      <c r="Q408" s="369"/>
      <c r="R408" s="369"/>
      <c r="S408" s="440"/>
    </row>
    <row r="409" spans="1:19" ht="54.75" customHeight="1" x14ac:dyDescent="0.2">
      <c r="A409" s="378">
        <v>134</v>
      </c>
      <c r="B409" s="372" t="str">
        <f>'01-Mapa de riesgo-UO'!D410</f>
        <v>GESTIÓN_Y_SOSTENIBILIDAD_INSTITUCIONAL</v>
      </c>
      <c r="C409" s="372"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276" t="str">
        <f>'01-Mapa de riesgo-UO'!AW410</f>
        <v>ASUMIR</v>
      </c>
      <c r="K409" s="372" t="str">
        <f t="shared" si="6"/>
        <v>NO</v>
      </c>
      <c r="L409" s="369"/>
      <c r="M409" s="369"/>
      <c r="N409" s="369"/>
      <c r="O409" s="369"/>
      <c r="P409" s="369"/>
      <c r="Q409" s="369"/>
      <c r="R409" s="369"/>
      <c r="S409" s="440"/>
    </row>
    <row r="410" spans="1:19" ht="24" hidden="1" customHeight="1" x14ac:dyDescent="0.2">
      <c r="A410" s="378"/>
      <c r="B410" s="372"/>
      <c r="C410" s="372"/>
      <c r="D410" s="372"/>
      <c r="E410" s="372"/>
      <c r="F410" s="372"/>
      <c r="G410" s="133" t="str">
        <f>'01-Mapa de riesgo-UO'!I411</f>
        <v>Aprobación de normas y leyes gubernamentales que le generan mayor obligación a la institución o cambios en el funcionamiento.</v>
      </c>
      <c r="H410" s="372"/>
      <c r="I410" s="438"/>
      <c r="J410" s="276" t="str">
        <f>'01-Mapa de riesgo-UO'!AW411</f>
        <v>ASUMIR</v>
      </c>
      <c r="K410" s="372"/>
      <c r="L410" s="369"/>
      <c r="M410" s="369"/>
      <c r="N410" s="369"/>
      <c r="O410" s="369"/>
      <c r="P410" s="369"/>
      <c r="Q410" s="369"/>
      <c r="R410" s="369"/>
      <c r="S410" s="440"/>
    </row>
    <row r="411" spans="1:19" ht="24" hidden="1" customHeight="1" x14ac:dyDescent="0.2">
      <c r="A411" s="378"/>
      <c r="B411" s="372"/>
      <c r="C411" s="372"/>
      <c r="D411" s="372"/>
      <c r="E411" s="372"/>
      <c r="F411" s="372"/>
      <c r="G411" s="133" t="str">
        <f>'01-Mapa de riesgo-UO'!I412</f>
        <v>Disminución en el recaudo de los recursos apropiados en el presupuesto de la Universidad aprobado por el Consejo Superior.</v>
      </c>
      <c r="H411" s="372"/>
      <c r="I411" s="438"/>
      <c r="J411" s="276" t="str">
        <f>'01-Mapa de riesgo-UO'!AW412</f>
        <v>ASUMIR</v>
      </c>
      <c r="K411" s="372"/>
      <c r="L411" s="369"/>
      <c r="M411" s="369"/>
      <c r="N411" s="369"/>
      <c r="O411" s="369"/>
      <c r="P411" s="369"/>
      <c r="Q411" s="369"/>
      <c r="R411" s="369"/>
      <c r="S411" s="440"/>
    </row>
    <row r="412" spans="1:19" ht="54.75" customHeight="1" x14ac:dyDescent="0.2">
      <c r="A412" s="378">
        <v>135</v>
      </c>
      <c r="B412" s="372" t="str">
        <f>'01-Mapa de riesgo-UO'!D413</f>
        <v>CREACIÓN_GESTIÓN_Y_TRANSFERENCIA_DEL_CONOCIMIENTO</v>
      </c>
      <c r="C412" s="372"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276" t="str">
        <f>'01-Mapa de riesgo-UO'!AW413</f>
        <v>ASUMIR</v>
      </c>
      <c r="K412" s="372" t="str">
        <f t="shared" si="6"/>
        <v>NO</v>
      </c>
      <c r="L412" s="369"/>
      <c r="M412" s="369"/>
      <c r="N412" s="369"/>
      <c r="O412" s="369"/>
      <c r="P412" s="369"/>
      <c r="Q412" s="369"/>
      <c r="R412" s="369"/>
      <c r="S412" s="440"/>
    </row>
    <row r="413" spans="1:19" ht="24" hidden="1" customHeight="1" x14ac:dyDescent="0.2">
      <c r="A413" s="378"/>
      <c r="B413" s="372"/>
      <c r="C413" s="372"/>
      <c r="D413" s="372"/>
      <c r="E413" s="372"/>
      <c r="F413" s="372"/>
      <c r="G413" s="133">
        <f>'01-Mapa de riesgo-UO'!I414</f>
        <v>0</v>
      </c>
      <c r="H413" s="372"/>
      <c r="I413" s="438"/>
      <c r="J413" s="276" t="str">
        <f>'01-Mapa de riesgo-UO'!AW414</f>
        <v>ASUMIR</v>
      </c>
      <c r="K413" s="372"/>
      <c r="L413" s="369"/>
      <c r="M413" s="369"/>
      <c r="N413" s="369"/>
      <c r="O413" s="369"/>
      <c r="P413" s="369"/>
      <c r="Q413" s="369"/>
      <c r="R413" s="369"/>
      <c r="S413" s="440"/>
    </row>
    <row r="414" spans="1:19" ht="24" hidden="1" customHeight="1" x14ac:dyDescent="0.2">
      <c r="A414" s="378"/>
      <c r="B414" s="372"/>
      <c r="C414" s="372"/>
      <c r="D414" s="372"/>
      <c r="E414" s="372"/>
      <c r="F414" s="372"/>
      <c r="G414" s="133">
        <f>'01-Mapa de riesgo-UO'!I415</f>
        <v>0</v>
      </c>
      <c r="H414" s="372"/>
      <c r="I414" s="438"/>
      <c r="J414" s="276" t="str">
        <f>'01-Mapa de riesgo-UO'!AW415</f>
        <v>ASUMIR</v>
      </c>
      <c r="K414" s="372"/>
      <c r="L414" s="369"/>
      <c r="M414" s="369"/>
      <c r="N414" s="369"/>
      <c r="O414" s="369"/>
      <c r="P414" s="369"/>
      <c r="Q414" s="369"/>
      <c r="R414" s="369"/>
      <c r="S414" s="440"/>
    </row>
    <row r="415" spans="1:19" ht="54.75" customHeight="1" x14ac:dyDescent="0.2">
      <c r="A415" s="378">
        <v>136</v>
      </c>
      <c r="B415" s="372" t="str">
        <f>'01-Mapa de riesgo-UO'!D416</f>
        <v>CREACIÓN_GESTIÓN_Y_TRANSFERENCIA_DEL_CONOCIMIENTO</v>
      </c>
      <c r="C415" s="372"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276" t="str">
        <f>'01-Mapa de riesgo-UO'!AW416</f>
        <v>ASUMIR</v>
      </c>
      <c r="K415" s="372" t="str">
        <f t="shared" si="6"/>
        <v>NO</v>
      </c>
      <c r="L415" s="369"/>
      <c r="M415" s="369"/>
      <c r="N415" s="369"/>
      <c r="O415" s="369"/>
      <c r="P415" s="369"/>
      <c r="Q415" s="369"/>
      <c r="R415" s="369"/>
      <c r="S415" s="440"/>
    </row>
    <row r="416" spans="1:19" ht="24" hidden="1" customHeight="1" x14ac:dyDescent="0.2">
      <c r="A416" s="378"/>
      <c r="B416" s="372"/>
      <c r="C416" s="372"/>
      <c r="D416" s="372"/>
      <c r="E416" s="372"/>
      <c r="F416" s="372"/>
      <c r="G416" s="133" t="str">
        <f>'01-Mapa de riesgo-UO'!I417</f>
        <v>Cambios en la normatividad que dificulten el proceso de transferencia de los activos de conocimiento</v>
      </c>
      <c r="H416" s="372"/>
      <c r="I416" s="438"/>
      <c r="J416" s="276" t="str">
        <f>'01-Mapa de riesgo-UO'!AW417</f>
        <v>ASUMIR</v>
      </c>
      <c r="K416" s="372"/>
      <c r="L416" s="369"/>
      <c r="M416" s="369"/>
      <c r="N416" s="369"/>
      <c r="O416" s="369"/>
      <c r="P416" s="369"/>
      <c r="Q416" s="369"/>
      <c r="R416" s="369"/>
      <c r="S416" s="440"/>
    </row>
    <row r="417" spans="1:19" ht="24" hidden="1" customHeight="1" x14ac:dyDescent="0.2">
      <c r="A417" s="378"/>
      <c r="B417" s="372"/>
      <c r="C417" s="372"/>
      <c r="D417" s="372"/>
      <c r="E417" s="372"/>
      <c r="F417" s="372"/>
      <c r="G417" s="133" t="str">
        <f>'01-Mapa de riesgo-UO'!I418</f>
        <v xml:space="preserve">Incipiente presupuesto para financiar convocatorias de desarrollo tecnológico e innovación </v>
      </c>
      <c r="H417" s="372"/>
      <c r="I417" s="438"/>
      <c r="J417" s="276" t="str">
        <f>'01-Mapa de riesgo-UO'!AW418</f>
        <v>ASUMIR</v>
      </c>
      <c r="K417" s="372"/>
      <c r="L417" s="369"/>
      <c r="M417" s="369"/>
      <c r="N417" s="369"/>
      <c r="O417" s="369"/>
      <c r="P417" s="369"/>
      <c r="Q417" s="369"/>
      <c r="R417" s="369"/>
      <c r="S417" s="440"/>
    </row>
    <row r="418" spans="1:19" ht="54.75" customHeight="1" x14ac:dyDescent="0.2">
      <c r="A418" s="378">
        <v>137</v>
      </c>
      <c r="B418" s="372" t="str">
        <f>'01-Mapa de riesgo-UO'!D419</f>
        <v>CREACIÓN_GESTIÓN_Y_TRANSFERENCIA_DEL_CONOCIMIENTO</v>
      </c>
      <c r="C418" s="372"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276" t="str">
        <f>'01-Mapa de riesgo-UO'!AW419</f>
        <v>REDUCIR</v>
      </c>
      <c r="K418" s="372" t="str">
        <f t="shared" si="6"/>
        <v>Si el proceso lo requiere</v>
      </c>
      <c r="L418" s="369"/>
      <c r="M418" s="369"/>
      <c r="N418" s="369"/>
      <c r="O418" s="369"/>
      <c r="P418" s="369"/>
      <c r="Q418" s="369"/>
      <c r="R418" s="369"/>
      <c r="S418" s="440"/>
    </row>
    <row r="419" spans="1:19" ht="24" hidden="1" customHeight="1" x14ac:dyDescent="0.2">
      <c r="A419" s="378"/>
      <c r="B419" s="372"/>
      <c r="C419" s="372"/>
      <c r="D419" s="372"/>
      <c r="E419" s="372"/>
      <c r="F419" s="372"/>
      <c r="G419" s="133" t="str">
        <f>'01-Mapa de riesgo-UO'!I420</f>
        <v xml:space="preserve">Falta de financiación externa o interna para el fortalecimiento de los Grupos de Investigación. </v>
      </c>
      <c r="H419" s="372"/>
      <c r="I419" s="438"/>
      <c r="J419" s="276">
        <f>'01-Mapa de riesgo-UO'!AW420</f>
        <v>0</v>
      </c>
      <c r="K419" s="372"/>
      <c r="L419" s="369"/>
      <c r="M419" s="369"/>
      <c r="N419" s="369"/>
      <c r="O419" s="369"/>
      <c r="P419" s="369"/>
      <c r="Q419" s="369"/>
      <c r="R419" s="369"/>
      <c r="S419" s="440"/>
    </row>
    <row r="420" spans="1:19" ht="24" hidden="1" customHeight="1" x14ac:dyDescent="0.2">
      <c r="A420" s="378"/>
      <c r="B420" s="372"/>
      <c r="C420" s="372"/>
      <c r="D420" s="372"/>
      <c r="E420" s="372"/>
      <c r="F420" s="372"/>
      <c r="G420" s="133" t="str">
        <f>'01-Mapa de riesgo-UO'!I421</f>
        <v xml:space="preserve">Desactualización de procedimientos y reglamentación interna relacionada a los Grupos de Investigación. </v>
      </c>
      <c r="H420" s="372"/>
      <c r="I420" s="438"/>
      <c r="J420" s="276">
        <f>'01-Mapa de riesgo-UO'!AW421</f>
        <v>0</v>
      </c>
      <c r="K420" s="372"/>
      <c r="L420" s="369"/>
      <c r="M420" s="369"/>
      <c r="N420" s="369"/>
      <c r="O420" s="369"/>
      <c r="P420" s="369"/>
      <c r="Q420" s="369"/>
      <c r="R420" s="369"/>
      <c r="S420" s="440"/>
    </row>
    <row r="421" spans="1:19" ht="54.75" customHeight="1" x14ac:dyDescent="0.2">
      <c r="A421" s="378">
        <v>138</v>
      </c>
      <c r="B421" s="372" t="str">
        <f>'01-Mapa de riesgo-UO'!D422</f>
        <v>CREACIÓN_GESTIÓN_Y_TRANSFERENCIA_DEL_CONOCIMIENTO</v>
      </c>
      <c r="C421" s="372"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276" t="str">
        <f>'01-Mapa de riesgo-UO'!AW422</f>
        <v>REDUCIR</v>
      </c>
      <c r="K421" s="372" t="str">
        <f t="shared" si="6"/>
        <v>Si el proceso lo requiere</v>
      </c>
      <c r="L421" s="369"/>
      <c r="M421" s="369"/>
      <c r="N421" s="369"/>
      <c r="O421" s="369"/>
      <c r="P421" s="369"/>
      <c r="Q421" s="369"/>
      <c r="R421" s="369"/>
      <c r="S421" s="440"/>
    </row>
    <row r="422" spans="1:19" ht="36" hidden="1" customHeight="1" x14ac:dyDescent="0.2">
      <c r="A422" s="378"/>
      <c r="B422" s="372"/>
      <c r="C422" s="372"/>
      <c r="D422" s="372"/>
      <c r="E422" s="372"/>
      <c r="F422" s="372"/>
      <c r="G422" s="133" t="str">
        <f>'01-Mapa de riesgo-UO'!I423</f>
        <v xml:space="preserve">Falta de financiación externa o interna para el fortalecimiento de los investigadores. </v>
      </c>
      <c r="H422" s="372"/>
      <c r="I422" s="438"/>
      <c r="J422" s="276">
        <f>'01-Mapa de riesgo-UO'!AW423</f>
        <v>0</v>
      </c>
      <c r="K422" s="372"/>
      <c r="L422" s="369"/>
      <c r="M422" s="369"/>
      <c r="N422" s="369"/>
      <c r="O422" s="369"/>
      <c r="P422" s="369"/>
      <c r="Q422" s="369"/>
      <c r="R422" s="369"/>
      <c r="S422" s="440"/>
    </row>
    <row r="423" spans="1:19" ht="72" hidden="1" customHeight="1" x14ac:dyDescent="0.2">
      <c r="A423" s="378"/>
      <c r="B423" s="372"/>
      <c r="C423" s="372"/>
      <c r="D423" s="372"/>
      <c r="E423" s="372"/>
      <c r="F423" s="372"/>
      <c r="G423" s="133" t="str">
        <f>'01-Mapa de riesgo-UO'!I424</f>
        <v xml:space="preserve">Desactualización de procedimientos y reglamentación interna relacionada a los Grupos de Investigación. </v>
      </c>
      <c r="H423" s="372"/>
      <c r="I423" s="438"/>
      <c r="J423" s="276">
        <f>'01-Mapa de riesgo-UO'!AW424</f>
        <v>0</v>
      </c>
      <c r="K423" s="372"/>
      <c r="L423" s="369"/>
      <c r="M423" s="369"/>
      <c r="N423" s="369"/>
      <c r="O423" s="369"/>
      <c r="P423" s="369"/>
      <c r="Q423" s="369"/>
      <c r="R423" s="369"/>
      <c r="S423" s="440"/>
    </row>
    <row r="424" spans="1:19" ht="54.75" customHeight="1" x14ac:dyDescent="0.2">
      <c r="A424" s="378">
        <v>139</v>
      </c>
      <c r="B424" s="372" t="str">
        <f>'01-Mapa de riesgo-UO'!D425</f>
        <v>BIENESTAR_INSTITUCIONAL_CALIDAD_DE_VIDA_E_INCLUSIÓN_EN_CONTEXTOS_UNIVERSITARIOS</v>
      </c>
      <c r="C424" s="372"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276" t="str">
        <f>'01-Mapa de riesgo-UO'!AW425</f>
        <v>ASUMIR</v>
      </c>
      <c r="K424" s="372" t="str">
        <f t="shared" si="6"/>
        <v>NO</v>
      </c>
      <c r="L424" s="369"/>
      <c r="M424" s="369"/>
      <c r="N424" s="369"/>
      <c r="O424" s="369"/>
      <c r="P424" s="369"/>
      <c r="Q424" s="369"/>
      <c r="R424" s="369"/>
      <c r="S424" s="440"/>
    </row>
    <row r="425" spans="1:19" ht="24" hidden="1" customHeight="1" x14ac:dyDescent="0.2">
      <c r="A425" s="378"/>
      <c r="B425" s="372"/>
      <c r="C425" s="372"/>
      <c r="D425" s="372"/>
      <c r="E425" s="372"/>
      <c r="F425" s="372"/>
      <c r="G425" s="133" t="str">
        <f>'01-Mapa de riesgo-UO'!I426</f>
        <v>Cambios en la normatividad y reglamentación interna  que no permitan el desarrollo de los elementos orientados a lo establecido en el pilar del PDI</v>
      </c>
      <c r="H425" s="372"/>
      <c r="I425" s="438"/>
      <c r="J425" s="276" t="str">
        <f>'01-Mapa de riesgo-UO'!AW426</f>
        <v>ASUMIR</v>
      </c>
      <c r="K425" s="372"/>
      <c r="L425" s="369"/>
      <c r="M425" s="369"/>
      <c r="N425" s="369"/>
      <c r="O425" s="369"/>
      <c r="P425" s="369"/>
      <c r="Q425" s="369"/>
      <c r="R425" s="369"/>
      <c r="S425" s="440"/>
    </row>
    <row r="426" spans="1:19" ht="24" hidden="1" customHeight="1" x14ac:dyDescent="0.2">
      <c r="A426" s="378"/>
      <c r="B426" s="372"/>
      <c r="C426" s="372"/>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276" t="str">
        <f>'01-Mapa de riesgo-UO'!AW427</f>
        <v>ASUMIR</v>
      </c>
      <c r="K426" s="372"/>
      <c r="L426" s="369"/>
      <c r="M426" s="369"/>
      <c r="N426" s="369"/>
      <c r="O426" s="369"/>
      <c r="P426" s="369"/>
      <c r="Q426" s="369"/>
      <c r="R426" s="369"/>
      <c r="S426" s="440"/>
    </row>
    <row r="427" spans="1:19" ht="12" hidden="1" customHeight="1" x14ac:dyDescent="0.2">
      <c r="A427" s="378">
        <v>140</v>
      </c>
      <c r="B427" s="372" t="str">
        <f>'01-Mapa de riesgo-UO'!D428</f>
        <v>ADMINISTRACIÓN_INSTITUCIONAL</v>
      </c>
      <c r="C427" s="372"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276" t="str">
        <f>'01-Mapa de riesgo-UO'!AW428</f>
        <v>REDUCIR</v>
      </c>
      <c r="K427" s="372" t="str">
        <f t="shared" si="6"/>
        <v>Si el proceso lo requiere</v>
      </c>
      <c r="L427" s="275"/>
      <c r="M427" s="275"/>
      <c r="N427" s="275"/>
      <c r="O427" s="275"/>
      <c r="P427" s="275"/>
      <c r="Q427" s="275"/>
      <c r="R427" s="275"/>
      <c r="S427" s="279"/>
    </row>
    <row r="428" spans="1:19" hidden="1" x14ac:dyDescent="0.2">
      <c r="A428" s="378"/>
      <c r="B428" s="372"/>
      <c r="C428" s="372"/>
      <c r="D428" s="372"/>
      <c r="E428" s="372"/>
      <c r="F428" s="372"/>
      <c r="G428" s="133">
        <f>'01-Mapa de riesgo-UO'!I429</f>
        <v>0</v>
      </c>
      <c r="H428" s="372"/>
      <c r="I428" s="438"/>
      <c r="J428" s="276">
        <f>'01-Mapa de riesgo-UO'!AW429</f>
        <v>0</v>
      </c>
      <c r="K428" s="372"/>
      <c r="L428" s="275"/>
      <c r="M428" s="275"/>
      <c r="N428" s="275"/>
      <c r="O428" s="275"/>
      <c r="P428" s="275"/>
      <c r="Q428" s="275"/>
      <c r="R428" s="275"/>
      <c r="S428" s="279"/>
    </row>
    <row r="429" spans="1:19" hidden="1" x14ac:dyDescent="0.2">
      <c r="A429" s="378"/>
      <c r="B429" s="372"/>
      <c r="C429" s="372"/>
      <c r="D429" s="372"/>
      <c r="E429" s="372"/>
      <c r="F429" s="372"/>
      <c r="G429" s="133">
        <f>'01-Mapa de riesgo-UO'!I430</f>
        <v>0</v>
      </c>
      <c r="H429" s="372"/>
      <c r="I429" s="438"/>
      <c r="J429" s="276">
        <f>'01-Mapa de riesgo-UO'!AW430</f>
        <v>0</v>
      </c>
      <c r="K429" s="372"/>
      <c r="L429" s="275"/>
      <c r="M429" s="275"/>
      <c r="N429" s="275"/>
      <c r="O429" s="275"/>
      <c r="P429" s="275"/>
      <c r="Q429" s="275"/>
      <c r="R429" s="275"/>
      <c r="S429" s="279"/>
    </row>
    <row r="430" spans="1:19" ht="24" hidden="1" customHeight="1" x14ac:dyDescent="0.2">
      <c r="A430" s="378">
        <v>141</v>
      </c>
      <c r="B430" s="372" t="str">
        <f>'01-Mapa de riesgo-UO'!D431</f>
        <v>DOCENCIA</v>
      </c>
      <c r="C430" s="372"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276" t="str">
        <f>'01-Mapa de riesgo-UO'!AW431</f>
        <v>ASUMIR</v>
      </c>
      <c r="K430" s="372" t="str">
        <f t="shared" si="6"/>
        <v>NO</v>
      </c>
      <c r="L430" s="369"/>
      <c r="M430" s="369"/>
      <c r="N430" s="369"/>
      <c r="O430" s="369"/>
      <c r="P430" s="369"/>
      <c r="Q430" s="369"/>
      <c r="R430" s="369"/>
      <c r="S430" s="440"/>
    </row>
    <row r="431" spans="1:19" ht="24" hidden="1" customHeight="1" x14ac:dyDescent="0.2">
      <c r="A431" s="378"/>
      <c r="B431" s="372"/>
      <c r="C431" s="372"/>
      <c r="D431" s="372"/>
      <c r="E431" s="372"/>
      <c r="F431" s="372"/>
      <c r="G431" s="133">
        <f>'01-Mapa de riesgo-UO'!I432</f>
        <v>0</v>
      </c>
      <c r="H431" s="372"/>
      <c r="I431" s="438"/>
      <c r="J431" s="276" t="str">
        <f>'01-Mapa de riesgo-UO'!AW432</f>
        <v>ASUMIR</v>
      </c>
      <c r="K431" s="372"/>
      <c r="L431" s="369"/>
      <c r="M431" s="369"/>
      <c r="N431" s="369"/>
      <c r="O431" s="369"/>
      <c r="P431" s="369"/>
      <c r="Q431" s="369"/>
      <c r="R431" s="369"/>
      <c r="S431" s="440"/>
    </row>
    <row r="432" spans="1:19" ht="24" hidden="1" customHeight="1" x14ac:dyDescent="0.2">
      <c r="A432" s="378"/>
      <c r="B432" s="372"/>
      <c r="C432" s="372"/>
      <c r="D432" s="372"/>
      <c r="E432" s="372"/>
      <c r="F432" s="372"/>
      <c r="G432" s="133">
        <f>'01-Mapa de riesgo-UO'!I433</f>
        <v>0</v>
      </c>
      <c r="H432" s="372"/>
      <c r="I432" s="438"/>
      <c r="J432" s="276" t="str">
        <f>'01-Mapa de riesgo-UO'!AW433</f>
        <v>ASUMIR</v>
      </c>
      <c r="K432" s="372"/>
      <c r="L432" s="369"/>
      <c r="M432" s="369"/>
      <c r="N432" s="369"/>
      <c r="O432" s="369"/>
      <c r="P432" s="369"/>
      <c r="Q432" s="369"/>
      <c r="R432" s="369"/>
      <c r="S432" s="440"/>
    </row>
    <row r="433" spans="1:19" ht="24" hidden="1" customHeight="1" x14ac:dyDescent="0.2">
      <c r="A433" s="378">
        <v>142</v>
      </c>
      <c r="B433" s="372" t="str">
        <f>'01-Mapa de riesgo-UO'!D434</f>
        <v>CONTROL_SEGUIMIENTO</v>
      </c>
      <c r="C433" s="372"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276" t="str">
        <f>'01-Mapa de riesgo-UO'!AW434</f>
        <v>ASUMIR</v>
      </c>
      <c r="K433" s="372" t="str">
        <f t="shared" si="6"/>
        <v>NO</v>
      </c>
      <c r="L433" s="369"/>
      <c r="M433" s="369"/>
      <c r="N433" s="369"/>
      <c r="O433" s="369"/>
      <c r="P433" s="369"/>
      <c r="Q433" s="369"/>
      <c r="R433" s="369"/>
      <c r="S433" s="440"/>
    </row>
    <row r="434" spans="1:19" ht="24" hidden="1" customHeight="1" x14ac:dyDescent="0.2">
      <c r="A434" s="378"/>
      <c r="B434" s="372"/>
      <c r="C434" s="372"/>
      <c r="D434" s="372"/>
      <c r="E434" s="372"/>
      <c r="F434" s="372"/>
      <c r="G434" s="133" t="str">
        <f>'01-Mapa de riesgo-UO'!I435</f>
        <v>La información requerida por el ente de control no se encuentra sistematizada y requiere ser construida manualmente</v>
      </c>
      <c r="H434" s="372"/>
      <c r="I434" s="438"/>
      <c r="J434" s="276" t="str">
        <f>'01-Mapa de riesgo-UO'!AW435</f>
        <v>ASUMIR</v>
      </c>
      <c r="K434" s="372"/>
      <c r="L434" s="369"/>
      <c r="M434" s="369"/>
      <c r="N434" s="369"/>
      <c r="O434" s="369"/>
      <c r="P434" s="369"/>
      <c r="Q434" s="369"/>
      <c r="R434" s="369"/>
      <c r="S434" s="440"/>
    </row>
    <row r="435" spans="1:19" ht="24" hidden="1" customHeight="1" x14ac:dyDescent="0.2">
      <c r="A435" s="378"/>
      <c r="B435" s="372"/>
      <c r="C435" s="372"/>
      <c r="D435" s="372"/>
      <c r="E435" s="372"/>
      <c r="F435" s="372"/>
      <c r="G435" s="133">
        <f>'01-Mapa de riesgo-UO'!I436</f>
        <v>0</v>
      </c>
      <c r="H435" s="372"/>
      <c r="I435" s="438"/>
      <c r="J435" s="276" t="str">
        <f>'01-Mapa de riesgo-UO'!AW436</f>
        <v>ASUMIR</v>
      </c>
      <c r="K435" s="372"/>
      <c r="L435" s="369"/>
      <c r="M435" s="369"/>
      <c r="N435" s="369"/>
      <c r="O435" s="369"/>
      <c r="P435" s="369"/>
      <c r="Q435" s="369"/>
      <c r="R435" s="369"/>
      <c r="S435" s="440"/>
    </row>
    <row r="436" spans="1:19" ht="36" hidden="1" customHeight="1" x14ac:dyDescent="0.2">
      <c r="A436" s="378">
        <v>143</v>
      </c>
      <c r="B436" s="372" t="str">
        <f>'01-Mapa de riesgo-UO'!D437</f>
        <v>CONTROL_SEGUIMIENTO</v>
      </c>
      <c r="C436" s="372"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276" t="str">
        <f>'01-Mapa de riesgo-UO'!AW437</f>
        <v>ASUMIR</v>
      </c>
      <c r="K436" s="372" t="str">
        <f t="shared" si="6"/>
        <v>NO</v>
      </c>
      <c r="L436" s="369"/>
      <c r="M436" s="369"/>
      <c r="N436" s="369"/>
      <c r="O436" s="369"/>
      <c r="P436" s="369"/>
      <c r="Q436" s="369"/>
      <c r="R436" s="369"/>
      <c r="S436" s="440"/>
    </row>
    <row r="437" spans="1:19" ht="24" hidden="1" customHeight="1" x14ac:dyDescent="0.2">
      <c r="A437" s="378"/>
      <c r="B437" s="372"/>
      <c r="C437" s="372"/>
      <c r="D437" s="372"/>
      <c r="E437" s="372"/>
      <c r="F437" s="372"/>
      <c r="G437" s="133" t="str">
        <f>'01-Mapa de riesgo-UO'!I438</f>
        <v>Solicitudes de auditoria de parte del CICI o de otras dependencias que no están priorizadas en el programa de auditoria</v>
      </c>
      <c r="H437" s="372"/>
      <c r="I437" s="438"/>
      <c r="J437" s="276" t="str">
        <f>'01-Mapa de riesgo-UO'!AW438</f>
        <v>ASUMIR</v>
      </c>
      <c r="K437" s="372"/>
      <c r="L437" s="369"/>
      <c r="M437" s="369"/>
      <c r="N437" s="369"/>
      <c r="O437" s="369"/>
      <c r="P437" s="369"/>
      <c r="Q437" s="369"/>
      <c r="R437" s="369"/>
      <c r="S437" s="440"/>
    </row>
    <row r="438" spans="1:19" ht="24" hidden="1" customHeight="1" x14ac:dyDescent="0.2">
      <c r="A438" s="378"/>
      <c r="B438" s="372"/>
      <c r="C438" s="372"/>
      <c r="D438" s="372"/>
      <c r="E438" s="372"/>
      <c r="F438" s="372"/>
      <c r="G438" s="133">
        <f>'01-Mapa de riesgo-UO'!I439</f>
        <v>0</v>
      </c>
      <c r="H438" s="372"/>
      <c r="I438" s="438"/>
      <c r="J438" s="276" t="str">
        <f>'01-Mapa de riesgo-UO'!AW439</f>
        <v>ASUMIR</v>
      </c>
      <c r="K438" s="372"/>
      <c r="L438" s="369"/>
      <c r="M438" s="369"/>
      <c r="N438" s="369"/>
      <c r="O438" s="369"/>
      <c r="P438" s="369"/>
      <c r="Q438" s="369"/>
      <c r="R438" s="369"/>
      <c r="S438" s="440"/>
    </row>
    <row r="439" spans="1:19" ht="36" hidden="1" customHeight="1" x14ac:dyDescent="0.2">
      <c r="A439" s="378">
        <v>144</v>
      </c>
      <c r="B439" s="372" t="str">
        <f>'01-Mapa de riesgo-UO'!D440</f>
        <v>CONTROL_SEGUIMIENTO</v>
      </c>
      <c r="C439" s="372"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276" t="str">
        <f>'01-Mapa de riesgo-UO'!AW440</f>
        <v>ASUMIR</v>
      </c>
      <c r="K439" s="372" t="str">
        <f t="shared" si="6"/>
        <v>NO</v>
      </c>
      <c r="L439" s="369"/>
      <c r="M439" s="369"/>
      <c r="N439" s="369"/>
      <c r="O439" s="369"/>
      <c r="P439" s="369"/>
      <c r="Q439" s="369"/>
      <c r="R439" s="369"/>
      <c r="S439" s="440"/>
    </row>
    <row r="440" spans="1:19" ht="22.5" hidden="1" x14ac:dyDescent="0.2">
      <c r="A440" s="378"/>
      <c r="B440" s="372"/>
      <c r="C440" s="372"/>
      <c r="D440" s="372"/>
      <c r="E440" s="372"/>
      <c r="F440" s="372"/>
      <c r="G440" s="133" t="str">
        <f>'01-Mapa de riesgo-UO'!I441</f>
        <v>Presión externa  al personal de control interno para favorecer a terceros</v>
      </c>
      <c r="H440" s="372"/>
      <c r="I440" s="438"/>
      <c r="J440" s="276" t="str">
        <f>'01-Mapa de riesgo-UO'!AW441</f>
        <v>ASUMIR</v>
      </c>
      <c r="K440" s="372"/>
      <c r="L440" s="369"/>
      <c r="M440" s="369"/>
      <c r="N440" s="369"/>
      <c r="O440" s="369"/>
      <c r="P440" s="369"/>
      <c r="Q440" s="369"/>
      <c r="R440" s="369"/>
      <c r="S440" s="440"/>
    </row>
    <row r="441" spans="1:19" ht="24" hidden="1" customHeight="1" x14ac:dyDescent="0.2">
      <c r="A441" s="378"/>
      <c r="B441" s="372"/>
      <c r="C441" s="372"/>
      <c r="D441" s="372"/>
      <c r="E441" s="372"/>
      <c r="F441" s="372"/>
      <c r="G441" s="133">
        <f>'01-Mapa de riesgo-UO'!I442</f>
        <v>0</v>
      </c>
      <c r="H441" s="372"/>
      <c r="I441" s="438"/>
      <c r="J441" s="276" t="str">
        <f>'01-Mapa de riesgo-UO'!AW442</f>
        <v>ASUMIR</v>
      </c>
      <c r="K441" s="372"/>
      <c r="L441" s="369"/>
      <c r="M441" s="369"/>
      <c r="N441" s="369"/>
      <c r="O441" s="369"/>
      <c r="P441" s="369"/>
      <c r="Q441" s="369"/>
      <c r="R441" s="369"/>
      <c r="S441" s="440"/>
    </row>
    <row r="442" spans="1:19" ht="24" hidden="1" customHeight="1" x14ac:dyDescent="0.2">
      <c r="A442" s="378">
        <v>145</v>
      </c>
      <c r="B442" s="372" t="str">
        <f>'01-Mapa de riesgo-UO'!D443</f>
        <v>CONTROL_SEGUIMIENTO</v>
      </c>
      <c r="C442" s="372"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276" t="str">
        <f>'01-Mapa de riesgo-UO'!AW443</f>
        <v>ASUMIR</v>
      </c>
      <c r="K442" s="372" t="str">
        <f t="shared" si="6"/>
        <v>NO</v>
      </c>
      <c r="L442" s="369"/>
      <c r="M442" s="369"/>
      <c r="N442" s="369"/>
      <c r="O442" s="369"/>
      <c r="P442" s="369"/>
      <c r="Q442" s="369"/>
      <c r="R442" s="369"/>
      <c r="S442" s="440"/>
    </row>
    <row r="443" spans="1:19" ht="24" hidden="1" customHeight="1" x14ac:dyDescent="0.2">
      <c r="A443" s="378"/>
      <c r="B443" s="372"/>
      <c r="C443" s="372"/>
      <c r="D443" s="372"/>
      <c r="E443" s="372"/>
      <c r="F443" s="372"/>
      <c r="G443" s="133" t="str">
        <f>'01-Mapa de riesgo-UO'!I444</f>
        <v>El Programa de auditoria tiene un alcance mayor a la capacidad de Control Interno</v>
      </c>
      <c r="H443" s="372"/>
      <c r="I443" s="438"/>
      <c r="J443" s="276" t="str">
        <f>'01-Mapa de riesgo-UO'!AW444</f>
        <v>ASUMIR</v>
      </c>
      <c r="K443" s="372"/>
      <c r="L443" s="369"/>
      <c r="M443" s="369"/>
      <c r="N443" s="369"/>
      <c r="O443" s="369"/>
      <c r="P443" s="369"/>
      <c r="Q443" s="369"/>
      <c r="R443" s="369"/>
      <c r="S443" s="440"/>
    </row>
    <row r="444" spans="1:19" ht="24" hidden="1" customHeight="1" x14ac:dyDescent="0.2">
      <c r="A444" s="378"/>
      <c r="B444" s="372"/>
      <c r="C444" s="372"/>
      <c r="D444" s="372"/>
      <c r="E444" s="372"/>
      <c r="F444" s="372"/>
      <c r="G444" s="133" t="str">
        <f>'01-Mapa de riesgo-UO'!I445</f>
        <v>Atencion de requerimientos  legales, de entes de control o de dependencias de la Universidad que no habian sido contemplados en el programa anual de auditoria</v>
      </c>
      <c r="H444" s="372"/>
      <c r="I444" s="438"/>
      <c r="J444" s="276" t="str">
        <f>'01-Mapa de riesgo-UO'!AW445</f>
        <v>ASUMIR</v>
      </c>
      <c r="K444" s="372"/>
      <c r="L444" s="369"/>
      <c r="M444" s="369"/>
      <c r="N444" s="369"/>
      <c r="O444" s="369"/>
      <c r="P444" s="369"/>
      <c r="Q444" s="369"/>
      <c r="R444" s="369"/>
      <c r="S444" s="440"/>
    </row>
    <row r="445" spans="1:19" ht="24" hidden="1" customHeight="1" x14ac:dyDescent="0.2">
      <c r="A445" s="378">
        <v>146</v>
      </c>
      <c r="B445" s="372" t="str">
        <f>'01-Mapa de riesgo-UO'!D446</f>
        <v>CONTROL_SEGUIMIENTO</v>
      </c>
      <c r="C445" s="372"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276" t="str">
        <f>'01-Mapa de riesgo-UO'!AW446</f>
        <v>ASUMIR</v>
      </c>
      <c r="K445" s="372" t="str">
        <f t="shared" si="6"/>
        <v>NO</v>
      </c>
      <c r="L445" s="369"/>
      <c r="M445" s="369"/>
      <c r="N445" s="369"/>
      <c r="O445" s="369"/>
      <c r="P445" s="369"/>
      <c r="Q445" s="369"/>
      <c r="R445" s="369"/>
      <c r="S445" s="440"/>
    </row>
    <row r="446" spans="1:19" ht="22.5" hidden="1" x14ac:dyDescent="0.2">
      <c r="A446" s="378"/>
      <c r="B446" s="372"/>
      <c r="C446" s="372"/>
      <c r="D446" s="372"/>
      <c r="E446" s="372"/>
      <c r="F446" s="372"/>
      <c r="G446" s="133" t="str">
        <f>'01-Mapa de riesgo-UO'!I447</f>
        <v>Comites en los cuales Control Interno participe con voz y voto</v>
      </c>
      <c r="H446" s="372"/>
      <c r="I446" s="438"/>
      <c r="J446" s="276" t="str">
        <f>'01-Mapa de riesgo-UO'!AW447</f>
        <v>ASUMIR</v>
      </c>
      <c r="K446" s="372"/>
      <c r="L446" s="369"/>
      <c r="M446" s="369"/>
      <c r="N446" s="369"/>
      <c r="O446" s="369"/>
      <c r="P446" s="369"/>
      <c r="Q446" s="369"/>
      <c r="R446" s="369"/>
      <c r="S446" s="440"/>
    </row>
    <row r="447" spans="1:19" ht="24" hidden="1" customHeight="1" x14ac:dyDescent="0.2">
      <c r="A447" s="378"/>
      <c r="B447" s="372"/>
      <c r="C447" s="372"/>
      <c r="D447" s="372"/>
      <c r="E447" s="372"/>
      <c r="F447" s="372"/>
      <c r="G447" s="133" t="str">
        <f>'01-Mapa de riesgo-UO'!I448</f>
        <v>Funcion de consultoria (Asesorias) realizada por Control Interno en la cuales no se define o no se tiene claro  el alcance.</v>
      </c>
      <c r="H447" s="372"/>
      <c r="I447" s="438"/>
      <c r="J447" s="276" t="str">
        <f>'01-Mapa de riesgo-UO'!AW448</f>
        <v>ASUMIR</v>
      </c>
      <c r="K447" s="372"/>
      <c r="L447" s="369"/>
      <c r="M447" s="369"/>
      <c r="N447" s="369"/>
      <c r="O447" s="369"/>
      <c r="P447" s="369"/>
      <c r="Q447" s="369"/>
      <c r="R447" s="369"/>
      <c r="S447" s="440"/>
    </row>
    <row r="448" spans="1:19" ht="24" hidden="1" customHeight="1" x14ac:dyDescent="0.2">
      <c r="A448" s="378">
        <v>147</v>
      </c>
      <c r="B448" s="372" t="str">
        <f>'01-Mapa de riesgo-UO'!D449</f>
        <v>CONTROL_SEGUIMIENTO</v>
      </c>
      <c r="C448" s="372"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276" t="str">
        <f>'01-Mapa de riesgo-UO'!AW449</f>
        <v>ASUMIR</v>
      </c>
      <c r="K448" s="372" t="str">
        <f t="shared" si="6"/>
        <v>NO</v>
      </c>
      <c r="L448" s="369"/>
      <c r="M448" s="369"/>
      <c r="N448" s="369"/>
      <c r="O448" s="369"/>
      <c r="P448" s="369"/>
      <c r="Q448" s="369"/>
      <c r="R448" s="369"/>
      <c r="S448" s="440"/>
    </row>
    <row r="449" spans="1:19" ht="24" hidden="1" customHeight="1" x14ac:dyDescent="0.2">
      <c r="A449" s="378"/>
      <c r="B449" s="372"/>
      <c r="C449" s="372"/>
      <c r="D449" s="372"/>
      <c r="E449" s="372"/>
      <c r="F449" s="372"/>
      <c r="G449" s="133">
        <f>'01-Mapa de riesgo-UO'!I450</f>
        <v>0</v>
      </c>
      <c r="H449" s="372"/>
      <c r="I449" s="438"/>
      <c r="J449" s="276" t="str">
        <f>'01-Mapa de riesgo-UO'!AW450</f>
        <v>ASUMIR</v>
      </c>
      <c r="K449" s="372"/>
      <c r="L449" s="369"/>
      <c r="M449" s="369"/>
      <c r="N449" s="369"/>
      <c r="O449" s="369"/>
      <c r="P449" s="369"/>
      <c r="Q449" s="369"/>
      <c r="R449" s="369"/>
      <c r="S449" s="440"/>
    </row>
    <row r="450" spans="1:19" ht="24" hidden="1" customHeight="1" x14ac:dyDescent="0.2">
      <c r="A450" s="378"/>
      <c r="B450" s="372"/>
      <c r="C450" s="372"/>
      <c r="D450" s="372"/>
      <c r="E450" s="372"/>
      <c r="F450" s="372"/>
      <c r="G450" s="133">
        <f>'01-Mapa de riesgo-UO'!I451</f>
        <v>0</v>
      </c>
      <c r="H450" s="372"/>
      <c r="I450" s="438"/>
      <c r="J450" s="276" t="str">
        <f>'01-Mapa de riesgo-UO'!AW451</f>
        <v>ASUMIR</v>
      </c>
      <c r="K450" s="372"/>
      <c r="L450" s="369"/>
      <c r="M450" s="369"/>
      <c r="N450" s="369"/>
      <c r="O450" s="369"/>
      <c r="P450" s="369"/>
      <c r="Q450" s="369"/>
      <c r="R450" s="369"/>
      <c r="S450" s="440"/>
    </row>
    <row r="451" spans="1:19" ht="24" hidden="1" customHeight="1" x14ac:dyDescent="0.2">
      <c r="A451" s="378">
        <v>148</v>
      </c>
      <c r="B451" s="372" t="str">
        <f>'01-Mapa de riesgo-UO'!D452</f>
        <v>CONTROL_SEGUIMIENTO</v>
      </c>
      <c r="C451" s="372"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276" t="str">
        <f>'01-Mapa de riesgo-UO'!AW452</f>
        <v>ASUMIR</v>
      </c>
      <c r="K451" s="372" t="str">
        <f t="shared" si="6"/>
        <v>NO</v>
      </c>
      <c r="L451" s="369"/>
      <c r="M451" s="369"/>
      <c r="N451" s="369"/>
      <c r="O451" s="369"/>
      <c r="P451" s="369"/>
      <c r="Q451" s="369"/>
      <c r="R451" s="369"/>
      <c r="S451" s="440"/>
    </row>
    <row r="452" spans="1:19" ht="22.5" hidden="1" x14ac:dyDescent="0.2">
      <c r="A452" s="378"/>
      <c r="B452" s="372"/>
      <c r="C452" s="372"/>
      <c r="D452" s="372"/>
      <c r="E452" s="372"/>
      <c r="F452" s="372"/>
      <c r="G452" s="133" t="str">
        <f>'01-Mapa de riesgo-UO'!I453</f>
        <v xml:space="preserve">Didlatación de las actuaciones por Apoderados en el proceso. </v>
      </c>
      <c r="H452" s="372"/>
      <c r="I452" s="438"/>
      <c r="J452" s="276" t="str">
        <f>'01-Mapa de riesgo-UO'!AW453</f>
        <v>ASUMIR</v>
      </c>
      <c r="K452" s="372"/>
      <c r="L452" s="369"/>
      <c r="M452" s="369"/>
      <c r="N452" s="369"/>
      <c r="O452" s="369"/>
      <c r="P452" s="369"/>
      <c r="Q452" s="369"/>
      <c r="R452" s="369"/>
      <c r="S452" s="440"/>
    </row>
    <row r="453" spans="1:19" ht="22.5" hidden="1" x14ac:dyDescent="0.2">
      <c r="A453" s="378"/>
      <c r="B453" s="372"/>
      <c r="C453" s="372"/>
      <c r="D453" s="372"/>
      <c r="E453" s="372"/>
      <c r="F453" s="372"/>
      <c r="G453" s="133" t="str">
        <f>'01-Mapa de riesgo-UO'!I454</f>
        <v>Se presenten dificultades en el recaudo de  las pruebas.</v>
      </c>
      <c r="H453" s="372"/>
      <c r="I453" s="438"/>
      <c r="J453" s="276" t="str">
        <f>'01-Mapa de riesgo-UO'!AW454</f>
        <v>ASUMIR</v>
      </c>
      <c r="K453" s="372"/>
      <c r="L453" s="369"/>
      <c r="M453" s="369"/>
      <c r="N453" s="369"/>
      <c r="O453" s="369"/>
      <c r="P453" s="369"/>
      <c r="Q453" s="369"/>
      <c r="R453" s="369"/>
      <c r="S453" s="440"/>
    </row>
    <row r="454" spans="1:19" ht="24" hidden="1" customHeight="1" x14ac:dyDescent="0.2">
      <c r="A454" s="378">
        <v>149</v>
      </c>
      <c r="B454" s="372" t="str">
        <f>'01-Mapa de riesgo-UO'!D455</f>
        <v>ADMINISTRACIÓN_INSTITUCIONAL</v>
      </c>
      <c r="C454" s="372"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276" t="str">
        <f>'01-Mapa de riesgo-UO'!AW455</f>
        <v>ASUMIR</v>
      </c>
      <c r="K454" s="372" t="str">
        <f t="shared" si="6"/>
        <v>NO</v>
      </c>
      <c r="L454" s="369"/>
      <c r="M454" s="369"/>
      <c r="N454" s="369"/>
      <c r="O454" s="369"/>
      <c r="P454" s="369"/>
      <c r="Q454" s="369"/>
      <c r="R454" s="369"/>
      <c r="S454" s="440"/>
    </row>
    <row r="455" spans="1:19" ht="24" hidden="1" customHeight="1" x14ac:dyDescent="0.2">
      <c r="A455" s="378"/>
      <c r="B455" s="372"/>
      <c r="C455" s="372"/>
      <c r="D455" s="372"/>
      <c r="E455" s="372"/>
      <c r="F455" s="372"/>
      <c r="G455" s="133" t="str">
        <f>'01-Mapa de riesgo-UO'!I456</f>
        <v>Dificultades en la plataforma del SIIF Nación para generar los diferentes registros relacionados con la cadena presupuestal.</v>
      </c>
      <c r="H455" s="372"/>
      <c r="I455" s="438"/>
      <c r="J455" s="276" t="str">
        <f>'01-Mapa de riesgo-UO'!AW456</f>
        <v>ASUMIR</v>
      </c>
      <c r="K455" s="372"/>
      <c r="L455" s="369"/>
      <c r="M455" s="369"/>
      <c r="N455" s="369"/>
      <c r="O455" s="369"/>
      <c r="P455" s="369"/>
      <c r="Q455" s="369"/>
      <c r="R455" s="369"/>
      <c r="S455" s="440"/>
    </row>
    <row r="456" spans="1:19" ht="24" hidden="1" customHeight="1" x14ac:dyDescent="0.2">
      <c r="A456" s="378"/>
      <c r="B456" s="372"/>
      <c r="C456" s="372"/>
      <c r="D456" s="372"/>
      <c r="E456" s="372"/>
      <c r="F456" s="372"/>
      <c r="G456" s="133">
        <f>'01-Mapa de riesgo-UO'!I457</f>
        <v>0</v>
      </c>
      <c r="H456" s="372"/>
      <c r="I456" s="438"/>
      <c r="J456" s="276" t="str">
        <f>'01-Mapa de riesgo-UO'!AW457</f>
        <v>ASUMIR</v>
      </c>
      <c r="K456" s="372"/>
      <c r="L456" s="369"/>
      <c r="M456" s="369"/>
      <c r="N456" s="369"/>
      <c r="O456" s="369"/>
      <c r="P456" s="369"/>
      <c r="Q456" s="369"/>
      <c r="R456" s="369"/>
      <c r="S456" s="440"/>
    </row>
    <row r="457" spans="1:19" ht="36" hidden="1" customHeight="1" x14ac:dyDescent="0.2">
      <c r="A457" s="378">
        <v>150</v>
      </c>
      <c r="B457" s="372" t="str">
        <f>'01-Mapa de riesgo-UO'!D458</f>
        <v>ADMINISTRACIÓN_INSTITUCIONAL</v>
      </c>
      <c r="C457" s="372"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276" t="str">
        <f>'01-Mapa de riesgo-UO'!AW458</f>
        <v>ASUMIR</v>
      </c>
      <c r="K457" s="372" t="str">
        <f t="shared" si="6"/>
        <v>NO</v>
      </c>
      <c r="L457" s="369"/>
      <c r="M457" s="369"/>
      <c r="N457" s="369"/>
      <c r="O457" s="369"/>
      <c r="P457" s="369"/>
      <c r="Q457" s="369"/>
      <c r="R457" s="369"/>
      <c r="S457" s="440"/>
    </row>
    <row r="458" spans="1:19" ht="24" hidden="1" customHeight="1" x14ac:dyDescent="0.2">
      <c r="A458" s="378"/>
      <c r="B458" s="372"/>
      <c r="C458" s="372"/>
      <c r="D458" s="372"/>
      <c r="E458" s="372"/>
      <c r="F458" s="372"/>
      <c r="G458" s="133">
        <f>'01-Mapa de riesgo-UO'!I459</f>
        <v>0</v>
      </c>
      <c r="H458" s="372"/>
      <c r="I458" s="438"/>
      <c r="J458" s="276" t="str">
        <f>'01-Mapa de riesgo-UO'!AW459</f>
        <v>ASUMIR</v>
      </c>
      <c r="K458" s="372"/>
      <c r="L458" s="369"/>
      <c r="M458" s="369"/>
      <c r="N458" s="369"/>
      <c r="O458" s="369"/>
      <c r="P458" s="369"/>
      <c r="Q458" s="369"/>
      <c r="R458" s="369"/>
      <c r="S458" s="440"/>
    </row>
    <row r="459" spans="1:19" ht="24" hidden="1" customHeight="1" x14ac:dyDescent="0.2">
      <c r="A459" s="378"/>
      <c r="B459" s="372"/>
      <c r="C459" s="372"/>
      <c r="D459" s="372"/>
      <c r="E459" s="372"/>
      <c r="F459" s="372"/>
      <c r="G459" s="133">
        <f>'01-Mapa de riesgo-UO'!I460</f>
        <v>0</v>
      </c>
      <c r="H459" s="372"/>
      <c r="I459" s="438"/>
      <c r="J459" s="276" t="str">
        <f>'01-Mapa de riesgo-UO'!AW460</f>
        <v>ASUMIR</v>
      </c>
      <c r="K459" s="372"/>
      <c r="L459" s="369"/>
      <c r="M459" s="369"/>
      <c r="N459" s="369"/>
      <c r="O459" s="369"/>
      <c r="P459" s="369"/>
      <c r="Q459" s="369"/>
      <c r="R459" s="369"/>
      <c r="S459" s="440"/>
    </row>
    <row r="460" spans="1:19" ht="24" hidden="1" customHeight="1" x14ac:dyDescent="0.2">
      <c r="A460" s="378">
        <v>151</v>
      </c>
      <c r="B460" s="372" t="str">
        <f>'01-Mapa de riesgo-UO'!D461</f>
        <v>ADMINISTRACIÓN_INSTITUCIONAL</v>
      </c>
      <c r="C460" s="372"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276" t="str">
        <f>'01-Mapa de riesgo-UO'!AW461</f>
        <v>ASUMIR</v>
      </c>
      <c r="K460" s="372" t="str">
        <f t="shared" si="6"/>
        <v>NO</v>
      </c>
      <c r="L460" s="369"/>
      <c r="M460" s="369"/>
      <c r="N460" s="369"/>
      <c r="O460" s="369"/>
      <c r="P460" s="369"/>
      <c r="Q460" s="369"/>
      <c r="R460" s="369"/>
      <c r="S460" s="440"/>
    </row>
    <row r="461" spans="1:19" ht="24" hidden="1" customHeight="1" x14ac:dyDescent="0.2">
      <c r="A461" s="378"/>
      <c r="B461" s="372"/>
      <c r="C461" s="372"/>
      <c r="D461" s="372"/>
      <c r="E461" s="372"/>
      <c r="F461" s="372"/>
      <c r="G461" s="133" t="str">
        <f>'01-Mapa de riesgo-UO'!I462</f>
        <v>Incumplimiento de los protocolos</v>
      </c>
      <c r="H461" s="372"/>
      <c r="I461" s="438"/>
      <c r="J461" s="276" t="str">
        <f>'01-Mapa de riesgo-UO'!AW462</f>
        <v>ASUMIR</v>
      </c>
      <c r="K461" s="372"/>
      <c r="L461" s="369"/>
      <c r="M461" s="369"/>
      <c r="N461" s="369"/>
      <c r="O461" s="369"/>
      <c r="P461" s="369"/>
      <c r="Q461" s="369"/>
      <c r="R461" s="369"/>
      <c r="S461" s="440"/>
    </row>
    <row r="462" spans="1:19" ht="24" hidden="1" customHeight="1" x14ac:dyDescent="0.2">
      <c r="A462" s="378"/>
      <c r="B462" s="372"/>
      <c r="C462" s="372"/>
      <c r="D462" s="372"/>
      <c r="E462" s="372"/>
      <c r="F462" s="372"/>
      <c r="G462" s="133" t="str">
        <f>'01-Mapa de riesgo-UO'!I463</f>
        <v>Ataques cibernéticos.</v>
      </c>
      <c r="H462" s="372"/>
      <c r="I462" s="438"/>
      <c r="J462" s="276" t="str">
        <f>'01-Mapa de riesgo-UO'!AW463</f>
        <v>ASUMIR</v>
      </c>
      <c r="K462" s="372"/>
      <c r="L462" s="369"/>
      <c r="M462" s="369"/>
      <c r="N462" s="369"/>
      <c r="O462" s="369"/>
      <c r="P462" s="369"/>
      <c r="Q462" s="369"/>
      <c r="R462" s="369"/>
      <c r="S462" s="440"/>
    </row>
    <row r="463" spans="1:19" ht="36" hidden="1" customHeight="1" x14ac:dyDescent="0.2">
      <c r="A463" s="378">
        <v>152</v>
      </c>
      <c r="B463" s="372" t="str">
        <f>'01-Mapa de riesgo-UO'!D464</f>
        <v>ADMINISTRACIÓN_INSTITUCIONAL</v>
      </c>
      <c r="C463" s="372"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276" t="str">
        <f>'01-Mapa de riesgo-UO'!AW464</f>
        <v>ASUMIR</v>
      </c>
      <c r="K463" s="372" t="str">
        <f t="shared" si="6"/>
        <v>NO</v>
      </c>
      <c r="L463" s="369"/>
      <c r="M463" s="369"/>
      <c r="N463" s="369"/>
      <c r="O463" s="369"/>
      <c r="P463" s="369"/>
      <c r="Q463" s="369"/>
      <c r="R463" s="369"/>
      <c r="S463" s="440"/>
    </row>
    <row r="464" spans="1:19" ht="24" hidden="1" customHeight="1" x14ac:dyDescent="0.2">
      <c r="A464" s="378"/>
      <c r="B464" s="372"/>
      <c r="C464" s="372"/>
      <c r="D464" s="372"/>
      <c r="E464" s="372"/>
      <c r="F464" s="372"/>
      <c r="G464" s="133">
        <f>'01-Mapa de riesgo-UO'!I465</f>
        <v>0</v>
      </c>
      <c r="H464" s="372"/>
      <c r="I464" s="438"/>
      <c r="J464" s="276" t="str">
        <f>'01-Mapa de riesgo-UO'!AW465</f>
        <v>ASUMIR</v>
      </c>
      <c r="K464" s="372"/>
      <c r="L464" s="369"/>
      <c r="M464" s="369"/>
      <c r="N464" s="369"/>
      <c r="O464" s="369"/>
      <c r="P464" s="369"/>
      <c r="Q464" s="369"/>
      <c r="R464" s="369"/>
      <c r="S464" s="440"/>
    </row>
    <row r="465" spans="1:19" ht="24" hidden="1" customHeight="1" x14ac:dyDescent="0.2">
      <c r="A465" s="378"/>
      <c r="B465" s="372"/>
      <c r="C465" s="372"/>
      <c r="D465" s="372"/>
      <c r="E465" s="372"/>
      <c r="F465" s="372"/>
      <c r="G465" s="133">
        <f>'01-Mapa de riesgo-UO'!I466</f>
        <v>0</v>
      </c>
      <c r="H465" s="372"/>
      <c r="I465" s="438"/>
      <c r="J465" s="276" t="str">
        <f>'01-Mapa de riesgo-UO'!AW466</f>
        <v>ASUMIR</v>
      </c>
      <c r="K465" s="372"/>
      <c r="L465" s="369"/>
      <c r="M465" s="369"/>
      <c r="N465" s="369"/>
      <c r="O465" s="369"/>
      <c r="P465" s="369"/>
      <c r="Q465" s="369"/>
      <c r="R465" s="369"/>
      <c r="S465" s="440"/>
    </row>
    <row r="466" spans="1:19" ht="12" hidden="1" customHeight="1" x14ac:dyDescent="0.2">
      <c r="A466" s="378">
        <v>153</v>
      </c>
      <c r="B466" s="372" t="str">
        <f>'01-Mapa de riesgo-UO'!D467</f>
        <v>ADMINISTRACIÓN_INSTITUCIONAL</v>
      </c>
      <c r="C466" s="372"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276" t="str">
        <f>'01-Mapa de riesgo-UO'!AW467</f>
        <v>EVITAR</v>
      </c>
      <c r="K466" s="372" t="str">
        <f t="shared" si="6"/>
        <v>Debe formularse</v>
      </c>
      <c r="L466" s="369" t="s">
        <v>2809</v>
      </c>
      <c r="M466" s="369"/>
      <c r="N466" s="369"/>
      <c r="O466" s="369" t="s">
        <v>2184</v>
      </c>
      <c r="P466" s="369" t="s">
        <v>2809</v>
      </c>
      <c r="Q466" s="369"/>
      <c r="R466" s="369"/>
      <c r="S466" s="440" t="s">
        <v>2810</v>
      </c>
    </row>
    <row r="467" spans="1:19" ht="24" hidden="1" customHeight="1" x14ac:dyDescent="0.2">
      <c r="A467" s="378"/>
      <c r="B467" s="372"/>
      <c r="C467" s="372"/>
      <c r="D467" s="372"/>
      <c r="E467" s="372"/>
      <c r="F467" s="372"/>
      <c r="G467" s="133">
        <f>'01-Mapa de riesgo-UO'!I468</f>
        <v>0</v>
      </c>
      <c r="H467" s="372"/>
      <c r="I467" s="438"/>
      <c r="J467" s="276">
        <f>'01-Mapa de riesgo-UO'!AW468</f>
        <v>0</v>
      </c>
      <c r="K467" s="372"/>
      <c r="L467" s="369"/>
      <c r="M467" s="369"/>
      <c r="N467" s="369"/>
      <c r="O467" s="369"/>
      <c r="P467" s="369"/>
      <c r="Q467" s="369"/>
      <c r="R467" s="369"/>
      <c r="S467" s="440"/>
    </row>
    <row r="468" spans="1:19" ht="24" hidden="1" customHeight="1" x14ac:dyDescent="0.2">
      <c r="A468" s="378"/>
      <c r="B468" s="372"/>
      <c r="C468" s="372"/>
      <c r="D468" s="372"/>
      <c r="E468" s="372"/>
      <c r="F468" s="372"/>
      <c r="G468" s="133">
        <f>'01-Mapa de riesgo-UO'!I469</f>
        <v>0</v>
      </c>
      <c r="H468" s="372"/>
      <c r="I468" s="438"/>
      <c r="J468" s="276">
        <f>'01-Mapa de riesgo-UO'!AW469</f>
        <v>0</v>
      </c>
      <c r="K468" s="372"/>
      <c r="L468" s="369"/>
      <c r="M468" s="369"/>
      <c r="N468" s="369"/>
      <c r="O468" s="369"/>
      <c r="P468" s="369"/>
      <c r="Q468" s="369"/>
      <c r="R468" s="369"/>
      <c r="S468" s="440"/>
    </row>
    <row r="469" spans="1:19" ht="60" hidden="1" customHeight="1" x14ac:dyDescent="0.2">
      <c r="A469" s="378">
        <v>154</v>
      </c>
      <c r="B469" s="372" t="str">
        <f>'01-Mapa de riesgo-UO'!D470</f>
        <v>ADMINISTRACIÓN_INSTITUCIONAL</v>
      </c>
      <c r="C469" s="372"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276" t="str">
        <f>'01-Mapa de riesgo-UO'!AW470</f>
        <v>REDUCIR</v>
      </c>
      <c r="K469" s="372" t="str">
        <f t="shared" si="6"/>
        <v>Si el proceso lo requiere</v>
      </c>
      <c r="L469" s="369"/>
      <c r="M469" s="369"/>
      <c r="N469" s="369"/>
      <c r="O469" s="369"/>
      <c r="P469" s="369"/>
      <c r="Q469" s="369"/>
      <c r="R469" s="369"/>
      <c r="S469" s="440"/>
    </row>
    <row r="470" spans="1:19" ht="22.5" hidden="1" x14ac:dyDescent="0.2">
      <c r="A470" s="378"/>
      <c r="B470" s="372"/>
      <c r="C470" s="372"/>
      <c r="D470" s="372"/>
      <c r="E470" s="372"/>
      <c r="F470" s="372"/>
      <c r="G470" s="133" t="str">
        <f>'01-Mapa de riesgo-UO'!I471</f>
        <v xml:space="preserve">Dificultades en la sincronización de la información de las personas a vincular </v>
      </c>
      <c r="H470" s="372"/>
      <c r="I470" s="438"/>
      <c r="J470" s="276" t="str">
        <f>'01-Mapa de riesgo-UO'!AW471</f>
        <v>REDUCIR</v>
      </c>
      <c r="K470" s="372"/>
      <c r="L470" s="369"/>
      <c r="M470" s="369"/>
      <c r="N470" s="369"/>
      <c r="O470" s="369"/>
      <c r="P470" s="369"/>
      <c r="Q470" s="369"/>
      <c r="R470" s="369"/>
      <c r="S470" s="440"/>
    </row>
    <row r="471" spans="1:19" ht="24" hidden="1" customHeight="1" x14ac:dyDescent="0.2">
      <c r="A471" s="378"/>
      <c r="B471" s="372"/>
      <c r="C471" s="372"/>
      <c r="D471" s="372"/>
      <c r="E471" s="372"/>
      <c r="F471" s="372"/>
      <c r="G471" s="133" t="str">
        <f>'01-Mapa de riesgo-UO'!I472</f>
        <v xml:space="preserve">Incumplimiento del procedimiento y los lineamientos establecidos por parte de las personas responsables de las novedades de ingreso </v>
      </c>
      <c r="H471" s="372"/>
      <c r="I471" s="438"/>
      <c r="J471" s="276">
        <f>'01-Mapa de riesgo-UO'!AW472</f>
        <v>0</v>
      </c>
      <c r="K471" s="372"/>
      <c r="L471" s="369"/>
      <c r="M471" s="369"/>
      <c r="N471" s="369"/>
      <c r="O471" s="369"/>
      <c r="P471" s="369"/>
      <c r="Q471" s="369"/>
      <c r="R471" s="369"/>
      <c r="S471" s="440"/>
    </row>
    <row r="472" spans="1:19" ht="48" hidden="1" customHeight="1" x14ac:dyDescent="0.2">
      <c r="A472" s="378">
        <v>155</v>
      </c>
      <c r="B472" s="372" t="str">
        <f>'01-Mapa de riesgo-UO'!D473</f>
        <v>ADMINISTRACIÓN_INSTITUCIONAL</v>
      </c>
      <c r="C472" s="372"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276" t="str">
        <f>'01-Mapa de riesgo-UO'!AW473</f>
        <v>COMPARTIR</v>
      </c>
      <c r="K472" s="372" t="str">
        <f t="shared" ref="K472:K535" si="7">IF(I472="GRAVE","Debe formularse",IF(I472="MODERADO", "Si el proceso lo requiere","NO"))</f>
        <v>Debe formularse</v>
      </c>
      <c r="L472" s="428" t="s">
        <v>2808</v>
      </c>
      <c r="M472" s="428"/>
      <c r="N472" s="428"/>
      <c r="O472" s="369"/>
      <c r="P472" s="369"/>
      <c r="Q472" s="369"/>
      <c r="R472" s="369"/>
      <c r="S472" s="440"/>
    </row>
    <row r="473" spans="1:19" ht="22.5" hidden="1" x14ac:dyDescent="0.2">
      <c r="A473" s="378"/>
      <c r="B473" s="372"/>
      <c r="C473" s="372"/>
      <c r="D473" s="372"/>
      <c r="E473" s="372"/>
      <c r="F473" s="372"/>
      <c r="G473" s="133" t="str">
        <f>'01-Mapa de riesgo-UO'!I474</f>
        <v xml:space="preserve">Deficiencia en el soporte técnico del software de  nómina </v>
      </c>
      <c r="H473" s="372"/>
      <c r="I473" s="438"/>
      <c r="J473" s="276" t="str">
        <f>'01-Mapa de riesgo-UO'!AW474</f>
        <v>COMPARTIR</v>
      </c>
      <c r="K473" s="372"/>
      <c r="L473" s="428"/>
      <c r="M473" s="428"/>
      <c r="N473" s="428"/>
      <c r="O473" s="369"/>
      <c r="P473" s="369"/>
      <c r="Q473" s="369"/>
      <c r="R473" s="369"/>
      <c r="S473" s="440"/>
    </row>
    <row r="474" spans="1:19" ht="24" hidden="1" customHeight="1" x14ac:dyDescent="0.2">
      <c r="A474" s="378"/>
      <c r="B474" s="372"/>
      <c r="C474" s="372"/>
      <c r="D474" s="372"/>
      <c r="E474" s="372"/>
      <c r="F474" s="372"/>
      <c r="G474" s="133" t="str">
        <f>'01-Mapa de riesgo-UO'!I475</f>
        <v xml:space="preserve">Reproceso en la nomina por la omisión de la información en la manualidad del procesamiento y verificación de los datos </v>
      </c>
      <c r="H474" s="372"/>
      <c r="I474" s="438"/>
      <c r="J474" s="276" t="str">
        <f>'01-Mapa de riesgo-UO'!AW475</f>
        <v>REDUCIR</v>
      </c>
      <c r="K474" s="372"/>
      <c r="L474" s="428"/>
      <c r="M474" s="428"/>
      <c r="N474" s="428"/>
      <c r="O474" s="369"/>
      <c r="P474" s="369"/>
      <c r="Q474" s="369"/>
      <c r="R474" s="369"/>
      <c r="S474" s="440"/>
    </row>
    <row r="475" spans="1:19" ht="36" hidden="1" customHeight="1" x14ac:dyDescent="0.2">
      <c r="A475" s="378">
        <v>156</v>
      </c>
      <c r="B475" s="372" t="str">
        <f>'01-Mapa de riesgo-UO'!D476</f>
        <v>BIENESTAR_INSTITUCIONAL</v>
      </c>
      <c r="C475" s="372"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276" t="str">
        <f>'01-Mapa de riesgo-UO'!AW476</f>
        <v>REDUCIR</v>
      </c>
      <c r="K475" s="372" t="str">
        <f t="shared" si="7"/>
        <v>Si el proceso lo requiere</v>
      </c>
      <c r="L475" s="369"/>
      <c r="M475" s="369"/>
      <c r="N475" s="369"/>
      <c r="O475" s="369"/>
      <c r="P475" s="369"/>
      <c r="Q475" s="369"/>
      <c r="R475" s="369"/>
      <c r="S475" s="440"/>
    </row>
    <row r="476" spans="1:19" ht="24" hidden="1" customHeight="1" x14ac:dyDescent="0.2">
      <c r="A476" s="378"/>
      <c r="B476" s="372"/>
      <c r="C476" s="372"/>
      <c r="D476" s="372"/>
      <c r="E476" s="372"/>
      <c r="F476" s="372"/>
      <c r="G476" s="133" t="str">
        <f>'01-Mapa de riesgo-UO'!I477</f>
        <v>Que no se tengan en cuenta todas las sedes y centros de trabajo de la Universidad, tanto internas como externas</v>
      </c>
      <c r="H476" s="372"/>
      <c r="I476" s="438"/>
      <c r="J476" s="276" t="str">
        <f>'01-Mapa de riesgo-UO'!AW477</f>
        <v>REDUCIR</v>
      </c>
      <c r="K476" s="372"/>
      <c r="L476" s="369"/>
      <c r="M476" s="369"/>
      <c r="N476" s="369"/>
      <c r="O476" s="369"/>
      <c r="P476" s="369"/>
      <c r="Q476" s="369"/>
      <c r="R476" s="369"/>
      <c r="S476" s="440"/>
    </row>
    <row r="477" spans="1:19" ht="24" hidden="1" customHeight="1" x14ac:dyDescent="0.2">
      <c r="A477" s="378"/>
      <c r="B477" s="372"/>
      <c r="C477" s="372"/>
      <c r="D477" s="372"/>
      <c r="E477" s="372"/>
      <c r="F477" s="372"/>
      <c r="G477" s="133" t="str">
        <f>'01-Mapa de riesgo-UO'!I478</f>
        <v>Deficiente intervención de los riesgos de acuerdo a la priorización y controles definidos</v>
      </c>
      <c r="H477" s="372"/>
      <c r="I477" s="438"/>
      <c r="J477" s="276" t="str">
        <f>'01-Mapa de riesgo-UO'!AW478</f>
        <v>REDUCIR</v>
      </c>
      <c r="K477" s="372"/>
      <c r="L477" s="369"/>
      <c r="M477" s="369"/>
      <c r="N477" s="369"/>
      <c r="O477" s="369"/>
      <c r="P477" s="369"/>
      <c r="Q477" s="369"/>
      <c r="R477" s="369"/>
      <c r="S477" s="440"/>
    </row>
    <row r="478" spans="1:19" ht="36" hidden="1" customHeight="1" x14ac:dyDescent="0.2">
      <c r="A478" s="378">
        <v>157</v>
      </c>
      <c r="B478" s="372" t="str">
        <f>'01-Mapa de riesgo-UO'!D479</f>
        <v>BIENESTAR_INSTITUCIONAL</v>
      </c>
      <c r="C478" s="372"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276" t="str">
        <f>'01-Mapa de riesgo-UO'!AW479</f>
        <v>ASUMIR</v>
      </c>
      <c r="K478" s="372" t="str">
        <f t="shared" si="7"/>
        <v>NO</v>
      </c>
      <c r="L478" s="369"/>
      <c r="M478" s="369"/>
      <c r="N478" s="369"/>
      <c r="O478" s="369"/>
      <c r="P478" s="369"/>
      <c r="Q478" s="369"/>
      <c r="R478" s="369"/>
      <c r="S478" s="440"/>
    </row>
    <row r="479" spans="1:19" ht="24" hidden="1" customHeight="1" x14ac:dyDescent="0.2">
      <c r="A479" s="378"/>
      <c r="B479" s="372"/>
      <c r="C479" s="372"/>
      <c r="D479" s="372"/>
      <c r="E479" s="372"/>
      <c r="F479" s="372"/>
      <c r="G479" s="133" t="str">
        <f>'01-Mapa de riesgo-UO'!I480</f>
        <v xml:space="preserve">Insuficiente participación y compromiso por parte de los Lideres tanto en la medición como la intervención </v>
      </c>
      <c r="H479" s="372"/>
      <c r="I479" s="438"/>
      <c r="J479" s="276" t="str">
        <f>'01-Mapa de riesgo-UO'!AW480</f>
        <v>ASUMIR</v>
      </c>
      <c r="K479" s="372"/>
      <c r="L479" s="369"/>
      <c r="M479" s="369"/>
      <c r="N479" s="369"/>
      <c r="O479" s="369"/>
      <c r="P479" s="369"/>
      <c r="Q479" s="369"/>
      <c r="R479" s="369"/>
      <c r="S479" s="440"/>
    </row>
    <row r="480" spans="1:19" ht="22.5" hidden="1" x14ac:dyDescent="0.2">
      <c r="A480" s="378"/>
      <c r="B480" s="372"/>
      <c r="C480" s="372"/>
      <c r="D480" s="372"/>
      <c r="E480" s="372"/>
      <c r="F480" s="372"/>
      <c r="G480" s="133" t="str">
        <f>'01-Mapa de riesgo-UO'!I481</f>
        <v>No se cuenta con el recurso para realizar la intervención (capacidad)</v>
      </c>
      <c r="H480" s="372"/>
      <c r="I480" s="438"/>
      <c r="J480" s="276" t="str">
        <f>'01-Mapa de riesgo-UO'!AW481</f>
        <v>ASUMIR</v>
      </c>
      <c r="K480" s="372"/>
      <c r="L480" s="369"/>
      <c r="M480" s="369"/>
      <c r="N480" s="369"/>
      <c r="O480" s="369"/>
      <c r="P480" s="369"/>
      <c r="Q480" s="369"/>
      <c r="R480" s="369"/>
      <c r="S480" s="440"/>
    </row>
    <row r="481" spans="1:19" ht="36" hidden="1" customHeight="1" x14ac:dyDescent="0.2">
      <c r="A481" s="378">
        <v>158</v>
      </c>
      <c r="B481" s="372" t="str">
        <f>'01-Mapa de riesgo-UO'!D482</f>
        <v>BIENESTAR_INSTITUCIONAL</v>
      </c>
      <c r="C481" s="372"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276" t="str">
        <f>'01-Mapa de riesgo-UO'!AW482</f>
        <v>REDUCIR</v>
      </c>
      <c r="K481" s="372" t="str">
        <f t="shared" si="7"/>
        <v>Si el proceso lo requiere</v>
      </c>
      <c r="L481" s="369"/>
      <c r="M481" s="369"/>
      <c r="N481" s="369"/>
      <c r="O481" s="369"/>
      <c r="P481" s="369"/>
      <c r="Q481" s="369"/>
      <c r="R481" s="369"/>
      <c r="S481" s="440"/>
    </row>
    <row r="482" spans="1:19" ht="24" hidden="1" customHeight="1" x14ac:dyDescent="0.2">
      <c r="A482" s="378"/>
      <c r="B482" s="372"/>
      <c r="C482" s="372"/>
      <c r="D482" s="372"/>
      <c r="E482" s="372"/>
      <c r="F482" s="372"/>
      <c r="G482" s="133" t="str">
        <f>'01-Mapa de riesgo-UO'!I483</f>
        <v>*Falta de aplicación de mecanismos 
para transferir y capitalizar el
conocimiento.</v>
      </c>
      <c r="H482" s="372"/>
      <c r="I482" s="438"/>
      <c r="J482" s="276" t="str">
        <f>'01-Mapa de riesgo-UO'!AW483</f>
        <v>REDUCIR</v>
      </c>
      <c r="K482" s="372"/>
      <c r="L482" s="369"/>
      <c r="M482" s="369"/>
      <c r="N482" s="369"/>
      <c r="O482" s="369"/>
      <c r="P482" s="369"/>
      <c r="Q482" s="369"/>
      <c r="R482" s="369"/>
      <c r="S482" s="440"/>
    </row>
    <row r="483" spans="1:19" ht="24" hidden="1" customHeight="1" x14ac:dyDescent="0.2">
      <c r="A483" s="378"/>
      <c r="B483" s="372"/>
      <c r="C483" s="372"/>
      <c r="D483" s="372"/>
      <c r="E483" s="372"/>
      <c r="F483" s="372"/>
      <c r="G483" s="133" t="str">
        <f>'01-Mapa de riesgo-UO'!I484</f>
        <v xml:space="preserve">* Retiro de personas con
conocimiento clave en
la Institución </v>
      </c>
      <c r="H483" s="372"/>
      <c r="I483" s="438"/>
      <c r="J483" s="276" t="str">
        <f>'01-Mapa de riesgo-UO'!AW484</f>
        <v>COMPARTIR</v>
      </c>
      <c r="K483" s="372"/>
      <c r="L483" s="369"/>
      <c r="M483" s="369"/>
      <c r="N483" s="369"/>
      <c r="O483" s="369"/>
      <c r="P483" s="369"/>
      <c r="Q483" s="369"/>
      <c r="R483" s="369"/>
      <c r="S483" s="440"/>
    </row>
    <row r="484" spans="1:19" ht="24" hidden="1" customHeight="1" x14ac:dyDescent="0.2">
      <c r="A484" s="378">
        <v>159</v>
      </c>
      <c r="B484" s="372" t="str">
        <f>'01-Mapa de riesgo-UO'!D485</f>
        <v>ADMINISTRACIÓN_INSTITUCIONAL</v>
      </c>
      <c r="C484" s="372"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276" t="str">
        <f>'01-Mapa de riesgo-UO'!AW485</f>
        <v>REDUCIR</v>
      </c>
      <c r="K484" s="372" t="str">
        <f t="shared" si="7"/>
        <v>Si el proceso lo requiere</v>
      </c>
      <c r="L484" s="369"/>
      <c r="M484" s="369"/>
      <c r="N484" s="369"/>
      <c r="O484" s="369"/>
      <c r="P484" s="369"/>
      <c r="Q484" s="369"/>
      <c r="R484" s="369"/>
      <c r="S484" s="440"/>
    </row>
    <row r="485" spans="1:19" ht="24" hidden="1" customHeight="1" x14ac:dyDescent="0.2">
      <c r="A485" s="378"/>
      <c r="B485" s="372"/>
      <c r="C485" s="372"/>
      <c r="D485" s="372"/>
      <c r="E485" s="372"/>
      <c r="F485" s="372"/>
      <c r="G485" s="133">
        <f>'01-Mapa de riesgo-UO'!I486</f>
        <v>0</v>
      </c>
      <c r="H485" s="372"/>
      <c r="I485" s="438"/>
      <c r="J485" s="276">
        <f>'01-Mapa de riesgo-UO'!AW486</f>
        <v>0</v>
      </c>
      <c r="K485" s="372"/>
      <c r="L485" s="369"/>
      <c r="M485" s="369"/>
      <c r="N485" s="369"/>
      <c r="O485" s="369"/>
      <c r="P485" s="369"/>
      <c r="Q485" s="369"/>
      <c r="R485" s="369"/>
      <c r="S485" s="440"/>
    </row>
    <row r="486" spans="1:19" ht="24" hidden="1" customHeight="1" x14ac:dyDescent="0.2">
      <c r="A486" s="378"/>
      <c r="B486" s="372"/>
      <c r="C486" s="372"/>
      <c r="D486" s="372"/>
      <c r="E486" s="372"/>
      <c r="F486" s="372"/>
      <c r="G486" s="133">
        <f>'01-Mapa de riesgo-UO'!I487</f>
        <v>0</v>
      </c>
      <c r="H486" s="372"/>
      <c r="I486" s="438"/>
      <c r="J486" s="276">
        <f>'01-Mapa de riesgo-UO'!AW487</f>
        <v>0</v>
      </c>
      <c r="K486" s="372"/>
      <c r="L486" s="369"/>
      <c r="M486" s="369"/>
      <c r="N486" s="369"/>
      <c r="O486" s="369"/>
      <c r="P486" s="369"/>
      <c r="Q486" s="369"/>
      <c r="R486" s="369"/>
      <c r="S486" s="440"/>
    </row>
    <row r="487" spans="1:19" ht="36" hidden="1" customHeight="1" x14ac:dyDescent="0.2">
      <c r="A487" s="378">
        <v>160</v>
      </c>
      <c r="B487" s="372" t="str">
        <f>'01-Mapa de riesgo-UO'!D488</f>
        <v>ADMINISTRACIÓN_INSTITUCIONAL</v>
      </c>
      <c r="C487" s="372"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276" t="str">
        <f>'01-Mapa de riesgo-UO'!AW488</f>
        <v>REDUCIR</v>
      </c>
      <c r="K487" s="372" t="str">
        <f t="shared" si="7"/>
        <v>Si el proceso lo requiere</v>
      </c>
      <c r="L487" s="369"/>
      <c r="M487" s="369"/>
      <c r="N487" s="369"/>
      <c r="O487" s="369"/>
      <c r="P487" s="369"/>
      <c r="Q487" s="369"/>
      <c r="R487" s="369"/>
      <c r="S487" s="440"/>
    </row>
    <row r="488" spans="1:19" ht="24" hidden="1" customHeight="1" x14ac:dyDescent="0.2">
      <c r="A488" s="378"/>
      <c r="B488" s="372"/>
      <c r="C488" s="372"/>
      <c r="D488" s="372"/>
      <c r="E488" s="372"/>
      <c r="F488" s="372"/>
      <c r="G488" s="133">
        <f>'01-Mapa de riesgo-UO'!I489</f>
        <v>0</v>
      </c>
      <c r="H488" s="372"/>
      <c r="I488" s="438"/>
      <c r="J488" s="276">
        <f>'01-Mapa de riesgo-UO'!AW489</f>
        <v>0</v>
      </c>
      <c r="K488" s="372"/>
      <c r="L488" s="369"/>
      <c r="M488" s="369"/>
      <c r="N488" s="369"/>
      <c r="O488" s="369"/>
      <c r="P488" s="369"/>
      <c r="Q488" s="369"/>
      <c r="R488" s="369"/>
      <c r="S488" s="440"/>
    </row>
    <row r="489" spans="1:19" ht="24" hidden="1" customHeight="1" x14ac:dyDescent="0.2">
      <c r="A489" s="378"/>
      <c r="B489" s="372"/>
      <c r="C489" s="372"/>
      <c r="D489" s="372"/>
      <c r="E489" s="372"/>
      <c r="F489" s="372"/>
      <c r="G489" s="133">
        <f>'01-Mapa de riesgo-UO'!I490</f>
        <v>0</v>
      </c>
      <c r="H489" s="372"/>
      <c r="I489" s="438"/>
      <c r="J489" s="276">
        <f>'01-Mapa de riesgo-UO'!AW490</f>
        <v>0</v>
      </c>
      <c r="K489" s="372"/>
      <c r="L489" s="369"/>
      <c r="M489" s="369"/>
      <c r="N489" s="369"/>
      <c r="O489" s="369"/>
      <c r="P489" s="369"/>
      <c r="Q489" s="369"/>
      <c r="R489" s="369"/>
      <c r="S489" s="440"/>
    </row>
    <row r="490" spans="1:19" ht="24" hidden="1" customHeight="1" x14ac:dyDescent="0.2">
      <c r="A490" s="378">
        <v>161</v>
      </c>
      <c r="B490" s="372" t="str">
        <f>'01-Mapa de riesgo-UO'!D491</f>
        <v>ADMINISTRACIÓN_INSTITUCIONAL</v>
      </c>
      <c r="C490" s="372"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276" t="str">
        <f>'01-Mapa de riesgo-UO'!AW491</f>
        <v>ASUMIR</v>
      </c>
      <c r="K490" s="372" t="str">
        <f t="shared" si="7"/>
        <v>NO</v>
      </c>
      <c r="L490" s="369"/>
      <c r="M490" s="369"/>
      <c r="N490" s="369"/>
      <c r="O490" s="369"/>
      <c r="P490" s="369"/>
      <c r="Q490" s="369"/>
      <c r="R490" s="369"/>
      <c r="S490" s="440"/>
    </row>
    <row r="491" spans="1:19" ht="24" hidden="1" customHeight="1" x14ac:dyDescent="0.2">
      <c r="A491" s="378"/>
      <c r="B491" s="372"/>
      <c r="C491" s="372"/>
      <c r="D491" s="372"/>
      <c r="E491" s="372"/>
      <c r="F491" s="372"/>
      <c r="G491" s="133">
        <f>'01-Mapa de riesgo-UO'!I492</f>
        <v>0</v>
      </c>
      <c r="H491" s="372"/>
      <c r="I491" s="438"/>
      <c r="J491" s="276" t="str">
        <f>'01-Mapa de riesgo-UO'!AW492</f>
        <v>ASUMIR</v>
      </c>
      <c r="K491" s="372"/>
      <c r="L491" s="369"/>
      <c r="M491" s="369"/>
      <c r="N491" s="369"/>
      <c r="O491" s="369"/>
      <c r="P491" s="369"/>
      <c r="Q491" s="369"/>
      <c r="R491" s="369"/>
      <c r="S491" s="440"/>
    </row>
    <row r="492" spans="1:19" ht="24" hidden="1" customHeight="1" x14ac:dyDescent="0.2">
      <c r="A492" s="378"/>
      <c r="B492" s="372"/>
      <c r="C492" s="372"/>
      <c r="D492" s="372"/>
      <c r="E492" s="372"/>
      <c r="F492" s="372"/>
      <c r="G492" s="133">
        <f>'01-Mapa de riesgo-UO'!I493</f>
        <v>0</v>
      </c>
      <c r="H492" s="372"/>
      <c r="I492" s="438"/>
      <c r="J492" s="276" t="str">
        <f>'01-Mapa de riesgo-UO'!AW493</f>
        <v>ASUMIR</v>
      </c>
      <c r="K492" s="372"/>
      <c r="L492" s="369"/>
      <c r="M492" s="369"/>
      <c r="N492" s="369"/>
      <c r="O492" s="369"/>
      <c r="P492" s="369"/>
      <c r="Q492" s="369"/>
      <c r="R492" s="369"/>
      <c r="S492" s="440"/>
    </row>
    <row r="493" spans="1:19" ht="36" hidden="1" customHeight="1" x14ac:dyDescent="0.2">
      <c r="A493" s="378">
        <v>162</v>
      </c>
      <c r="B493" s="372" t="str">
        <f>'01-Mapa de riesgo-UO'!D494</f>
        <v>ADMINISTRACIÓN_INSTITUCIONAL</v>
      </c>
      <c r="C493" s="372"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276" t="str">
        <f>'01-Mapa de riesgo-UO'!AW494</f>
        <v>ASUMIR</v>
      </c>
      <c r="K493" s="372" t="str">
        <f t="shared" si="7"/>
        <v>NO</v>
      </c>
      <c r="L493" s="369"/>
      <c r="M493" s="369"/>
      <c r="N493" s="369"/>
      <c r="O493" s="369"/>
      <c r="P493" s="369"/>
      <c r="Q493" s="369"/>
      <c r="R493" s="369"/>
      <c r="S493" s="440"/>
    </row>
    <row r="494" spans="1:19" ht="24" hidden="1" customHeight="1" x14ac:dyDescent="0.2">
      <c r="A494" s="378"/>
      <c r="B494" s="372"/>
      <c r="C494" s="372"/>
      <c r="D494" s="372"/>
      <c r="E494" s="372"/>
      <c r="F494" s="372"/>
      <c r="G494" s="133">
        <f>'01-Mapa de riesgo-UO'!I495</f>
        <v>0</v>
      </c>
      <c r="H494" s="372"/>
      <c r="I494" s="438"/>
      <c r="J494" s="276" t="str">
        <f>'01-Mapa de riesgo-UO'!AW495</f>
        <v>ASUMIR</v>
      </c>
      <c r="K494" s="372"/>
      <c r="L494" s="369"/>
      <c r="M494" s="369"/>
      <c r="N494" s="369"/>
      <c r="O494" s="369"/>
      <c r="P494" s="369"/>
      <c r="Q494" s="369"/>
      <c r="R494" s="369"/>
      <c r="S494" s="440"/>
    </row>
    <row r="495" spans="1:19" ht="24" hidden="1" customHeight="1" x14ac:dyDescent="0.2">
      <c r="A495" s="378"/>
      <c r="B495" s="372"/>
      <c r="C495" s="372"/>
      <c r="D495" s="372"/>
      <c r="E495" s="372"/>
      <c r="F495" s="372"/>
      <c r="G495" s="133">
        <f>'01-Mapa de riesgo-UO'!I496</f>
        <v>0</v>
      </c>
      <c r="H495" s="372"/>
      <c r="I495" s="438"/>
      <c r="J495" s="276" t="str">
        <f>'01-Mapa de riesgo-UO'!AW496</f>
        <v>ASUMIR</v>
      </c>
      <c r="K495" s="372"/>
      <c r="L495" s="369"/>
      <c r="M495" s="369"/>
      <c r="N495" s="369"/>
      <c r="O495" s="369"/>
      <c r="P495" s="369"/>
      <c r="Q495" s="369"/>
      <c r="R495" s="369"/>
      <c r="S495" s="440"/>
    </row>
    <row r="496" spans="1:19" ht="36" hidden="1" customHeight="1" x14ac:dyDescent="0.2">
      <c r="A496" s="378">
        <v>163</v>
      </c>
      <c r="B496" s="372" t="str">
        <f>'01-Mapa de riesgo-UO'!D497</f>
        <v>ADMINISTRACIÓN_INSTITUCIONAL</v>
      </c>
      <c r="C496" s="372"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276" t="str">
        <f>'01-Mapa de riesgo-UO'!AW497</f>
        <v>COMPARTIR</v>
      </c>
      <c r="K496" s="372" t="str">
        <f t="shared" si="7"/>
        <v>Si el proceso lo requiere</v>
      </c>
      <c r="L496" s="369"/>
      <c r="M496" s="369"/>
      <c r="N496" s="369"/>
      <c r="O496" s="369"/>
      <c r="P496" s="369"/>
      <c r="Q496" s="369"/>
      <c r="R496" s="369"/>
      <c r="S496" s="440"/>
    </row>
    <row r="497" spans="1:19" ht="24" hidden="1" customHeight="1" x14ac:dyDescent="0.2">
      <c r="A497" s="378"/>
      <c r="B497" s="372"/>
      <c r="C497" s="372"/>
      <c r="D497" s="372"/>
      <c r="E497" s="372"/>
      <c r="F497" s="372"/>
      <c r="G497" s="133">
        <f>'01-Mapa de riesgo-UO'!I498</f>
        <v>0</v>
      </c>
      <c r="H497" s="372"/>
      <c r="I497" s="438"/>
      <c r="J497" s="276" t="str">
        <f>'01-Mapa de riesgo-UO'!AW498</f>
        <v>COMPARTIR</v>
      </c>
      <c r="K497" s="372"/>
      <c r="L497" s="369"/>
      <c r="M497" s="369"/>
      <c r="N497" s="369"/>
      <c r="O497" s="369"/>
      <c r="P497" s="369"/>
      <c r="Q497" s="369"/>
      <c r="R497" s="369"/>
      <c r="S497" s="440"/>
    </row>
    <row r="498" spans="1:19" ht="24" hidden="1" customHeight="1" x14ac:dyDescent="0.2">
      <c r="A498" s="378"/>
      <c r="B498" s="372"/>
      <c r="C498" s="372"/>
      <c r="D498" s="372"/>
      <c r="E498" s="372"/>
      <c r="F498" s="372"/>
      <c r="G498" s="133">
        <f>'01-Mapa de riesgo-UO'!I499</f>
        <v>0</v>
      </c>
      <c r="H498" s="372"/>
      <c r="I498" s="438"/>
      <c r="J498" s="276" t="str">
        <f>'01-Mapa de riesgo-UO'!AW499</f>
        <v>COMPARTIR</v>
      </c>
      <c r="K498" s="372"/>
      <c r="L498" s="369"/>
      <c r="M498" s="369"/>
      <c r="N498" s="369"/>
      <c r="O498" s="369"/>
      <c r="P498" s="369"/>
      <c r="Q498" s="369"/>
      <c r="R498" s="369"/>
      <c r="S498" s="440"/>
    </row>
    <row r="499" spans="1:19" ht="24" hidden="1" customHeight="1" x14ac:dyDescent="0.2">
      <c r="A499" s="378">
        <v>164</v>
      </c>
      <c r="B499" s="372" t="str">
        <f>'01-Mapa de riesgo-UO'!D500</f>
        <v>ADMINISTRACIÓN_INSTITUCIONAL</v>
      </c>
      <c r="C499" s="372"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276" t="str">
        <f>'01-Mapa de riesgo-UO'!AW500</f>
        <v>COMPARTIR</v>
      </c>
      <c r="K499" s="372" t="str">
        <f t="shared" si="7"/>
        <v>Si el proceso lo requiere</v>
      </c>
      <c r="L499" s="369"/>
      <c r="M499" s="369"/>
      <c r="N499" s="369"/>
      <c r="O499" s="369"/>
      <c r="P499" s="369"/>
      <c r="Q499" s="369"/>
      <c r="R499" s="369"/>
      <c r="S499" s="440"/>
    </row>
    <row r="500" spans="1:19" ht="24" hidden="1" customHeight="1" x14ac:dyDescent="0.2">
      <c r="A500" s="378"/>
      <c r="B500" s="372"/>
      <c r="C500" s="372"/>
      <c r="D500" s="372"/>
      <c r="E500" s="372"/>
      <c r="F500" s="372"/>
      <c r="G500" s="133">
        <f>'01-Mapa de riesgo-UO'!I501</f>
        <v>0</v>
      </c>
      <c r="H500" s="372"/>
      <c r="I500" s="438"/>
      <c r="J500" s="276">
        <f>'01-Mapa de riesgo-UO'!AW501</f>
        <v>0</v>
      </c>
      <c r="K500" s="372"/>
      <c r="L500" s="369"/>
      <c r="M500" s="369"/>
      <c r="N500" s="369"/>
      <c r="O500" s="369"/>
      <c r="P500" s="369"/>
      <c r="Q500" s="369"/>
      <c r="R500" s="369"/>
      <c r="S500" s="440"/>
    </row>
    <row r="501" spans="1:19" ht="24" hidden="1" customHeight="1" x14ac:dyDescent="0.2">
      <c r="A501" s="378"/>
      <c r="B501" s="372"/>
      <c r="C501" s="372"/>
      <c r="D501" s="372"/>
      <c r="E501" s="372"/>
      <c r="F501" s="372"/>
      <c r="G501" s="133">
        <f>'01-Mapa de riesgo-UO'!I502</f>
        <v>0</v>
      </c>
      <c r="H501" s="372"/>
      <c r="I501" s="438"/>
      <c r="J501" s="276">
        <f>'01-Mapa de riesgo-UO'!AW502</f>
        <v>0</v>
      </c>
      <c r="K501" s="372"/>
      <c r="L501" s="369"/>
      <c r="M501" s="369"/>
      <c r="N501" s="369"/>
      <c r="O501" s="369"/>
      <c r="P501" s="369"/>
      <c r="Q501" s="369"/>
      <c r="R501" s="369"/>
      <c r="S501" s="440"/>
    </row>
    <row r="502" spans="1:19" ht="36" hidden="1" customHeight="1" x14ac:dyDescent="0.2">
      <c r="A502" s="378">
        <v>165</v>
      </c>
      <c r="B502" s="372" t="str">
        <f>'01-Mapa de riesgo-UO'!D503</f>
        <v>ADMINISTRACIÓN_INSTITUCIONAL</v>
      </c>
      <c r="C502" s="372"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276" t="str">
        <f>'01-Mapa de riesgo-UO'!AW503</f>
        <v>ASUMIR</v>
      </c>
      <c r="K502" s="372" t="str">
        <f t="shared" si="7"/>
        <v>NO</v>
      </c>
      <c r="L502" s="369"/>
      <c r="M502" s="369"/>
      <c r="N502" s="369"/>
      <c r="O502" s="369"/>
      <c r="P502" s="369"/>
      <c r="Q502" s="369"/>
      <c r="R502" s="369"/>
      <c r="S502" s="440"/>
    </row>
    <row r="503" spans="1:19" ht="22.5" hidden="1" x14ac:dyDescent="0.2">
      <c r="A503" s="378"/>
      <c r="B503" s="372"/>
      <c r="C503" s="372"/>
      <c r="D503" s="372"/>
      <c r="E503" s="372"/>
      <c r="F503" s="372"/>
      <c r="G503" s="133" t="str">
        <f>'01-Mapa de riesgo-UO'!I504</f>
        <v>Falta de unificación de criterios de las autoridades judiciales.</v>
      </c>
      <c r="H503" s="372"/>
      <c r="I503" s="438"/>
      <c r="J503" s="276" t="str">
        <f>'01-Mapa de riesgo-UO'!AW504</f>
        <v>ASUMIR</v>
      </c>
      <c r="K503" s="372"/>
      <c r="L503" s="369"/>
      <c r="M503" s="369"/>
      <c r="N503" s="369"/>
      <c r="O503" s="369"/>
      <c r="P503" s="369"/>
      <c r="Q503" s="369"/>
      <c r="R503" s="369"/>
      <c r="S503" s="440"/>
    </row>
    <row r="504" spans="1:19" ht="24" hidden="1" customHeight="1" x14ac:dyDescent="0.2">
      <c r="A504" s="378"/>
      <c r="B504" s="372"/>
      <c r="C504" s="372"/>
      <c r="D504" s="372"/>
      <c r="E504" s="372"/>
      <c r="F504" s="372"/>
      <c r="G504" s="133">
        <f>'01-Mapa de riesgo-UO'!I505</f>
        <v>0</v>
      </c>
      <c r="H504" s="372"/>
      <c r="I504" s="438"/>
      <c r="J504" s="276" t="str">
        <f>'01-Mapa de riesgo-UO'!AW505</f>
        <v>ASUMIR</v>
      </c>
      <c r="K504" s="372"/>
      <c r="L504" s="369"/>
      <c r="M504" s="369"/>
      <c r="N504" s="369"/>
      <c r="O504" s="369"/>
      <c r="P504" s="369"/>
      <c r="Q504" s="369"/>
      <c r="R504" s="369"/>
      <c r="S504" s="440"/>
    </row>
    <row r="505" spans="1:19" ht="36" hidden="1" customHeight="1" x14ac:dyDescent="0.2">
      <c r="A505" s="378">
        <v>166</v>
      </c>
      <c r="B505" s="372" t="str">
        <f>'01-Mapa de riesgo-UO'!D506</f>
        <v>ADMINISTRACIÓN_INSTITUCIONAL</v>
      </c>
      <c r="C505" s="372"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276" t="str">
        <f>'01-Mapa de riesgo-UO'!AW506</f>
        <v>ASUMIR</v>
      </c>
      <c r="K505" s="372" t="str">
        <f t="shared" si="7"/>
        <v>NO</v>
      </c>
      <c r="L505" s="369"/>
      <c r="M505" s="369"/>
      <c r="N505" s="369"/>
      <c r="O505" s="369"/>
      <c r="P505" s="369"/>
      <c r="Q505" s="369"/>
      <c r="R505" s="369"/>
      <c r="S505" s="440"/>
    </row>
    <row r="506" spans="1:19" ht="22.5" hidden="1" x14ac:dyDescent="0.2">
      <c r="A506" s="378"/>
      <c r="B506" s="372"/>
      <c r="C506" s="372"/>
      <c r="D506" s="372"/>
      <c r="E506" s="372"/>
      <c r="F506" s="372"/>
      <c r="G506" s="133" t="str">
        <f>'01-Mapa de riesgo-UO'!I507</f>
        <v>Falta de unificación de criterios de las autoridades judiciales.</v>
      </c>
      <c r="H506" s="372"/>
      <c r="I506" s="438"/>
      <c r="J506" s="276" t="str">
        <f>'01-Mapa de riesgo-UO'!AW507</f>
        <v>ASUMIR</v>
      </c>
      <c r="K506" s="372"/>
      <c r="L506" s="369"/>
      <c r="M506" s="369"/>
      <c r="N506" s="369"/>
      <c r="O506" s="369"/>
      <c r="P506" s="369"/>
      <c r="Q506" s="369"/>
      <c r="R506" s="369"/>
      <c r="S506" s="440"/>
    </row>
    <row r="507" spans="1:19" ht="24" hidden="1" customHeight="1" x14ac:dyDescent="0.2">
      <c r="A507" s="378"/>
      <c r="B507" s="372"/>
      <c r="C507" s="372"/>
      <c r="D507" s="372"/>
      <c r="E507" s="372"/>
      <c r="F507" s="372"/>
      <c r="G507" s="133">
        <f>'01-Mapa de riesgo-UO'!I508</f>
        <v>0</v>
      </c>
      <c r="H507" s="372"/>
      <c r="I507" s="438"/>
      <c r="J507" s="276" t="str">
        <f>'01-Mapa de riesgo-UO'!AW508</f>
        <v>ASUMIR</v>
      </c>
      <c r="K507" s="372"/>
      <c r="L507" s="369"/>
      <c r="M507" s="369"/>
      <c r="N507" s="369"/>
      <c r="O507" s="369"/>
      <c r="P507" s="369"/>
      <c r="Q507" s="369"/>
      <c r="R507" s="369"/>
      <c r="S507" s="440"/>
    </row>
    <row r="508" spans="1:19" ht="48" hidden="1" customHeight="1" x14ac:dyDescent="0.2">
      <c r="A508" s="378">
        <v>167</v>
      </c>
      <c r="B508" s="372" t="str">
        <f>'01-Mapa de riesgo-UO'!D509</f>
        <v>DIRECCIONAMIENTO_INSTITUCIONAL</v>
      </c>
      <c r="C508" s="372"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276" t="str">
        <f>'01-Mapa de riesgo-UO'!AW509</f>
        <v>ASUMIR</v>
      </c>
      <c r="K508" s="372" t="str">
        <f t="shared" si="7"/>
        <v>NO</v>
      </c>
      <c r="L508" s="369"/>
      <c r="M508" s="369"/>
      <c r="N508" s="369"/>
      <c r="O508" s="369"/>
      <c r="P508" s="369"/>
      <c r="Q508" s="369"/>
      <c r="R508" s="369"/>
      <c r="S508" s="440"/>
    </row>
    <row r="509" spans="1:19" ht="22.5" hidden="1" x14ac:dyDescent="0.2">
      <c r="A509" s="378"/>
      <c r="B509" s="372"/>
      <c r="C509" s="372"/>
      <c r="D509" s="372"/>
      <c r="E509" s="372"/>
      <c r="F509" s="372"/>
      <c r="G509" s="133" t="str">
        <f>'01-Mapa de riesgo-UO'!I510</f>
        <v xml:space="preserve">Reporte inadecuado o incompletopor parte de las redes de trabajo </v>
      </c>
      <c r="H509" s="372"/>
      <c r="I509" s="438"/>
      <c r="J509" s="276" t="str">
        <f>'01-Mapa de riesgo-UO'!AW510</f>
        <v>ASUMIR</v>
      </c>
      <c r="K509" s="372"/>
      <c r="L509" s="369"/>
      <c r="M509" s="369"/>
      <c r="N509" s="369"/>
      <c r="O509" s="369"/>
      <c r="P509" s="369"/>
      <c r="Q509" s="369"/>
      <c r="R509" s="369"/>
      <c r="S509" s="440"/>
    </row>
    <row r="510" spans="1:19" ht="22.5" hidden="1" x14ac:dyDescent="0.2">
      <c r="A510" s="378"/>
      <c r="B510" s="372"/>
      <c r="C510" s="372"/>
      <c r="D510" s="372"/>
      <c r="E510" s="372"/>
      <c r="F510" s="372"/>
      <c r="G510" s="133" t="str">
        <f>'01-Mapa de riesgo-UO'!I511</f>
        <v xml:space="preserve">Baja calidad del reporte en los tres niveles de gestión del PDI </v>
      </c>
      <c r="H510" s="372"/>
      <c r="I510" s="438"/>
      <c r="J510" s="276" t="str">
        <f>'01-Mapa de riesgo-UO'!AW511</f>
        <v>ASUMIR</v>
      </c>
      <c r="K510" s="372"/>
      <c r="L510" s="369"/>
      <c r="M510" s="369"/>
      <c r="N510" s="369"/>
      <c r="O510" s="369"/>
      <c r="P510" s="369"/>
      <c r="Q510" s="369"/>
      <c r="R510" s="369"/>
      <c r="S510" s="440"/>
    </row>
    <row r="511" spans="1:19" ht="36" hidden="1" customHeight="1" x14ac:dyDescent="0.2">
      <c r="A511" s="378">
        <v>168</v>
      </c>
      <c r="B511" s="372" t="str">
        <f>'01-Mapa de riesgo-UO'!D512</f>
        <v>DIRECCIONAMIENTO_INSTITUCIONAL</v>
      </c>
      <c r="C511" s="372"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276" t="str">
        <f>'01-Mapa de riesgo-UO'!AW512</f>
        <v>REDUCIR</v>
      </c>
      <c r="K511" s="372" t="str">
        <f t="shared" si="7"/>
        <v>Si el proceso lo requiere</v>
      </c>
      <c r="L511" s="369" t="s">
        <v>649</v>
      </c>
      <c r="M511" s="369"/>
      <c r="N511" s="369"/>
      <c r="O511" s="369" t="s">
        <v>650</v>
      </c>
      <c r="P511" s="369" t="s">
        <v>651</v>
      </c>
      <c r="Q511" s="369"/>
      <c r="R511" s="369"/>
      <c r="S511" s="440" t="s">
        <v>652</v>
      </c>
    </row>
    <row r="512" spans="1:19" ht="24" hidden="1" customHeight="1" x14ac:dyDescent="0.2">
      <c r="A512" s="378"/>
      <c r="B512" s="372"/>
      <c r="C512" s="372"/>
      <c r="D512" s="372"/>
      <c r="E512" s="372"/>
      <c r="F512" s="372"/>
      <c r="G512" s="133" t="str">
        <f>'01-Mapa de riesgo-UO'!I513</f>
        <v>Bajo nivel de seguimiento periódico en la ejecución de proyectos (contratos, Ordenes de servicios, proyectos de operación comercial)</v>
      </c>
      <c r="H512" s="372"/>
      <c r="I512" s="438"/>
      <c r="J512" s="276" t="str">
        <f>'01-Mapa de riesgo-UO'!AW513</f>
        <v>REDUCIR</v>
      </c>
      <c r="K512" s="372"/>
      <c r="L512" s="369"/>
      <c r="M512" s="369"/>
      <c r="N512" s="369"/>
      <c r="O512" s="369"/>
      <c r="P512" s="369"/>
      <c r="Q512" s="369"/>
      <c r="R512" s="369"/>
      <c r="S512" s="440"/>
    </row>
    <row r="513" spans="1:19" ht="24" hidden="1" customHeight="1" x14ac:dyDescent="0.2">
      <c r="A513" s="378"/>
      <c r="B513" s="372"/>
      <c r="C513" s="372"/>
      <c r="D513" s="372"/>
      <c r="E513" s="372"/>
      <c r="F513" s="372"/>
      <c r="G513" s="133" t="str">
        <f>'01-Mapa de riesgo-UO'!I514</f>
        <v xml:space="preserve">Desarticulación de los procedimientos institucionales para el desarrollo y ejecución en cada una de sus etapas </v>
      </c>
      <c r="H513" s="372"/>
      <c r="I513" s="438"/>
      <c r="J513" s="276" t="str">
        <f>'01-Mapa de riesgo-UO'!AW514</f>
        <v>REDUCIR</v>
      </c>
      <c r="K513" s="372"/>
      <c r="L513" s="369"/>
      <c r="M513" s="369"/>
      <c r="N513" s="369"/>
      <c r="O513" s="369"/>
      <c r="P513" s="369"/>
      <c r="Q513" s="369"/>
      <c r="R513" s="369"/>
      <c r="S513" s="440"/>
    </row>
    <row r="514" spans="1:19" ht="24" hidden="1" customHeight="1" x14ac:dyDescent="0.2">
      <c r="A514" s="378">
        <v>169</v>
      </c>
      <c r="B514" s="372" t="str">
        <f>'01-Mapa de riesgo-UO'!D515</f>
        <v>ADMINISTRACIÓN_INSTITUCIONAL</v>
      </c>
      <c r="C514" s="372"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276" t="str">
        <f>'01-Mapa de riesgo-UO'!AW515</f>
        <v>COMPARTIR</v>
      </c>
      <c r="K514" s="372" t="str">
        <f t="shared" si="7"/>
        <v>Si el proceso lo requiere</v>
      </c>
      <c r="L514" s="369"/>
      <c r="M514" s="369"/>
      <c r="N514" s="369"/>
      <c r="O514" s="369"/>
      <c r="P514" s="369"/>
      <c r="Q514" s="369"/>
      <c r="R514" s="369"/>
      <c r="S514" s="440"/>
    </row>
    <row r="515" spans="1:19" ht="24" hidden="1" customHeight="1" x14ac:dyDescent="0.2">
      <c r="A515" s="378"/>
      <c r="B515" s="372"/>
      <c r="C515" s="372"/>
      <c r="D515" s="372"/>
      <c r="E515" s="372"/>
      <c r="F515" s="372"/>
      <c r="G515" s="133">
        <f>'01-Mapa de riesgo-UO'!I516</f>
        <v>0</v>
      </c>
      <c r="H515" s="372"/>
      <c r="I515" s="438"/>
      <c r="J515" s="276" t="str">
        <f>'01-Mapa de riesgo-UO'!AW516</f>
        <v>COMPARTIR</v>
      </c>
      <c r="K515" s="372"/>
      <c r="L515" s="369"/>
      <c r="M515" s="369"/>
      <c r="N515" s="369"/>
      <c r="O515" s="369"/>
      <c r="P515" s="369"/>
      <c r="Q515" s="369"/>
      <c r="R515" s="369"/>
      <c r="S515" s="440"/>
    </row>
    <row r="516" spans="1:19" ht="24" hidden="1" customHeight="1" x14ac:dyDescent="0.2">
      <c r="A516" s="378"/>
      <c r="B516" s="372"/>
      <c r="C516" s="372"/>
      <c r="D516" s="372"/>
      <c r="E516" s="372"/>
      <c r="F516" s="372"/>
      <c r="G516" s="133">
        <f>'01-Mapa de riesgo-UO'!I517</f>
        <v>0</v>
      </c>
      <c r="H516" s="372"/>
      <c r="I516" s="438"/>
      <c r="J516" s="276" t="str">
        <f>'01-Mapa de riesgo-UO'!AW517</f>
        <v>REDUCIR</v>
      </c>
      <c r="K516" s="372"/>
      <c r="L516" s="369"/>
      <c r="M516" s="369"/>
      <c r="N516" s="369"/>
      <c r="O516" s="369"/>
      <c r="P516" s="369"/>
      <c r="Q516" s="369"/>
      <c r="R516" s="369"/>
      <c r="S516" s="440"/>
    </row>
    <row r="517" spans="1:19" ht="36" hidden="1" customHeight="1" x14ac:dyDescent="0.2">
      <c r="A517" s="378">
        <v>170</v>
      </c>
      <c r="B517" s="372" t="str">
        <f>'01-Mapa de riesgo-UO'!D518</f>
        <v>ADMINISTRACIÓN_INSTITUCIONAL</v>
      </c>
      <c r="C517" s="372"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276" t="str">
        <f>'01-Mapa de riesgo-UO'!AW518</f>
        <v>REDUCIR</v>
      </c>
      <c r="K517" s="372" t="str">
        <f t="shared" si="7"/>
        <v>Si el proceso lo requiere</v>
      </c>
      <c r="L517" s="369"/>
      <c r="M517" s="369"/>
      <c r="N517" s="369"/>
      <c r="O517" s="369"/>
      <c r="P517" s="369"/>
      <c r="Q517" s="369"/>
      <c r="R517" s="369"/>
      <c r="S517" s="440"/>
    </row>
    <row r="518" spans="1:19" ht="24" hidden="1" customHeight="1" x14ac:dyDescent="0.2">
      <c r="A518" s="378"/>
      <c r="B518" s="372"/>
      <c r="C518" s="372"/>
      <c r="D518" s="372"/>
      <c r="E518" s="372"/>
      <c r="F518" s="372"/>
      <c r="G518" s="133">
        <f>'01-Mapa de riesgo-UO'!I519</f>
        <v>0</v>
      </c>
      <c r="H518" s="372"/>
      <c r="I518" s="438"/>
      <c r="J518" s="276">
        <f>'01-Mapa de riesgo-UO'!AW519</f>
        <v>0</v>
      </c>
      <c r="K518" s="372"/>
      <c r="L518" s="369"/>
      <c r="M518" s="369"/>
      <c r="N518" s="369"/>
      <c r="O518" s="369"/>
      <c r="P518" s="369"/>
      <c r="Q518" s="369"/>
      <c r="R518" s="369"/>
      <c r="S518" s="440"/>
    </row>
    <row r="519" spans="1:19" ht="24" hidden="1" customHeight="1" x14ac:dyDescent="0.2">
      <c r="A519" s="378"/>
      <c r="B519" s="372"/>
      <c r="C519" s="372"/>
      <c r="D519" s="372"/>
      <c r="E519" s="372"/>
      <c r="F519" s="372"/>
      <c r="G519" s="133">
        <f>'01-Mapa de riesgo-UO'!I520</f>
        <v>0</v>
      </c>
      <c r="H519" s="372"/>
      <c r="I519" s="438"/>
      <c r="J519" s="276">
        <f>'01-Mapa de riesgo-UO'!AW520</f>
        <v>0</v>
      </c>
      <c r="K519" s="372"/>
      <c r="L519" s="369"/>
      <c r="M519" s="369"/>
      <c r="N519" s="369"/>
      <c r="O519" s="369"/>
      <c r="P519" s="369"/>
      <c r="Q519" s="369"/>
      <c r="R519" s="369"/>
      <c r="S519" s="440"/>
    </row>
    <row r="520" spans="1:19" ht="60" hidden="1" customHeight="1" x14ac:dyDescent="0.2">
      <c r="A520" s="378">
        <v>171</v>
      </c>
      <c r="B520" s="372" t="str">
        <f>'01-Mapa de riesgo-UO'!D521</f>
        <v>ASEGURAMIENTO_DE_LA_CALIDAD_INSTITUCIONAL</v>
      </c>
      <c r="C520" s="372"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276" t="str">
        <f>'01-Mapa de riesgo-UO'!AW521</f>
        <v>ASUMIR</v>
      </c>
      <c r="K520" s="372" t="str">
        <f t="shared" si="7"/>
        <v>NO</v>
      </c>
      <c r="L520" s="369"/>
      <c r="M520" s="369"/>
      <c r="N520" s="369"/>
      <c r="O520" s="369"/>
      <c r="P520" s="369"/>
      <c r="Q520" s="369"/>
      <c r="R520" s="369"/>
      <c r="S520" s="440"/>
    </row>
    <row r="521" spans="1:19" ht="24" hidden="1" customHeight="1" x14ac:dyDescent="0.2">
      <c r="A521" s="378"/>
      <c r="B521" s="372"/>
      <c r="C521" s="372"/>
      <c r="D521" s="372"/>
      <c r="E521" s="372"/>
      <c r="F521" s="372"/>
      <c r="G521" s="133">
        <f>'01-Mapa de riesgo-UO'!I522</f>
        <v>0</v>
      </c>
      <c r="H521" s="372"/>
      <c r="I521" s="438"/>
      <c r="J521" s="276" t="str">
        <f>'01-Mapa de riesgo-UO'!AW522</f>
        <v>ASUMIR</v>
      </c>
      <c r="K521" s="372"/>
      <c r="L521" s="369"/>
      <c r="M521" s="369"/>
      <c r="N521" s="369"/>
      <c r="O521" s="369"/>
      <c r="P521" s="369"/>
      <c r="Q521" s="369"/>
      <c r="R521" s="369"/>
      <c r="S521" s="440"/>
    </row>
    <row r="522" spans="1:19" ht="24" hidden="1" customHeight="1" x14ac:dyDescent="0.2">
      <c r="A522" s="378"/>
      <c r="B522" s="372"/>
      <c r="C522" s="372"/>
      <c r="D522" s="372"/>
      <c r="E522" s="372"/>
      <c r="F522" s="372"/>
      <c r="G522" s="133">
        <f>'01-Mapa de riesgo-UO'!I523</f>
        <v>0</v>
      </c>
      <c r="H522" s="372"/>
      <c r="I522" s="438"/>
      <c r="J522" s="276" t="str">
        <f>'01-Mapa de riesgo-UO'!AW523</f>
        <v>ASUMIR</v>
      </c>
      <c r="K522" s="372"/>
      <c r="L522" s="369"/>
      <c r="M522" s="369"/>
      <c r="N522" s="369"/>
      <c r="O522" s="369"/>
      <c r="P522" s="369"/>
      <c r="Q522" s="369"/>
      <c r="R522" s="369"/>
      <c r="S522" s="440"/>
    </row>
    <row r="523" spans="1:19" ht="36" hidden="1" customHeight="1" x14ac:dyDescent="0.2">
      <c r="A523" s="378">
        <v>172</v>
      </c>
      <c r="B523" s="372" t="str">
        <f>'01-Mapa de riesgo-UO'!D524</f>
        <v>ADMINISTRACIÓN_INSTITUCIONAL</v>
      </c>
      <c r="C523" s="372"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276" t="str">
        <f>'01-Mapa de riesgo-UO'!AW524</f>
        <v>REDUCIR</v>
      </c>
      <c r="K523" s="372" t="str">
        <f t="shared" si="7"/>
        <v>Si el proceso lo requiere</v>
      </c>
      <c r="L523" s="369"/>
      <c r="M523" s="369"/>
      <c r="N523" s="369"/>
      <c r="O523" s="369"/>
      <c r="P523" s="369"/>
      <c r="Q523" s="369"/>
      <c r="R523" s="369"/>
      <c r="S523" s="440"/>
    </row>
    <row r="524" spans="1:19" ht="24" hidden="1" customHeight="1" x14ac:dyDescent="0.2">
      <c r="A524" s="378"/>
      <c r="B524" s="372"/>
      <c r="C524" s="372"/>
      <c r="D524" s="372"/>
      <c r="E524" s="372"/>
      <c r="F524" s="372"/>
      <c r="G524" s="133" t="str">
        <f>'01-Mapa de riesgo-UO'!I525</f>
        <v>Desconocimiento por parte del equipo GEC del Plan Maestro y del Plan de Desarrollo Institucional, para la adecuada priorización de las obras</v>
      </c>
      <c r="H524" s="372"/>
      <c r="I524" s="438"/>
      <c r="J524" s="276" t="str">
        <f>'01-Mapa de riesgo-UO'!AW525</f>
        <v>REDUCIR</v>
      </c>
      <c r="K524" s="372"/>
      <c r="L524" s="369"/>
      <c r="M524" s="369"/>
      <c r="N524" s="369"/>
      <c r="O524" s="369"/>
      <c r="P524" s="369"/>
      <c r="Q524" s="369"/>
      <c r="R524" s="369"/>
      <c r="S524" s="440"/>
    </row>
    <row r="525" spans="1:19" ht="24" hidden="1" customHeight="1" x14ac:dyDescent="0.2">
      <c r="A525" s="378"/>
      <c r="B525" s="372"/>
      <c r="C525" s="372"/>
      <c r="D525" s="372"/>
      <c r="E525" s="372"/>
      <c r="F525" s="372"/>
      <c r="G525" s="133">
        <f>'01-Mapa de riesgo-UO'!I526</f>
        <v>0</v>
      </c>
      <c r="H525" s="372"/>
      <c r="I525" s="438"/>
      <c r="J525" s="276">
        <f>'01-Mapa de riesgo-UO'!AW526</f>
        <v>0</v>
      </c>
      <c r="K525" s="372"/>
      <c r="L525" s="369"/>
      <c r="M525" s="369"/>
      <c r="N525" s="369"/>
      <c r="O525" s="369"/>
      <c r="P525" s="369"/>
      <c r="Q525" s="369"/>
      <c r="R525" s="369"/>
      <c r="S525" s="440"/>
    </row>
    <row r="526" spans="1:19" ht="24" hidden="1" customHeight="1" x14ac:dyDescent="0.2">
      <c r="A526" s="378">
        <v>173</v>
      </c>
      <c r="B526" s="372" t="str">
        <f>'01-Mapa de riesgo-UO'!D527</f>
        <v>ADMINISTRACIÓN_INSTITUCIONAL</v>
      </c>
      <c r="C526" s="372"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276" t="str">
        <f>'01-Mapa de riesgo-UO'!AW527</f>
        <v>ASUMIR</v>
      </c>
      <c r="K526" s="372" t="str">
        <f t="shared" si="7"/>
        <v>NO</v>
      </c>
      <c r="L526" s="369"/>
      <c r="M526" s="369"/>
      <c r="N526" s="369"/>
      <c r="O526" s="369"/>
      <c r="P526" s="369"/>
      <c r="Q526" s="369"/>
      <c r="R526" s="369"/>
      <c r="S526" s="440"/>
    </row>
    <row r="527" spans="1:19" ht="24" hidden="1" customHeight="1" x14ac:dyDescent="0.2">
      <c r="A527" s="378"/>
      <c r="B527" s="372"/>
      <c r="C527" s="372"/>
      <c r="D527" s="372"/>
      <c r="E527" s="372"/>
      <c r="F527" s="372"/>
      <c r="G527" s="133" t="str">
        <f>'01-Mapa de riesgo-UO'!I528</f>
        <v xml:space="preserve">Falta de planeacion del proyecto </v>
      </c>
      <c r="H527" s="372"/>
      <c r="I527" s="438"/>
      <c r="J527" s="276" t="str">
        <f>'01-Mapa de riesgo-UO'!AW528</f>
        <v>ASUMIR</v>
      </c>
      <c r="K527" s="372"/>
      <c r="L527" s="369"/>
      <c r="M527" s="369"/>
      <c r="N527" s="369"/>
      <c r="O527" s="369"/>
      <c r="P527" s="369"/>
      <c r="Q527" s="369"/>
      <c r="R527" s="369"/>
      <c r="S527" s="440"/>
    </row>
    <row r="528" spans="1:19" ht="22.5" hidden="1" x14ac:dyDescent="0.2">
      <c r="A528" s="378"/>
      <c r="B528" s="372"/>
      <c r="C528" s="372"/>
      <c r="D528" s="372"/>
      <c r="E528" s="372"/>
      <c r="F528" s="372"/>
      <c r="G528" s="133" t="str">
        <f>'01-Mapa de riesgo-UO'!I529</f>
        <v>Cambio y actualizacion de normativas de construccion.</v>
      </c>
      <c r="H528" s="372"/>
      <c r="I528" s="438"/>
      <c r="J528" s="276" t="str">
        <f>'01-Mapa de riesgo-UO'!AW529</f>
        <v>ASUMIR</v>
      </c>
      <c r="K528" s="372"/>
      <c r="L528" s="369"/>
      <c r="M528" s="369"/>
      <c r="N528" s="369"/>
      <c r="O528" s="369"/>
      <c r="P528" s="369"/>
      <c r="Q528" s="369"/>
      <c r="R528" s="369"/>
      <c r="S528" s="440"/>
    </row>
    <row r="529" spans="1:19" ht="24" hidden="1" customHeight="1" x14ac:dyDescent="0.2">
      <c r="A529" s="378">
        <v>174</v>
      </c>
      <c r="B529" s="372" t="str">
        <f>'01-Mapa de riesgo-UO'!D530</f>
        <v>ADMINISTRACIÓN_INSTITUCIONAL</v>
      </c>
      <c r="C529" s="372"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276" t="str">
        <f>'01-Mapa de riesgo-UO'!AW530</f>
        <v>ASUMIR</v>
      </c>
      <c r="K529" s="372" t="str">
        <f t="shared" si="7"/>
        <v>NO</v>
      </c>
      <c r="L529" s="369"/>
      <c r="M529" s="369"/>
      <c r="N529" s="369"/>
      <c r="O529" s="369"/>
      <c r="P529" s="369"/>
      <c r="Q529" s="369"/>
      <c r="R529" s="369"/>
      <c r="S529" s="440"/>
    </row>
    <row r="530" spans="1:19" ht="24" hidden="1" customHeight="1" x14ac:dyDescent="0.2">
      <c r="A530" s="378"/>
      <c r="B530" s="372"/>
      <c r="C530" s="372"/>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276" t="str">
        <f>'01-Mapa de riesgo-UO'!AW531</f>
        <v>ASUMIR</v>
      </c>
      <c r="K530" s="372"/>
      <c r="L530" s="369"/>
      <c r="M530" s="369"/>
      <c r="N530" s="369"/>
      <c r="O530" s="369"/>
      <c r="P530" s="369"/>
      <c r="Q530" s="369"/>
      <c r="R530" s="369"/>
      <c r="S530" s="440"/>
    </row>
    <row r="531" spans="1:19" ht="24" hidden="1" customHeight="1" x14ac:dyDescent="0.2">
      <c r="A531" s="378"/>
      <c r="B531" s="372"/>
      <c r="C531" s="372"/>
      <c r="D531" s="372"/>
      <c r="E531" s="372"/>
      <c r="F531" s="372"/>
      <c r="G531" s="133" t="str">
        <f>'01-Mapa de riesgo-UO'!I532</f>
        <v>Fallas técnicas del servidor, o por problemas de energía eléctrica o conexión a Internet</v>
      </c>
      <c r="H531" s="372"/>
      <c r="I531" s="438"/>
      <c r="J531" s="276" t="str">
        <f>'01-Mapa de riesgo-UO'!AW532</f>
        <v>ASUMIR</v>
      </c>
      <c r="K531" s="372"/>
      <c r="L531" s="369"/>
      <c r="M531" s="369"/>
      <c r="N531" s="369"/>
      <c r="O531" s="369"/>
      <c r="P531" s="369"/>
      <c r="Q531" s="369"/>
      <c r="R531" s="369"/>
      <c r="S531" s="440"/>
    </row>
    <row r="532" spans="1:19" ht="36" hidden="1" customHeight="1" x14ac:dyDescent="0.2">
      <c r="A532" s="378">
        <v>175</v>
      </c>
      <c r="B532" s="372" t="str">
        <f>'01-Mapa de riesgo-UO'!D533</f>
        <v>ADMINISTRACIÓN_INSTITUCIONAL</v>
      </c>
      <c r="C532" s="372"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276" t="str">
        <f>'01-Mapa de riesgo-UO'!AW533</f>
        <v>ASUMIR</v>
      </c>
      <c r="K532" s="372" t="str">
        <f t="shared" si="7"/>
        <v>NO</v>
      </c>
      <c r="L532" s="369"/>
      <c r="M532" s="369"/>
      <c r="N532" s="369"/>
      <c r="O532" s="369"/>
      <c r="P532" s="369"/>
      <c r="Q532" s="369"/>
      <c r="R532" s="369"/>
      <c r="S532" s="440"/>
    </row>
    <row r="533" spans="1:19" ht="24" hidden="1" customHeight="1" x14ac:dyDescent="0.2">
      <c r="A533" s="378"/>
      <c r="B533" s="372"/>
      <c r="C533" s="372"/>
      <c r="D533" s="372"/>
      <c r="E533" s="372"/>
      <c r="F533" s="372"/>
      <c r="G533" s="133" t="str">
        <f>'01-Mapa de riesgo-UO'!I534</f>
        <v>Entidades externas que no suministran soportes o información requerida para dar respuesta</v>
      </c>
      <c r="H533" s="372"/>
      <c r="I533" s="438"/>
      <c r="J533" s="276" t="str">
        <f>'01-Mapa de riesgo-UO'!AW534</f>
        <v>ASUMIR</v>
      </c>
      <c r="K533" s="372"/>
      <c r="L533" s="369"/>
      <c r="M533" s="369"/>
      <c r="N533" s="369"/>
      <c r="O533" s="369"/>
      <c r="P533" s="369"/>
      <c r="Q533" s="369"/>
      <c r="R533" s="369"/>
      <c r="S533" s="440"/>
    </row>
    <row r="534" spans="1:19" ht="24" hidden="1" customHeight="1" x14ac:dyDescent="0.2">
      <c r="A534" s="378"/>
      <c r="B534" s="372"/>
      <c r="C534" s="372"/>
      <c r="D534" s="372"/>
      <c r="E534" s="372"/>
      <c r="F534" s="372"/>
      <c r="G534" s="133">
        <f>'01-Mapa de riesgo-UO'!I535</f>
        <v>0</v>
      </c>
      <c r="H534" s="372"/>
      <c r="I534" s="438"/>
      <c r="J534" s="276" t="str">
        <f>'01-Mapa de riesgo-UO'!AW535</f>
        <v>ASUMIR</v>
      </c>
      <c r="K534" s="372"/>
      <c r="L534" s="369"/>
      <c r="M534" s="369"/>
      <c r="N534" s="369"/>
      <c r="O534" s="369"/>
      <c r="P534" s="369"/>
      <c r="Q534" s="369"/>
      <c r="R534" s="369"/>
      <c r="S534" s="440"/>
    </row>
    <row r="535" spans="1:19" ht="36" hidden="1" customHeight="1" x14ac:dyDescent="0.2">
      <c r="A535" s="378">
        <v>176</v>
      </c>
      <c r="B535" s="372" t="str">
        <f>'01-Mapa de riesgo-UO'!D536</f>
        <v>ADMINISTRACIÓN_INSTITUCIONAL</v>
      </c>
      <c r="C535" s="372"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276" t="str">
        <f>'01-Mapa de riesgo-UO'!AW536</f>
        <v>ASUMIR</v>
      </c>
      <c r="K535" s="372" t="str">
        <f t="shared" si="7"/>
        <v>NO</v>
      </c>
      <c r="L535" s="369"/>
      <c r="M535" s="369"/>
      <c r="N535" s="369"/>
      <c r="O535" s="369"/>
      <c r="P535" s="369"/>
      <c r="Q535" s="369"/>
      <c r="R535" s="369"/>
      <c r="S535" s="440"/>
    </row>
    <row r="536" spans="1:19" ht="24" hidden="1" customHeight="1" x14ac:dyDescent="0.2">
      <c r="A536" s="378"/>
      <c r="B536" s="372"/>
      <c r="C536" s="372"/>
      <c r="D536" s="372"/>
      <c r="E536" s="372"/>
      <c r="F536" s="372"/>
      <c r="G536" s="133" t="str">
        <f>'01-Mapa de riesgo-UO'!I537</f>
        <v>Cambios de normas expedidas por órganos o entidades extremas a la Universidad</v>
      </c>
      <c r="H536" s="372"/>
      <c r="I536" s="438"/>
      <c r="J536" s="276" t="str">
        <f>'01-Mapa de riesgo-UO'!AW537</f>
        <v>ASUMIR</v>
      </c>
      <c r="K536" s="372"/>
      <c r="L536" s="369"/>
      <c r="M536" s="369"/>
      <c r="N536" s="369"/>
      <c r="O536" s="369"/>
      <c r="P536" s="369"/>
      <c r="Q536" s="369"/>
      <c r="R536" s="369"/>
      <c r="S536" s="440"/>
    </row>
    <row r="537" spans="1:19" ht="24" hidden="1" customHeight="1" x14ac:dyDescent="0.2">
      <c r="A537" s="378"/>
      <c r="B537" s="372"/>
      <c r="C537" s="372"/>
      <c r="D537" s="372"/>
      <c r="E537" s="372"/>
      <c r="F537" s="372"/>
      <c r="G537" s="133">
        <f>'01-Mapa de riesgo-UO'!I538</f>
        <v>0</v>
      </c>
      <c r="H537" s="372"/>
      <c r="I537" s="438"/>
      <c r="J537" s="276" t="str">
        <f>'01-Mapa de riesgo-UO'!AW538</f>
        <v>ASUMIR</v>
      </c>
      <c r="K537" s="372"/>
      <c r="L537" s="369"/>
      <c r="M537" s="369"/>
      <c r="N537" s="369"/>
      <c r="O537" s="369"/>
      <c r="P537" s="369"/>
      <c r="Q537" s="369"/>
      <c r="R537" s="369"/>
      <c r="S537" s="440"/>
    </row>
    <row r="538" spans="1:19" ht="36" hidden="1" customHeight="1" x14ac:dyDescent="0.2">
      <c r="A538" s="378">
        <v>177</v>
      </c>
      <c r="B538" s="372" t="str">
        <f>'01-Mapa de riesgo-UO'!D539</f>
        <v>ADMINISTRACIÓN_INSTITUCIONAL</v>
      </c>
      <c r="C538" s="372"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276" t="str">
        <f>'01-Mapa de riesgo-UO'!AW539</f>
        <v>ASUMIR</v>
      </c>
      <c r="K538" s="372" t="str">
        <f t="shared" ref="K538:K601" si="8">IF(I538="GRAVE","Debe formularse",IF(I538="MODERADO", "Si el proceso lo requiere","NO"))</f>
        <v>NO</v>
      </c>
      <c r="L538" s="369"/>
      <c r="M538" s="369"/>
      <c r="N538" s="369"/>
      <c r="O538" s="369"/>
      <c r="P538" s="369"/>
      <c r="Q538" s="369"/>
      <c r="R538" s="369"/>
      <c r="S538" s="440"/>
    </row>
    <row r="539" spans="1:19" ht="24" hidden="1" customHeight="1" x14ac:dyDescent="0.2">
      <c r="A539" s="378"/>
      <c r="B539" s="372"/>
      <c r="C539" s="372"/>
      <c r="D539" s="372"/>
      <c r="E539" s="372"/>
      <c r="F539" s="372"/>
      <c r="G539" s="133" t="str">
        <f>'01-Mapa de riesgo-UO'!I540</f>
        <v>Controles de acceso deficientes</v>
      </c>
      <c r="H539" s="372"/>
      <c r="I539" s="438"/>
      <c r="J539" s="276" t="str">
        <f>'01-Mapa de riesgo-UO'!AW540</f>
        <v>ASUMIR</v>
      </c>
      <c r="K539" s="372"/>
      <c r="L539" s="369"/>
      <c r="M539" s="369"/>
      <c r="N539" s="369"/>
      <c r="O539" s="369"/>
      <c r="P539" s="369"/>
      <c r="Q539" s="369"/>
      <c r="R539" s="369"/>
      <c r="S539" s="440"/>
    </row>
    <row r="540" spans="1:19" ht="24" hidden="1" customHeight="1" x14ac:dyDescent="0.2">
      <c r="A540" s="378"/>
      <c r="B540" s="372"/>
      <c r="C540" s="372"/>
      <c r="D540" s="372"/>
      <c r="E540" s="372"/>
      <c r="F540" s="372"/>
      <c r="G540" s="133">
        <f>'01-Mapa de riesgo-UO'!I541</f>
        <v>0</v>
      </c>
      <c r="H540" s="372"/>
      <c r="I540" s="438"/>
      <c r="J540" s="276" t="str">
        <f>'01-Mapa de riesgo-UO'!AW541</f>
        <v>ASUMIR</v>
      </c>
      <c r="K540" s="372"/>
      <c r="L540" s="369"/>
      <c r="M540" s="369"/>
      <c r="N540" s="369"/>
      <c r="O540" s="369"/>
      <c r="P540" s="369"/>
      <c r="Q540" s="369"/>
      <c r="R540" s="369"/>
      <c r="S540" s="440"/>
    </row>
    <row r="541" spans="1:19" ht="24" hidden="1" customHeight="1" x14ac:dyDescent="0.2">
      <c r="A541" s="378">
        <v>178</v>
      </c>
      <c r="B541" s="372" t="str">
        <f>'01-Mapa de riesgo-UO'!D542</f>
        <v>ADMINISTRACIÓN_INSTITUCIONAL</v>
      </c>
      <c r="C541" s="372"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276" t="str">
        <f>'01-Mapa de riesgo-UO'!AW542</f>
        <v>ASUMIR</v>
      </c>
      <c r="K541" s="372" t="str">
        <f t="shared" si="8"/>
        <v>NO</v>
      </c>
      <c r="L541" s="369"/>
      <c r="M541" s="369"/>
      <c r="N541" s="369"/>
      <c r="O541" s="369"/>
      <c r="P541" s="369"/>
      <c r="Q541" s="369"/>
      <c r="R541" s="369"/>
      <c r="S541" s="440"/>
    </row>
    <row r="542" spans="1:19" ht="24" hidden="1" customHeight="1" x14ac:dyDescent="0.2">
      <c r="A542" s="378"/>
      <c r="B542" s="372"/>
      <c r="C542" s="372"/>
      <c r="D542" s="372"/>
      <c r="E542" s="372"/>
      <c r="F542" s="372"/>
      <c r="G542" s="133" t="str">
        <f>'01-Mapa de riesgo-UO'!I543</f>
        <v>Modificaciones en la Estructura Organizacional y que tienen relación directa con los instrumentos archivisticos</v>
      </c>
      <c r="H542" s="372"/>
      <c r="I542" s="438"/>
      <c r="J542" s="276" t="str">
        <f>'01-Mapa de riesgo-UO'!AW543</f>
        <v>ASUMIR</v>
      </c>
      <c r="K542" s="372"/>
      <c r="L542" s="369"/>
      <c r="M542" s="369"/>
      <c r="N542" s="369"/>
      <c r="O542" s="369"/>
      <c r="P542" s="369"/>
      <c r="Q542" s="369"/>
      <c r="R542" s="369"/>
      <c r="S542" s="440"/>
    </row>
    <row r="543" spans="1:19" ht="24" hidden="1" customHeight="1" x14ac:dyDescent="0.2">
      <c r="A543" s="378"/>
      <c r="B543" s="372"/>
      <c r="C543" s="372"/>
      <c r="D543" s="372"/>
      <c r="E543" s="372"/>
      <c r="F543" s="372"/>
      <c r="G543" s="133">
        <f>'01-Mapa de riesgo-UO'!I544</f>
        <v>0</v>
      </c>
      <c r="H543" s="372"/>
      <c r="I543" s="438"/>
      <c r="J543" s="276" t="str">
        <f>'01-Mapa de riesgo-UO'!AW544</f>
        <v>ASUMIR</v>
      </c>
      <c r="K543" s="372"/>
      <c r="L543" s="369"/>
      <c r="M543" s="369"/>
      <c r="N543" s="369"/>
      <c r="O543" s="369"/>
      <c r="P543" s="369"/>
      <c r="Q543" s="369"/>
      <c r="R543" s="369"/>
      <c r="S543" s="440"/>
    </row>
    <row r="544" spans="1:19" ht="22.5" hidden="1" x14ac:dyDescent="0.2">
      <c r="A544" s="378">
        <v>179</v>
      </c>
      <c r="B544" s="372" t="str">
        <f>'01-Mapa de riesgo-UO'!D545</f>
        <v>ADMINISTRACIÓN_INSTITUCIONAL</v>
      </c>
      <c r="C544" s="372"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276" t="str">
        <f>'01-Mapa de riesgo-UO'!AW545</f>
        <v>REDUCIR</v>
      </c>
      <c r="K544" s="372" t="str">
        <f t="shared" si="8"/>
        <v>Si el proceso lo requiere</v>
      </c>
      <c r="L544" s="369"/>
      <c r="M544" s="369"/>
      <c r="N544" s="369"/>
      <c r="O544" s="369"/>
      <c r="P544" s="369"/>
      <c r="Q544" s="369"/>
      <c r="R544" s="369"/>
      <c r="S544" s="440"/>
    </row>
    <row r="545" spans="1:19" ht="22.5" hidden="1" x14ac:dyDescent="0.2">
      <c r="A545" s="378"/>
      <c r="B545" s="372"/>
      <c r="C545" s="372"/>
      <c r="D545" s="372"/>
      <c r="E545" s="372"/>
      <c r="F545" s="372"/>
      <c r="G545" s="133" t="str">
        <f>'01-Mapa de riesgo-UO'!I546</f>
        <v>Errores humanos en la operación y mantenimiento de equipos y redes.</v>
      </c>
      <c r="H545" s="372"/>
      <c r="I545" s="438"/>
      <c r="J545" s="276" t="str">
        <f>'01-Mapa de riesgo-UO'!AW546</f>
        <v>REDUCIR</v>
      </c>
      <c r="K545" s="372"/>
      <c r="L545" s="369"/>
      <c r="M545" s="369"/>
      <c r="N545" s="369"/>
      <c r="O545" s="369"/>
      <c r="P545" s="369"/>
      <c r="Q545" s="369"/>
      <c r="R545" s="369"/>
      <c r="S545" s="440"/>
    </row>
    <row r="546" spans="1:19" ht="22.5" hidden="1" x14ac:dyDescent="0.2">
      <c r="A546" s="378"/>
      <c r="B546" s="372"/>
      <c r="C546" s="372"/>
      <c r="D546" s="372"/>
      <c r="E546" s="372"/>
      <c r="F546" s="372"/>
      <c r="G546" s="133" t="str">
        <f>'01-Mapa de riesgo-UO'!I547</f>
        <v>Fallos en equipos y redes de media tensión del proveedor de servicio.</v>
      </c>
      <c r="H546" s="372"/>
      <c r="I546" s="438"/>
      <c r="J546" s="276" t="str">
        <f>'01-Mapa de riesgo-UO'!AW547</f>
        <v>REDUCIR</v>
      </c>
      <c r="K546" s="372"/>
      <c r="L546" s="369"/>
      <c r="M546" s="369"/>
      <c r="N546" s="369"/>
      <c r="O546" s="369"/>
      <c r="P546" s="369"/>
      <c r="Q546" s="369"/>
      <c r="R546" s="369"/>
      <c r="S546" s="440"/>
    </row>
    <row r="547" spans="1:19" ht="24" hidden="1" customHeight="1" x14ac:dyDescent="0.2">
      <c r="A547" s="378">
        <v>180</v>
      </c>
      <c r="B547" s="372" t="str">
        <f>'01-Mapa de riesgo-UO'!D548</f>
        <v>ADMINISTRACIÓN_INSTITUCIONAL</v>
      </c>
      <c r="C547" s="372"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276">
        <f>'01-Mapa de riesgo-UO'!AW548</f>
        <v>0</v>
      </c>
      <c r="K547" s="372" t="str">
        <f t="shared" si="8"/>
        <v>Si el proceso lo requiere</v>
      </c>
      <c r="L547" s="369" t="s">
        <v>93</v>
      </c>
      <c r="M547" s="369"/>
      <c r="N547" s="369"/>
      <c r="O547" s="369" t="s">
        <v>2811</v>
      </c>
      <c r="P547" s="369" t="s">
        <v>2812</v>
      </c>
      <c r="Q547" s="369"/>
      <c r="R547" s="369"/>
      <c r="S547" s="440" t="s">
        <v>2813</v>
      </c>
    </row>
    <row r="548" spans="1:19" ht="22.5" hidden="1" x14ac:dyDescent="0.2">
      <c r="A548" s="378"/>
      <c r="B548" s="372"/>
      <c r="C548" s="372"/>
      <c r="D548" s="372"/>
      <c r="E548" s="372"/>
      <c r="F548" s="372"/>
      <c r="G548" s="133" t="str">
        <f>'01-Mapa de riesgo-UO'!I549</f>
        <v>Falta de seguimiento al tramite de pago a proveedores.</v>
      </c>
      <c r="H548" s="372"/>
      <c r="I548" s="438"/>
      <c r="J548" s="276">
        <f>'01-Mapa de riesgo-UO'!AW549</f>
        <v>0</v>
      </c>
      <c r="K548" s="372"/>
      <c r="L548" s="369"/>
      <c r="M548" s="369"/>
      <c r="N548" s="369"/>
      <c r="O548" s="369"/>
      <c r="P548" s="369"/>
      <c r="Q548" s="369"/>
      <c r="R548" s="369"/>
      <c r="S548" s="440"/>
    </row>
    <row r="549" spans="1:19" ht="24" hidden="1" customHeight="1" x14ac:dyDescent="0.2">
      <c r="A549" s="378"/>
      <c r="B549" s="372"/>
      <c r="C549" s="372"/>
      <c r="D549" s="372"/>
      <c r="E549" s="372"/>
      <c r="F549" s="372"/>
      <c r="G549" s="133" t="str">
        <f>'01-Mapa de riesgo-UO'!I550</f>
        <v xml:space="preserve">Diligenciamiento oportuno del acta de recibido a satisfaccion por de los supervisores </v>
      </c>
      <c r="H549" s="372"/>
      <c r="I549" s="438"/>
      <c r="J549" s="276">
        <f>'01-Mapa de riesgo-UO'!AW550</f>
        <v>0</v>
      </c>
      <c r="K549" s="372"/>
      <c r="L549" s="369"/>
      <c r="M549" s="369"/>
      <c r="N549" s="369"/>
      <c r="O549" s="369"/>
      <c r="P549" s="369"/>
      <c r="Q549" s="369"/>
      <c r="R549" s="369"/>
      <c r="S549" s="440"/>
    </row>
    <row r="550" spans="1:19" ht="36" hidden="1" customHeight="1" x14ac:dyDescent="0.2">
      <c r="A550" s="378">
        <v>181</v>
      </c>
      <c r="B550" s="372" t="str">
        <f>'01-Mapa de riesgo-UO'!D551</f>
        <v>ADMINISTRACIÓN_INSTITUCIONAL</v>
      </c>
      <c r="C550" s="372"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276" t="str">
        <f>'01-Mapa de riesgo-UO'!AW551</f>
        <v>ASUMIR</v>
      </c>
      <c r="K550" s="372" t="str">
        <f t="shared" si="8"/>
        <v>NO</v>
      </c>
      <c r="L550" s="369"/>
      <c r="M550" s="369"/>
      <c r="N550" s="369"/>
      <c r="O550" s="369"/>
      <c r="P550" s="369"/>
      <c r="Q550" s="369"/>
      <c r="R550" s="369"/>
      <c r="S550" s="440"/>
    </row>
    <row r="551" spans="1:19" ht="24" hidden="1" customHeight="1" x14ac:dyDescent="0.2">
      <c r="A551" s="378"/>
      <c r="B551" s="372"/>
      <c r="C551" s="372"/>
      <c r="D551" s="372"/>
      <c r="E551" s="372"/>
      <c r="F551" s="372"/>
      <c r="G551" s="133" t="str">
        <f>'01-Mapa de riesgo-UO'!I552</f>
        <v xml:space="preserve">Daños ocurridos en la red hidráulica al interior del campus que imposibiliten el suministro de agua. </v>
      </c>
      <c r="H551" s="372"/>
      <c r="I551" s="438"/>
      <c r="J551" s="276" t="str">
        <f>'01-Mapa de riesgo-UO'!AW552</f>
        <v>ASUMIR</v>
      </c>
      <c r="K551" s="372"/>
      <c r="L551" s="369"/>
      <c r="M551" s="369"/>
      <c r="N551" s="369"/>
      <c r="O551" s="369"/>
      <c r="P551" s="369"/>
      <c r="Q551" s="369"/>
      <c r="R551" s="369"/>
      <c r="S551" s="440"/>
    </row>
    <row r="552" spans="1:19" ht="24" hidden="1" customHeight="1" x14ac:dyDescent="0.2">
      <c r="A552" s="378"/>
      <c r="B552" s="372"/>
      <c r="C552" s="372"/>
      <c r="D552" s="372"/>
      <c r="E552" s="372"/>
      <c r="F552" s="372"/>
      <c r="G552" s="133" t="str">
        <f>'01-Mapa de riesgo-UO'!I553</f>
        <v xml:space="preserve">Falta de suministro de agua prolongado por parte del prestador del servicio, por daños ocurridos en la red hidráulica  externa </v>
      </c>
      <c r="H552" s="372"/>
      <c r="I552" s="438"/>
      <c r="J552" s="276" t="str">
        <f>'01-Mapa de riesgo-UO'!AW553</f>
        <v>ASUMIR</v>
      </c>
      <c r="K552" s="372"/>
      <c r="L552" s="369"/>
      <c r="M552" s="369"/>
      <c r="N552" s="369"/>
      <c r="O552" s="369"/>
      <c r="P552" s="369"/>
      <c r="Q552" s="369"/>
      <c r="R552" s="369"/>
      <c r="S552" s="440"/>
    </row>
    <row r="553" spans="1:19" ht="24" hidden="1" customHeight="1" x14ac:dyDescent="0.2">
      <c r="A553" s="378">
        <v>182</v>
      </c>
      <c r="B553" s="372" t="str">
        <f>'01-Mapa de riesgo-UO'!D554</f>
        <v>EGRESADOS</v>
      </c>
      <c r="C553" s="372"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276" t="str">
        <f>'01-Mapa de riesgo-UO'!AW554</f>
        <v>COMPARTIR</v>
      </c>
      <c r="K553" s="372" t="str">
        <f t="shared" si="8"/>
        <v>Si el proceso lo requiere</v>
      </c>
      <c r="L553" s="369"/>
      <c r="M553" s="369"/>
      <c r="N553" s="369"/>
      <c r="O553" s="369"/>
      <c r="P553" s="369"/>
      <c r="Q553" s="369"/>
      <c r="R553" s="369"/>
      <c r="S553" s="440"/>
    </row>
    <row r="554" spans="1:19" ht="24" hidden="1" customHeight="1" x14ac:dyDescent="0.2">
      <c r="A554" s="378"/>
      <c r="B554" s="372"/>
      <c r="C554" s="372"/>
      <c r="D554" s="372"/>
      <c r="E554" s="372"/>
      <c r="F554" s="372"/>
      <c r="G554" s="133" t="str">
        <f>'01-Mapa de riesgo-UO'!I555</f>
        <v xml:space="preserve">Deficiente comunicación entre la oficina de egresados, con egresados y empresarios </v>
      </c>
      <c r="H554" s="372"/>
      <c r="I554" s="438"/>
      <c r="J554" s="276" t="str">
        <f>'01-Mapa de riesgo-UO'!AW555</f>
        <v>REDUCIR</v>
      </c>
      <c r="K554" s="372"/>
      <c r="L554" s="369"/>
      <c r="M554" s="369"/>
      <c r="N554" s="369"/>
      <c r="O554" s="369"/>
      <c r="P554" s="369"/>
      <c r="Q554" s="369"/>
      <c r="R554" s="369"/>
      <c r="S554" s="440"/>
    </row>
    <row r="555" spans="1:19" ht="24" hidden="1" customHeight="1" x14ac:dyDescent="0.2">
      <c r="A555" s="378"/>
      <c r="B555" s="372"/>
      <c r="C555" s="372"/>
      <c r="D555" s="372"/>
      <c r="E555" s="372"/>
      <c r="F555" s="372"/>
      <c r="G555" s="133" t="str">
        <f>'01-Mapa de riesgo-UO'!I556</f>
        <v>Deficiencia en la identificación de estrategias y temas de interés, que incentiven la participación</v>
      </c>
      <c r="H555" s="372"/>
      <c r="I555" s="438"/>
      <c r="J555" s="276" t="str">
        <f>'01-Mapa de riesgo-UO'!AW556</f>
        <v>REDUCIR</v>
      </c>
      <c r="K555" s="372"/>
      <c r="L555" s="369"/>
      <c r="M555" s="369"/>
      <c r="N555" s="369"/>
      <c r="O555" s="369"/>
      <c r="P555" s="369"/>
      <c r="Q555" s="369"/>
      <c r="R555" s="369"/>
      <c r="S555" s="440"/>
    </row>
    <row r="556" spans="1:19" ht="36" hidden="1" customHeight="1" x14ac:dyDescent="0.2">
      <c r="A556" s="378">
        <v>183</v>
      </c>
      <c r="B556" s="372" t="str">
        <f>'01-Mapa de riesgo-UO'!D557</f>
        <v>EGRESADOS</v>
      </c>
      <c r="C556" s="372"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276" t="str">
        <f>'01-Mapa de riesgo-UO'!AW557</f>
        <v>REDUCIR</v>
      </c>
      <c r="K556" s="372" t="str">
        <f t="shared" si="8"/>
        <v>Si el proceso lo requiere</v>
      </c>
      <c r="L556" s="369"/>
      <c r="M556" s="369"/>
      <c r="N556" s="369"/>
      <c r="O556" s="369"/>
      <c r="P556" s="369"/>
      <c r="Q556" s="369"/>
      <c r="R556" s="369"/>
      <c r="S556" s="440"/>
    </row>
    <row r="557" spans="1:19" hidden="1" x14ac:dyDescent="0.2">
      <c r="A557" s="378"/>
      <c r="B557" s="372"/>
      <c r="C557" s="372"/>
      <c r="D557" s="372"/>
      <c r="E557" s="372"/>
      <c r="F557" s="372"/>
      <c r="G557" s="133" t="str">
        <f>'01-Mapa de riesgo-UO'!I558</f>
        <v>Difilcultad en la empleabilidad del egresado</v>
      </c>
      <c r="H557" s="372"/>
      <c r="I557" s="438"/>
      <c r="J557" s="276" t="str">
        <f>'01-Mapa de riesgo-UO'!AW558</f>
        <v>TRANSFERIR</v>
      </c>
      <c r="K557" s="372"/>
      <c r="L557" s="369"/>
      <c r="M557" s="369"/>
      <c r="N557" s="369"/>
      <c r="O557" s="369"/>
      <c r="P557" s="369"/>
      <c r="Q557" s="369"/>
      <c r="R557" s="369"/>
      <c r="S557" s="440"/>
    </row>
    <row r="558" spans="1:19" ht="24" hidden="1" customHeight="1" x14ac:dyDescent="0.2">
      <c r="A558" s="378"/>
      <c r="B558" s="372"/>
      <c r="C558" s="372"/>
      <c r="D558" s="372"/>
      <c r="E558" s="372"/>
      <c r="F558" s="372"/>
      <c r="G558" s="133">
        <f>'01-Mapa de riesgo-UO'!I559</f>
        <v>0</v>
      </c>
      <c r="H558" s="372"/>
      <c r="I558" s="438"/>
      <c r="J558" s="276">
        <f>'01-Mapa de riesgo-UO'!AW559</f>
        <v>0</v>
      </c>
      <c r="K558" s="372"/>
      <c r="L558" s="369"/>
      <c r="M558" s="369"/>
      <c r="N558" s="369"/>
      <c r="O558" s="369"/>
      <c r="P558" s="369"/>
      <c r="Q558" s="369"/>
      <c r="R558" s="369"/>
      <c r="S558" s="440"/>
    </row>
    <row r="559" spans="1:19" ht="24" hidden="1" customHeight="1" x14ac:dyDescent="0.2">
      <c r="A559" s="378">
        <v>184</v>
      </c>
      <c r="B559" s="372" t="str">
        <f>'01-Mapa de riesgo-UO'!D560</f>
        <v>DOCENCIA</v>
      </c>
      <c r="C559" s="372"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276" t="str">
        <f>'01-Mapa de riesgo-UO'!AW560</f>
        <v>ASUMIR</v>
      </c>
      <c r="K559" s="372" t="str">
        <f t="shared" si="8"/>
        <v>NO</v>
      </c>
      <c r="L559" s="369"/>
      <c r="M559" s="369"/>
      <c r="N559" s="369"/>
      <c r="O559" s="369"/>
      <c r="P559" s="369"/>
      <c r="Q559" s="369"/>
      <c r="R559" s="369"/>
      <c r="S559" s="440"/>
    </row>
    <row r="560" spans="1:19" hidden="1" x14ac:dyDescent="0.2">
      <c r="A560" s="378"/>
      <c r="B560" s="372"/>
      <c r="C560" s="372"/>
      <c r="D560" s="372"/>
      <c r="E560" s="372"/>
      <c r="F560" s="372"/>
      <c r="G560" s="133" t="str">
        <f>'01-Mapa de riesgo-UO'!I561</f>
        <v>Interpretación de la norma (ambigüedad).</v>
      </c>
      <c r="H560" s="372"/>
      <c r="I560" s="438"/>
      <c r="J560" s="276" t="str">
        <f>'01-Mapa de riesgo-UO'!AW561</f>
        <v>ASUMIR</v>
      </c>
      <c r="K560" s="372"/>
      <c r="L560" s="369"/>
      <c r="M560" s="369"/>
      <c r="N560" s="369"/>
      <c r="O560" s="369"/>
      <c r="P560" s="369"/>
      <c r="Q560" s="369"/>
      <c r="R560" s="369"/>
      <c r="S560" s="440"/>
    </row>
    <row r="561" spans="1:19" ht="24" hidden="1" customHeight="1" x14ac:dyDescent="0.2">
      <c r="A561" s="378"/>
      <c r="B561" s="372"/>
      <c r="C561" s="372"/>
      <c r="D561" s="372"/>
      <c r="E561" s="372"/>
      <c r="F561" s="372"/>
      <c r="G561" s="133" t="str">
        <f>'01-Mapa de riesgo-UO'!I562</f>
        <v>Fallas del sistema de información desde la solicitud hasta el pago y falta de integralidad entre los sistemas.</v>
      </c>
      <c r="H561" s="372"/>
      <c r="I561" s="438"/>
      <c r="J561" s="276" t="str">
        <f>'01-Mapa de riesgo-UO'!AW562</f>
        <v>ASUMIR</v>
      </c>
      <c r="K561" s="372"/>
      <c r="L561" s="369"/>
      <c r="M561" s="369"/>
      <c r="N561" s="369"/>
      <c r="O561" s="369"/>
      <c r="P561" s="369"/>
      <c r="Q561" s="369"/>
      <c r="R561" s="369"/>
      <c r="S561" s="440"/>
    </row>
    <row r="562" spans="1:19" ht="24" hidden="1" customHeight="1" x14ac:dyDescent="0.2">
      <c r="A562" s="378">
        <v>185</v>
      </c>
      <c r="B562" s="372" t="str">
        <f>'01-Mapa de riesgo-UO'!D563</f>
        <v>BIENESTAR_INSTITUCIONAL</v>
      </c>
      <c r="C562" s="372"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276" t="str">
        <f>'01-Mapa de riesgo-UO'!AW563</f>
        <v>ASUMIR</v>
      </c>
      <c r="K562" s="372" t="str">
        <f t="shared" si="8"/>
        <v>NO</v>
      </c>
      <c r="L562" s="369"/>
      <c r="M562" s="369"/>
      <c r="N562" s="369"/>
      <c r="O562" s="369"/>
      <c r="P562" s="369"/>
      <c r="Q562" s="369"/>
      <c r="R562" s="369"/>
      <c r="S562" s="440"/>
    </row>
    <row r="563" spans="1:19" ht="22.5" hidden="1" x14ac:dyDescent="0.2">
      <c r="A563" s="378"/>
      <c r="B563" s="372"/>
      <c r="C563" s="372"/>
      <c r="D563" s="372"/>
      <c r="E563" s="372"/>
      <c r="F563" s="372"/>
      <c r="G563" s="133" t="str">
        <f>'01-Mapa de riesgo-UO'!I564</f>
        <v>Uso del recurso en actividades que no aportan al bienestar docente.</v>
      </c>
      <c r="H563" s="372"/>
      <c r="I563" s="438"/>
      <c r="J563" s="276" t="str">
        <f>'01-Mapa de riesgo-UO'!AW564</f>
        <v>ASUMIR</v>
      </c>
      <c r="K563" s="372"/>
      <c r="L563" s="369"/>
      <c r="M563" s="369"/>
      <c r="N563" s="369"/>
      <c r="O563" s="369"/>
      <c r="P563" s="369"/>
      <c r="Q563" s="369"/>
      <c r="R563" s="369"/>
      <c r="S563" s="440"/>
    </row>
    <row r="564" spans="1:19" ht="24" hidden="1" customHeight="1" x14ac:dyDescent="0.2">
      <c r="A564" s="378"/>
      <c r="B564" s="372"/>
      <c r="C564" s="372"/>
      <c r="D564" s="372"/>
      <c r="E564" s="372"/>
      <c r="F564" s="372"/>
      <c r="G564" s="133">
        <f>'01-Mapa de riesgo-UO'!I565</f>
        <v>0</v>
      </c>
      <c r="H564" s="372"/>
      <c r="I564" s="438"/>
      <c r="J564" s="276" t="str">
        <f>'01-Mapa de riesgo-UO'!AW565</f>
        <v>ASUMIR</v>
      </c>
      <c r="K564" s="372"/>
      <c r="L564" s="369"/>
      <c r="M564" s="369"/>
      <c r="N564" s="369"/>
      <c r="O564" s="369"/>
      <c r="P564" s="369"/>
      <c r="Q564" s="369"/>
      <c r="R564" s="369"/>
      <c r="S564" s="440"/>
    </row>
    <row r="565" spans="1:19" ht="24" hidden="1" customHeight="1" x14ac:dyDescent="0.2">
      <c r="A565" s="378">
        <v>186</v>
      </c>
      <c r="B565" s="372" t="str">
        <f>'01-Mapa de riesgo-UO'!D566</f>
        <v>DIRECCIONAMIENTO_INSTITUCIONAL</v>
      </c>
      <c r="C565" s="372"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276" t="str">
        <f>'01-Mapa de riesgo-UO'!AW566</f>
        <v>COMPARTIR</v>
      </c>
      <c r="K565" s="372" t="str">
        <f t="shared" si="8"/>
        <v>Si el proceso lo requiere</v>
      </c>
      <c r="L565" s="369"/>
      <c r="M565" s="369"/>
      <c r="N565" s="369"/>
      <c r="O565" s="369"/>
      <c r="P565" s="369"/>
      <c r="Q565" s="369"/>
      <c r="R565" s="369"/>
      <c r="S565" s="440"/>
    </row>
    <row r="566" spans="1:19" ht="24" hidden="1" customHeight="1" x14ac:dyDescent="0.2">
      <c r="A566" s="378"/>
      <c r="B566" s="372"/>
      <c r="C566" s="372"/>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276">
        <f>'01-Mapa de riesgo-UO'!AW567</f>
        <v>0</v>
      </c>
      <c r="K566" s="372"/>
      <c r="L566" s="369"/>
      <c r="M566" s="369"/>
      <c r="N566" s="369"/>
      <c r="O566" s="369"/>
      <c r="P566" s="369"/>
      <c r="Q566" s="369"/>
      <c r="R566" s="369"/>
      <c r="S566" s="440"/>
    </row>
    <row r="567" spans="1:19" ht="24" hidden="1" customHeight="1" x14ac:dyDescent="0.2">
      <c r="A567" s="378"/>
      <c r="B567" s="372"/>
      <c r="C567" s="372"/>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276">
        <f>'01-Mapa de riesgo-UO'!AW568</f>
        <v>0</v>
      </c>
      <c r="K567" s="372"/>
      <c r="L567" s="369"/>
      <c r="M567" s="369"/>
      <c r="N567" s="369"/>
      <c r="O567" s="369"/>
      <c r="P567" s="369"/>
      <c r="Q567" s="369"/>
      <c r="R567" s="369"/>
      <c r="S567" s="440"/>
    </row>
    <row r="568" spans="1:19" ht="24" hidden="1" customHeight="1" x14ac:dyDescent="0.2">
      <c r="A568" s="378">
        <v>187</v>
      </c>
      <c r="B568" s="372" t="str">
        <f>'01-Mapa de riesgo-UO'!D569</f>
        <v>DOCENCIA</v>
      </c>
      <c r="C568" s="372"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276" t="str">
        <f>'01-Mapa de riesgo-UO'!AW569</f>
        <v>ASUMIR</v>
      </c>
      <c r="K568" s="372" t="str">
        <f t="shared" si="8"/>
        <v>NO</v>
      </c>
      <c r="L568" s="369"/>
      <c r="M568" s="369"/>
      <c r="N568" s="369"/>
      <c r="O568" s="369"/>
      <c r="P568" s="369"/>
      <c r="Q568" s="369"/>
      <c r="R568" s="369"/>
      <c r="S568" s="440"/>
    </row>
    <row r="569" spans="1:19" ht="24" hidden="1" customHeight="1" x14ac:dyDescent="0.2">
      <c r="A569" s="378"/>
      <c r="B569" s="372"/>
      <c r="C569" s="372"/>
      <c r="D569" s="372"/>
      <c r="E569" s="372"/>
      <c r="F569" s="372"/>
      <c r="G569" s="133" t="str">
        <f>'01-Mapa de riesgo-UO'!I570</f>
        <v>No cumplir con los estándares establecidos para la renovación del Registro Calificado</v>
      </c>
      <c r="H569" s="372"/>
      <c r="I569" s="438"/>
      <c r="J569" s="276" t="str">
        <f>'01-Mapa de riesgo-UO'!AW570</f>
        <v>ASUMIR</v>
      </c>
      <c r="K569" s="372"/>
      <c r="L569" s="369"/>
      <c r="M569" s="369"/>
      <c r="N569" s="369"/>
      <c r="O569" s="369"/>
      <c r="P569" s="369"/>
      <c r="Q569" s="369"/>
      <c r="R569" s="369"/>
      <c r="S569" s="440"/>
    </row>
    <row r="570" spans="1:19" ht="24" hidden="1" customHeight="1" x14ac:dyDescent="0.2">
      <c r="A570" s="378"/>
      <c r="B570" s="372"/>
      <c r="C570" s="372"/>
      <c r="D570" s="372"/>
      <c r="E570" s="372"/>
      <c r="F570" s="372"/>
      <c r="G570" s="133">
        <f>'01-Mapa de riesgo-UO'!I571</f>
        <v>0</v>
      </c>
      <c r="H570" s="372"/>
      <c r="I570" s="438"/>
      <c r="J570" s="276" t="str">
        <f>'01-Mapa de riesgo-UO'!AW571</f>
        <v>ASUMIR</v>
      </c>
      <c r="K570" s="372"/>
      <c r="L570" s="369"/>
      <c r="M570" s="369"/>
      <c r="N570" s="369"/>
      <c r="O570" s="369"/>
      <c r="P570" s="369"/>
      <c r="Q570" s="369"/>
      <c r="R570" s="369"/>
      <c r="S570" s="440"/>
    </row>
    <row r="571" spans="1:19" ht="24" hidden="1" customHeight="1" x14ac:dyDescent="0.2">
      <c r="A571" s="378">
        <v>188</v>
      </c>
      <c r="B571" s="372" t="str">
        <f>'01-Mapa de riesgo-UO'!D572</f>
        <v>DOCENCIA</v>
      </c>
      <c r="C571" s="372"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276" t="str">
        <f>'01-Mapa de riesgo-UO'!AW572</f>
        <v>REDUCIR</v>
      </c>
      <c r="K571" s="372" t="str">
        <f t="shared" si="8"/>
        <v>Si el proceso lo requiere</v>
      </c>
      <c r="L571" s="369"/>
      <c r="M571" s="369"/>
      <c r="N571" s="369"/>
      <c r="O571" s="369"/>
      <c r="P571" s="369"/>
      <c r="Q571" s="369"/>
      <c r="R571" s="369"/>
      <c r="S571" s="440"/>
    </row>
    <row r="572" spans="1:19" ht="24" hidden="1" customHeight="1" x14ac:dyDescent="0.2">
      <c r="A572" s="378"/>
      <c r="B572" s="372"/>
      <c r="C572" s="372"/>
      <c r="D572" s="372"/>
      <c r="E572" s="372"/>
      <c r="F572" s="372"/>
      <c r="G572" s="133" t="str">
        <f>'01-Mapa de riesgo-UO'!I573</f>
        <v>Falta de habilidades y competencias fundamentales para mantenerse en la modalidad.</v>
      </c>
      <c r="H572" s="372"/>
      <c r="I572" s="438"/>
      <c r="J572" s="276" t="str">
        <f>'01-Mapa de riesgo-UO'!AW573</f>
        <v>REDUCIR</v>
      </c>
      <c r="K572" s="372"/>
      <c r="L572" s="369"/>
      <c r="M572" s="369"/>
      <c r="N572" s="369"/>
      <c r="O572" s="369"/>
      <c r="P572" s="369"/>
      <c r="Q572" s="369"/>
      <c r="R572" s="369"/>
      <c r="S572" s="440"/>
    </row>
    <row r="573" spans="1:19" ht="22.5" hidden="1" x14ac:dyDescent="0.2">
      <c r="A573" s="378"/>
      <c r="B573" s="372"/>
      <c r="C573" s="372"/>
      <c r="D573" s="372"/>
      <c r="E573" s="372"/>
      <c r="F573" s="372"/>
      <c r="G573" s="133" t="str">
        <f>'01-Mapa de riesgo-UO'!I574</f>
        <v>Falta de cultura en el uso del correo institucional.</v>
      </c>
      <c r="H573" s="372"/>
      <c r="I573" s="438"/>
      <c r="J573" s="276">
        <f>'01-Mapa de riesgo-UO'!AW574</f>
        <v>0</v>
      </c>
      <c r="K573" s="372"/>
      <c r="L573" s="369"/>
      <c r="M573" s="369"/>
      <c r="N573" s="369"/>
      <c r="O573" s="369"/>
      <c r="P573" s="369"/>
      <c r="Q573" s="369"/>
      <c r="R573" s="369"/>
      <c r="S573" s="440"/>
    </row>
    <row r="574" spans="1:19" ht="24" hidden="1" customHeight="1" x14ac:dyDescent="0.2">
      <c r="A574" s="378">
        <v>189</v>
      </c>
      <c r="B574" s="372" t="str">
        <f>'01-Mapa de riesgo-UO'!D575</f>
        <v>CONTROL_SEGUIMIENTO</v>
      </c>
      <c r="C574" s="372"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276" t="str">
        <f>'01-Mapa de riesgo-UO'!AW575</f>
        <v>ASUMIR</v>
      </c>
      <c r="K574" s="372" t="str">
        <f t="shared" si="8"/>
        <v>NO</v>
      </c>
      <c r="L574" s="369"/>
      <c r="M574" s="369"/>
      <c r="N574" s="369"/>
      <c r="O574" s="369"/>
      <c r="P574" s="369"/>
      <c r="Q574" s="369"/>
      <c r="R574" s="369"/>
      <c r="S574" s="440"/>
    </row>
    <row r="575" spans="1:19" ht="22.5" hidden="1" x14ac:dyDescent="0.2">
      <c r="A575" s="378"/>
      <c r="B575" s="372"/>
      <c r="C575" s="372"/>
      <c r="D575" s="372"/>
      <c r="E575" s="372"/>
      <c r="F575" s="372"/>
      <c r="G575" s="133" t="str">
        <f>'01-Mapa de riesgo-UO'!I576</f>
        <v>Cambios en los procedimientos no socializados.</v>
      </c>
      <c r="H575" s="372"/>
      <c r="I575" s="438"/>
      <c r="J575" s="276" t="str">
        <f>'01-Mapa de riesgo-UO'!AW576</f>
        <v>ASUMIR</v>
      </c>
      <c r="K575" s="372"/>
      <c r="L575" s="369"/>
      <c r="M575" s="369"/>
      <c r="N575" s="369"/>
      <c r="O575" s="369"/>
      <c r="P575" s="369"/>
      <c r="Q575" s="369"/>
      <c r="R575" s="369"/>
      <c r="S575" s="440"/>
    </row>
    <row r="576" spans="1:19" ht="22.5" hidden="1" x14ac:dyDescent="0.2">
      <c r="A576" s="378"/>
      <c r="B576" s="372"/>
      <c r="C576" s="372"/>
      <c r="D576" s="372"/>
      <c r="E576" s="372"/>
      <c r="F576" s="372"/>
      <c r="G576" s="133" t="str">
        <f>'01-Mapa de riesgo-UO'!I577</f>
        <v>Cambios en la reglamentación o normativa en el manejo de PQRS.</v>
      </c>
      <c r="H576" s="372"/>
      <c r="I576" s="438"/>
      <c r="J576" s="276" t="str">
        <f>'01-Mapa de riesgo-UO'!AW577</f>
        <v>ASUMIR</v>
      </c>
      <c r="K576" s="372"/>
      <c r="L576" s="369"/>
      <c r="M576" s="369"/>
      <c r="N576" s="369"/>
      <c r="O576" s="369"/>
      <c r="P576" s="369"/>
      <c r="Q576" s="369"/>
      <c r="R576" s="369"/>
      <c r="S576" s="440"/>
    </row>
    <row r="577" spans="1:19" ht="48" hidden="1" customHeight="1" x14ac:dyDescent="0.2">
      <c r="A577" s="378">
        <v>190</v>
      </c>
      <c r="B577" s="372" t="str">
        <f>'01-Mapa de riesgo-UO'!D578</f>
        <v>DIRECCIONAMIENTO_INSTITUCIONAL</v>
      </c>
      <c r="C577" s="372"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276" t="str">
        <f>'01-Mapa de riesgo-UO'!AW578</f>
        <v>REDUCIR</v>
      </c>
      <c r="K577" s="372" t="str">
        <f t="shared" si="8"/>
        <v>Si el proceso lo requiere</v>
      </c>
      <c r="L577" s="369"/>
      <c r="M577" s="369"/>
      <c r="N577" s="369"/>
      <c r="O577" s="369"/>
      <c r="P577" s="369"/>
      <c r="Q577" s="369"/>
      <c r="R577" s="369"/>
      <c r="S577" s="440"/>
    </row>
    <row r="578" spans="1:19" ht="24" hidden="1" customHeight="1" x14ac:dyDescent="0.2">
      <c r="A578" s="378"/>
      <c r="B578" s="372"/>
      <c r="C578" s="372"/>
      <c r="D578" s="372"/>
      <c r="E578" s="372"/>
      <c r="F578" s="372"/>
      <c r="G578" s="133" t="str">
        <f>'01-Mapa de riesgo-UO'!I579</f>
        <v>Omisión de información necesaria para el análisis, por desconocimiento u olvido de la persona responsable de hacerlo.</v>
      </c>
      <c r="H578" s="372"/>
      <c r="I578" s="438"/>
      <c r="J578" s="276" t="str">
        <f>'01-Mapa de riesgo-UO'!AW579</f>
        <v>REDUCIR</v>
      </c>
      <c r="K578" s="372"/>
      <c r="L578" s="369"/>
      <c r="M578" s="369"/>
      <c r="N578" s="369"/>
      <c r="O578" s="369"/>
      <c r="P578" s="369"/>
      <c r="Q578" s="369"/>
      <c r="R578" s="369"/>
      <c r="S578" s="440"/>
    </row>
    <row r="579" spans="1:19" ht="24" hidden="1" customHeight="1" x14ac:dyDescent="0.2">
      <c r="A579" s="378"/>
      <c r="B579" s="372"/>
      <c r="C579" s="372"/>
      <c r="D579" s="372"/>
      <c r="E579" s="372"/>
      <c r="F579" s="372"/>
      <c r="G579" s="133" t="str">
        <f>'01-Mapa de riesgo-UO'!I580</f>
        <v>Tiempos de entrega reducidos que no permiten realizar un análisis pertinente.</v>
      </c>
      <c r="H579" s="372"/>
      <c r="I579" s="438"/>
      <c r="J579" s="276">
        <f>'01-Mapa de riesgo-UO'!AW580</f>
        <v>0</v>
      </c>
      <c r="K579" s="372"/>
      <c r="L579" s="369"/>
      <c r="M579" s="369"/>
      <c r="N579" s="369"/>
      <c r="O579" s="369"/>
      <c r="P579" s="369"/>
      <c r="Q579" s="369"/>
      <c r="R579" s="369"/>
      <c r="S579" s="440"/>
    </row>
    <row r="580" spans="1:19" ht="36" hidden="1" customHeight="1" x14ac:dyDescent="0.2">
      <c r="A580" s="378">
        <v>191</v>
      </c>
      <c r="B580" s="372" t="str">
        <f>'01-Mapa de riesgo-UO'!D581</f>
        <v>EXTENSIÓN_PROYECCIÓN_SOCIAL</v>
      </c>
      <c r="C580" s="372"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276" t="str">
        <f>'01-Mapa de riesgo-UO'!AW581</f>
        <v>ASUMIR</v>
      </c>
      <c r="K580" s="372" t="str">
        <f t="shared" si="8"/>
        <v>NO</v>
      </c>
      <c r="L580" s="369"/>
      <c r="M580" s="369"/>
      <c r="N580" s="369"/>
      <c r="O580" s="369"/>
      <c r="P580" s="369"/>
      <c r="Q580" s="369"/>
      <c r="R580" s="369"/>
      <c r="S580" s="440"/>
    </row>
    <row r="581" spans="1:19" ht="24" hidden="1" customHeight="1" x14ac:dyDescent="0.2">
      <c r="A581" s="378"/>
      <c r="B581" s="372"/>
      <c r="C581" s="372"/>
      <c r="D581" s="372"/>
      <c r="E581" s="372"/>
      <c r="F581" s="372"/>
      <c r="G581" s="133" t="str">
        <f>'01-Mapa de riesgo-UO'!I582</f>
        <v xml:space="preserve">
Entrega inoportuna de la información por parte del proponente.</v>
      </c>
      <c r="H581" s="372"/>
      <c r="I581" s="438"/>
      <c r="J581" s="276" t="str">
        <f>'01-Mapa de riesgo-UO'!AW582</f>
        <v>ASUMIR</v>
      </c>
      <c r="K581" s="372"/>
      <c r="L581" s="369"/>
      <c r="M581" s="369"/>
      <c r="N581" s="369"/>
      <c r="O581" s="369"/>
      <c r="P581" s="369"/>
      <c r="Q581" s="369"/>
      <c r="R581" s="369"/>
      <c r="S581" s="440"/>
    </row>
    <row r="582" spans="1:19" ht="24" hidden="1" customHeight="1" x14ac:dyDescent="0.2">
      <c r="A582" s="378"/>
      <c r="B582" s="372"/>
      <c r="C582" s="372"/>
      <c r="D582" s="372"/>
      <c r="E582" s="372"/>
      <c r="F582" s="372"/>
      <c r="G582" s="133" t="str">
        <f>'01-Mapa de riesgo-UO'!I583</f>
        <v>Presiones de agentes externos para el cumplimiento de tiempos para la presentación de propuestas.</v>
      </c>
      <c r="H582" s="372"/>
      <c r="I582" s="438"/>
      <c r="J582" s="276" t="str">
        <f>'01-Mapa de riesgo-UO'!AW583</f>
        <v>ASUMIR</v>
      </c>
      <c r="K582" s="372"/>
      <c r="L582" s="369"/>
      <c r="M582" s="369"/>
      <c r="N582" s="369"/>
      <c r="O582" s="369"/>
      <c r="P582" s="369"/>
      <c r="Q582" s="369"/>
      <c r="R582" s="369"/>
      <c r="S582" s="440"/>
    </row>
    <row r="583" spans="1:19" ht="12" hidden="1" customHeight="1" x14ac:dyDescent="0.2">
      <c r="A583" s="378">
        <v>192</v>
      </c>
      <c r="B583" s="372" t="str">
        <f>'01-Mapa de riesgo-UO'!D584</f>
        <v>ASEGURAMIENTO_DE_LA_CALIDAD_INSTITUCIONAL</v>
      </c>
      <c r="C583" s="372"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276" t="str">
        <f>'01-Mapa de riesgo-UO'!AW584</f>
        <v>ASUMIR</v>
      </c>
      <c r="K583" s="372" t="str">
        <f t="shared" si="8"/>
        <v>NO</v>
      </c>
      <c r="L583" s="369"/>
      <c r="M583" s="369"/>
      <c r="N583" s="369"/>
      <c r="O583" s="369"/>
      <c r="P583" s="369"/>
      <c r="Q583" s="369"/>
      <c r="R583" s="369"/>
      <c r="S583" s="440"/>
    </row>
    <row r="584" spans="1:19" ht="24" hidden="1" customHeight="1" x14ac:dyDescent="0.2">
      <c r="A584" s="378"/>
      <c r="B584" s="372"/>
      <c r="C584" s="372"/>
      <c r="D584" s="372"/>
      <c r="E584" s="372"/>
      <c r="F584" s="372"/>
      <c r="G584" s="133">
        <f>'01-Mapa de riesgo-UO'!I585</f>
        <v>0</v>
      </c>
      <c r="H584" s="372"/>
      <c r="I584" s="438"/>
      <c r="J584" s="276" t="str">
        <f>'01-Mapa de riesgo-UO'!AW585</f>
        <v>ASUMIR</v>
      </c>
      <c r="K584" s="372"/>
      <c r="L584" s="369"/>
      <c r="M584" s="369"/>
      <c r="N584" s="369"/>
      <c r="O584" s="369"/>
      <c r="P584" s="369"/>
      <c r="Q584" s="369"/>
      <c r="R584" s="369"/>
      <c r="S584" s="440"/>
    </row>
    <row r="585" spans="1:19" ht="24" hidden="1" customHeight="1" x14ac:dyDescent="0.2">
      <c r="A585" s="378"/>
      <c r="B585" s="372"/>
      <c r="C585" s="372"/>
      <c r="D585" s="372"/>
      <c r="E585" s="372"/>
      <c r="F585" s="372"/>
      <c r="G585" s="133">
        <f>'01-Mapa de riesgo-UO'!I586</f>
        <v>0</v>
      </c>
      <c r="H585" s="372"/>
      <c r="I585" s="438"/>
      <c r="J585" s="276" t="str">
        <f>'01-Mapa de riesgo-UO'!AW586</f>
        <v>ASUMIR</v>
      </c>
      <c r="K585" s="372"/>
      <c r="L585" s="369"/>
      <c r="M585" s="369"/>
      <c r="N585" s="369"/>
      <c r="O585" s="369"/>
      <c r="P585" s="369"/>
      <c r="Q585" s="369"/>
      <c r="R585" s="369"/>
      <c r="S585" s="440"/>
    </row>
    <row r="586" spans="1:19" ht="24" hidden="1" customHeight="1" x14ac:dyDescent="0.2">
      <c r="A586" s="378">
        <v>193</v>
      </c>
      <c r="B586" s="372" t="str">
        <f>'01-Mapa de riesgo-UO'!D587</f>
        <v>ASEGURAMIENTO_DE_LA_CALIDAD_INSTITUCIONAL</v>
      </c>
      <c r="C586" s="372"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276" t="str">
        <f>'01-Mapa de riesgo-UO'!AW587</f>
        <v>ASUMIR</v>
      </c>
      <c r="K586" s="372" t="str">
        <f t="shared" si="8"/>
        <v>NO</v>
      </c>
      <c r="L586" s="369"/>
      <c r="M586" s="369"/>
      <c r="N586" s="369"/>
      <c r="O586" s="369"/>
      <c r="P586" s="369"/>
      <c r="Q586" s="369"/>
      <c r="R586" s="369"/>
      <c r="S586" s="440"/>
    </row>
    <row r="587" spans="1:19" ht="24" hidden="1" customHeight="1" x14ac:dyDescent="0.2">
      <c r="A587" s="378"/>
      <c r="B587" s="372"/>
      <c r="C587" s="372"/>
      <c r="D587" s="372"/>
      <c r="E587" s="372"/>
      <c r="F587" s="372"/>
      <c r="G587" s="133" t="str">
        <f>'01-Mapa de riesgo-UO'!I588</f>
        <v>Hackers que modifiquen o borren documentación.
Pérdida de la informacion por trabajo virtual debido a la pandemia.</v>
      </c>
      <c r="H587" s="372"/>
      <c r="I587" s="438"/>
      <c r="J587" s="276" t="str">
        <f>'01-Mapa de riesgo-UO'!AW588</f>
        <v>ASUMIR</v>
      </c>
      <c r="K587" s="372"/>
      <c r="L587" s="369"/>
      <c r="M587" s="369"/>
      <c r="N587" s="369"/>
      <c r="O587" s="369"/>
      <c r="P587" s="369"/>
      <c r="Q587" s="369"/>
      <c r="R587" s="369"/>
      <c r="S587" s="440"/>
    </row>
    <row r="588" spans="1:19" ht="22.5" hidden="1" x14ac:dyDescent="0.2">
      <c r="A588" s="378"/>
      <c r="B588" s="372"/>
      <c r="C588" s="372"/>
      <c r="D588" s="372"/>
      <c r="E588" s="372"/>
      <c r="F588" s="372"/>
      <c r="G588" s="133" t="str">
        <f>'01-Mapa de riesgo-UO'!I589</f>
        <v>Daño de los equipos y documentación por riesgos biológicos.</v>
      </c>
      <c r="H588" s="372"/>
      <c r="I588" s="438"/>
      <c r="J588" s="276" t="str">
        <f>'01-Mapa de riesgo-UO'!AW589</f>
        <v>ASUMIR</v>
      </c>
      <c r="K588" s="372"/>
      <c r="L588" s="369"/>
      <c r="M588" s="369"/>
      <c r="N588" s="369"/>
      <c r="O588" s="369"/>
      <c r="P588" s="369"/>
      <c r="Q588" s="369"/>
      <c r="R588" s="369"/>
      <c r="S588" s="440"/>
    </row>
    <row r="589" spans="1:19" ht="36" hidden="1" customHeight="1" x14ac:dyDescent="0.2">
      <c r="A589" s="378">
        <v>194</v>
      </c>
      <c r="B589" s="372" t="str">
        <f>'01-Mapa de riesgo-UO'!D590</f>
        <v>EXTENSIÓN_PROYECCIÓN_SOCIAL</v>
      </c>
      <c r="C589" s="372"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276" t="str">
        <f>'01-Mapa de riesgo-UO'!AW590</f>
        <v>ASUMIR</v>
      </c>
      <c r="K589" s="372" t="str">
        <f t="shared" si="8"/>
        <v>NO</v>
      </c>
      <c r="L589" s="369"/>
      <c r="M589" s="369"/>
      <c r="N589" s="369"/>
      <c r="O589" s="369"/>
      <c r="P589" s="369"/>
      <c r="Q589" s="369"/>
      <c r="R589" s="369"/>
      <c r="S589" s="440"/>
    </row>
    <row r="590" spans="1:19" ht="24" hidden="1" customHeight="1" x14ac:dyDescent="0.2">
      <c r="A590" s="378"/>
      <c r="B590" s="372"/>
      <c r="C590" s="372"/>
      <c r="D590" s="372"/>
      <c r="E590" s="372"/>
      <c r="F590" s="372"/>
      <c r="G590" s="133">
        <f>'01-Mapa de riesgo-UO'!I591</f>
        <v>0</v>
      </c>
      <c r="H590" s="372"/>
      <c r="I590" s="438"/>
      <c r="J590" s="276" t="str">
        <f>'01-Mapa de riesgo-UO'!AW591</f>
        <v>ASUMIR</v>
      </c>
      <c r="K590" s="372"/>
      <c r="L590" s="369"/>
      <c r="M590" s="369"/>
      <c r="N590" s="369"/>
      <c r="O590" s="369"/>
      <c r="P590" s="369"/>
      <c r="Q590" s="369"/>
      <c r="R590" s="369"/>
      <c r="S590" s="440"/>
    </row>
    <row r="591" spans="1:19" ht="24" hidden="1" customHeight="1" x14ac:dyDescent="0.2">
      <c r="A591" s="378"/>
      <c r="B591" s="372"/>
      <c r="C591" s="372"/>
      <c r="D591" s="372"/>
      <c r="E591" s="372"/>
      <c r="F591" s="372"/>
      <c r="G591" s="133">
        <f>'01-Mapa de riesgo-UO'!I592</f>
        <v>0</v>
      </c>
      <c r="H591" s="372"/>
      <c r="I591" s="438"/>
      <c r="J591" s="276" t="str">
        <f>'01-Mapa de riesgo-UO'!AW592</f>
        <v>ASUMIR</v>
      </c>
      <c r="K591" s="372"/>
      <c r="L591" s="369"/>
      <c r="M591" s="369"/>
      <c r="N591" s="369"/>
      <c r="O591" s="369"/>
      <c r="P591" s="369"/>
      <c r="Q591" s="369"/>
      <c r="R591" s="369"/>
      <c r="S591" s="440"/>
    </row>
    <row r="592" spans="1:19" ht="36" hidden="1" customHeight="1" x14ac:dyDescent="0.2">
      <c r="A592" s="378">
        <v>195</v>
      </c>
      <c r="B592" s="372" t="str">
        <f>'01-Mapa de riesgo-UO'!D593</f>
        <v>INVESTIGACIÓN_E_INNOVACIÓN</v>
      </c>
      <c r="C592" s="372"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276" t="str">
        <f>'01-Mapa de riesgo-UO'!AW593</f>
        <v>ASUMIR</v>
      </c>
      <c r="K592" s="372" t="str">
        <f t="shared" si="8"/>
        <v>NO</v>
      </c>
      <c r="L592" s="369"/>
      <c r="M592" s="369"/>
      <c r="N592" s="369"/>
      <c r="O592" s="369"/>
      <c r="P592" s="369"/>
      <c r="Q592" s="369"/>
      <c r="R592" s="369"/>
      <c r="S592" s="440"/>
    </row>
    <row r="593" spans="1:19" ht="24" hidden="1" customHeight="1" x14ac:dyDescent="0.2">
      <c r="A593" s="378"/>
      <c r="B593" s="372"/>
      <c r="C593" s="372"/>
      <c r="D593" s="372"/>
      <c r="E593" s="372"/>
      <c r="F593" s="372"/>
      <c r="G593" s="133" t="str">
        <f>'01-Mapa de riesgo-UO'!I594</f>
        <v xml:space="preserve">Reducción de recursos destinados a finanaciar actividades de prototipado y validación de activos tecnológicos </v>
      </c>
      <c r="H593" s="372"/>
      <c r="I593" s="438"/>
      <c r="J593" s="276" t="str">
        <f>'01-Mapa de riesgo-UO'!AW594</f>
        <v>ASUMIR</v>
      </c>
      <c r="K593" s="372"/>
      <c r="L593" s="369"/>
      <c r="M593" s="369"/>
      <c r="N593" s="369"/>
      <c r="O593" s="369"/>
      <c r="P593" s="369"/>
      <c r="Q593" s="369"/>
      <c r="R593" s="369"/>
      <c r="S593" s="440"/>
    </row>
    <row r="594" spans="1:19" ht="24" hidden="1" customHeight="1" x14ac:dyDescent="0.2">
      <c r="A594" s="378"/>
      <c r="B594" s="372"/>
      <c r="C594" s="372"/>
      <c r="D594" s="372"/>
      <c r="E594" s="372"/>
      <c r="F594" s="372"/>
      <c r="G594" s="133" t="str">
        <f>'01-Mapa de riesgo-UO'!I595</f>
        <v xml:space="preserve">Debilidad en el proceso de registro y sistematización de los activos de conocimiento </v>
      </c>
      <c r="H594" s="372"/>
      <c r="I594" s="438"/>
      <c r="J594" s="276" t="str">
        <f>'01-Mapa de riesgo-UO'!AW595</f>
        <v>ASUMIR</v>
      </c>
      <c r="K594" s="372"/>
      <c r="L594" s="369"/>
      <c r="M594" s="369"/>
      <c r="N594" s="369"/>
      <c r="O594" s="369"/>
      <c r="P594" s="369"/>
      <c r="Q594" s="369"/>
      <c r="R594" s="369"/>
      <c r="S594" s="440"/>
    </row>
    <row r="595" spans="1:19" ht="36" hidden="1" customHeight="1" x14ac:dyDescent="0.2">
      <c r="A595" s="378">
        <v>196</v>
      </c>
      <c r="B595" s="372" t="str">
        <f>'01-Mapa de riesgo-UO'!D596</f>
        <v>INVESTIGACIÓN_E_INNOVACIÓN</v>
      </c>
      <c r="C595" s="372"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276" t="str">
        <f>'01-Mapa de riesgo-UO'!AW596</f>
        <v>REDUCIR</v>
      </c>
      <c r="K595" s="372" t="str">
        <f t="shared" si="8"/>
        <v>Si el proceso lo requiere</v>
      </c>
      <c r="L595" s="369"/>
      <c r="M595" s="369"/>
      <c r="N595" s="369"/>
      <c r="O595" s="369"/>
      <c r="P595" s="369"/>
      <c r="Q595" s="369"/>
      <c r="R595" s="369"/>
      <c r="S595" s="440"/>
    </row>
    <row r="596" spans="1:19" ht="24" hidden="1" customHeight="1" x14ac:dyDescent="0.2">
      <c r="A596" s="378"/>
      <c r="B596" s="372"/>
      <c r="C596" s="372"/>
      <c r="D596" s="372"/>
      <c r="E596" s="372"/>
      <c r="F596" s="372"/>
      <c r="G596" s="133" t="str">
        <f>'01-Mapa de riesgo-UO'!I597</f>
        <v xml:space="preserve">Retención del 20% de los ingresos de los proyectos financiados por entidades externas en algunos casos. </v>
      </c>
      <c r="H596" s="372"/>
      <c r="I596" s="438"/>
      <c r="J596" s="276" t="str">
        <f>'01-Mapa de riesgo-UO'!AW597</f>
        <v>REDUCIR</v>
      </c>
      <c r="K596" s="372"/>
      <c r="L596" s="369"/>
      <c r="M596" s="369"/>
      <c r="N596" s="369"/>
      <c r="O596" s="369"/>
      <c r="P596" s="369"/>
      <c r="Q596" s="369"/>
      <c r="R596" s="369"/>
      <c r="S596" s="440"/>
    </row>
    <row r="597" spans="1:19" ht="24" hidden="1" customHeight="1" x14ac:dyDescent="0.2">
      <c r="A597" s="378"/>
      <c r="B597" s="372"/>
      <c r="C597" s="372"/>
      <c r="D597" s="372"/>
      <c r="E597" s="372"/>
      <c r="F597" s="372"/>
      <c r="G597" s="133">
        <f>'01-Mapa de riesgo-UO'!I598</f>
        <v>0</v>
      </c>
      <c r="H597" s="372"/>
      <c r="I597" s="438"/>
      <c r="J597" s="276">
        <f>'01-Mapa de riesgo-UO'!AW598</f>
        <v>0</v>
      </c>
      <c r="K597" s="372"/>
      <c r="L597" s="369"/>
      <c r="M597" s="369"/>
      <c r="N597" s="369"/>
      <c r="O597" s="369"/>
      <c r="P597" s="369"/>
      <c r="Q597" s="369"/>
      <c r="R597" s="369"/>
      <c r="S597" s="440"/>
    </row>
    <row r="598" spans="1:19" ht="24" hidden="1" customHeight="1" x14ac:dyDescent="0.2">
      <c r="A598" s="378">
        <v>197</v>
      </c>
      <c r="B598" s="372" t="str">
        <f>'01-Mapa de riesgo-UO'!D599</f>
        <v>DOCENCIA</v>
      </c>
      <c r="C598" s="372"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276" t="str">
        <f>'01-Mapa de riesgo-UO'!AW599</f>
        <v>ASUMIR</v>
      </c>
      <c r="K598" s="372" t="str">
        <f t="shared" si="8"/>
        <v>NO</v>
      </c>
      <c r="L598" s="369"/>
      <c r="M598" s="369"/>
      <c r="N598" s="369"/>
      <c r="O598" s="369"/>
      <c r="P598" s="369"/>
      <c r="Q598" s="369"/>
      <c r="R598" s="369"/>
      <c r="S598" s="440"/>
    </row>
    <row r="599" spans="1:19" ht="22.5" hidden="1" x14ac:dyDescent="0.2">
      <c r="A599" s="378"/>
      <c r="B599" s="372"/>
      <c r="C599" s="372"/>
      <c r="D599" s="372"/>
      <c r="E599" s="372"/>
      <c r="F599" s="372"/>
      <c r="G599" s="133" t="str">
        <f>'01-Mapa de riesgo-UO'!I600</f>
        <v>Falta de verificación de la información física y digitaliada</v>
      </c>
      <c r="H599" s="372"/>
      <c r="I599" s="438"/>
      <c r="J599" s="276" t="str">
        <f>'01-Mapa de riesgo-UO'!AW600</f>
        <v>ASUMIR</v>
      </c>
      <c r="K599" s="372"/>
      <c r="L599" s="369"/>
      <c r="M599" s="369"/>
      <c r="N599" s="369"/>
      <c r="O599" s="369"/>
      <c r="P599" s="369"/>
      <c r="Q599" s="369"/>
      <c r="R599" s="369"/>
      <c r="S599" s="440"/>
    </row>
    <row r="600" spans="1:19" ht="24" hidden="1" customHeight="1" x14ac:dyDescent="0.2">
      <c r="A600" s="378"/>
      <c r="B600" s="372"/>
      <c r="C600" s="372"/>
      <c r="D600" s="372"/>
      <c r="E600" s="372"/>
      <c r="F600" s="372"/>
      <c r="G600" s="133" t="str">
        <f>'01-Mapa de riesgo-UO'!I601</f>
        <v>Fallas en el sistema de informaciónn</v>
      </c>
      <c r="H600" s="372"/>
      <c r="I600" s="438"/>
      <c r="J600" s="276" t="str">
        <f>'01-Mapa de riesgo-UO'!AW601</f>
        <v>ASUMIR</v>
      </c>
      <c r="K600" s="372"/>
      <c r="L600" s="369"/>
      <c r="M600" s="369"/>
      <c r="N600" s="369"/>
      <c r="O600" s="369"/>
      <c r="P600" s="369"/>
      <c r="Q600" s="369"/>
      <c r="R600" s="369"/>
      <c r="S600" s="440"/>
    </row>
    <row r="601" spans="1:19" ht="12" hidden="1" customHeight="1" x14ac:dyDescent="0.2">
      <c r="A601" s="378">
        <v>198</v>
      </c>
      <c r="B601" s="372" t="str">
        <f>'01-Mapa de riesgo-UO'!D602</f>
        <v>DOCENCIA</v>
      </c>
      <c r="C601" s="372"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276" t="str">
        <f>'01-Mapa de riesgo-UO'!AW602</f>
        <v>COMPARTIR</v>
      </c>
      <c r="K601" s="372" t="str">
        <f t="shared" si="8"/>
        <v>Si el proceso lo requiere</v>
      </c>
      <c r="L601" s="369"/>
      <c r="M601" s="369"/>
      <c r="N601" s="369"/>
      <c r="O601" s="369"/>
      <c r="P601" s="369"/>
      <c r="Q601" s="369"/>
      <c r="R601" s="369"/>
      <c r="S601" s="440"/>
    </row>
    <row r="602" spans="1:19" hidden="1" x14ac:dyDescent="0.2">
      <c r="A602" s="378"/>
      <c r="B602" s="372"/>
      <c r="C602" s="372"/>
      <c r="D602" s="372"/>
      <c r="E602" s="372"/>
      <c r="F602" s="372"/>
      <c r="G602" s="133" t="str">
        <f>'01-Mapa de riesgo-UO'!I603</f>
        <v>Solicitudes de entidades gubernamentales</v>
      </c>
      <c r="H602" s="372"/>
      <c r="I602" s="438"/>
      <c r="J602" s="276" t="str">
        <f>'01-Mapa de riesgo-UO'!AW603</f>
        <v>COMPARTIR</v>
      </c>
      <c r="K602" s="372"/>
      <c r="L602" s="369"/>
      <c r="M602" s="369"/>
      <c r="N602" s="369"/>
      <c r="O602" s="369"/>
      <c r="P602" s="369"/>
      <c r="Q602" s="369"/>
      <c r="R602" s="369"/>
      <c r="S602" s="440"/>
    </row>
    <row r="603" spans="1:19" ht="24" hidden="1" customHeight="1" x14ac:dyDescent="0.2">
      <c r="A603" s="378"/>
      <c r="B603" s="372"/>
      <c r="C603" s="372"/>
      <c r="D603" s="372"/>
      <c r="E603" s="372"/>
      <c r="F603" s="372"/>
      <c r="G603" s="133">
        <f>'01-Mapa de riesgo-UO'!I604</f>
        <v>0</v>
      </c>
      <c r="H603" s="372"/>
      <c r="I603" s="438"/>
      <c r="J603" s="276">
        <f>'01-Mapa de riesgo-UO'!AW604</f>
        <v>0</v>
      </c>
      <c r="K603" s="372"/>
      <c r="L603" s="369"/>
      <c r="M603" s="369"/>
      <c r="N603" s="369"/>
      <c r="O603" s="369"/>
      <c r="P603" s="369"/>
      <c r="Q603" s="369"/>
      <c r="R603" s="369"/>
      <c r="S603" s="440"/>
    </row>
    <row r="604" spans="1:19" ht="12" hidden="1" customHeight="1" x14ac:dyDescent="0.2">
      <c r="A604" s="378">
        <v>199</v>
      </c>
      <c r="B604" s="372" t="str">
        <f>'01-Mapa de riesgo-UO'!D605</f>
        <v>DOCENCIA</v>
      </c>
      <c r="C604" s="372"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276" t="str">
        <f>'01-Mapa de riesgo-UO'!AW605</f>
        <v>ASUMIR</v>
      </c>
      <c r="K604" s="372" t="str">
        <f t="shared" ref="K604:K625" si="9">IF(I604="GRAVE","Debe formularse",IF(I604="MODERADO", "Si el proceso lo requiere","NO"))</f>
        <v>NO</v>
      </c>
      <c r="L604" s="369"/>
      <c r="M604" s="369"/>
      <c r="N604" s="369"/>
      <c r="O604" s="369"/>
      <c r="P604" s="369"/>
      <c r="Q604" s="369"/>
      <c r="R604" s="369"/>
      <c r="S604" s="440"/>
    </row>
    <row r="605" spans="1:19" hidden="1" x14ac:dyDescent="0.2">
      <c r="A605" s="378"/>
      <c r="B605" s="372"/>
      <c r="C605" s="372"/>
      <c r="D605" s="372"/>
      <c r="E605" s="372"/>
      <c r="F605" s="372"/>
      <c r="G605" s="133" t="str">
        <f>'01-Mapa de riesgo-UO'!I606</f>
        <v>2. Generación de certificados manuales</v>
      </c>
      <c r="H605" s="372"/>
      <c r="I605" s="438"/>
      <c r="J605" s="276" t="str">
        <f>'01-Mapa de riesgo-UO'!AW606</f>
        <v>ASUMIR</v>
      </c>
      <c r="K605" s="372"/>
      <c r="L605" s="369"/>
      <c r="M605" s="369"/>
      <c r="N605" s="369"/>
      <c r="O605" s="369"/>
      <c r="P605" s="369"/>
      <c r="Q605" s="369"/>
      <c r="R605" s="369"/>
      <c r="S605" s="440"/>
    </row>
    <row r="606" spans="1:19" ht="24" hidden="1" customHeight="1" x14ac:dyDescent="0.2">
      <c r="A606" s="378"/>
      <c r="B606" s="372"/>
      <c r="C606" s="372"/>
      <c r="D606" s="372"/>
      <c r="E606" s="372"/>
      <c r="F606" s="372"/>
      <c r="G606" s="133">
        <f>'01-Mapa de riesgo-UO'!I607</f>
        <v>0</v>
      </c>
      <c r="H606" s="372"/>
      <c r="I606" s="438"/>
      <c r="J606" s="276" t="str">
        <f>'01-Mapa de riesgo-UO'!AW607</f>
        <v>ASUMIR</v>
      </c>
      <c r="K606" s="372"/>
      <c r="L606" s="369"/>
      <c r="M606" s="369"/>
      <c r="N606" s="369"/>
      <c r="O606" s="369"/>
      <c r="P606" s="369"/>
      <c r="Q606" s="369"/>
      <c r="R606" s="369"/>
      <c r="S606" s="440"/>
    </row>
    <row r="607" spans="1:19" ht="12" hidden="1" customHeight="1" x14ac:dyDescent="0.2">
      <c r="A607" s="378">
        <v>200</v>
      </c>
      <c r="B607" s="372" t="str">
        <f>'01-Mapa de riesgo-UO'!D608</f>
        <v>INTERNACIONALIZACIÓN</v>
      </c>
      <c r="C607" s="372"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276" t="str">
        <f>'01-Mapa de riesgo-UO'!AW608</f>
        <v>ASUMIR</v>
      </c>
      <c r="K607" s="372" t="str">
        <f t="shared" si="9"/>
        <v>NO</v>
      </c>
      <c r="L607" s="369"/>
      <c r="M607" s="369"/>
      <c r="N607" s="369"/>
      <c r="O607" s="369"/>
      <c r="P607" s="369"/>
      <c r="Q607" s="369"/>
      <c r="R607" s="369"/>
      <c r="S607" s="440"/>
    </row>
    <row r="608" spans="1:19" ht="12" hidden="1" customHeight="1" x14ac:dyDescent="0.2">
      <c r="A608" s="378"/>
      <c r="B608" s="372"/>
      <c r="C608" s="372"/>
      <c r="D608" s="372"/>
      <c r="E608" s="372"/>
      <c r="F608" s="372"/>
      <c r="G608" s="133" t="str">
        <f>'01-Mapa de riesgo-UO'!I609</f>
        <v>Migración Colombia otorga un permiso de ingreso y permanencia  erroneo a los invitados internacionales aún habiendo  presentados los soportes respectivos</v>
      </c>
      <c r="H608" s="372"/>
      <c r="I608" s="438"/>
      <c r="J608" s="276" t="str">
        <f>'01-Mapa de riesgo-UO'!AW609</f>
        <v>ASUMIR</v>
      </c>
      <c r="K608" s="372"/>
      <c r="L608" s="369"/>
      <c r="M608" s="369"/>
      <c r="N608" s="369"/>
      <c r="O608" s="369"/>
      <c r="P608" s="369"/>
      <c r="Q608" s="369"/>
      <c r="R608" s="369"/>
      <c r="S608" s="440"/>
    </row>
    <row r="609" spans="1:19" ht="24" hidden="1" customHeight="1" x14ac:dyDescent="0.2">
      <c r="A609" s="378"/>
      <c r="B609" s="372"/>
      <c r="C609" s="372"/>
      <c r="D609" s="372"/>
      <c r="E609" s="372"/>
      <c r="F609" s="372"/>
      <c r="G609" s="133">
        <f>'01-Mapa de riesgo-UO'!I610</f>
        <v>0</v>
      </c>
      <c r="H609" s="372"/>
      <c r="I609" s="438"/>
      <c r="J609" s="276" t="str">
        <f>'01-Mapa de riesgo-UO'!AW610</f>
        <v>ASUMIR</v>
      </c>
      <c r="K609" s="372"/>
      <c r="L609" s="369"/>
      <c r="M609" s="369"/>
      <c r="N609" s="369"/>
      <c r="O609" s="369"/>
      <c r="P609" s="369"/>
      <c r="Q609" s="369"/>
      <c r="R609" s="369"/>
      <c r="S609" s="440"/>
    </row>
    <row r="610" spans="1:19" ht="12" hidden="1" customHeight="1" x14ac:dyDescent="0.2">
      <c r="A610" s="378">
        <v>201</v>
      </c>
      <c r="B610" s="372" t="str">
        <f>'01-Mapa de riesgo-UO'!D611</f>
        <v>BIENESTAR_INSTITUCIONAL</v>
      </c>
      <c r="C610" s="372"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276" t="str">
        <f>'01-Mapa de riesgo-UO'!AW611</f>
        <v>REDUCIR</v>
      </c>
      <c r="K610" s="372" t="str">
        <f t="shared" si="9"/>
        <v>Debe formularse</v>
      </c>
      <c r="L610" s="369"/>
      <c r="M610" s="369"/>
      <c r="N610" s="369"/>
      <c r="O610" s="369"/>
      <c r="P610" s="369"/>
      <c r="Q610" s="369"/>
      <c r="R610" s="369"/>
      <c r="S610" s="440"/>
    </row>
    <row r="611" spans="1:19" ht="24" hidden="1" customHeight="1" x14ac:dyDescent="0.2">
      <c r="A611" s="378"/>
      <c r="B611" s="372"/>
      <c r="C611" s="372"/>
      <c r="D611" s="372"/>
      <c r="E611" s="372"/>
      <c r="F611" s="372"/>
      <c r="G611" s="133" t="str">
        <f>'01-Mapa de riesgo-UO'!I612</f>
        <v>Obras de infraestructura complementarias en proceso de ejecución</v>
      </c>
      <c r="H611" s="372"/>
      <c r="I611" s="438"/>
      <c r="J611" s="276" t="str">
        <f>'01-Mapa de riesgo-UO'!AW612</f>
        <v>COMPARTIR</v>
      </c>
      <c r="K611" s="372"/>
      <c r="L611" s="369"/>
      <c r="M611" s="369"/>
      <c r="N611" s="369"/>
      <c r="O611" s="369"/>
      <c r="P611" s="369"/>
      <c r="Q611" s="369"/>
      <c r="R611" s="369"/>
      <c r="S611" s="440"/>
    </row>
    <row r="612" spans="1:19" ht="24.75" hidden="1" customHeight="1" x14ac:dyDescent="0.2">
      <c r="A612" s="378"/>
      <c r="B612" s="372"/>
      <c r="C612" s="372"/>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276" t="str">
        <f>'01-Mapa de riesgo-UO'!AW613</f>
        <v>COMPARTIR</v>
      </c>
      <c r="K612" s="372"/>
      <c r="L612" s="369"/>
      <c r="M612" s="369"/>
      <c r="N612" s="369"/>
      <c r="O612" s="369"/>
      <c r="P612" s="369"/>
      <c r="Q612" s="369"/>
      <c r="R612" s="369"/>
      <c r="S612" s="440"/>
    </row>
    <row r="613" spans="1:19" ht="24" hidden="1" customHeight="1" x14ac:dyDescent="0.2">
      <c r="A613" s="378">
        <v>202</v>
      </c>
      <c r="B613" s="372" t="str">
        <f>'01-Mapa de riesgo-UO'!D614</f>
        <v>BIENESTAR_INSTITUCIONAL</v>
      </c>
      <c r="C613" s="372"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276" t="str">
        <f>'01-Mapa de riesgo-UO'!AW614</f>
        <v>REDUCIR</v>
      </c>
      <c r="K613" s="372" t="str">
        <f t="shared" si="9"/>
        <v>Si el proceso lo requiere</v>
      </c>
      <c r="L613" s="172"/>
      <c r="M613" s="172"/>
      <c r="N613" s="172"/>
      <c r="O613" s="172"/>
      <c r="P613" s="172"/>
      <c r="Q613" s="172"/>
      <c r="R613" s="172"/>
      <c r="S613" s="171"/>
    </row>
    <row r="614" spans="1:19" ht="24" hidden="1" customHeight="1" x14ac:dyDescent="0.2">
      <c r="A614" s="378"/>
      <c r="B614" s="372"/>
      <c r="C614" s="372"/>
      <c r="D614" s="372"/>
      <c r="E614" s="372"/>
      <c r="F614" s="372"/>
      <c r="G614" s="133" t="str">
        <f>'01-Mapa de riesgo-UO'!I615</f>
        <v>Demoras en los trámites internos requeridos para la asignación de recursos y contratacion de los servicios a inicios de la vigencia presupuestal</v>
      </c>
      <c r="H614" s="372"/>
      <c r="I614" s="438"/>
      <c r="J614" s="276" t="str">
        <f>'01-Mapa de riesgo-UO'!AW615</f>
        <v>REDUCIR</v>
      </c>
      <c r="K614" s="372"/>
      <c r="L614" s="172"/>
      <c r="M614" s="172"/>
      <c r="N614" s="172"/>
      <c r="O614" s="172"/>
      <c r="P614" s="172"/>
      <c r="Q614" s="172"/>
      <c r="R614" s="172"/>
      <c r="S614" s="171"/>
    </row>
    <row r="615" spans="1:19" ht="24.75" hidden="1" customHeight="1" x14ac:dyDescent="0.2">
      <c r="A615" s="378"/>
      <c r="B615" s="372"/>
      <c r="C615" s="372"/>
      <c r="D615" s="372"/>
      <c r="E615" s="372"/>
      <c r="F615" s="372"/>
      <c r="G615" s="133">
        <f>'01-Mapa de riesgo-UO'!I616</f>
        <v>0</v>
      </c>
      <c r="H615" s="372"/>
      <c r="I615" s="438"/>
      <c r="J615" s="276" t="str">
        <f>'01-Mapa de riesgo-UO'!AW616</f>
        <v>REDUCIR</v>
      </c>
      <c r="K615" s="372"/>
      <c r="L615" s="172"/>
      <c r="M615" s="172"/>
      <c r="N615" s="172"/>
      <c r="O615" s="172"/>
      <c r="P615" s="172"/>
      <c r="Q615" s="172"/>
      <c r="R615" s="172"/>
      <c r="S615" s="171"/>
    </row>
    <row r="616" spans="1:19" hidden="1" x14ac:dyDescent="0.2">
      <c r="A616" s="378">
        <v>203</v>
      </c>
      <c r="B616" s="372">
        <f>'01-Mapa de riesgo-UO'!D617</f>
        <v>0</v>
      </c>
      <c r="C616" s="372">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276">
        <f>'01-Mapa de riesgo-UO'!AW617</f>
        <v>0</v>
      </c>
      <c r="K616" s="372" t="str">
        <f t="shared" si="9"/>
        <v>NO</v>
      </c>
      <c r="L616" s="172"/>
      <c r="M616" s="172"/>
      <c r="N616" s="172"/>
      <c r="O616" s="172"/>
      <c r="P616" s="172"/>
      <c r="Q616" s="172"/>
      <c r="R616" s="172"/>
      <c r="S616" s="171"/>
    </row>
    <row r="617" spans="1:19" ht="24" hidden="1" customHeight="1" x14ac:dyDescent="0.2">
      <c r="A617" s="378"/>
      <c r="B617" s="372"/>
      <c r="C617" s="372"/>
      <c r="D617" s="372"/>
      <c r="E617" s="372"/>
      <c r="F617" s="372"/>
      <c r="G617" s="133">
        <f>'01-Mapa de riesgo-UO'!I618</f>
        <v>0</v>
      </c>
      <c r="H617" s="372"/>
      <c r="I617" s="438"/>
      <c r="J617" s="276">
        <f>'01-Mapa de riesgo-UO'!AW618</f>
        <v>0</v>
      </c>
      <c r="K617" s="372"/>
      <c r="L617" s="172"/>
      <c r="M617" s="172"/>
      <c r="N617" s="172"/>
      <c r="O617" s="172"/>
      <c r="P617" s="172"/>
      <c r="Q617" s="172"/>
      <c r="R617" s="172"/>
      <c r="S617" s="171"/>
    </row>
    <row r="618" spans="1:19" ht="24.75" hidden="1" customHeight="1" x14ac:dyDescent="0.2">
      <c r="A618" s="378"/>
      <c r="B618" s="372"/>
      <c r="C618" s="372"/>
      <c r="D618" s="372"/>
      <c r="E618" s="372"/>
      <c r="F618" s="372"/>
      <c r="G618" s="133">
        <f>'01-Mapa de riesgo-UO'!I619</f>
        <v>0</v>
      </c>
      <c r="H618" s="372"/>
      <c r="I618" s="438"/>
      <c r="J618" s="276">
        <f>'01-Mapa de riesgo-UO'!AW619</f>
        <v>0</v>
      </c>
      <c r="K618" s="372"/>
      <c r="L618" s="172"/>
      <c r="M618" s="172"/>
      <c r="N618" s="172"/>
      <c r="O618" s="172"/>
      <c r="P618" s="172"/>
      <c r="Q618" s="172"/>
      <c r="R618" s="172"/>
      <c r="S618" s="171"/>
    </row>
    <row r="619" spans="1:19" ht="24" hidden="1" customHeight="1" x14ac:dyDescent="0.2">
      <c r="A619" s="378">
        <v>204</v>
      </c>
      <c r="B619" s="372">
        <f>'01-Mapa de riesgo-UO'!D620</f>
        <v>0</v>
      </c>
      <c r="C619" s="372">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276">
        <f>'01-Mapa de riesgo-UO'!AW620</f>
        <v>0</v>
      </c>
      <c r="K619" s="372" t="str">
        <f t="shared" si="9"/>
        <v>NO</v>
      </c>
      <c r="L619" s="172"/>
      <c r="M619" s="172"/>
      <c r="N619" s="172"/>
      <c r="O619" s="172"/>
      <c r="P619" s="172"/>
      <c r="Q619" s="172"/>
      <c r="R619" s="172"/>
      <c r="S619" s="171"/>
    </row>
    <row r="620" spans="1:19" ht="24" hidden="1" customHeight="1" x14ac:dyDescent="0.2">
      <c r="A620" s="378"/>
      <c r="B620" s="372"/>
      <c r="C620" s="372"/>
      <c r="D620" s="372"/>
      <c r="E620" s="372"/>
      <c r="F620" s="372"/>
      <c r="G620" s="133">
        <f>'01-Mapa de riesgo-UO'!I621</f>
        <v>0</v>
      </c>
      <c r="H620" s="372"/>
      <c r="I620" s="438"/>
      <c r="J620" s="276">
        <f>'01-Mapa de riesgo-UO'!AW621</f>
        <v>0</v>
      </c>
      <c r="K620" s="372"/>
      <c r="L620" s="172"/>
      <c r="M620" s="172"/>
      <c r="N620" s="172"/>
      <c r="O620" s="172"/>
      <c r="P620" s="172"/>
      <c r="Q620" s="172"/>
      <c r="R620" s="172"/>
      <c r="S620" s="171"/>
    </row>
    <row r="621" spans="1:19" ht="24.75" hidden="1" customHeight="1" x14ac:dyDescent="0.2">
      <c r="A621" s="378"/>
      <c r="B621" s="372"/>
      <c r="C621" s="372"/>
      <c r="D621" s="372"/>
      <c r="E621" s="372"/>
      <c r="F621" s="372"/>
      <c r="G621" s="133">
        <f>'01-Mapa de riesgo-UO'!I622</f>
        <v>0</v>
      </c>
      <c r="H621" s="372"/>
      <c r="I621" s="438"/>
      <c r="J621" s="276">
        <f>'01-Mapa de riesgo-UO'!AW622</f>
        <v>0</v>
      </c>
      <c r="K621" s="372"/>
      <c r="L621" s="172"/>
      <c r="M621" s="172"/>
      <c r="N621" s="172"/>
      <c r="O621" s="172"/>
      <c r="P621" s="172"/>
      <c r="Q621" s="172"/>
      <c r="R621" s="172"/>
      <c r="S621" s="171"/>
    </row>
    <row r="622" spans="1:19" ht="24" hidden="1" customHeight="1" x14ac:dyDescent="0.2">
      <c r="A622" s="378">
        <v>205</v>
      </c>
      <c r="B622" s="372">
        <f>'01-Mapa de riesgo-UO'!D623</f>
        <v>0</v>
      </c>
      <c r="C622" s="372">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276">
        <f>'01-Mapa de riesgo-UO'!AW623</f>
        <v>0</v>
      </c>
      <c r="K622" s="372" t="str">
        <f t="shared" si="9"/>
        <v>NO</v>
      </c>
      <c r="L622" s="172"/>
      <c r="M622" s="172"/>
      <c r="N622" s="172"/>
      <c r="O622" s="172"/>
      <c r="P622" s="172"/>
      <c r="Q622" s="172"/>
      <c r="R622" s="172"/>
      <c r="S622" s="171"/>
    </row>
    <row r="623" spans="1:19" ht="24" hidden="1" customHeight="1" x14ac:dyDescent="0.2">
      <c r="A623" s="378"/>
      <c r="B623" s="372"/>
      <c r="C623" s="372"/>
      <c r="D623" s="372"/>
      <c r="E623" s="372"/>
      <c r="F623" s="372"/>
      <c r="G623" s="133">
        <f>'01-Mapa de riesgo-UO'!I624</f>
        <v>0</v>
      </c>
      <c r="H623" s="372"/>
      <c r="I623" s="438"/>
      <c r="J623" s="276">
        <f>'01-Mapa de riesgo-UO'!AW624</f>
        <v>0</v>
      </c>
      <c r="K623" s="372"/>
      <c r="L623" s="172"/>
      <c r="M623" s="172"/>
      <c r="N623" s="172"/>
      <c r="O623" s="172"/>
      <c r="P623" s="172"/>
      <c r="Q623" s="172"/>
      <c r="R623" s="172"/>
      <c r="S623" s="171"/>
    </row>
    <row r="624" spans="1:19" ht="24.75" hidden="1" customHeight="1" x14ac:dyDescent="0.2">
      <c r="A624" s="378"/>
      <c r="B624" s="372"/>
      <c r="C624" s="372"/>
      <c r="D624" s="372"/>
      <c r="E624" s="372"/>
      <c r="F624" s="372"/>
      <c r="G624" s="133">
        <f>'01-Mapa de riesgo-UO'!I625</f>
        <v>0</v>
      </c>
      <c r="H624" s="372"/>
      <c r="I624" s="438"/>
      <c r="J624" s="276">
        <f>'01-Mapa de riesgo-UO'!AW625</f>
        <v>0</v>
      </c>
      <c r="K624" s="372"/>
      <c r="L624" s="172"/>
      <c r="M624" s="172"/>
      <c r="N624" s="172"/>
      <c r="O624" s="172"/>
      <c r="P624" s="172"/>
      <c r="Q624" s="172"/>
      <c r="R624" s="172"/>
      <c r="S624" s="171"/>
    </row>
    <row r="625" spans="1:19" ht="24" hidden="1" customHeight="1" x14ac:dyDescent="0.2">
      <c r="A625" s="378">
        <v>206</v>
      </c>
      <c r="B625" s="372">
        <f>'01-Mapa de riesgo-UO'!D626</f>
        <v>0</v>
      </c>
      <c r="C625" s="372">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276">
        <f>'01-Mapa de riesgo-UO'!AW626</f>
        <v>0</v>
      </c>
      <c r="K625" s="372" t="str">
        <f t="shared" si="9"/>
        <v>NO</v>
      </c>
      <c r="L625" s="172"/>
      <c r="M625" s="172"/>
      <c r="N625" s="172"/>
      <c r="O625" s="172"/>
      <c r="P625" s="172"/>
      <c r="Q625" s="172"/>
      <c r="R625" s="172"/>
      <c r="S625" s="171"/>
    </row>
    <row r="626" spans="1:19" ht="24" hidden="1" customHeight="1" x14ac:dyDescent="0.2">
      <c r="A626" s="378"/>
      <c r="B626" s="372"/>
      <c r="C626" s="372"/>
      <c r="D626" s="372"/>
      <c r="E626" s="372"/>
      <c r="F626" s="372"/>
      <c r="G626" s="133">
        <f>'01-Mapa de riesgo-UO'!I627</f>
        <v>0</v>
      </c>
      <c r="H626" s="372"/>
      <c r="I626" s="438"/>
      <c r="J626" s="276">
        <f>'01-Mapa de riesgo-UO'!AW627</f>
        <v>0</v>
      </c>
      <c r="K626" s="372"/>
      <c r="L626" s="172"/>
      <c r="M626" s="172"/>
      <c r="N626" s="172"/>
      <c r="O626" s="172"/>
      <c r="P626" s="172"/>
      <c r="Q626" s="172"/>
      <c r="R626" s="172"/>
      <c r="S626" s="171"/>
    </row>
    <row r="627" spans="1:19" ht="24.75" hidden="1" customHeight="1" thickBot="1" x14ac:dyDescent="0.25">
      <c r="A627" s="379"/>
      <c r="B627" s="373"/>
      <c r="C627" s="373"/>
      <c r="D627" s="373"/>
      <c r="E627" s="373"/>
      <c r="F627" s="373"/>
      <c r="G627" s="154">
        <f>'01-Mapa de riesgo-UO'!I628</f>
        <v>0</v>
      </c>
      <c r="H627" s="373"/>
      <c r="I627" s="439"/>
      <c r="J627" s="283">
        <f>'01-Mapa de riesgo-UO'!AW628</f>
        <v>0</v>
      </c>
      <c r="K627" s="373"/>
      <c r="L627" s="217"/>
      <c r="M627" s="217"/>
      <c r="N627" s="217"/>
      <c r="O627" s="217"/>
      <c r="P627" s="217"/>
      <c r="Q627" s="217"/>
      <c r="R627" s="217"/>
      <c r="S627" s="176"/>
    </row>
  </sheetData>
  <sheetProtection algorithmName="SHA-512" hashValue="7QunGZ48pZE4u34dheBS6TGT9VY0UVhrBWSjgO7rJtqiZQ/OWgsk6rZbZTj3Q+liP1T7xPqW6zAw+F8tEMCWTA==" saltValue="+93HnpCWwHjy3bvuH5IKmg==" spinCount="100000" sheet="1" formatRows="0" insertRows="0" deleteRows="0" selectLockedCells="1"/>
  <autoFilter ref="A9:S627">
    <filterColumn colId="1">
      <filters>
        <filter val="BIENESTAR_INSTITUCIONAL_CALIDAD_DE_VIDA_E_INCLUSIÓN_EN_CONTEXTOS_UNIVERSITARIOS"/>
        <filter val="CREACIÓN_GESTIÓN_Y_TRANSFERENCIA_DEL_CONOCIMIENTO"/>
        <filter val="GESTIÓN_DEL_CONTEXTO_Y_VISIBILIDAD_NACIONAL_E_INTERNACIONAL"/>
        <filter val="GESTIÓN_Y_SOSTENIBILIDAD_INSTITUCIONAL"/>
      </filters>
    </filterColumn>
    <filterColumn colId="15" showButton="0"/>
    <filterColumn colId="16" showButton="0"/>
  </autoFilter>
  <mergeCells count="2665">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I67:I69"/>
    <mergeCell ref="I70:I72"/>
    <mergeCell ref="I73:I75"/>
    <mergeCell ref="I76:I78"/>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48:H150"/>
    <mergeCell ref="H151:H153"/>
    <mergeCell ref="H154:H156"/>
    <mergeCell ref="H157:H159"/>
    <mergeCell ref="H160:H162"/>
    <mergeCell ref="H163:H165"/>
    <mergeCell ref="H166:H168"/>
    <mergeCell ref="H169:H171"/>
    <mergeCell ref="H172:H174"/>
    <mergeCell ref="H121:H123"/>
    <mergeCell ref="H124:H126"/>
    <mergeCell ref="H127:H129"/>
    <mergeCell ref="H130:H132"/>
    <mergeCell ref="H133:H135"/>
    <mergeCell ref="H136:H138"/>
    <mergeCell ref="H139:H141"/>
    <mergeCell ref="H142:H144"/>
    <mergeCell ref="H145:H147"/>
    <mergeCell ref="H202:H204"/>
    <mergeCell ref="H205:H207"/>
    <mergeCell ref="H208:H210"/>
    <mergeCell ref="H211:H213"/>
    <mergeCell ref="H214:H216"/>
    <mergeCell ref="H217:H219"/>
    <mergeCell ref="H220:H222"/>
    <mergeCell ref="H223:H225"/>
    <mergeCell ref="H226:H228"/>
    <mergeCell ref="H175:H177"/>
    <mergeCell ref="H178:H180"/>
    <mergeCell ref="H181:H183"/>
    <mergeCell ref="H184:H186"/>
    <mergeCell ref="H187:H189"/>
    <mergeCell ref="H190:H192"/>
    <mergeCell ref="H193:H195"/>
    <mergeCell ref="H196:H198"/>
    <mergeCell ref="H199:H201"/>
    <mergeCell ref="H256:H258"/>
    <mergeCell ref="H259:H261"/>
    <mergeCell ref="H262:H264"/>
    <mergeCell ref="H265:H267"/>
    <mergeCell ref="H268:H270"/>
    <mergeCell ref="H271:H273"/>
    <mergeCell ref="H274:H276"/>
    <mergeCell ref="H277:H279"/>
    <mergeCell ref="H280:H282"/>
    <mergeCell ref="H229:H231"/>
    <mergeCell ref="H232:H234"/>
    <mergeCell ref="H235:H237"/>
    <mergeCell ref="H238:H240"/>
    <mergeCell ref="H241:H243"/>
    <mergeCell ref="H244:H246"/>
    <mergeCell ref="H247:H249"/>
    <mergeCell ref="H250:H252"/>
    <mergeCell ref="H253:H255"/>
    <mergeCell ref="H310:H312"/>
    <mergeCell ref="H313:H315"/>
    <mergeCell ref="H316:H318"/>
    <mergeCell ref="H319:H321"/>
    <mergeCell ref="H322:H324"/>
    <mergeCell ref="H325:H327"/>
    <mergeCell ref="H328:H330"/>
    <mergeCell ref="H331:H333"/>
    <mergeCell ref="H334:H336"/>
    <mergeCell ref="H283:H285"/>
    <mergeCell ref="H286:H288"/>
    <mergeCell ref="H289:H291"/>
    <mergeCell ref="H292:H294"/>
    <mergeCell ref="H295:H297"/>
    <mergeCell ref="H298:H300"/>
    <mergeCell ref="H301:H303"/>
    <mergeCell ref="H304:H306"/>
    <mergeCell ref="H307:H309"/>
    <mergeCell ref="H364:H366"/>
    <mergeCell ref="H367:H369"/>
    <mergeCell ref="H370:H372"/>
    <mergeCell ref="H373:H375"/>
    <mergeCell ref="H376:H378"/>
    <mergeCell ref="H379:H381"/>
    <mergeCell ref="H382:H384"/>
    <mergeCell ref="H385:H387"/>
    <mergeCell ref="H388:H390"/>
    <mergeCell ref="H337:H339"/>
    <mergeCell ref="H340:H342"/>
    <mergeCell ref="H343:H345"/>
    <mergeCell ref="H346:H348"/>
    <mergeCell ref="H349:H351"/>
    <mergeCell ref="H352:H354"/>
    <mergeCell ref="H355:H357"/>
    <mergeCell ref="H358:H360"/>
    <mergeCell ref="H361:H363"/>
    <mergeCell ref="H418:H420"/>
    <mergeCell ref="H421:H423"/>
    <mergeCell ref="H424:H426"/>
    <mergeCell ref="H430:H432"/>
    <mergeCell ref="H433:H435"/>
    <mergeCell ref="H436:H438"/>
    <mergeCell ref="H439:H441"/>
    <mergeCell ref="H442:H444"/>
    <mergeCell ref="H445:H447"/>
    <mergeCell ref="H427:H429"/>
    <mergeCell ref="H391:H393"/>
    <mergeCell ref="H394:H396"/>
    <mergeCell ref="H397:H399"/>
    <mergeCell ref="H400:H402"/>
    <mergeCell ref="H403:H405"/>
    <mergeCell ref="H406:H408"/>
    <mergeCell ref="H409:H411"/>
    <mergeCell ref="H412:H414"/>
    <mergeCell ref="H415:H417"/>
    <mergeCell ref="H475:H477"/>
    <mergeCell ref="H478:H480"/>
    <mergeCell ref="H481:H483"/>
    <mergeCell ref="H484:H486"/>
    <mergeCell ref="H487:H489"/>
    <mergeCell ref="H490:H492"/>
    <mergeCell ref="H493:H495"/>
    <mergeCell ref="H496:H498"/>
    <mergeCell ref="H499:H501"/>
    <mergeCell ref="H448:H450"/>
    <mergeCell ref="H451:H453"/>
    <mergeCell ref="H454:H456"/>
    <mergeCell ref="H457:H459"/>
    <mergeCell ref="H460:H462"/>
    <mergeCell ref="H463:H465"/>
    <mergeCell ref="H466:H468"/>
    <mergeCell ref="H469:H471"/>
    <mergeCell ref="H472:H474"/>
    <mergeCell ref="H529:H531"/>
    <mergeCell ref="H532:H534"/>
    <mergeCell ref="H535:H537"/>
    <mergeCell ref="H538:H540"/>
    <mergeCell ref="H541:H543"/>
    <mergeCell ref="H544:H546"/>
    <mergeCell ref="H547:H549"/>
    <mergeCell ref="H550:H552"/>
    <mergeCell ref="H553:H555"/>
    <mergeCell ref="H502:H504"/>
    <mergeCell ref="H505:H507"/>
    <mergeCell ref="H508:H510"/>
    <mergeCell ref="H511:H513"/>
    <mergeCell ref="H514:H516"/>
    <mergeCell ref="H517:H519"/>
    <mergeCell ref="H520:H522"/>
    <mergeCell ref="H523:H525"/>
    <mergeCell ref="H526:H528"/>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18:I120"/>
    <mergeCell ref="I121:I123"/>
    <mergeCell ref="I124:I126"/>
    <mergeCell ref="I127:I129"/>
    <mergeCell ref="I130:I132"/>
    <mergeCell ref="I133:I135"/>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A610:A612"/>
    <mergeCell ref="B610:B612"/>
    <mergeCell ref="C610:C612"/>
    <mergeCell ref="D610:D612"/>
    <mergeCell ref="E610:E612"/>
    <mergeCell ref="F610:F612"/>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s>
  <phoneticPr fontId="2" type="noConversion"/>
  <conditionalFormatting sqref="I10:I627">
    <cfRule type="cellIs" dxfId="932" priority="142" stopIfTrue="1" operator="equal">
      <formula>"GRAVE"</formula>
    </cfRule>
    <cfRule type="cellIs" dxfId="931" priority="143" stopIfTrue="1" operator="equal">
      <formula>"MODERADO"</formula>
    </cfRule>
    <cfRule type="cellIs" dxfId="930" priority="144" stopIfTrue="1" operator="equal">
      <formula>"LEVE"</formula>
    </cfRule>
  </conditionalFormatting>
  <conditionalFormatting sqref="K10:K627">
    <cfRule type="containsText" dxfId="929" priority="122" operator="containsText" text="Si el proceso lo requiere">
      <formula>NOT(ISERROR(SEARCH("Si el proceso lo requiere",K10)))</formula>
    </cfRule>
    <cfRule type="containsText" dxfId="928" priority="124" operator="containsText" text="Debe formularse">
      <formula>NOT(ISERROR(SEARCH("Debe formularse",K10)))</formula>
    </cfRule>
  </conditionalFormatting>
  <conditionalFormatting sqref="K10:K627">
    <cfRule type="cellIs" dxfId="927" priority="121" operator="equal">
      <formula>"NO"</formula>
    </cfRule>
  </conditionalFormatting>
  <conditionalFormatting sqref="L16:N16 L19:N19 L28:N28 L31:N31 L34:N34 L37:N37 L40:N40 L43:N43 L46:N46 L49:N49 L52:N52 L55:N55 L58:N58 L61:N61">
    <cfRule type="expression" dxfId="926" priority="120">
      <formula>K16="NO"</formula>
    </cfRule>
  </conditionalFormatting>
  <conditionalFormatting sqref="O16:O21 O28:O102 O133:O168 O106:O123 O469:O510 O514:O546 O550:O612 O319:O465 O172:O312">
    <cfRule type="expression" dxfId="925" priority="119">
      <formula>K16="NO"</formula>
    </cfRule>
  </conditionalFormatting>
  <conditionalFormatting sqref="P16:R21 P28:R102 P133:R168 P106:R123 P469:R510 P514:R546 P550:R612 P319:R465 P172:R312">
    <cfRule type="expression" dxfId="924" priority="118">
      <formula>K16="NO"</formula>
    </cfRule>
  </conditionalFormatting>
  <conditionalFormatting sqref="S16:S21 S28:S102 S133:S168 S106:S123 S469:S510 S514:S546 S550:S612 S319:S465 S172:S312">
    <cfRule type="expression" dxfId="923" priority="117">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2" priority="97">
      <formula>K64="NO"</formula>
    </cfRule>
  </conditionalFormatting>
  <conditionalFormatting sqref="L10:N10">
    <cfRule type="expression" dxfId="921" priority="83">
      <formula>K10="NO"</formula>
    </cfRule>
  </conditionalFormatting>
  <conditionalFormatting sqref="O10:O12">
    <cfRule type="expression" dxfId="920" priority="82">
      <formula>K10="NO"</formula>
    </cfRule>
  </conditionalFormatting>
  <conditionalFormatting sqref="P10:R12">
    <cfRule type="expression" dxfId="919" priority="81">
      <formula>K10="NO"</formula>
    </cfRule>
  </conditionalFormatting>
  <conditionalFormatting sqref="L13:N13">
    <cfRule type="expression" dxfId="918" priority="79">
      <formula>K13="NO"</formula>
    </cfRule>
  </conditionalFormatting>
  <conditionalFormatting sqref="O13:O15">
    <cfRule type="expression" dxfId="917" priority="78">
      <formula>K13="NO"</formula>
    </cfRule>
  </conditionalFormatting>
  <conditionalFormatting sqref="P13:R15">
    <cfRule type="expression" dxfId="916" priority="77">
      <formula>K13="NO"</formula>
    </cfRule>
  </conditionalFormatting>
  <conditionalFormatting sqref="S13:S15">
    <cfRule type="expression" dxfId="915" priority="76">
      <formula>O13="NO"</formula>
    </cfRule>
  </conditionalFormatting>
  <conditionalFormatting sqref="L22:N22">
    <cfRule type="expression" dxfId="914" priority="75">
      <formula>K22="NO"</formula>
    </cfRule>
  </conditionalFormatting>
  <conditionalFormatting sqref="O22:O24">
    <cfRule type="expression" dxfId="913" priority="74">
      <formula>K22="NO"</formula>
    </cfRule>
  </conditionalFormatting>
  <conditionalFormatting sqref="P22:R24">
    <cfRule type="expression" dxfId="912" priority="73">
      <formula>K22="NO"</formula>
    </cfRule>
  </conditionalFormatting>
  <conditionalFormatting sqref="L103">
    <cfRule type="expression" dxfId="911" priority="43">
      <formula>K103="NO"</formula>
    </cfRule>
  </conditionalFormatting>
  <conditionalFormatting sqref="O103:O105">
    <cfRule type="expression" dxfId="910" priority="42">
      <formula>K103="NO"</formula>
    </cfRule>
  </conditionalFormatting>
  <conditionalFormatting sqref="P103:R105">
    <cfRule type="expression" dxfId="909" priority="41">
      <formula>K103="NO"</formula>
    </cfRule>
  </conditionalFormatting>
  <conditionalFormatting sqref="S103:S105">
    <cfRule type="expression" dxfId="908" priority="40">
      <formula>K103="NO"</formula>
    </cfRule>
  </conditionalFormatting>
  <conditionalFormatting sqref="L169:N169">
    <cfRule type="expression" dxfId="907" priority="35">
      <formula>K169="NO"</formula>
    </cfRule>
  </conditionalFormatting>
  <conditionalFormatting sqref="O169:O171">
    <cfRule type="expression" dxfId="906" priority="34">
      <formula>K169="NO"</formula>
    </cfRule>
  </conditionalFormatting>
  <conditionalFormatting sqref="P169:R171">
    <cfRule type="expression" dxfId="905" priority="33">
      <formula>K169="NO"</formula>
    </cfRule>
  </conditionalFormatting>
  <conditionalFormatting sqref="S169:S171">
    <cfRule type="expression" dxfId="904" priority="32">
      <formula>K169="NO"</formula>
    </cfRule>
  </conditionalFormatting>
  <conditionalFormatting sqref="L466:N466">
    <cfRule type="expression" dxfId="903" priority="23">
      <formula>K466="NO"</formula>
    </cfRule>
  </conditionalFormatting>
  <conditionalFormatting sqref="O466:O468">
    <cfRule type="expression" dxfId="902" priority="22">
      <formula>K466="NO"</formula>
    </cfRule>
  </conditionalFormatting>
  <conditionalFormatting sqref="P466:R468">
    <cfRule type="expression" dxfId="901" priority="21">
      <formula>K466="NO"</formula>
    </cfRule>
  </conditionalFormatting>
  <conditionalFormatting sqref="S466:S468">
    <cfRule type="expression" dxfId="900" priority="20">
      <formula>K466="NO"</formula>
    </cfRule>
  </conditionalFormatting>
  <conditionalFormatting sqref="L124:N124 L127:N127 L130:N130">
    <cfRule type="expression" dxfId="899" priority="39">
      <formula>K124="NO"</formula>
    </cfRule>
  </conditionalFormatting>
  <conditionalFormatting sqref="O124:O132">
    <cfRule type="expression" dxfId="898" priority="38">
      <formula>K124="NO"</formula>
    </cfRule>
  </conditionalFormatting>
  <conditionalFormatting sqref="P124:R132">
    <cfRule type="expression" dxfId="897" priority="37">
      <formula>K124="NO"</formula>
    </cfRule>
  </conditionalFormatting>
  <conditionalFormatting sqref="S124:S132">
    <cfRule type="expression" dxfId="896" priority="36">
      <formula>K124="NO"</formula>
    </cfRule>
  </conditionalFormatting>
  <conditionalFormatting sqref="L547:N547">
    <cfRule type="expression" dxfId="895" priority="15">
      <formula>K547="NO"</formula>
    </cfRule>
  </conditionalFormatting>
  <conditionalFormatting sqref="O547:O549">
    <cfRule type="expression" dxfId="894" priority="14">
      <formula>K547="NO"</formula>
    </cfRule>
  </conditionalFormatting>
  <conditionalFormatting sqref="P547:R549">
    <cfRule type="expression" dxfId="893" priority="13">
      <formula>K547="NO"</formula>
    </cfRule>
  </conditionalFormatting>
  <conditionalFormatting sqref="S547:S549">
    <cfRule type="expression" dxfId="892" priority="12">
      <formula>O547="NO"</formula>
    </cfRule>
  </conditionalFormatting>
  <conditionalFormatting sqref="L313:N313">
    <cfRule type="expression" dxfId="891" priority="27">
      <formula>K313="NO"</formula>
    </cfRule>
  </conditionalFormatting>
  <conditionalFormatting sqref="O313:O315">
    <cfRule type="expression" dxfId="890" priority="26">
      <formula>K313="NO"</formula>
    </cfRule>
  </conditionalFormatting>
  <conditionalFormatting sqref="P313:R315">
    <cfRule type="expression" dxfId="889" priority="25">
      <formula>K313="NO"</formula>
    </cfRule>
  </conditionalFormatting>
  <conditionalFormatting sqref="L511:N511">
    <cfRule type="expression" dxfId="888" priority="19">
      <formula>K511="NO"</formula>
    </cfRule>
  </conditionalFormatting>
  <conditionalFormatting sqref="O511:O513">
    <cfRule type="expression" dxfId="887" priority="18">
      <formula>K511="NO"</formula>
    </cfRule>
  </conditionalFormatting>
  <conditionalFormatting sqref="P511:R513">
    <cfRule type="expression" dxfId="886" priority="17">
      <formula>K511="NO"</formula>
    </cfRule>
  </conditionalFormatting>
  <conditionalFormatting sqref="S511:S513">
    <cfRule type="expression" dxfId="885" priority="16">
      <formula>O511="NO"</formula>
    </cfRule>
  </conditionalFormatting>
  <conditionalFormatting sqref="L25:N25">
    <cfRule type="expression" dxfId="884" priority="11">
      <formula>K25="NO"</formula>
    </cfRule>
  </conditionalFormatting>
  <conditionalFormatting sqref="O25:O27">
    <cfRule type="expression" dxfId="883" priority="10">
      <formula>K25="NO"</formula>
    </cfRule>
  </conditionalFormatting>
  <conditionalFormatting sqref="P25:R27">
    <cfRule type="expression" dxfId="882" priority="9">
      <formula>K25="NO"</formula>
    </cfRule>
  </conditionalFormatting>
  <conditionalFormatting sqref="S25:S27">
    <cfRule type="expression" dxfId="881" priority="8">
      <formula>O25="NO"</formula>
    </cfRule>
  </conditionalFormatting>
  <conditionalFormatting sqref="L316:N316">
    <cfRule type="expression" dxfId="880" priority="7">
      <formula>K316="NO"</formula>
    </cfRule>
  </conditionalFormatting>
  <conditionalFormatting sqref="O316:O318">
    <cfRule type="expression" dxfId="879" priority="6">
      <formula>K316="NO"</formula>
    </cfRule>
  </conditionalFormatting>
  <conditionalFormatting sqref="P316:R318">
    <cfRule type="expression" dxfId="878" priority="5">
      <formula>K316="NO"</formula>
    </cfRule>
  </conditionalFormatting>
  <conditionalFormatting sqref="S316:S318">
    <cfRule type="expression" dxfId="877" priority="4">
      <formula>O316="NO"</formula>
    </cfRule>
  </conditionalFormatting>
  <conditionalFormatting sqref="S313:S315">
    <cfRule type="expression" dxfId="876" priority="3">
      <formula>K313="NO"</formula>
    </cfRule>
  </conditionalFormatting>
  <conditionalFormatting sqref="S10:S12">
    <cfRule type="expression" dxfId="875" priority="2">
      <formula>K10="NO"</formula>
    </cfRule>
  </conditionalFormatting>
  <conditionalFormatting sqref="S22:S24">
    <cfRule type="expression" dxfId="874" priority="1">
      <formula>K22="NO"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2"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46"/>
  <sheetViews>
    <sheetView showGridLines="0" view="pageBreakPreview" zoomScale="85" zoomScaleNormal="70" zoomScaleSheetLayoutView="85" workbookViewId="0">
      <pane xSplit="1" ySplit="9" topLeftCell="B10" activePane="bottomRight" state="frozen"/>
      <selection pane="topRight" activeCell="B1" sqref="B1"/>
      <selection pane="bottomLeft" activeCell="A10" sqref="A10"/>
      <selection pane="bottomRight" activeCell="K415" sqref="K415:K417"/>
    </sheetView>
  </sheetViews>
  <sheetFormatPr baseColWidth="10" defaultColWidth="11.42578125" defaultRowHeight="11.25" x14ac:dyDescent="0.2"/>
  <cols>
    <col min="1" max="1" width="5.28515625" style="264" customWidth="1"/>
    <col min="2" max="2" width="30" style="264" customWidth="1"/>
    <col min="3" max="3" width="15.85546875" style="264" customWidth="1"/>
    <col min="4" max="4" width="12" style="264" customWidth="1"/>
    <col min="5" max="5" width="34.5703125" style="264" customWidth="1"/>
    <col min="6" max="6" width="32.42578125" style="264" customWidth="1"/>
    <col min="7" max="7" width="44.7109375" style="264" customWidth="1"/>
    <col min="8" max="8" width="33.140625" style="264" customWidth="1"/>
    <col min="9" max="9" width="14.5703125" style="264" customWidth="1"/>
    <col min="10" max="10" width="23.85546875" style="264" customWidth="1"/>
    <col min="11" max="11" width="13.42578125" style="264" customWidth="1"/>
    <col min="12" max="12" width="40.28515625" style="264" customWidth="1"/>
    <col min="13"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6.28515625" style="264" customWidth="1"/>
    <col min="23" max="23" width="20.7109375" style="157" customWidth="1"/>
    <col min="24" max="24" width="13.140625" style="264" customWidth="1"/>
    <col min="25" max="25" width="39.5703125" style="264" customWidth="1"/>
    <col min="26" max="26" width="18.140625" style="264" customWidth="1"/>
    <col min="27" max="27" width="30.7109375" style="264" customWidth="1"/>
    <col min="28" max="28" width="18.42578125" style="264" customWidth="1"/>
    <col min="29" max="16384" width="11.42578125" style="264"/>
  </cols>
  <sheetData>
    <row r="1" spans="1:29" s="281" customFormat="1" ht="19.5" customHeight="1" x14ac:dyDescent="0.2">
      <c r="A1" s="137"/>
      <c r="B1" s="138"/>
      <c r="C1" s="138"/>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81" customFormat="1" ht="18.75" customHeight="1" x14ac:dyDescent="0.2">
      <c r="A2" s="142"/>
      <c r="D2" s="407" t="s">
        <v>68</v>
      </c>
      <c r="E2" s="407"/>
      <c r="F2" s="407"/>
      <c r="G2" s="407"/>
      <c r="H2" s="407"/>
      <c r="I2" s="407"/>
      <c r="J2" s="407"/>
      <c r="K2" s="407"/>
      <c r="L2" s="407"/>
      <c r="M2" s="407"/>
      <c r="N2" s="407"/>
      <c r="O2" s="407"/>
      <c r="P2" s="407"/>
      <c r="Q2" s="407"/>
      <c r="R2" s="407"/>
      <c r="S2" s="407"/>
      <c r="T2" s="407"/>
      <c r="U2" s="407"/>
      <c r="V2" s="407"/>
      <c r="W2" s="407"/>
      <c r="X2" s="407"/>
      <c r="Y2" s="407"/>
      <c r="Z2" s="407"/>
      <c r="AA2" s="143" t="s">
        <v>436</v>
      </c>
      <c r="AB2" s="144">
        <v>9</v>
      </c>
    </row>
    <row r="3" spans="1:29" s="281" customFormat="1" ht="18.75" customHeight="1" x14ac:dyDescent="0.2">
      <c r="A3" s="142"/>
      <c r="D3" s="407" t="s">
        <v>61</v>
      </c>
      <c r="E3" s="407"/>
      <c r="F3" s="407"/>
      <c r="G3" s="407"/>
      <c r="H3" s="407"/>
      <c r="I3" s="407"/>
      <c r="J3" s="407"/>
      <c r="K3" s="407"/>
      <c r="L3" s="407"/>
      <c r="M3" s="407"/>
      <c r="N3" s="407"/>
      <c r="O3" s="407"/>
      <c r="P3" s="407"/>
      <c r="Q3" s="407"/>
      <c r="R3" s="407"/>
      <c r="S3" s="407"/>
      <c r="T3" s="407"/>
      <c r="U3" s="407"/>
      <c r="V3" s="407"/>
      <c r="W3" s="407"/>
      <c r="X3" s="407"/>
      <c r="Y3" s="407"/>
      <c r="Z3" s="407"/>
      <c r="AA3" s="143" t="s">
        <v>437</v>
      </c>
      <c r="AB3" s="145">
        <v>45219</v>
      </c>
    </row>
    <row r="4" spans="1:29" s="281" customFormat="1" ht="18.75" customHeight="1" thickBot="1" x14ac:dyDescent="0.25">
      <c r="A4" s="146"/>
      <c r="B4" s="147"/>
      <c r="C4" s="147"/>
      <c r="D4" s="444"/>
      <c r="E4" s="444"/>
      <c r="F4" s="444"/>
      <c r="G4" s="444"/>
      <c r="H4" s="444"/>
      <c r="I4" s="444"/>
      <c r="J4" s="444"/>
      <c r="K4" s="444"/>
      <c r="L4" s="444"/>
      <c r="M4" s="444"/>
      <c r="N4" s="444"/>
      <c r="O4" s="444"/>
      <c r="P4" s="444"/>
      <c r="Q4" s="444"/>
      <c r="R4" s="444"/>
      <c r="S4" s="444"/>
      <c r="T4" s="444"/>
      <c r="U4" s="444"/>
      <c r="V4" s="444"/>
      <c r="W4" s="444"/>
      <c r="X4" s="444"/>
      <c r="Y4" s="444"/>
      <c r="Z4" s="444"/>
      <c r="AA4" s="148" t="s">
        <v>438</v>
      </c>
      <c r="AB4" s="149" t="s">
        <v>441</v>
      </c>
    </row>
    <row r="5" spans="1:29" s="281" customFormat="1" ht="18.75" customHeight="1" thickBot="1" x14ac:dyDescent="0.25">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row>
    <row r="6" spans="1:29" s="151" customFormat="1" ht="40.5" customHeight="1" thickBot="1" x14ac:dyDescent="0.25">
      <c r="A6" s="476" t="str">
        <f>'01-Mapa de riesgo-UO'!A6:D6</f>
        <v>TIPO DE MAPA</v>
      </c>
      <c r="B6" s="477"/>
      <c r="C6" s="150"/>
      <c r="D6" s="482" t="str">
        <f>'01-Mapa de riesgo-UO'!E6</f>
        <v>PROCESOS</v>
      </c>
      <c r="E6" s="483"/>
      <c r="F6" s="483"/>
      <c r="G6" s="484"/>
      <c r="H6" s="136"/>
      <c r="I6" s="136"/>
      <c r="J6" s="136"/>
      <c r="K6" s="136"/>
      <c r="L6" s="475" t="s">
        <v>8</v>
      </c>
      <c r="M6" s="475"/>
      <c r="N6" s="480">
        <v>45267</v>
      </c>
      <c r="O6" s="481"/>
      <c r="P6" s="136"/>
      <c r="U6" s="136"/>
      <c r="V6" s="136"/>
      <c r="W6" s="152"/>
      <c r="X6" s="136"/>
    </row>
    <row r="7" spans="1:29" s="151" customFormat="1" ht="21.75" customHeight="1" thickBot="1" x14ac:dyDescent="0.25">
      <c r="A7" s="478"/>
      <c r="B7" s="478"/>
      <c r="C7" s="478"/>
      <c r="D7" s="479"/>
      <c r="E7" s="479"/>
      <c r="F7" s="479"/>
      <c r="G7" s="479"/>
      <c r="H7" s="479"/>
      <c r="I7" s="478"/>
      <c r="J7" s="479"/>
      <c r="K7" s="479"/>
      <c r="L7" s="479"/>
      <c r="M7" s="479"/>
      <c r="N7" s="479"/>
      <c r="O7" s="479"/>
      <c r="P7" s="479"/>
      <c r="Q7" s="479"/>
      <c r="R7" s="479"/>
      <c r="S7" s="479"/>
      <c r="T7" s="479"/>
      <c r="U7" s="479"/>
      <c r="V7" s="479"/>
      <c r="W7" s="479"/>
      <c r="X7" s="479"/>
      <c r="Y7" s="479"/>
      <c r="Z7" s="479"/>
      <c r="AA7" s="479"/>
      <c r="AB7" s="478"/>
    </row>
    <row r="8" spans="1:29" s="151" customFormat="1" ht="32.25" customHeight="1" thickBot="1" x14ac:dyDescent="0.25">
      <c r="A8" s="274"/>
      <c r="B8" s="274"/>
      <c r="C8" s="274"/>
      <c r="D8" s="466" t="s">
        <v>75</v>
      </c>
      <c r="E8" s="467"/>
      <c r="F8" s="467"/>
      <c r="G8" s="467"/>
      <c r="H8" s="468"/>
      <c r="I8" s="274"/>
      <c r="J8" s="466" t="s">
        <v>59</v>
      </c>
      <c r="K8" s="467"/>
      <c r="L8" s="467"/>
      <c r="M8" s="466" t="s">
        <v>58</v>
      </c>
      <c r="N8" s="467"/>
      <c r="O8" s="467"/>
      <c r="P8" s="467"/>
      <c r="Q8" s="467"/>
      <c r="R8" s="467"/>
      <c r="S8" s="467"/>
      <c r="T8" s="468"/>
      <c r="U8" s="466" t="s">
        <v>78</v>
      </c>
      <c r="V8" s="467"/>
      <c r="W8" s="467"/>
      <c r="X8" s="467"/>
      <c r="Y8" s="467"/>
      <c r="Z8" s="467"/>
      <c r="AA8" s="468"/>
      <c r="AB8" s="274"/>
    </row>
    <row r="9" spans="1:29" s="153" customFormat="1" ht="38.25" customHeight="1" x14ac:dyDescent="0.2">
      <c r="A9" s="353" t="s">
        <v>55</v>
      </c>
      <c r="B9" s="327" t="s">
        <v>558</v>
      </c>
      <c r="C9" s="327" t="s">
        <v>559</v>
      </c>
      <c r="D9" s="327" t="s">
        <v>71</v>
      </c>
      <c r="E9" s="327" t="s">
        <v>4</v>
      </c>
      <c r="F9" s="327" t="s">
        <v>0</v>
      </c>
      <c r="G9" s="327" t="s">
        <v>56</v>
      </c>
      <c r="H9" s="327" t="s">
        <v>32</v>
      </c>
      <c r="I9" s="327" t="s">
        <v>73</v>
      </c>
      <c r="J9" s="327" t="s">
        <v>63</v>
      </c>
      <c r="K9" s="327" t="s">
        <v>64</v>
      </c>
      <c r="L9" s="327" t="s">
        <v>478</v>
      </c>
      <c r="M9" s="327" t="s">
        <v>85</v>
      </c>
      <c r="N9" s="327" t="s">
        <v>399</v>
      </c>
      <c r="O9" s="327" t="s">
        <v>400</v>
      </c>
      <c r="P9" s="327" t="s">
        <v>60</v>
      </c>
      <c r="Q9" s="327" t="s">
        <v>401</v>
      </c>
      <c r="R9" s="327" t="s">
        <v>404</v>
      </c>
      <c r="S9" s="395" t="s">
        <v>479</v>
      </c>
      <c r="T9" s="395"/>
      <c r="U9" s="327" t="s">
        <v>279</v>
      </c>
      <c r="V9" s="327" t="s">
        <v>280</v>
      </c>
      <c r="W9" s="354" t="s">
        <v>281</v>
      </c>
      <c r="X9" s="395" t="s">
        <v>286</v>
      </c>
      <c r="Y9" s="395"/>
      <c r="Z9" s="395" t="s">
        <v>289</v>
      </c>
      <c r="AA9" s="395"/>
      <c r="AB9" s="355" t="s">
        <v>19</v>
      </c>
    </row>
    <row r="10" spans="1:29" s="153" customFormat="1" ht="51" hidden="1" customHeight="1" x14ac:dyDescent="0.2">
      <c r="A10" s="378">
        <v>1</v>
      </c>
      <c r="B10" s="372" t="str">
        <f>'01-Mapa de riesgo-UO'!D11</f>
        <v>DOCENCIA</v>
      </c>
      <c r="C10" s="459"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372" t="str">
        <f xml:space="preserve"> '01-Mapa de riesgo-UO'!AU11</f>
        <v>Número de programas que no renuevan su registro calificado</v>
      </c>
      <c r="K10" s="455">
        <v>0</v>
      </c>
      <c r="L10" s="457" t="s">
        <v>3030</v>
      </c>
      <c r="M10" s="276" t="str">
        <f>IF('01-Mapa de riesgo-UO'!S11="No existen", "No existe control para el riesgo",'01-Mapa de riesgo-UO'!W11)</f>
        <v>Vicerrectoría académica hace el seguimiento de las fechas de los registros calificados</v>
      </c>
      <c r="N10" s="276">
        <f>'01-Mapa de riesgo-UO'!AB11</f>
        <v>0</v>
      </c>
      <c r="O10" s="276" t="str">
        <f>'01-Mapa de riesgo-UO'!AG11</f>
        <v>Profesional Vicerrectoria academica.
Decano y directores del programa</v>
      </c>
      <c r="P10" s="277" t="str">
        <f>'01-Mapa de riesgo-UO'!AL11</f>
        <v>No definida</v>
      </c>
      <c r="Q10" s="277" t="str">
        <f>'01-Mapa de riesgo-UO'!AP11</f>
        <v>Detectivo</v>
      </c>
      <c r="R10" s="438" t="str">
        <f>'01-Mapa de riesgo-UO'!AR11</f>
        <v>ACEPTABLE</v>
      </c>
      <c r="S10" s="457" t="s">
        <v>3035</v>
      </c>
      <c r="T10" s="457"/>
      <c r="U10" s="114" t="str">
        <f>'01-Mapa de riesgo-UO'!AW11</f>
        <v>ASUMIR</v>
      </c>
      <c r="V10" s="114">
        <f>'01-Mapa de riesgo-UO'!AX11</f>
        <v>0</v>
      </c>
      <c r="W10" s="132">
        <f>IF(U10="COMPARTIR",'01-Mapa de riesgo-UO'!BA11, IF(U10=0, 0,$I$6))</f>
        <v>0</v>
      </c>
      <c r="X10" s="278"/>
      <c r="Y10" s="278"/>
      <c r="Z10" s="278"/>
      <c r="AA10" s="278"/>
      <c r="AB10" s="440" t="s">
        <v>648</v>
      </c>
    </row>
    <row r="11" spans="1:29" s="153" customFormat="1" ht="51" hidden="1" customHeight="1" x14ac:dyDescent="0.2">
      <c r="A11" s="378"/>
      <c r="B11" s="372"/>
      <c r="C11" s="459"/>
      <c r="D11" s="372"/>
      <c r="E11" s="372"/>
      <c r="F11" s="372"/>
      <c r="G11" s="133" t="str">
        <f>'01-Mapa de riesgo-UO'!I12</f>
        <v>Cambios de las normas que rigen los procesos de renovación de registro calificado</v>
      </c>
      <c r="H11" s="372"/>
      <c r="I11" s="438"/>
      <c r="J11" s="372"/>
      <c r="K11" s="455"/>
      <c r="L11" s="457"/>
      <c r="M11" s="276">
        <f>IF('01-Mapa de riesgo-UO'!S12="No existen", "No existe control para el riesgo",'01-Mapa de riesgo-UO'!W12)</f>
        <v>0</v>
      </c>
      <c r="N11" s="276">
        <f>'01-Mapa de riesgo-UO'!AB12</f>
        <v>0</v>
      </c>
      <c r="O11" s="276">
        <f>'01-Mapa de riesgo-UO'!AG12</f>
        <v>0</v>
      </c>
      <c r="P11" s="277">
        <f>'01-Mapa de riesgo-UO'!AL12</f>
        <v>0</v>
      </c>
      <c r="Q11" s="277">
        <f>'01-Mapa de riesgo-UO'!AP12</f>
        <v>0</v>
      </c>
      <c r="R11" s="438"/>
      <c r="S11" s="457"/>
      <c r="T11" s="457"/>
      <c r="U11" s="114" t="str">
        <f>'01-Mapa de riesgo-UO'!AW12</f>
        <v>ASUMIR</v>
      </c>
      <c r="V11" s="114">
        <f>'01-Mapa de riesgo-UO'!AX12</f>
        <v>0</v>
      </c>
      <c r="W11" s="132">
        <f>IF(U11="COMPARTIR",'01-Mapa de riesgo-UO'!BA12, IF(U11=0, 0,$I$6))</f>
        <v>0</v>
      </c>
      <c r="X11" s="278"/>
      <c r="Y11" s="278"/>
      <c r="Z11" s="278"/>
      <c r="AA11" s="278"/>
      <c r="AB11" s="440"/>
      <c r="AC11" s="474"/>
    </row>
    <row r="12" spans="1:29" s="153" customFormat="1" ht="51" hidden="1" customHeight="1" x14ac:dyDescent="0.2">
      <c r="A12" s="378"/>
      <c r="B12" s="372"/>
      <c r="C12" s="459"/>
      <c r="D12" s="372"/>
      <c r="E12" s="372"/>
      <c r="F12" s="372"/>
      <c r="G12" s="133">
        <f>'01-Mapa de riesgo-UO'!I13</f>
        <v>0</v>
      </c>
      <c r="H12" s="372"/>
      <c r="I12" s="438"/>
      <c r="J12" s="372"/>
      <c r="K12" s="455"/>
      <c r="L12" s="457"/>
      <c r="M12" s="276">
        <f>IF('01-Mapa de riesgo-UO'!S13="No existen", "No existe control para el riesgo",'01-Mapa de riesgo-UO'!W13)</f>
        <v>0</v>
      </c>
      <c r="N12" s="276">
        <f>'01-Mapa de riesgo-UO'!AB13</f>
        <v>0</v>
      </c>
      <c r="O12" s="276">
        <f>'01-Mapa de riesgo-UO'!AG13</f>
        <v>0</v>
      </c>
      <c r="P12" s="277">
        <f>'01-Mapa de riesgo-UO'!AL13</f>
        <v>0</v>
      </c>
      <c r="Q12" s="277">
        <f>'01-Mapa de riesgo-UO'!AP13</f>
        <v>0</v>
      </c>
      <c r="R12" s="438"/>
      <c r="S12" s="457"/>
      <c r="T12" s="457"/>
      <c r="U12" s="114" t="str">
        <f>'01-Mapa de riesgo-UO'!AW13</f>
        <v>ASUMIR</v>
      </c>
      <c r="V12" s="114">
        <f>'01-Mapa de riesgo-UO'!AX13</f>
        <v>0</v>
      </c>
      <c r="W12" s="132">
        <f>IF(U12="COMPARTIR",'01-Mapa de riesgo-UO'!BA13, IF(U12=0, 0,$I$6))</f>
        <v>0</v>
      </c>
      <c r="X12" s="278"/>
      <c r="Y12" s="278"/>
      <c r="Z12" s="278"/>
      <c r="AA12" s="278"/>
      <c r="AB12" s="440"/>
      <c r="AC12" s="474"/>
    </row>
    <row r="13" spans="1:29" ht="51" hidden="1" customHeight="1" x14ac:dyDescent="0.2">
      <c r="A13" s="378">
        <v>2</v>
      </c>
      <c r="B13" s="372" t="str">
        <f>'01-Mapa de riesgo-UO'!D14</f>
        <v>INVESTIGACIÓN_E_INNOVACIÓN</v>
      </c>
      <c r="C13" s="459"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372" t="str">
        <f>'01-Mapa de riesgo-UO'!AU14</f>
        <v># de grupos categorizados en Colciencias que bajan de categoría</v>
      </c>
      <c r="K13" s="455">
        <v>1</v>
      </c>
      <c r="L13" s="457" t="s">
        <v>3031</v>
      </c>
      <c r="M13" s="276" t="str">
        <f>IF('01-Mapa de riesgo-UO'!S14="No existen", "No existe control para el riesgo",'01-Mapa de riesgo-UO'!W14)</f>
        <v>Conovocatorias internas y externas de la Vicerrectoría de Investigaciones, Innovación y Extensión</v>
      </c>
      <c r="N13" s="276">
        <f>'01-Mapa de riesgo-UO'!AB14</f>
        <v>0</v>
      </c>
      <c r="O13" s="276" t="str">
        <f>'01-Mapa de riesgo-UO'!AG14</f>
        <v>Funcionario delegado por la Vicerrectoría de Investigaciones</v>
      </c>
      <c r="P13" s="277" t="str">
        <f>'01-Mapa de riesgo-UO'!AL14</f>
        <v>Semestral</v>
      </c>
      <c r="Q13" s="277" t="str">
        <f>'01-Mapa de riesgo-UO'!AP14</f>
        <v>Preventivo</v>
      </c>
      <c r="R13" s="438" t="str">
        <f>'01-Mapa de riesgo-UO'!AR14</f>
        <v>ACEPTABLE</v>
      </c>
      <c r="S13" s="457" t="s">
        <v>3036</v>
      </c>
      <c r="T13" s="457"/>
      <c r="U13" s="114" t="str">
        <f>'01-Mapa de riesgo-UO'!AW14</f>
        <v>REDUCIR</v>
      </c>
      <c r="V13" s="114" t="str">
        <f>'01-Mapa de riesgo-UO'!AX14</f>
        <v>Verificar la participación de los grupos en las convocatorias de medición.</v>
      </c>
      <c r="W13" s="132">
        <f>IF(U13="COMPARTIR",'01-Mapa de riesgo-UO'!BA14, IF(U13=0, 0,$I$6))</f>
        <v>0</v>
      </c>
      <c r="X13" s="278" t="s">
        <v>642</v>
      </c>
      <c r="Y13" s="278" t="s">
        <v>3048</v>
      </c>
      <c r="Z13" s="278" t="s">
        <v>645</v>
      </c>
      <c r="AA13" s="278" t="s">
        <v>3051</v>
      </c>
      <c r="AB13" s="440" t="s">
        <v>648</v>
      </c>
    </row>
    <row r="14" spans="1:29" ht="51" hidden="1" customHeight="1" x14ac:dyDescent="0.2">
      <c r="A14" s="378"/>
      <c r="B14" s="372"/>
      <c r="C14" s="459"/>
      <c r="D14" s="372"/>
      <c r="E14" s="372"/>
      <c r="F14" s="372"/>
      <c r="G14" s="133" t="str">
        <f>'01-Mapa de riesgo-UO'!I15</f>
        <v>Desactualización de la información del Grupo de Investigación en la plataforma de Colciencias</v>
      </c>
      <c r="H14" s="372"/>
      <c r="I14" s="438"/>
      <c r="J14" s="372"/>
      <c r="K14" s="455"/>
      <c r="L14" s="457"/>
      <c r="M14" s="276" t="str">
        <f>IF('01-Mapa de riesgo-UO'!S15="No existen", "No existe control para el riesgo",'01-Mapa de riesgo-UO'!W15)</f>
        <v>Sistema de información para la toma de decisiones</v>
      </c>
      <c r="N14" s="276">
        <f>'01-Mapa de riesgo-UO'!AB15</f>
        <v>0</v>
      </c>
      <c r="O14" s="276" t="str">
        <f>'01-Mapa de riesgo-UO'!AG15</f>
        <v>Vicerrectoría de Investigaciones</v>
      </c>
      <c r="P14" s="277" t="str">
        <f>'01-Mapa de riesgo-UO'!AL15</f>
        <v>No definida</v>
      </c>
      <c r="Q14" s="277" t="str">
        <f>'01-Mapa de riesgo-UO'!AP15</f>
        <v>Detectivo</v>
      </c>
      <c r="R14" s="438"/>
      <c r="S14" s="457" t="s">
        <v>3037</v>
      </c>
      <c r="T14" s="457"/>
      <c r="U14" s="114" t="str">
        <f>'01-Mapa de riesgo-UO'!AW15</f>
        <v>REDUCIR</v>
      </c>
      <c r="V14" s="114" t="str">
        <f>'01-Mapa de riesgo-UO'!AX15</f>
        <v>Consulta al sistema de información de la Vicerrectoría de Investigaciones</v>
      </c>
      <c r="W14" s="132">
        <f>IF(U14="COMPARTIR",'01-Mapa de riesgo-UO'!BA15, IF(U14=0, 0,$I$6))</f>
        <v>0</v>
      </c>
      <c r="X14" s="278" t="s">
        <v>642</v>
      </c>
      <c r="Y14" s="278" t="s">
        <v>3049</v>
      </c>
      <c r="Z14" s="278" t="s">
        <v>645</v>
      </c>
      <c r="AA14" s="278" t="s">
        <v>3051</v>
      </c>
      <c r="AB14" s="440"/>
    </row>
    <row r="15" spans="1:29" ht="51" hidden="1" customHeight="1" x14ac:dyDescent="0.2">
      <c r="A15" s="378"/>
      <c r="B15" s="372"/>
      <c r="C15" s="459"/>
      <c r="D15" s="372"/>
      <c r="E15" s="372"/>
      <c r="F15" s="372"/>
      <c r="G15" s="133" t="str">
        <f>'01-Mapa de riesgo-UO'!I16</f>
        <v>Poca claridad en las lineas de investigación a ser apoyadas por la Institución para el otorgamiento de recuros que soporte el proceso de los grupos</v>
      </c>
      <c r="H15" s="372"/>
      <c r="I15" s="438"/>
      <c r="J15" s="372"/>
      <c r="K15" s="455"/>
      <c r="L15" s="457"/>
      <c r="M15" s="276" t="str">
        <f>IF('01-Mapa de riesgo-UO'!S16="No existen", "No existe control para el riesgo",'01-Mapa de riesgo-UO'!W16)</f>
        <v>Impulso a la publicación de artículos en revistas indexasa y artículos en idioma ingles</v>
      </c>
      <c r="N15" s="276">
        <f>'01-Mapa de riesgo-UO'!AB16</f>
        <v>0</v>
      </c>
      <c r="O15" s="276" t="str">
        <f>'01-Mapa de riesgo-UO'!AG16</f>
        <v>Vicerrectoría de Investigaciones</v>
      </c>
      <c r="P15" s="277" t="str">
        <f>'01-Mapa de riesgo-UO'!AL16</f>
        <v>No definida</v>
      </c>
      <c r="Q15" s="277" t="str">
        <f>'01-Mapa de riesgo-UO'!AP16</f>
        <v>Detectivo</v>
      </c>
      <c r="R15" s="438"/>
      <c r="S15" s="457" t="s">
        <v>3038</v>
      </c>
      <c r="T15" s="457"/>
      <c r="U15" s="114" t="str">
        <f>'01-Mapa de riesgo-UO'!AW16</f>
        <v>REDUCIR</v>
      </c>
      <c r="V15" s="114" t="str">
        <f>'01-Mapa de riesgo-UO'!AX16</f>
        <v>Promover la publicación de resultados de las investigaciones de los grupos.</v>
      </c>
      <c r="W15" s="132">
        <f>IF(U15="COMPARTIR",'01-Mapa de riesgo-UO'!BA16, IF(U15=0, 0,$I$6))</f>
        <v>0</v>
      </c>
      <c r="X15" s="278" t="s">
        <v>283</v>
      </c>
      <c r="Y15" s="278" t="s">
        <v>3050</v>
      </c>
      <c r="Z15" s="278" t="s">
        <v>644</v>
      </c>
      <c r="AA15" s="278"/>
      <c r="AB15" s="440"/>
    </row>
    <row r="16" spans="1:29" ht="51" hidden="1" customHeight="1" x14ac:dyDescent="0.2">
      <c r="A16" s="378">
        <v>3</v>
      </c>
      <c r="B16" s="372" t="str">
        <f>'01-Mapa de riesgo-UO'!D17</f>
        <v>EXTENSIÓN_PROYECCIÓN_SOCIAL</v>
      </c>
      <c r="C16" s="459"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372" t="str">
        <f>'01-Mapa de riesgo-UO'!AU17</f>
        <v># de proyectos de extensión generados y sistematizados</v>
      </c>
      <c r="K16" s="471">
        <v>1</v>
      </c>
      <c r="L16" s="457" t="s">
        <v>3032</v>
      </c>
      <c r="M16" s="276" t="str">
        <f>IF('01-Mapa de riesgo-UO'!S17="No existen", "No existe control para el riesgo",'01-Mapa de riesgo-UO'!W17)</f>
        <v>Acuerdo 21 de 2007</v>
      </c>
      <c r="N16" s="276">
        <f>'01-Mapa de riesgo-UO'!AB17</f>
        <v>0</v>
      </c>
      <c r="O16" s="276" t="str">
        <f>'01-Mapa de riesgo-UO'!AG17</f>
        <v>Vicerrectoría de Investigaciones</v>
      </c>
      <c r="P16" s="277" t="str">
        <f>'01-Mapa de riesgo-UO'!AL17</f>
        <v>No definida</v>
      </c>
      <c r="Q16" s="277" t="str">
        <f>'01-Mapa de riesgo-UO'!AP17</f>
        <v>Detectivo</v>
      </c>
      <c r="R16" s="438" t="str">
        <f>'01-Mapa de riesgo-UO'!AR17</f>
        <v>ACEPTABLE</v>
      </c>
      <c r="S16" s="457" t="s">
        <v>3039</v>
      </c>
      <c r="T16" s="457"/>
      <c r="U16" s="114" t="str">
        <f>'01-Mapa de riesgo-UO'!AW17</f>
        <v>ASUMIR</v>
      </c>
      <c r="V16" s="114">
        <f>'01-Mapa de riesgo-UO'!AX17</f>
        <v>0</v>
      </c>
      <c r="W16" s="132">
        <f>IF(U16="COMPARTIR",'01-Mapa de riesgo-UO'!BA17, IF(U16=0, 0,$I$6))</f>
        <v>0</v>
      </c>
      <c r="X16" s="278" t="s">
        <v>282</v>
      </c>
      <c r="Y16" s="278" t="s">
        <v>669</v>
      </c>
      <c r="Z16" s="278" t="s">
        <v>643</v>
      </c>
      <c r="AA16" s="278"/>
      <c r="AB16" s="440" t="s">
        <v>660</v>
      </c>
    </row>
    <row r="17" spans="1:28" ht="51" hidden="1" customHeight="1" x14ac:dyDescent="0.2">
      <c r="A17" s="378"/>
      <c r="B17" s="372"/>
      <c r="C17" s="459"/>
      <c r="D17" s="372"/>
      <c r="E17" s="372"/>
      <c r="F17" s="372"/>
      <c r="G17" s="133" t="str">
        <f>'01-Mapa de riesgo-UO'!I18</f>
        <v>Desinteres por formular o participar en las actividades de extensión de la facultad y la universidad</v>
      </c>
      <c r="H17" s="372"/>
      <c r="I17" s="438"/>
      <c r="J17" s="372"/>
      <c r="K17" s="455"/>
      <c r="L17" s="457"/>
      <c r="M17" s="276" t="str">
        <f>IF('01-Mapa de riesgo-UO'!S18="No existen", "No existe control para el riesgo",'01-Mapa de riesgo-UO'!W18)</f>
        <v xml:space="preserve">Indicadores de Gestión </v>
      </c>
      <c r="N17" s="276">
        <f>'01-Mapa de riesgo-UO'!AB18</f>
        <v>0</v>
      </c>
      <c r="O17" s="276" t="str">
        <f>'01-Mapa de riesgo-UO'!AG18</f>
        <v xml:space="preserve">Oficina de Planeación </v>
      </c>
      <c r="P17" s="277" t="str">
        <f>'01-Mapa de riesgo-UO'!AL18</f>
        <v>No definida</v>
      </c>
      <c r="Q17" s="277" t="str">
        <f>'01-Mapa de riesgo-UO'!AP18</f>
        <v>Detectivo</v>
      </c>
      <c r="R17" s="438"/>
      <c r="S17" s="457" t="s">
        <v>3040</v>
      </c>
      <c r="T17" s="457"/>
      <c r="U17" s="114" t="str">
        <f>'01-Mapa de riesgo-UO'!AW18</f>
        <v>ASUMIR</v>
      </c>
      <c r="V17" s="114">
        <f>'01-Mapa de riesgo-UO'!AX18</f>
        <v>0</v>
      </c>
      <c r="W17" s="132">
        <f>IF(U17="COMPARTIR",'01-Mapa de riesgo-UO'!BA18, IF(U17=0, 0,$I$6))</f>
        <v>0</v>
      </c>
      <c r="X17" s="278"/>
      <c r="Y17" s="278"/>
      <c r="Z17" s="278"/>
      <c r="AA17" s="278"/>
      <c r="AB17" s="440"/>
    </row>
    <row r="18" spans="1:28" ht="51" hidden="1" customHeight="1" x14ac:dyDescent="0.2">
      <c r="A18" s="378"/>
      <c r="B18" s="372"/>
      <c r="C18" s="459"/>
      <c r="D18" s="372"/>
      <c r="E18" s="372"/>
      <c r="F18" s="372"/>
      <c r="G18" s="133" t="str">
        <f>'01-Mapa de riesgo-UO'!I19</f>
        <v xml:space="preserve">Falta de registro de la información de extensión que realiza la Facultad </v>
      </c>
      <c r="H18" s="372"/>
      <c r="I18" s="438"/>
      <c r="J18" s="372"/>
      <c r="K18" s="455"/>
      <c r="L18" s="457"/>
      <c r="M18" s="276" t="str">
        <f>IF('01-Mapa de riesgo-UO'!S19="No existen", "No existe control para el riesgo",'01-Mapa de riesgo-UO'!W19)</f>
        <v xml:space="preserve">Aplicativo de Extensión </v>
      </c>
      <c r="N18" s="276">
        <f>'01-Mapa de riesgo-UO'!AB19</f>
        <v>0</v>
      </c>
      <c r="O18" s="276" t="str">
        <f>'01-Mapa de riesgo-UO'!AG19</f>
        <v>Vicerrectoría de Investigaciones</v>
      </c>
      <c r="P18" s="277" t="str">
        <f>'01-Mapa de riesgo-UO'!AL19</f>
        <v>No definida</v>
      </c>
      <c r="Q18" s="277" t="str">
        <f>'01-Mapa de riesgo-UO'!AP19</f>
        <v>Detectivo</v>
      </c>
      <c r="R18" s="438"/>
      <c r="S18" s="457" t="s">
        <v>3041</v>
      </c>
      <c r="T18" s="457"/>
      <c r="U18" s="114" t="str">
        <f>'01-Mapa de riesgo-UO'!AW19</f>
        <v>ASUMIR</v>
      </c>
      <c r="V18" s="114">
        <f>'01-Mapa de riesgo-UO'!AX19</f>
        <v>0</v>
      </c>
      <c r="W18" s="132">
        <f>IF(U18="COMPARTIR",'01-Mapa de riesgo-UO'!BA19, IF(U18=0, 0,$I$6))</f>
        <v>0</v>
      </c>
      <c r="X18" s="278"/>
      <c r="Y18" s="278"/>
      <c r="Z18" s="278"/>
      <c r="AA18" s="278"/>
      <c r="AB18" s="440"/>
    </row>
    <row r="19" spans="1:28" ht="51" hidden="1" customHeight="1" x14ac:dyDescent="0.2">
      <c r="A19" s="378">
        <v>4</v>
      </c>
      <c r="B19" s="372" t="str">
        <f>'01-Mapa de riesgo-UO'!D20</f>
        <v>EXTENSIÓN_PROYECCIÓN_SOCIAL</v>
      </c>
      <c r="C19" s="459"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372" t="str">
        <f>'01-Mapa de riesgo-UO'!AU20</f>
        <v>(#de proyectos con deficti/ total  proyedtos) * 100%</v>
      </c>
      <c r="K19" s="455">
        <f>(0/34)*100</f>
        <v>0</v>
      </c>
      <c r="L19" s="457" t="s">
        <v>3033</v>
      </c>
      <c r="M19" s="276" t="str">
        <f>IF('01-Mapa de riesgo-UO'!S20="No existen", "No existe control para el riesgo",'01-Mapa de riesgo-UO'!W20)</f>
        <v>Acuerdo 21 de 2007</v>
      </c>
      <c r="N19" s="276">
        <f>'01-Mapa de riesgo-UO'!AB20</f>
        <v>0</v>
      </c>
      <c r="O19" s="276" t="str">
        <f>'01-Mapa de riesgo-UO'!AG20</f>
        <v xml:space="preserve">Consejo de Facultad </v>
      </c>
      <c r="P19" s="277" t="str">
        <f>'01-Mapa de riesgo-UO'!AL20</f>
        <v>Trimestral</v>
      </c>
      <c r="Q19" s="277" t="str">
        <f>'01-Mapa de riesgo-UO'!AP20</f>
        <v>Detectivo</v>
      </c>
      <c r="R19" s="438" t="str">
        <f>'01-Mapa de riesgo-UO'!AR20</f>
        <v>ACEPTABLE</v>
      </c>
      <c r="S19" s="457" t="s">
        <v>3042</v>
      </c>
      <c r="T19" s="457"/>
      <c r="U19" s="114" t="str">
        <f>'01-Mapa de riesgo-UO'!AW20</f>
        <v>REDUCIR</v>
      </c>
      <c r="V19" s="114" t="str">
        <f>'01-Mapa de riesgo-UO'!AX20</f>
        <v xml:space="preserve">Búsqueda de nuevos clientes / Proyectos </v>
      </c>
      <c r="W19" s="132">
        <f>IF(U19="COMPARTIR",'01-Mapa de riesgo-UO'!BA20, IF(U19=0, 0,$I$6))</f>
        <v>0</v>
      </c>
      <c r="X19" s="278" t="s">
        <v>642</v>
      </c>
      <c r="Y19" s="278" t="s">
        <v>3052</v>
      </c>
      <c r="Z19" s="278" t="s">
        <v>645</v>
      </c>
      <c r="AA19" s="278" t="s">
        <v>3051</v>
      </c>
      <c r="AB19" s="440" t="s">
        <v>648</v>
      </c>
    </row>
    <row r="20" spans="1:28" ht="51" hidden="1" customHeight="1" x14ac:dyDescent="0.2">
      <c r="A20" s="378"/>
      <c r="B20" s="372"/>
      <c r="C20" s="459"/>
      <c r="D20" s="372"/>
      <c r="E20" s="372"/>
      <c r="F20" s="372"/>
      <c r="G20" s="133" t="str">
        <f>'01-Mapa de riesgo-UO'!I21</f>
        <v>Presupuestos con gastos por encima del punto de equilibrio</v>
      </c>
      <c r="H20" s="372"/>
      <c r="I20" s="438"/>
      <c r="J20" s="372"/>
      <c r="K20" s="455"/>
      <c r="L20" s="457"/>
      <c r="M20" s="276" t="str">
        <f>IF('01-Mapa de riesgo-UO'!S21="No existen", "No existe control para el riesgo",'01-Mapa de riesgo-UO'!W21)</f>
        <v>Registro de Proyectos especiales                                                                                                                                                                                                                                                                                                                                                                                                                                                          Creación y asignación del 511</v>
      </c>
      <c r="N20" s="276">
        <f>'01-Mapa de riesgo-UO'!AB21</f>
        <v>0</v>
      </c>
      <c r="O20" s="276" t="str">
        <f>'01-Mapa de riesgo-UO'!AG21</f>
        <v xml:space="preserve">Consejo de Facultad </v>
      </c>
      <c r="P20" s="277" t="str">
        <f>'01-Mapa de riesgo-UO'!AL21</f>
        <v>Trimestral</v>
      </c>
      <c r="Q20" s="277" t="str">
        <f>'01-Mapa de riesgo-UO'!AP21</f>
        <v>Detectivo</v>
      </c>
      <c r="R20" s="438"/>
      <c r="S20" s="457" t="s">
        <v>3043</v>
      </c>
      <c r="T20" s="457"/>
      <c r="U20" s="114" t="str">
        <f>'01-Mapa de riesgo-UO'!AW21</f>
        <v>REDUCIR</v>
      </c>
      <c r="V20" s="114" t="str">
        <f>'01-Mapa de riesgo-UO'!AX21</f>
        <v>Reducción de gastos de funcionamiento</v>
      </c>
      <c r="W20" s="132">
        <f>IF(U20="COMPARTIR",'01-Mapa de riesgo-UO'!BA21, IF(U20=0, 0,$I$6))</f>
        <v>0</v>
      </c>
      <c r="X20" s="278" t="s">
        <v>282</v>
      </c>
      <c r="Y20" s="278" t="s">
        <v>3053</v>
      </c>
      <c r="Z20" s="278" t="s">
        <v>643</v>
      </c>
      <c r="AA20" s="278"/>
      <c r="AB20" s="440"/>
    </row>
    <row r="21" spans="1:28" ht="51" hidden="1" customHeight="1" x14ac:dyDescent="0.2">
      <c r="A21" s="378"/>
      <c r="B21" s="372"/>
      <c r="C21" s="459"/>
      <c r="D21" s="372"/>
      <c r="E21" s="372"/>
      <c r="F21" s="372"/>
      <c r="G21" s="133" t="str">
        <f>'01-Mapa de riesgo-UO'!I22</f>
        <v>Sobrecarga de trabajo en docentes que realizan labores de coordinación y ejecución de proyectos</v>
      </c>
      <c r="H21" s="372"/>
      <c r="I21" s="438"/>
      <c r="J21" s="372"/>
      <c r="K21" s="455"/>
      <c r="L21" s="457"/>
      <c r="M21" s="276" t="str">
        <f>IF('01-Mapa de riesgo-UO'!S22="No existen", "No existe control para el riesgo",'01-Mapa de riesgo-UO'!W22)</f>
        <v>Asignación por para parte del Consejo de Facultad</v>
      </c>
      <c r="N21" s="276">
        <f>'01-Mapa de riesgo-UO'!AB22</f>
        <v>0</v>
      </c>
      <c r="O21" s="276" t="str">
        <f>'01-Mapa de riesgo-UO'!AG22</f>
        <v xml:space="preserve">Consejo de Facultad </v>
      </c>
      <c r="P21" s="277" t="str">
        <f>'01-Mapa de riesgo-UO'!AL22</f>
        <v>Anual</v>
      </c>
      <c r="Q21" s="277" t="str">
        <f>'01-Mapa de riesgo-UO'!AP22</f>
        <v>Detectivo</v>
      </c>
      <c r="R21" s="438"/>
      <c r="S21" s="457" t="s">
        <v>3044</v>
      </c>
      <c r="T21" s="457"/>
      <c r="U21" s="114" t="str">
        <f>'01-Mapa de riesgo-UO'!AW22</f>
        <v>REDUCIR</v>
      </c>
      <c r="V21" s="114" t="str">
        <f>'01-Mapa de riesgo-UO'!AX22</f>
        <v>Reducción de sobrecarga</v>
      </c>
      <c r="W21" s="132">
        <f>IF(U21="COMPARTIR",'01-Mapa de riesgo-UO'!BA22, IF(U21=0, 0,$I$6))</f>
        <v>0</v>
      </c>
      <c r="X21" s="278" t="s">
        <v>283</v>
      </c>
      <c r="Y21" s="278" t="s">
        <v>3054</v>
      </c>
      <c r="Z21" s="278" t="s">
        <v>644</v>
      </c>
      <c r="AA21" s="278"/>
      <c r="AB21" s="440"/>
    </row>
    <row r="22" spans="1:28" ht="51" hidden="1" customHeight="1" x14ac:dyDescent="0.2">
      <c r="A22" s="378">
        <v>5</v>
      </c>
      <c r="B22" s="372" t="str">
        <f>'01-Mapa de riesgo-UO'!D23</f>
        <v>DOCENCIA</v>
      </c>
      <c r="C22" s="459"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372" t="str">
        <f>'01-Mapa de riesgo-UO'!AU23</f>
        <v>(# de docentes de planta en cargos administrativos y jubilados)/ Total  de docentes  de planta</v>
      </c>
      <c r="K22" s="455">
        <f>(7/16)*100</f>
        <v>43.75</v>
      </c>
      <c r="L22" s="457" t="s">
        <v>3034</v>
      </c>
      <c r="M22" s="276" t="str">
        <f>IF('01-Mapa de riesgo-UO'!S23="No existen", "No existe control para el riesgo",'01-Mapa de riesgo-UO'!W23)</f>
        <v xml:space="preserve">Reporte de necesidades a la Vice Administrativa y Académica </v>
      </c>
      <c r="N22" s="276">
        <f>'01-Mapa de riesgo-UO'!AB23</f>
        <v>0</v>
      </c>
      <c r="O22" s="276" t="str">
        <f>'01-Mapa de riesgo-UO'!AG23</f>
        <v>Consejo de Facultad</v>
      </c>
      <c r="P22" s="277" t="str">
        <f>'01-Mapa de riesgo-UO'!AL23</f>
        <v>Semestral</v>
      </c>
      <c r="Q22" s="277" t="str">
        <f>'01-Mapa de riesgo-UO'!AP23</f>
        <v>Detectivo</v>
      </c>
      <c r="R22" s="438" t="str">
        <f>'01-Mapa de riesgo-UO'!AR23</f>
        <v>ACEPTABLE</v>
      </c>
      <c r="S22" s="457" t="s">
        <v>3045</v>
      </c>
      <c r="T22" s="457"/>
      <c r="U22" s="114" t="str">
        <f>'01-Mapa de riesgo-UO'!AW23</f>
        <v>ASUMIR</v>
      </c>
      <c r="V22" s="114">
        <f>'01-Mapa de riesgo-UO'!AX23</f>
        <v>0</v>
      </c>
      <c r="W22" s="132">
        <f>IF(U22="COMPARTIR",'01-Mapa de riesgo-UO'!BA23, IF(U22=0, 0,$I$6))</f>
        <v>0</v>
      </c>
      <c r="X22" s="278" t="s">
        <v>282</v>
      </c>
      <c r="Y22" s="278" t="s">
        <v>657</v>
      </c>
      <c r="Z22" s="278" t="s">
        <v>643</v>
      </c>
      <c r="AA22" s="278"/>
      <c r="AB22" s="440" t="s">
        <v>648</v>
      </c>
    </row>
    <row r="23" spans="1:28" ht="51" hidden="1" customHeight="1" x14ac:dyDescent="0.2">
      <c r="A23" s="378"/>
      <c r="B23" s="372"/>
      <c r="C23" s="459"/>
      <c r="D23" s="372"/>
      <c r="E23" s="372"/>
      <c r="F23" s="372"/>
      <c r="G23" s="133" t="str">
        <f>'01-Mapa de riesgo-UO'!I24</f>
        <v>Jubilación de docentes que no han sido reemplazados</v>
      </c>
      <c r="H23" s="372"/>
      <c r="I23" s="438"/>
      <c r="J23" s="372"/>
      <c r="K23" s="455"/>
      <c r="L23" s="457"/>
      <c r="M23" s="276" t="str">
        <f>IF('01-Mapa de riesgo-UO'!S24="No existen", "No existe control para el riesgo",'01-Mapa de riesgo-UO'!W24)</f>
        <v xml:space="preserve">Nombramiento Docentes  Transitorios </v>
      </c>
      <c r="N23" s="276">
        <f>'01-Mapa de riesgo-UO'!AB24</f>
        <v>0</v>
      </c>
      <c r="O23" s="276" t="str">
        <f>'01-Mapa de riesgo-UO'!AG24</f>
        <v xml:space="preserve">Vicerrectoría Académica </v>
      </c>
      <c r="P23" s="277" t="str">
        <f>'01-Mapa de riesgo-UO'!AL24</f>
        <v>Anual</v>
      </c>
      <c r="Q23" s="277" t="str">
        <f>'01-Mapa de riesgo-UO'!AP24</f>
        <v>Preventivo</v>
      </c>
      <c r="R23" s="438"/>
      <c r="S23" s="457" t="s">
        <v>3046</v>
      </c>
      <c r="T23" s="457"/>
      <c r="U23" s="114" t="str">
        <f>'01-Mapa de riesgo-UO'!AW24</f>
        <v>ASUMIR</v>
      </c>
      <c r="V23" s="114">
        <f>'01-Mapa de riesgo-UO'!AX24</f>
        <v>0</v>
      </c>
      <c r="W23" s="132">
        <f>IF(U23="COMPARTIR",'01-Mapa de riesgo-UO'!BA24, IF(U23=0, 0,$I$6))</f>
        <v>0</v>
      </c>
      <c r="X23" s="278" t="s">
        <v>282</v>
      </c>
      <c r="Y23" s="278" t="s">
        <v>658</v>
      </c>
      <c r="Z23" s="278" t="s">
        <v>643</v>
      </c>
      <c r="AA23" s="278"/>
      <c r="AB23" s="440"/>
    </row>
    <row r="24" spans="1:28" ht="51" hidden="1" customHeight="1" x14ac:dyDescent="0.2">
      <c r="A24" s="378"/>
      <c r="B24" s="372"/>
      <c r="C24" s="459"/>
      <c r="D24" s="372"/>
      <c r="E24" s="372"/>
      <c r="F24" s="372"/>
      <c r="G24" s="133">
        <f>'01-Mapa de riesgo-UO'!I25</f>
        <v>0</v>
      </c>
      <c r="H24" s="372"/>
      <c r="I24" s="438"/>
      <c r="J24" s="372"/>
      <c r="K24" s="455"/>
      <c r="L24" s="457"/>
      <c r="M24" s="276" t="str">
        <f>IF('01-Mapa de riesgo-UO'!S25="No existen", "No existe control para el riesgo",'01-Mapa de riesgo-UO'!W25)</f>
        <v xml:space="preserve">Concurso Docente </v>
      </c>
      <c r="N24" s="276">
        <f>'01-Mapa de riesgo-UO'!AB25</f>
        <v>0</v>
      </c>
      <c r="O24" s="276" t="str">
        <f>'01-Mapa de riesgo-UO'!AG25</f>
        <v xml:space="preserve">Vicerrectoría Académica </v>
      </c>
      <c r="P24" s="277" t="str">
        <f>'01-Mapa de riesgo-UO'!AL25</f>
        <v>Anual</v>
      </c>
      <c r="Q24" s="277" t="str">
        <f>'01-Mapa de riesgo-UO'!AP25</f>
        <v>Detectivo</v>
      </c>
      <c r="R24" s="438"/>
      <c r="S24" s="457" t="s">
        <v>3047</v>
      </c>
      <c r="T24" s="457"/>
      <c r="U24" s="114" t="str">
        <f>'01-Mapa de riesgo-UO'!AW25</f>
        <v>ASUMIR</v>
      </c>
      <c r="V24" s="114">
        <f>'01-Mapa de riesgo-UO'!AX25</f>
        <v>0</v>
      </c>
      <c r="W24" s="132">
        <f>IF(U24="COMPARTIR",'01-Mapa de riesgo-UO'!BA25, IF(U24=0, 0,$I$6))</f>
        <v>0</v>
      </c>
      <c r="X24" s="278" t="s">
        <v>282</v>
      </c>
      <c r="Y24" s="278" t="s">
        <v>656</v>
      </c>
      <c r="Z24" s="278" t="s">
        <v>643</v>
      </c>
      <c r="AA24" s="278"/>
      <c r="AB24" s="440"/>
    </row>
    <row r="25" spans="1:28" ht="68.25" hidden="1" customHeight="1" x14ac:dyDescent="0.2">
      <c r="A25" s="378">
        <v>6</v>
      </c>
      <c r="B25" s="372" t="str">
        <f>'01-Mapa de riesgo-UO'!D26</f>
        <v>DOCENCIA</v>
      </c>
      <c r="C25" s="459"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372" t="str">
        <f>'01-Mapa de riesgo-UO'!AU26</f>
        <v xml:space="preserve">Numero de rprogramas sin RRC /Total de programas*100 </v>
      </c>
      <c r="K25" s="455">
        <v>0</v>
      </c>
      <c r="L25" s="457" t="s">
        <v>2823</v>
      </c>
      <c r="M25" s="276" t="str">
        <f>IF('01-Mapa de riesgo-UO'!S26="No existen", "No existe control para el riesgo",'01-Mapa de riesgo-UO'!W26)</f>
        <v xml:space="preserve">Alertas emitidas por la Vicerrectoría Académica con las fechas de vencimiento de los registros calificados. 
 </v>
      </c>
      <c r="N25" s="276">
        <f>'01-Mapa de riesgo-UO'!AB26</f>
        <v>0</v>
      </c>
      <c r="O25" s="276" t="str">
        <f>'01-Mapa de riesgo-UO'!AG26</f>
        <v xml:space="preserve">Contratista </v>
      </c>
      <c r="P25" s="277" t="str">
        <f>'01-Mapa de riesgo-UO'!AL26</f>
        <v>Anual</v>
      </c>
      <c r="Q25" s="277" t="str">
        <f>'01-Mapa de riesgo-UO'!AP26</f>
        <v>Preventivo</v>
      </c>
      <c r="R25" s="438" t="str">
        <f>'01-Mapa de riesgo-UO'!AR26</f>
        <v>ACEPTABLE</v>
      </c>
      <c r="S25" s="485" t="s">
        <v>2825</v>
      </c>
      <c r="T25" s="485"/>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8" t="s">
        <v>642</v>
      </c>
      <c r="Y25" s="278" t="s">
        <v>2826</v>
      </c>
      <c r="Z25" s="278" t="s">
        <v>645</v>
      </c>
      <c r="AA25" s="278" t="s">
        <v>2827</v>
      </c>
      <c r="AB25" s="440" t="s">
        <v>660</v>
      </c>
    </row>
    <row r="26" spans="1:28" ht="51" hidden="1" customHeight="1" x14ac:dyDescent="0.2">
      <c r="A26" s="378"/>
      <c r="B26" s="372"/>
      <c r="C26" s="459"/>
      <c r="D26" s="372"/>
      <c r="E26" s="372"/>
      <c r="F26" s="372"/>
      <c r="G26" s="133" t="str">
        <f>'01-Mapa de riesgo-UO'!I27</f>
        <v>Poco  conocimiento sobre las implicaciones del riesgo para la institución, el programa, y la facultad</v>
      </c>
      <c r="H26" s="372"/>
      <c r="I26" s="438"/>
      <c r="J26" s="372"/>
      <c r="K26" s="455"/>
      <c r="L26" s="457"/>
      <c r="M26" s="276" t="str">
        <f>IF('01-Mapa de riesgo-UO'!S27="No existen", "No existe control para el riesgo",'01-Mapa de riesgo-UO'!W27)</f>
        <v xml:space="preserve">Alerta de la facultad  con cronogama de actividades para el cumplimiento de las fechas 
</v>
      </c>
      <c r="N26" s="276">
        <f>'01-Mapa de riesgo-UO'!AB27</f>
        <v>0</v>
      </c>
      <c r="O26" s="276" t="str">
        <f>'01-Mapa de riesgo-UO'!AG27</f>
        <v>Contratista</v>
      </c>
      <c r="P26" s="277" t="str">
        <f>'01-Mapa de riesgo-UO'!AL27</f>
        <v>Semestral</v>
      </c>
      <c r="Q26" s="277" t="str">
        <f>'01-Mapa de riesgo-UO'!AP27</f>
        <v>Preventivo</v>
      </c>
      <c r="R26" s="438"/>
      <c r="S26" s="457"/>
      <c r="T26" s="457"/>
      <c r="U26" s="114">
        <f>'01-Mapa de riesgo-UO'!AW27</f>
        <v>0</v>
      </c>
      <c r="V26" s="114">
        <f>'01-Mapa de riesgo-UO'!AX27</f>
        <v>0</v>
      </c>
      <c r="W26" s="132">
        <f>IF(U26="COMPARTIR",'01-Mapa de riesgo-UO'!BA27, IF(U26=0, 0,$I$6))</f>
        <v>0</v>
      </c>
      <c r="X26" s="278"/>
      <c r="Y26" s="278"/>
      <c r="Z26" s="278"/>
      <c r="AA26" s="278"/>
      <c r="AB26" s="440"/>
    </row>
    <row r="27" spans="1:28" ht="51" hidden="1" customHeight="1" x14ac:dyDescent="0.2">
      <c r="A27" s="378"/>
      <c r="B27" s="372"/>
      <c r="C27" s="459"/>
      <c r="D27" s="372"/>
      <c r="E27" s="372"/>
      <c r="F27" s="372"/>
      <c r="G27" s="133">
        <f>'01-Mapa de riesgo-UO'!I28</f>
        <v>0</v>
      </c>
      <c r="H27" s="372"/>
      <c r="I27" s="438"/>
      <c r="J27" s="372"/>
      <c r="K27" s="455"/>
      <c r="L27" s="457"/>
      <c r="M27" s="276">
        <f>IF('01-Mapa de riesgo-UO'!S28="No existen", "No existe control para el riesgo",'01-Mapa de riesgo-UO'!W28)</f>
        <v>0</v>
      </c>
      <c r="N27" s="276">
        <f>'01-Mapa de riesgo-UO'!AB28</f>
        <v>0</v>
      </c>
      <c r="O27" s="276">
        <f>'01-Mapa de riesgo-UO'!AG28</f>
        <v>0</v>
      </c>
      <c r="P27" s="277">
        <f>'01-Mapa de riesgo-UO'!AL28</f>
        <v>0</v>
      </c>
      <c r="Q27" s="277">
        <f>'01-Mapa de riesgo-UO'!AP28</f>
        <v>0</v>
      </c>
      <c r="R27" s="438"/>
      <c r="S27" s="457"/>
      <c r="T27" s="457"/>
      <c r="U27" s="114">
        <f>'01-Mapa de riesgo-UO'!AW28</f>
        <v>0</v>
      </c>
      <c r="V27" s="114">
        <f>'01-Mapa de riesgo-UO'!AX28</f>
        <v>0</v>
      </c>
      <c r="W27" s="132">
        <f>IF(U27="COMPARTIR",'01-Mapa de riesgo-UO'!BA28, IF(U27=0, 0,$I$6))</f>
        <v>0</v>
      </c>
      <c r="X27" s="278"/>
      <c r="Y27" s="278"/>
      <c r="Z27" s="278"/>
      <c r="AA27" s="278"/>
      <c r="AB27" s="440"/>
    </row>
    <row r="28" spans="1:28" ht="51" hidden="1" customHeight="1" x14ac:dyDescent="0.2">
      <c r="A28" s="378">
        <v>7</v>
      </c>
      <c r="B28" s="372" t="str">
        <f>'01-Mapa de riesgo-UO'!D29</f>
        <v>DOCENCIA</v>
      </c>
      <c r="C28" s="459"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372" t="str">
        <f>'01-Mapa de riesgo-UO'!AU29</f>
        <v>Número de programas sin RA / Total de programas acreditados *100</v>
      </c>
      <c r="K28" s="471">
        <v>0.44</v>
      </c>
      <c r="L28" s="457" t="s">
        <v>2824</v>
      </c>
      <c r="M28" s="276" t="str">
        <f>IF('01-Mapa de riesgo-UO'!S29="No existen", "No existe control para el riesgo",'01-Mapa de riesgo-UO'!W29)</f>
        <v xml:space="preserve">Alertas emitidas por la Vicerrectoría Académica con las fechas de vencimiento de la acreditación de los programas .
</v>
      </c>
      <c r="N28" s="276">
        <f>'01-Mapa de riesgo-UO'!AB29</f>
        <v>0</v>
      </c>
      <c r="O28" s="276" t="str">
        <f>'01-Mapa de riesgo-UO'!AG29</f>
        <v xml:space="preserve">Contratista </v>
      </c>
      <c r="P28" s="277" t="str">
        <f>'01-Mapa de riesgo-UO'!AL29</f>
        <v>No definida</v>
      </c>
      <c r="Q28" s="277" t="str">
        <f>'01-Mapa de riesgo-UO'!AP29</f>
        <v>Preventivo</v>
      </c>
      <c r="R28" s="438" t="str">
        <f>'01-Mapa de riesgo-UO'!AR29</f>
        <v>ACEPTABLE</v>
      </c>
      <c r="S28" s="457" t="s">
        <v>755</v>
      </c>
      <c r="T28" s="457"/>
      <c r="U28" s="114" t="str">
        <f>'01-Mapa de riesgo-UO'!AW29</f>
        <v>ASUMIR</v>
      </c>
      <c r="V28" s="114">
        <f>'01-Mapa de riesgo-UO'!AX29</f>
        <v>0</v>
      </c>
      <c r="W28" s="132">
        <f>IF(U28="COMPARTIR",'01-Mapa de riesgo-UO'!BA29, IF(U28=0, 0,$I$6))</f>
        <v>0</v>
      </c>
      <c r="X28" s="278"/>
      <c r="Y28" s="278"/>
      <c r="Z28" s="278"/>
      <c r="AA28" s="278"/>
      <c r="AB28" s="440" t="s">
        <v>660</v>
      </c>
    </row>
    <row r="29" spans="1:28" ht="51" hidden="1" customHeight="1" x14ac:dyDescent="0.2">
      <c r="A29" s="378"/>
      <c r="B29" s="372"/>
      <c r="C29" s="459"/>
      <c r="D29" s="372"/>
      <c r="E29" s="372"/>
      <c r="F29" s="372"/>
      <c r="G29" s="133" t="str">
        <f>'01-Mapa de riesgo-UO'!I30</f>
        <v>Baja ejecución de los planes de mejoramiento asociado a los procesos de autoevaluación.</v>
      </c>
      <c r="H29" s="372"/>
      <c r="I29" s="438"/>
      <c r="J29" s="372"/>
      <c r="K29" s="455"/>
      <c r="L29" s="457"/>
      <c r="M29" s="276">
        <f>IF('01-Mapa de riesgo-UO'!S30="No existen", "No existe control para el riesgo",'01-Mapa de riesgo-UO'!W30)</f>
        <v>0</v>
      </c>
      <c r="N29" s="276">
        <f>'01-Mapa de riesgo-UO'!AB30</f>
        <v>0</v>
      </c>
      <c r="O29" s="276">
        <f>'01-Mapa de riesgo-UO'!AG30</f>
        <v>0</v>
      </c>
      <c r="P29" s="277">
        <f>'01-Mapa de riesgo-UO'!AL30</f>
        <v>0</v>
      </c>
      <c r="Q29" s="277">
        <f>'01-Mapa de riesgo-UO'!AP30</f>
        <v>0</v>
      </c>
      <c r="R29" s="438"/>
      <c r="S29" s="457"/>
      <c r="T29" s="457"/>
      <c r="U29" s="114">
        <f>'01-Mapa de riesgo-UO'!AW30</f>
        <v>0</v>
      </c>
      <c r="V29" s="114">
        <f>'01-Mapa de riesgo-UO'!AX30</f>
        <v>0</v>
      </c>
      <c r="W29" s="132">
        <f>IF(U29="COMPARTIR",'01-Mapa de riesgo-UO'!BA30, IF(U29=0, 0,$I$6))</f>
        <v>0</v>
      </c>
      <c r="X29" s="278"/>
      <c r="Y29" s="278"/>
      <c r="Z29" s="278"/>
      <c r="AA29" s="278"/>
      <c r="AB29" s="440"/>
    </row>
    <row r="30" spans="1:28" ht="51" hidden="1" customHeight="1" x14ac:dyDescent="0.2">
      <c r="A30" s="378"/>
      <c r="B30" s="372"/>
      <c r="C30" s="459"/>
      <c r="D30" s="372"/>
      <c r="E30" s="372"/>
      <c r="F30" s="372"/>
      <c r="G30" s="133" t="str">
        <f>'01-Mapa de riesgo-UO'!I31</f>
        <v>Formulación  y seguimiento inadecuados a los  planes de mejoramiento</v>
      </c>
      <c r="H30" s="372"/>
      <c r="I30" s="438"/>
      <c r="J30" s="372"/>
      <c r="K30" s="455"/>
      <c r="L30" s="457"/>
      <c r="M30" s="276">
        <f>IF('01-Mapa de riesgo-UO'!S31="No existen", "No existe control para el riesgo",'01-Mapa de riesgo-UO'!W31)</f>
        <v>0</v>
      </c>
      <c r="N30" s="276">
        <f>'01-Mapa de riesgo-UO'!AB31</f>
        <v>0</v>
      </c>
      <c r="O30" s="276">
        <f>'01-Mapa de riesgo-UO'!AG31</f>
        <v>0</v>
      </c>
      <c r="P30" s="277">
        <f>'01-Mapa de riesgo-UO'!AL31</f>
        <v>0</v>
      </c>
      <c r="Q30" s="277">
        <f>'01-Mapa de riesgo-UO'!AP31</f>
        <v>0</v>
      </c>
      <c r="R30" s="438"/>
      <c r="S30" s="457"/>
      <c r="T30" s="457"/>
      <c r="U30" s="114">
        <f>'01-Mapa de riesgo-UO'!AW31</f>
        <v>0</v>
      </c>
      <c r="V30" s="114">
        <f>'01-Mapa de riesgo-UO'!AX31</f>
        <v>0</v>
      </c>
      <c r="W30" s="132">
        <f>IF(U30="COMPARTIR",'01-Mapa de riesgo-UO'!BA31, IF(U30=0, 0,$I$6))</f>
        <v>0</v>
      </c>
      <c r="X30" s="278"/>
      <c r="Y30" s="278"/>
      <c r="Z30" s="278"/>
      <c r="AA30" s="278"/>
      <c r="AB30" s="440"/>
    </row>
    <row r="31" spans="1:28" ht="51" hidden="1" customHeight="1" x14ac:dyDescent="0.2">
      <c r="A31" s="378">
        <v>8</v>
      </c>
      <c r="B31" s="372" t="str">
        <f>'01-Mapa de riesgo-UO'!D32</f>
        <v>INVESTIGACIÓN_E_INNOVACIÓN</v>
      </c>
      <c r="C31" s="459"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372" t="str">
        <f>'01-Mapa de riesgo-UO'!AU32</f>
        <v>N° de grupos de investigación que bajan de categoria / N°Total de grupos categorizados en MinCiencias</v>
      </c>
      <c r="K31" s="471">
        <v>0</v>
      </c>
      <c r="L31" s="457" t="s">
        <v>756</v>
      </c>
      <c r="M31" s="276" t="str">
        <f>IF('01-Mapa de riesgo-UO'!S32="No existen", "No existe control para el riesgo",'01-Mapa de riesgo-UO'!W32)</f>
        <v>Acompañamiento a los grupos de investigación por parte de la Vicerrectoría de Investigaciones y la Facultad</v>
      </c>
      <c r="N31" s="276">
        <f>'01-Mapa de riesgo-UO'!AB32</f>
        <v>0</v>
      </c>
      <c r="O31" s="276" t="str">
        <f>'01-Mapa de riesgo-UO'!AG32</f>
        <v xml:space="preserve">Contratista </v>
      </c>
      <c r="P31" s="277" t="str">
        <f>'01-Mapa de riesgo-UO'!AL32</f>
        <v>Anual</v>
      </c>
      <c r="Q31" s="277" t="str">
        <f>'01-Mapa de riesgo-UO'!AP32</f>
        <v>Preventivo</v>
      </c>
      <c r="R31" s="438" t="str">
        <f>'01-Mapa de riesgo-UO'!AR32</f>
        <v>ACEPTABLE</v>
      </c>
      <c r="S31" s="457" t="s">
        <v>755</v>
      </c>
      <c r="T31" s="457"/>
      <c r="U31" s="114" t="str">
        <f>'01-Mapa de riesgo-UO'!AW32</f>
        <v>ASUMIR</v>
      </c>
      <c r="V31" s="114">
        <f>'01-Mapa de riesgo-UO'!AX32</f>
        <v>0</v>
      </c>
      <c r="W31" s="132">
        <f>IF(U31="COMPARTIR",'01-Mapa de riesgo-UO'!BA32, IF(U31=0, 0,$I$6))</f>
        <v>0</v>
      </c>
      <c r="X31" s="278"/>
      <c r="Y31" s="278"/>
      <c r="Z31" s="278"/>
      <c r="AA31" s="278"/>
      <c r="AB31" s="440" t="s">
        <v>660</v>
      </c>
    </row>
    <row r="32" spans="1:28" ht="51" hidden="1" customHeight="1" x14ac:dyDescent="0.2">
      <c r="A32" s="378"/>
      <c r="B32" s="372"/>
      <c r="C32" s="459"/>
      <c r="D32" s="372"/>
      <c r="E32" s="372"/>
      <c r="F32" s="372"/>
      <c r="G32" s="133" t="str">
        <f>'01-Mapa de riesgo-UO'!I33</f>
        <v>Pocos  recursos para el proceso de investigación</v>
      </c>
      <c r="H32" s="372"/>
      <c r="I32" s="438"/>
      <c r="J32" s="372"/>
      <c r="K32" s="455"/>
      <c r="L32" s="457"/>
      <c r="M32" s="276">
        <f>IF('01-Mapa de riesgo-UO'!S33="No existen", "No existe control para el riesgo",'01-Mapa de riesgo-UO'!W33)</f>
        <v>0</v>
      </c>
      <c r="N32" s="276">
        <f>'01-Mapa de riesgo-UO'!AB33</f>
        <v>0</v>
      </c>
      <c r="O32" s="276">
        <f>'01-Mapa de riesgo-UO'!AG33</f>
        <v>0</v>
      </c>
      <c r="P32" s="277">
        <f>'01-Mapa de riesgo-UO'!AL33</f>
        <v>0</v>
      </c>
      <c r="Q32" s="277">
        <f>'01-Mapa de riesgo-UO'!AP33</f>
        <v>0</v>
      </c>
      <c r="R32" s="438"/>
      <c r="S32" s="457"/>
      <c r="T32" s="457"/>
      <c r="U32" s="114">
        <f>'01-Mapa de riesgo-UO'!AW33</f>
        <v>0</v>
      </c>
      <c r="V32" s="114">
        <f>'01-Mapa de riesgo-UO'!AX33</f>
        <v>0</v>
      </c>
      <c r="W32" s="132">
        <f>IF(U32="COMPARTIR",'01-Mapa de riesgo-UO'!BA33, IF(U32=0, 0,$I$6))</f>
        <v>0</v>
      </c>
      <c r="X32" s="278"/>
      <c r="Y32" s="278"/>
      <c r="Z32" s="278"/>
      <c r="AA32" s="278"/>
      <c r="AB32" s="440"/>
    </row>
    <row r="33" spans="1:28" ht="51" hidden="1" customHeight="1" x14ac:dyDescent="0.2">
      <c r="A33" s="378"/>
      <c r="B33" s="372"/>
      <c r="C33" s="459"/>
      <c r="D33" s="372"/>
      <c r="E33" s="372"/>
      <c r="F33" s="372"/>
      <c r="G33" s="133" t="str">
        <f>'01-Mapa de riesgo-UO'!I34</f>
        <v xml:space="preserve"> No se tiene infraestructura adecuada en los laboratorios para la práctica investigativa</v>
      </c>
      <c r="H33" s="372"/>
      <c r="I33" s="438"/>
      <c r="J33" s="372"/>
      <c r="K33" s="455"/>
      <c r="L33" s="457"/>
      <c r="M33" s="276">
        <f>IF('01-Mapa de riesgo-UO'!S34="No existen", "No existe control para el riesgo",'01-Mapa de riesgo-UO'!W34)</f>
        <v>0</v>
      </c>
      <c r="N33" s="276">
        <f>'01-Mapa de riesgo-UO'!AB34</f>
        <v>0</v>
      </c>
      <c r="O33" s="276">
        <f>'01-Mapa de riesgo-UO'!AG34</f>
        <v>0</v>
      </c>
      <c r="P33" s="277">
        <f>'01-Mapa de riesgo-UO'!AL34</f>
        <v>0</v>
      </c>
      <c r="Q33" s="277">
        <f>'01-Mapa de riesgo-UO'!AP34</f>
        <v>0</v>
      </c>
      <c r="R33" s="438"/>
      <c r="S33" s="457"/>
      <c r="T33" s="457"/>
      <c r="U33" s="114">
        <f>'01-Mapa de riesgo-UO'!AW34</f>
        <v>0</v>
      </c>
      <c r="V33" s="114">
        <f>'01-Mapa de riesgo-UO'!AX34</f>
        <v>0</v>
      </c>
      <c r="W33" s="132">
        <f>IF(U33="COMPARTIR",'01-Mapa de riesgo-UO'!BA34, IF(U33=0, 0,$I$6))</f>
        <v>0</v>
      </c>
      <c r="X33" s="278"/>
      <c r="Y33" s="278"/>
      <c r="Z33" s="278"/>
      <c r="AA33" s="278"/>
      <c r="AB33" s="440"/>
    </row>
    <row r="34" spans="1:28" ht="72.75" hidden="1" customHeight="1" x14ac:dyDescent="0.2">
      <c r="A34" s="378">
        <v>9</v>
      </c>
      <c r="B34" s="372" t="str">
        <f>'01-Mapa de riesgo-UO'!D35</f>
        <v>DOCENCIA</v>
      </c>
      <c r="C34" s="459"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372" t="str">
        <f>'01-Mapa de riesgo-UO'!AU35</f>
        <v>No. de veces que no se ha renovado el registro Calificado de alguno de los programas de la Facultad</v>
      </c>
      <c r="K34" s="455">
        <v>0</v>
      </c>
      <c r="L34" s="457" t="s">
        <v>2828</v>
      </c>
      <c r="M34" s="276" t="str">
        <f>IF('01-Mapa de riesgo-UO'!S35="No existen", "No existe control para el riesgo",'01-Mapa de riesgo-UO'!W35)</f>
        <v xml:space="preserve">Control permanente por parte de la Vicerrectoría Académica de las fechas de vencimiento de los registro calificados, publicados en la pagina web </v>
      </c>
      <c r="N34" s="276">
        <f>'01-Mapa de riesgo-UO'!AB35</f>
        <v>0</v>
      </c>
      <c r="O34" s="276">
        <f>'01-Mapa de riesgo-UO'!AG35</f>
        <v>0</v>
      </c>
      <c r="P34" s="277" t="str">
        <f>'01-Mapa de riesgo-UO'!AL35</f>
        <v>Semestral</v>
      </c>
      <c r="Q34" s="277" t="str">
        <f>'01-Mapa de riesgo-UO'!AP35</f>
        <v>Preventivo</v>
      </c>
      <c r="R34" s="438" t="str">
        <f>'01-Mapa de riesgo-UO'!AR35</f>
        <v>ACEPTABLE</v>
      </c>
      <c r="S34" s="457" t="s">
        <v>827</v>
      </c>
      <c r="T34" s="457"/>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8" t="s">
        <v>642</v>
      </c>
      <c r="Y34" s="278" t="s">
        <v>2838</v>
      </c>
      <c r="Z34" s="278" t="s">
        <v>645</v>
      </c>
      <c r="AA34" s="278" t="s">
        <v>2839</v>
      </c>
      <c r="AB34" s="440" t="s">
        <v>660</v>
      </c>
    </row>
    <row r="35" spans="1:28" ht="72.75" hidden="1" customHeight="1" x14ac:dyDescent="0.2">
      <c r="A35" s="378"/>
      <c r="B35" s="372"/>
      <c r="C35" s="459"/>
      <c r="D35" s="372"/>
      <c r="E35" s="372"/>
      <c r="F35" s="372"/>
      <c r="G35" s="133" t="str">
        <f>'01-Mapa de riesgo-UO'!I36</f>
        <v>Cambios de las normas que rigen los procesos de renovación de registro calificado</v>
      </c>
      <c r="H35" s="372"/>
      <c r="I35" s="438"/>
      <c r="J35" s="372"/>
      <c r="K35" s="455"/>
      <c r="L35" s="457"/>
      <c r="M35" s="276" t="str">
        <f>IF('01-Mapa de riesgo-UO'!S36="No existen", "No existe control para el riesgo",'01-Mapa de riesgo-UO'!W36)</f>
        <v xml:space="preserve">Envio de memorando 1 año antes del vencimiento del registro calificado por parte de la Vicerrectoria Académica </v>
      </c>
      <c r="N35" s="276">
        <f>'01-Mapa de riesgo-UO'!AB36</f>
        <v>0</v>
      </c>
      <c r="O35" s="276" t="str">
        <f>'01-Mapa de riesgo-UO'!AG36</f>
        <v xml:space="preserve">Profesional de la Vice Académica </v>
      </c>
      <c r="P35" s="277" t="str">
        <f>'01-Mapa de riesgo-UO'!AL36</f>
        <v>No definida</v>
      </c>
      <c r="Q35" s="277" t="str">
        <f>'01-Mapa de riesgo-UO'!AP36</f>
        <v>Preventivo</v>
      </c>
      <c r="R35" s="438"/>
      <c r="S35" s="457" t="s">
        <v>827</v>
      </c>
      <c r="T35" s="457"/>
      <c r="U35" s="114">
        <f>'01-Mapa de riesgo-UO'!AW36</f>
        <v>0</v>
      </c>
      <c r="V35" s="114">
        <f>'01-Mapa de riesgo-UO'!AX36</f>
        <v>0</v>
      </c>
      <c r="W35" s="132">
        <f>IF(U35="COMPARTIR",'01-Mapa de riesgo-UO'!BA36, IF(U35=0, 0,$I$6))</f>
        <v>0</v>
      </c>
      <c r="X35" s="278"/>
      <c r="Y35" s="278"/>
      <c r="Z35" s="278"/>
      <c r="AA35" s="278"/>
      <c r="AB35" s="440"/>
    </row>
    <row r="36" spans="1:28" ht="72.75" hidden="1" customHeight="1" x14ac:dyDescent="0.2">
      <c r="A36" s="378"/>
      <c r="B36" s="372"/>
      <c r="C36" s="459"/>
      <c r="D36" s="372"/>
      <c r="E36" s="372"/>
      <c r="F36" s="372"/>
      <c r="G36" s="133">
        <f>'01-Mapa de riesgo-UO'!I37</f>
        <v>0</v>
      </c>
      <c r="H36" s="372"/>
      <c r="I36" s="438"/>
      <c r="J36" s="372"/>
      <c r="K36" s="455"/>
      <c r="L36" s="457"/>
      <c r="M36" s="276" t="str">
        <f>IF('01-Mapa de riesgo-UO'!S37="No existen", "No existe control para el riesgo",'01-Mapa de riesgo-UO'!W37)</f>
        <v xml:space="preserve">Matriz de segumiento de los registros calificados del programa, priorizado </v>
      </c>
      <c r="N36" s="276">
        <f>'01-Mapa de riesgo-UO'!AB37</f>
        <v>0</v>
      </c>
      <c r="O36" s="276" t="str">
        <f>'01-Mapa de riesgo-UO'!AG37</f>
        <v xml:space="preserve">Profesional de Apoyo FACIEM </v>
      </c>
      <c r="P36" s="277" t="str">
        <f>'01-Mapa de riesgo-UO'!AL37</f>
        <v>Semanal</v>
      </c>
      <c r="Q36" s="277" t="str">
        <f>'01-Mapa de riesgo-UO'!AP37</f>
        <v>Preventivo</v>
      </c>
      <c r="R36" s="438"/>
      <c r="S36" s="457" t="s">
        <v>827</v>
      </c>
      <c r="T36" s="457"/>
      <c r="U36" s="114">
        <f>'01-Mapa de riesgo-UO'!AW37</f>
        <v>0</v>
      </c>
      <c r="V36" s="114">
        <f>'01-Mapa de riesgo-UO'!AX37</f>
        <v>0</v>
      </c>
      <c r="W36" s="132">
        <f>IF(U36="COMPARTIR",'01-Mapa de riesgo-UO'!BA37, IF(U36=0, 0,$I$6))</f>
        <v>0</v>
      </c>
      <c r="X36" s="278"/>
      <c r="Y36" s="278"/>
      <c r="Z36" s="278"/>
      <c r="AA36" s="278"/>
      <c r="AB36" s="440"/>
    </row>
    <row r="37" spans="1:28" ht="93.75" hidden="1" customHeight="1" x14ac:dyDescent="0.2">
      <c r="A37" s="378">
        <v>10</v>
      </c>
      <c r="B37" s="372" t="str">
        <f>'01-Mapa de riesgo-UO'!D38</f>
        <v>DOCENCIA</v>
      </c>
      <c r="C37" s="459"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372" t="str">
        <f>'01-Mapa de riesgo-UO'!AU38</f>
        <v>Índice de Deserción estudiantes de la Facultad</v>
      </c>
      <c r="K37" s="455">
        <v>8</v>
      </c>
      <c r="L37" s="457" t="s">
        <v>2829</v>
      </c>
      <c r="M37" s="276" t="str">
        <f>IF('01-Mapa de riesgo-UO'!S38="No existen", "No existe control para el riesgo",'01-Mapa de riesgo-UO'!W38)</f>
        <v>Programa PAI de la Vicerrectoría de Responsabilidad Social y Bienestar Universitario</v>
      </c>
      <c r="N37" s="276" t="str">
        <f>'01-Mapa de riesgo-UO'!AB38</f>
        <v xml:space="preserve">Sistema de Información </v>
      </c>
      <c r="O37" s="276">
        <f>'01-Mapa de riesgo-UO'!AG38</f>
        <v>0</v>
      </c>
      <c r="P37" s="277" t="str">
        <f>'01-Mapa de riesgo-UO'!AL38</f>
        <v>No definida</v>
      </c>
      <c r="Q37" s="277" t="str">
        <f>'01-Mapa de riesgo-UO'!AP38</f>
        <v>Preventivo</v>
      </c>
      <c r="R37" s="438" t="str">
        <f>'01-Mapa de riesgo-UO'!AR38</f>
        <v>ACEPTABLE</v>
      </c>
      <c r="S37" s="457" t="s">
        <v>2837</v>
      </c>
      <c r="T37" s="457"/>
      <c r="U37" s="114" t="str">
        <f>'01-Mapa de riesgo-UO'!AW38</f>
        <v>ASUMIR</v>
      </c>
      <c r="V37" s="114">
        <f>'01-Mapa de riesgo-UO'!AX38</f>
        <v>0</v>
      </c>
      <c r="W37" s="132">
        <f>IF(U37="COMPARTIR",'01-Mapa de riesgo-UO'!BA38, IF(U37=0, 0,$I$6))</f>
        <v>0</v>
      </c>
      <c r="X37" s="278"/>
      <c r="Y37" s="278"/>
      <c r="Z37" s="278"/>
      <c r="AA37" s="278"/>
      <c r="AB37" s="440" t="s">
        <v>648</v>
      </c>
    </row>
    <row r="38" spans="1:28" ht="93.75" hidden="1" customHeight="1" x14ac:dyDescent="0.2">
      <c r="A38" s="378"/>
      <c r="B38" s="372"/>
      <c r="C38" s="459"/>
      <c r="D38" s="372"/>
      <c r="E38" s="372"/>
      <c r="F38" s="372"/>
      <c r="G38" s="133" t="str">
        <f>'01-Mapa de riesgo-UO'!I39</f>
        <v>Los currículos de las asignaturas no permiten el buen desempeño del estudiante</v>
      </c>
      <c r="H38" s="372"/>
      <c r="I38" s="438"/>
      <c r="J38" s="372"/>
      <c r="K38" s="455"/>
      <c r="L38" s="457"/>
      <c r="M38" s="276" t="str">
        <f>IF('01-Mapa de riesgo-UO'!S39="No existen", "No existe control para el riesgo",'01-Mapa de riesgo-UO'!W39)</f>
        <v>Sistema de información para la toma de decisiones</v>
      </c>
      <c r="N38" s="276" t="str">
        <f>'01-Mapa de riesgo-UO'!AB39</f>
        <v xml:space="preserve">Sistema de Información </v>
      </c>
      <c r="O38" s="276">
        <f>'01-Mapa de riesgo-UO'!AG39</f>
        <v>0</v>
      </c>
      <c r="P38" s="277" t="str">
        <f>'01-Mapa de riesgo-UO'!AL39</f>
        <v>No definida</v>
      </c>
      <c r="Q38" s="277" t="str">
        <f>'01-Mapa de riesgo-UO'!AP39</f>
        <v>Detectivo</v>
      </c>
      <c r="R38" s="438"/>
      <c r="S38" s="457" t="s">
        <v>827</v>
      </c>
      <c r="T38" s="457"/>
      <c r="U38" s="114" t="str">
        <f>'01-Mapa de riesgo-UO'!AW39</f>
        <v>ASUMIR</v>
      </c>
      <c r="V38" s="114">
        <f>'01-Mapa de riesgo-UO'!AX39</f>
        <v>0</v>
      </c>
      <c r="W38" s="132">
        <f>IF(U38="COMPARTIR",'01-Mapa de riesgo-UO'!BA39, IF(U38=0, 0,$I$6))</f>
        <v>0</v>
      </c>
      <c r="X38" s="278"/>
      <c r="Y38" s="278"/>
      <c r="Z38" s="278"/>
      <c r="AA38" s="278"/>
      <c r="AB38" s="440"/>
    </row>
    <row r="39" spans="1:28" ht="93.75" hidden="1" customHeight="1" x14ac:dyDescent="0.2">
      <c r="A39" s="378"/>
      <c r="B39" s="372"/>
      <c r="C39" s="459"/>
      <c r="D39" s="372"/>
      <c r="E39" s="372"/>
      <c r="F39" s="372"/>
      <c r="G39" s="133" t="str">
        <f>'01-Mapa de riesgo-UO'!I40</f>
        <v>Bajo conocimiento del docente en Pedagogía y Didáctica</v>
      </c>
      <c r="H39" s="372"/>
      <c r="I39" s="438"/>
      <c r="J39" s="372"/>
      <c r="K39" s="455"/>
      <c r="L39" s="457"/>
      <c r="M39" s="276" t="str">
        <f>IF('01-Mapa de riesgo-UO'!S40="No existen", "No existe control para el riesgo",'01-Mapa de riesgo-UO'!W40)</f>
        <v xml:space="preserve">Actualización curricular  de los programas alineados a las necesidades del entorno  </v>
      </c>
      <c r="N39" s="276">
        <f>'01-Mapa de riesgo-UO'!AB40</f>
        <v>0</v>
      </c>
      <c r="O39" s="276" t="str">
        <f>'01-Mapa de riesgo-UO'!AG40</f>
        <v xml:space="preserve">Profesional de Apoyo FACIEM </v>
      </c>
      <c r="P39" s="277" t="str">
        <f>'01-Mapa de riesgo-UO'!AL40</f>
        <v>No definida</v>
      </c>
      <c r="Q39" s="277" t="str">
        <f>'01-Mapa de riesgo-UO'!AP40</f>
        <v>Preventivo</v>
      </c>
      <c r="R39" s="438"/>
      <c r="S39" s="457" t="s">
        <v>827</v>
      </c>
      <c r="T39" s="457"/>
      <c r="U39" s="114" t="str">
        <f>'01-Mapa de riesgo-UO'!AW40</f>
        <v>ASUMIR</v>
      </c>
      <c r="V39" s="114">
        <f>'01-Mapa de riesgo-UO'!AX40</f>
        <v>0</v>
      </c>
      <c r="W39" s="132">
        <f>IF(U39="COMPARTIR",'01-Mapa de riesgo-UO'!BA40, IF(U39=0, 0,$I$6))</f>
        <v>0</v>
      </c>
      <c r="X39" s="278"/>
      <c r="Y39" s="278"/>
      <c r="Z39" s="278"/>
      <c r="AA39" s="278"/>
      <c r="AB39" s="440"/>
    </row>
    <row r="40" spans="1:28" ht="68.25" hidden="1" customHeight="1" x14ac:dyDescent="0.2">
      <c r="A40" s="378">
        <v>11</v>
      </c>
      <c r="B40" s="372" t="str">
        <f>'01-Mapa de riesgo-UO'!D41</f>
        <v>DOCENCIA</v>
      </c>
      <c r="C40" s="459"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372" t="str">
        <f>'01-Mapa de riesgo-UO'!AU41</f>
        <v>Número de  Programas académicos sin acreditación y número de programas académicos no renovados</v>
      </c>
      <c r="K40" s="455">
        <v>1</v>
      </c>
      <c r="L40" s="457" t="s">
        <v>2830</v>
      </c>
      <c r="M40" s="276" t="str">
        <f>IF('01-Mapa de riesgo-UO'!S41="No existen", "No existe control para el riesgo",'01-Mapa de riesgo-UO'!W41)</f>
        <v>Aplicativo SIPAME</v>
      </c>
      <c r="N40" s="276" t="str">
        <f>'01-Mapa de riesgo-UO'!AB41</f>
        <v xml:space="preserve">Sistema de Información </v>
      </c>
      <c r="O40" s="276">
        <f>'01-Mapa de riesgo-UO'!AG41</f>
        <v>0</v>
      </c>
      <c r="P40" s="277" t="str">
        <f>'01-Mapa de riesgo-UO'!AL41</f>
        <v>No definida</v>
      </c>
      <c r="Q40" s="277" t="str">
        <f>'01-Mapa de riesgo-UO'!AP41</f>
        <v>Preventivo</v>
      </c>
      <c r="R40" s="438" t="str">
        <f>'01-Mapa de riesgo-UO'!AR41</f>
        <v>ACEPTABLE</v>
      </c>
      <c r="S40" s="457" t="s">
        <v>827</v>
      </c>
      <c r="T40" s="457"/>
      <c r="U40" s="114" t="str">
        <f>'01-Mapa de riesgo-UO'!AW41</f>
        <v>ASUMIR</v>
      </c>
      <c r="V40" s="114">
        <f>'01-Mapa de riesgo-UO'!AX41</f>
        <v>0</v>
      </c>
      <c r="W40" s="132">
        <f>IF(U40="COMPARTIR",'01-Mapa de riesgo-UO'!BA41, IF(U40=0, 0,$I$6))</f>
        <v>0</v>
      </c>
      <c r="X40" s="278"/>
      <c r="Y40" s="278"/>
      <c r="Z40" s="278"/>
      <c r="AA40" s="278"/>
      <c r="AB40" s="440" t="s">
        <v>660</v>
      </c>
    </row>
    <row r="41" spans="1:28" ht="68.25" hidden="1" customHeight="1" x14ac:dyDescent="0.2">
      <c r="A41" s="378"/>
      <c r="B41" s="372"/>
      <c r="C41" s="459"/>
      <c r="D41" s="372"/>
      <c r="E41" s="372"/>
      <c r="F41" s="372"/>
      <c r="G41" s="133" t="str">
        <f>'01-Mapa de riesgo-UO'!I42</f>
        <v>Falta de claridad en el proceso y planeación de la destinación de los recursos asignados para cumplir con los planes de mejoramiento</v>
      </c>
      <c r="H41" s="372"/>
      <c r="I41" s="438"/>
      <c r="J41" s="372"/>
      <c r="K41" s="455"/>
      <c r="L41" s="457"/>
      <c r="M41" s="276" t="str">
        <f>IF('01-Mapa de riesgo-UO'!S42="No existen", "No existe control para el riesgo",'01-Mapa de riesgo-UO'!W42)</f>
        <v>Seguimiento a los planes de mejoramiento del CNA o la Asociación para la Educación en Ingeniería de Rusia (AEER)</v>
      </c>
      <c r="N41" s="276">
        <f>'01-Mapa de riesgo-UO'!AB42</f>
        <v>0</v>
      </c>
      <c r="O41" s="276" t="str">
        <f>'01-Mapa de riesgo-UO'!AG42</f>
        <v>Profesional Apoyo FACIEM</v>
      </c>
      <c r="P41" s="277" t="str">
        <f>'01-Mapa de riesgo-UO'!AL42</f>
        <v>No definida</v>
      </c>
      <c r="Q41" s="277" t="str">
        <f>'01-Mapa de riesgo-UO'!AP42</f>
        <v>Preventivo</v>
      </c>
      <c r="R41" s="438"/>
      <c r="S41" s="457" t="s">
        <v>827</v>
      </c>
      <c r="T41" s="457"/>
      <c r="U41" s="114" t="str">
        <f>'01-Mapa de riesgo-UO'!AW42</f>
        <v>ASUMIR</v>
      </c>
      <c r="V41" s="114">
        <f>'01-Mapa de riesgo-UO'!AX42</f>
        <v>0</v>
      </c>
      <c r="W41" s="132">
        <f>IF(U41="COMPARTIR",'01-Mapa de riesgo-UO'!BA42, IF(U41=0, 0,$I$6))</f>
        <v>0</v>
      </c>
      <c r="X41" s="278"/>
      <c r="Y41" s="278"/>
      <c r="Z41" s="278"/>
      <c r="AA41" s="278"/>
      <c r="AB41" s="440"/>
    </row>
    <row r="42" spans="1:28" ht="68.25" hidden="1" customHeight="1" x14ac:dyDescent="0.2">
      <c r="A42" s="378"/>
      <c r="B42" s="372"/>
      <c r="C42" s="459"/>
      <c r="D42" s="372"/>
      <c r="E42" s="372"/>
      <c r="F42" s="372"/>
      <c r="G42" s="133">
        <f>'01-Mapa de riesgo-UO'!I43</f>
        <v>0</v>
      </c>
      <c r="H42" s="372"/>
      <c r="I42" s="438"/>
      <c r="J42" s="372"/>
      <c r="K42" s="455"/>
      <c r="L42" s="457"/>
      <c r="M42" s="276">
        <f>IF('01-Mapa de riesgo-UO'!S43="No existen", "No existe control para el riesgo",'01-Mapa de riesgo-UO'!W43)</f>
        <v>0</v>
      </c>
      <c r="N42" s="276">
        <f>'01-Mapa de riesgo-UO'!AB43</f>
        <v>0</v>
      </c>
      <c r="O42" s="276">
        <f>'01-Mapa de riesgo-UO'!AG43</f>
        <v>0</v>
      </c>
      <c r="P42" s="277">
        <f>'01-Mapa de riesgo-UO'!AL43</f>
        <v>0</v>
      </c>
      <c r="Q42" s="277">
        <f>'01-Mapa de riesgo-UO'!AP43</f>
        <v>0</v>
      </c>
      <c r="R42" s="438"/>
      <c r="S42" s="457"/>
      <c r="T42" s="457"/>
      <c r="U42" s="114" t="str">
        <f>'01-Mapa de riesgo-UO'!AW43</f>
        <v>ASUMIR</v>
      </c>
      <c r="V42" s="114">
        <f>'01-Mapa de riesgo-UO'!AX43</f>
        <v>0</v>
      </c>
      <c r="W42" s="132">
        <f>IF(U42="COMPARTIR",'01-Mapa de riesgo-UO'!BA43, IF(U42=0, 0,$I$6))</f>
        <v>0</v>
      </c>
      <c r="X42" s="278"/>
      <c r="Y42" s="278"/>
      <c r="Z42" s="278"/>
      <c r="AA42" s="278"/>
      <c r="AB42" s="440"/>
    </row>
    <row r="43" spans="1:28" ht="51" hidden="1" customHeight="1" x14ac:dyDescent="0.2">
      <c r="A43" s="378">
        <v>12</v>
      </c>
      <c r="B43" s="372" t="str">
        <f>'01-Mapa de riesgo-UO'!D44</f>
        <v>DOCENCIA</v>
      </c>
      <c r="C43" s="459"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372" t="str">
        <f>'01-Mapa de riesgo-UO'!AU44</f>
        <v xml:space="preserve">No. de quejas recibidas relacionadas con fraude en calificaciones </v>
      </c>
      <c r="K43" s="455">
        <v>0</v>
      </c>
      <c r="L43" s="457" t="s">
        <v>2831</v>
      </c>
      <c r="M43" s="276" t="str">
        <f>IF('01-Mapa de riesgo-UO'!S44="No existen", "No existe control para el riesgo",'01-Mapa de riesgo-UO'!W44)</f>
        <v>Las normas y estándares se definen en el Estatuto Docente y reglamento estudiantil cual se da a conocer a toda la comunidad académica  FACIEM</v>
      </c>
      <c r="N43" s="276">
        <f>'01-Mapa de riesgo-UO'!AB44</f>
        <v>0</v>
      </c>
      <c r="O43" s="276">
        <f>'01-Mapa de riesgo-UO'!AG44</f>
        <v>0</v>
      </c>
      <c r="P43" s="277" t="str">
        <f>'01-Mapa de riesgo-UO'!AL44</f>
        <v>No definida</v>
      </c>
      <c r="Q43" s="277" t="str">
        <f>'01-Mapa de riesgo-UO'!AP44</f>
        <v>Preventivo</v>
      </c>
      <c r="R43" s="438" t="str">
        <f>'01-Mapa de riesgo-UO'!AR44</f>
        <v>ACEPTABLE</v>
      </c>
      <c r="S43" s="457" t="s">
        <v>827</v>
      </c>
      <c r="T43" s="457"/>
      <c r="U43" s="114" t="str">
        <f>'01-Mapa de riesgo-UO'!AW44</f>
        <v>ASUMIR</v>
      </c>
      <c r="V43" s="114">
        <f>'01-Mapa de riesgo-UO'!AX44</f>
        <v>0</v>
      </c>
      <c r="W43" s="132">
        <f>IF(U43="COMPARTIR",'01-Mapa de riesgo-UO'!BA44, IF(U43=0, 0,$I$6))</f>
        <v>0</v>
      </c>
      <c r="X43" s="278"/>
      <c r="Y43" s="278"/>
      <c r="Z43" s="278"/>
      <c r="AA43" s="278"/>
      <c r="AB43" s="440" t="s">
        <v>660</v>
      </c>
    </row>
    <row r="44" spans="1:28" ht="51" hidden="1" customHeight="1" x14ac:dyDescent="0.2">
      <c r="A44" s="378"/>
      <c r="B44" s="372"/>
      <c r="C44" s="459"/>
      <c r="D44" s="372"/>
      <c r="E44" s="372"/>
      <c r="F44" s="372"/>
      <c r="G44" s="133">
        <f>'01-Mapa de riesgo-UO'!I45</f>
        <v>0</v>
      </c>
      <c r="H44" s="372"/>
      <c r="I44" s="438"/>
      <c r="J44" s="372"/>
      <c r="K44" s="455"/>
      <c r="L44" s="457"/>
      <c r="M44" s="276" t="str">
        <f>IF('01-Mapa de riesgo-UO'!S45="No existen", "No existe control para el riesgo",'01-Mapa de riesgo-UO'!W45)</f>
        <v>Socializar en semana de inducción temas como: fraude en las calificaciones, derechos de autor, entre otros, basados en el reglamento estudiantil</v>
      </c>
      <c r="N44" s="276">
        <f>'01-Mapa de riesgo-UO'!AB45</f>
        <v>0</v>
      </c>
      <c r="O44" s="276">
        <f>'01-Mapa de riesgo-UO'!AG45</f>
        <v>0</v>
      </c>
      <c r="P44" s="277" t="str">
        <f>'01-Mapa de riesgo-UO'!AL45</f>
        <v>Semestral</v>
      </c>
      <c r="Q44" s="277" t="str">
        <f>'01-Mapa de riesgo-UO'!AP45</f>
        <v>Preventivo</v>
      </c>
      <c r="R44" s="438"/>
      <c r="S44" s="457" t="s">
        <v>827</v>
      </c>
      <c r="T44" s="457"/>
      <c r="U44" s="114" t="str">
        <f>'01-Mapa de riesgo-UO'!AW45</f>
        <v>ASUMIR</v>
      </c>
      <c r="V44" s="114">
        <f>'01-Mapa de riesgo-UO'!AX45</f>
        <v>0</v>
      </c>
      <c r="W44" s="132">
        <f>IF(U44="COMPARTIR",'01-Mapa de riesgo-UO'!BA45, IF(U44=0, 0,$I$6))</f>
        <v>0</v>
      </c>
      <c r="X44" s="278"/>
      <c r="Y44" s="278"/>
      <c r="Z44" s="278"/>
      <c r="AA44" s="278"/>
      <c r="AB44" s="440"/>
    </row>
    <row r="45" spans="1:28" ht="51" hidden="1" customHeight="1" x14ac:dyDescent="0.2">
      <c r="A45" s="378"/>
      <c r="B45" s="372"/>
      <c r="C45" s="459"/>
      <c r="D45" s="372"/>
      <c r="E45" s="372"/>
      <c r="F45" s="372"/>
      <c r="G45" s="133">
        <f>'01-Mapa de riesgo-UO'!I46</f>
        <v>0</v>
      </c>
      <c r="H45" s="372"/>
      <c r="I45" s="438"/>
      <c r="J45" s="372"/>
      <c r="K45" s="455"/>
      <c r="L45" s="457"/>
      <c r="M45" s="276">
        <f>IF('01-Mapa de riesgo-UO'!S46="No existen", "No existe control para el riesgo",'01-Mapa de riesgo-UO'!W46)</f>
        <v>0</v>
      </c>
      <c r="N45" s="276">
        <f>'01-Mapa de riesgo-UO'!AB46</f>
        <v>0</v>
      </c>
      <c r="O45" s="276">
        <f>'01-Mapa de riesgo-UO'!AG46</f>
        <v>0</v>
      </c>
      <c r="P45" s="277">
        <f>'01-Mapa de riesgo-UO'!AL46</f>
        <v>0</v>
      </c>
      <c r="Q45" s="277">
        <f>'01-Mapa de riesgo-UO'!AP46</f>
        <v>0</v>
      </c>
      <c r="R45" s="438"/>
      <c r="S45" s="457"/>
      <c r="T45" s="457"/>
      <c r="U45" s="114" t="str">
        <f>'01-Mapa de riesgo-UO'!AW46</f>
        <v>ASUMIR</v>
      </c>
      <c r="V45" s="114">
        <f>'01-Mapa de riesgo-UO'!AX46</f>
        <v>0</v>
      </c>
      <c r="W45" s="132">
        <f>IF(U45="COMPARTIR",'01-Mapa de riesgo-UO'!BA46, IF(U45=0, 0,$I$6))</f>
        <v>0</v>
      </c>
      <c r="X45" s="278"/>
      <c r="Y45" s="278"/>
      <c r="Z45" s="278"/>
      <c r="AA45" s="278"/>
      <c r="AB45" s="440"/>
    </row>
    <row r="46" spans="1:28" ht="51" hidden="1" customHeight="1" x14ac:dyDescent="0.2">
      <c r="A46" s="378">
        <v>13</v>
      </c>
      <c r="B46" s="372" t="str">
        <f>'01-Mapa de riesgo-UO'!D47</f>
        <v>INVESTIGACIÓN_E_INNOVACIÓN</v>
      </c>
      <c r="C46" s="459"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372" t="str">
        <f>'01-Mapa de riesgo-UO'!AU47</f>
        <v>Número de Grupos de investigación vinculados a la Facultad que descienden en el escalafón de Colciencias</v>
      </c>
      <c r="K46" s="455">
        <v>0</v>
      </c>
      <c r="L46" s="457" t="s">
        <v>2832</v>
      </c>
      <c r="M46" s="276" t="str">
        <f>IF('01-Mapa de riesgo-UO'!S47="No existen", "No existe control para el riesgo",'01-Mapa de riesgo-UO'!W47)</f>
        <v>Convocatorias internas y externas de la Vicerrectoría de Investigaciones, Innovación y Extensión</v>
      </c>
      <c r="N46" s="276" t="str">
        <f>'01-Mapa de riesgo-UO'!AB47</f>
        <v xml:space="preserve">Sistema de Información </v>
      </c>
      <c r="O46" s="276">
        <f>'01-Mapa de riesgo-UO'!AG47</f>
        <v>0</v>
      </c>
      <c r="P46" s="277" t="str">
        <f>'01-Mapa de riesgo-UO'!AL47</f>
        <v>No definida</v>
      </c>
      <c r="Q46" s="277" t="str">
        <f>'01-Mapa de riesgo-UO'!AP47</f>
        <v>Preventivo</v>
      </c>
      <c r="R46" s="438" t="str">
        <f>'01-Mapa de riesgo-UO'!AR47</f>
        <v>ACEPTABLE</v>
      </c>
      <c r="S46" s="457" t="s">
        <v>827</v>
      </c>
      <c r="T46" s="457"/>
      <c r="U46" s="114" t="str">
        <f>'01-Mapa de riesgo-UO'!AW47</f>
        <v>ASUMIR</v>
      </c>
      <c r="V46" s="114">
        <f>'01-Mapa de riesgo-UO'!AX47</f>
        <v>0</v>
      </c>
      <c r="W46" s="132">
        <f>IF(U46="COMPARTIR",'01-Mapa de riesgo-UO'!BA47, IF(U46=0, 0,$I$6))</f>
        <v>0</v>
      </c>
      <c r="X46" s="278"/>
      <c r="Y46" s="278"/>
      <c r="Z46" s="278"/>
      <c r="AA46" s="278"/>
      <c r="AB46" s="440" t="s">
        <v>648</v>
      </c>
    </row>
    <row r="47" spans="1:28" ht="51" hidden="1" customHeight="1" x14ac:dyDescent="0.2">
      <c r="A47" s="378"/>
      <c r="B47" s="372"/>
      <c r="C47" s="459"/>
      <c r="D47" s="372"/>
      <c r="E47" s="372"/>
      <c r="F47" s="372"/>
      <c r="G47" s="133" t="str">
        <f>'01-Mapa de riesgo-UO'!I48</f>
        <v>Desactualización de la información del Grupo de Investigación en la plataforma de Colciencias</v>
      </c>
      <c r="H47" s="372"/>
      <c r="I47" s="438"/>
      <c r="J47" s="372"/>
      <c r="K47" s="455"/>
      <c r="L47" s="457"/>
      <c r="M47" s="276" t="str">
        <f>IF('01-Mapa de riesgo-UO'!S48="No existen", "No existe control para el riesgo",'01-Mapa de riesgo-UO'!W48)</f>
        <v>Sistema de información para la toma de decisiones</v>
      </c>
      <c r="N47" s="276" t="str">
        <f>'01-Mapa de riesgo-UO'!AB48</f>
        <v xml:space="preserve">Sistema de Información </v>
      </c>
      <c r="O47" s="276">
        <f>'01-Mapa de riesgo-UO'!AG48</f>
        <v>0</v>
      </c>
      <c r="P47" s="277" t="str">
        <f>'01-Mapa de riesgo-UO'!AL48</f>
        <v>No definida</v>
      </c>
      <c r="Q47" s="277" t="str">
        <f>'01-Mapa de riesgo-UO'!AP48</f>
        <v>Detectivo</v>
      </c>
      <c r="R47" s="438"/>
      <c r="S47" s="457" t="s">
        <v>827</v>
      </c>
      <c r="T47" s="457"/>
      <c r="U47" s="114" t="str">
        <f>'01-Mapa de riesgo-UO'!AW48</f>
        <v>ASUMIR</v>
      </c>
      <c r="V47" s="114">
        <f>'01-Mapa de riesgo-UO'!AX48</f>
        <v>0</v>
      </c>
      <c r="W47" s="132">
        <f>IF(U47="COMPARTIR",'01-Mapa de riesgo-UO'!BA48, IF(U47=0, 0,$I$6))</f>
        <v>0</v>
      </c>
      <c r="X47" s="278"/>
      <c r="Y47" s="278"/>
      <c r="Z47" s="278"/>
      <c r="AA47" s="278"/>
      <c r="AB47" s="440"/>
    </row>
    <row r="48" spans="1:28" ht="51" hidden="1" customHeight="1" x14ac:dyDescent="0.2">
      <c r="A48" s="378"/>
      <c r="B48" s="372"/>
      <c r="C48" s="459"/>
      <c r="D48" s="372"/>
      <c r="E48" s="372"/>
      <c r="F48" s="372"/>
      <c r="G48" s="133" t="str">
        <f>'01-Mapa de riesgo-UO'!I49</f>
        <v xml:space="preserve">Incumplimiento del plan de trabajo docente en términos de investigación </v>
      </c>
      <c r="H48" s="372"/>
      <c r="I48" s="438"/>
      <c r="J48" s="372"/>
      <c r="K48" s="455"/>
      <c r="L48" s="457"/>
      <c r="M48" s="276" t="str">
        <f>IF('01-Mapa de riesgo-UO'!S49="No existen", "No existe control para el riesgo",'01-Mapa de riesgo-UO'!W49)</f>
        <v>Estatuto docente</v>
      </c>
      <c r="N48" s="276">
        <f>'01-Mapa de riesgo-UO'!AB49</f>
        <v>0</v>
      </c>
      <c r="O48" s="276">
        <f>'01-Mapa de riesgo-UO'!AG49</f>
        <v>0</v>
      </c>
      <c r="P48" s="277" t="str">
        <f>'01-Mapa de riesgo-UO'!AL49</f>
        <v>Semestral</v>
      </c>
      <c r="Q48" s="277" t="str">
        <f>'01-Mapa de riesgo-UO'!AP49</f>
        <v>Preventivo</v>
      </c>
      <c r="R48" s="438"/>
      <c r="S48" s="457" t="s">
        <v>827</v>
      </c>
      <c r="T48" s="457"/>
      <c r="U48" s="114" t="str">
        <f>'01-Mapa de riesgo-UO'!AW49</f>
        <v>ASUMIR</v>
      </c>
      <c r="V48" s="114">
        <f>'01-Mapa de riesgo-UO'!AX49</f>
        <v>0</v>
      </c>
      <c r="W48" s="132">
        <f>IF(U48="COMPARTIR",'01-Mapa de riesgo-UO'!BA49, IF(U48=0, 0,$I$6))</f>
        <v>0</v>
      </c>
      <c r="X48" s="278"/>
      <c r="Y48" s="278"/>
      <c r="Z48" s="278"/>
      <c r="AA48" s="278"/>
      <c r="AB48" s="440"/>
    </row>
    <row r="49" spans="1:28" ht="51" hidden="1" customHeight="1" x14ac:dyDescent="0.2">
      <c r="A49" s="378">
        <v>14</v>
      </c>
      <c r="B49" s="372" t="str">
        <f>'01-Mapa de riesgo-UO'!D50</f>
        <v>INVESTIGACIÓN_E_INNOVACIÓN</v>
      </c>
      <c r="C49" s="459"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372" t="str">
        <f>'01-Mapa de riesgo-UO'!AU50</f>
        <v>Número de quejas recibidas relacionadas con la violación de los derechos de autor</v>
      </c>
      <c r="K49" s="455">
        <v>0</v>
      </c>
      <c r="L49" s="457" t="s">
        <v>2833</v>
      </c>
      <c r="M49" s="276" t="str">
        <f>IF('01-Mapa de riesgo-UO'!S50="No existen", "No existe control para el riesgo",'01-Mapa de riesgo-UO'!W50)</f>
        <v>Estatuto de propiedad intelectual</v>
      </c>
      <c r="N49" s="276">
        <f>'01-Mapa de riesgo-UO'!AB50</f>
        <v>0</v>
      </c>
      <c r="O49" s="276">
        <f>'01-Mapa de riesgo-UO'!AG50</f>
        <v>0</v>
      </c>
      <c r="P49" s="277" t="str">
        <f>'01-Mapa de riesgo-UO'!AL50</f>
        <v>No definida</v>
      </c>
      <c r="Q49" s="277" t="str">
        <f>'01-Mapa de riesgo-UO'!AP50</f>
        <v>Preventivo</v>
      </c>
      <c r="R49" s="438" t="str">
        <f>'01-Mapa de riesgo-UO'!AR50</f>
        <v>ACEPTABLE</v>
      </c>
      <c r="S49" s="457" t="s">
        <v>827</v>
      </c>
      <c r="T49" s="457"/>
      <c r="U49" s="114" t="str">
        <f>'01-Mapa de riesgo-UO'!AW50</f>
        <v>ASUMIR</v>
      </c>
      <c r="V49" s="114">
        <f>'01-Mapa de riesgo-UO'!AX50</f>
        <v>0</v>
      </c>
      <c r="W49" s="132">
        <f>IF(U49="COMPARTIR",'01-Mapa de riesgo-UO'!BA50, IF(U49=0, 0,$I$6))</f>
        <v>0</v>
      </c>
      <c r="X49" s="278"/>
      <c r="Y49" s="278"/>
      <c r="Z49" s="278"/>
      <c r="AA49" s="278"/>
      <c r="AB49" s="440" t="s">
        <v>660</v>
      </c>
    </row>
    <row r="50" spans="1:28" ht="51" hidden="1" customHeight="1" x14ac:dyDescent="0.2">
      <c r="A50" s="378"/>
      <c r="B50" s="372"/>
      <c r="C50" s="459"/>
      <c r="D50" s="372"/>
      <c r="E50" s="372"/>
      <c r="F50" s="372"/>
      <c r="G50" s="133" t="str">
        <f>'01-Mapa de riesgo-UO'!I51</f>
        <v>Falta de seguimiento a los proyectos de investigación</v>
      </c>
      <c r="H50" s="372"/>
      <c r="I50" s="438"/>
      <c r="J50" s="372"/>
      <c r="K50" s="455"/>
      <c r="L50" s="457"/>
      <c r="M50" s="276">
        <f>IF('01-Mapa de riesgo-UO'!S51="No existen", "No existe control para el riesgo",'01-Mapa de riesgo-UO'!W51)</f>
        <v>0</v>
      </c>
      <c r="N50" s="276">
        <f>'01-Mapa de riesgo-UO'!AB51</f>
        <v>0</v>
      </c>
      <c r="O50" s="276">
        <f>'01-Mapa de riesgo-UO'!AG51</f>
        <v>0</v>
      </c>
      <c r="P50" s="277">
        <f>'01-Mapa de riesgo-UO'!AL51</f>
        <v>0</v>
      </c>
      <c r="Q50" s="277">
        <f>'01-Mapa de riesgo-UO'!AP51</f>
        <v>0</v>
      </c>
      <c r="R50" s="438"/>
      <c r="S50" s="457"/>
      <c r="T50" s="457"/>
      <c r="U50" s="114" t="str">
        <f>'01-Mapa de riesgo-UO'!AW51</f>
        <v>ASUMIR</v>
      </c>
      <c r="V50" s="114">
        <f>'01-Mapa de riesgo-UO'!AX51</f>
        <v>0</v>
      </c>
      <c r="W50" s="132">
        <f>IF(U50="COMPARTIR",'01-Mapa de riesgo-UO'!BA51, IF(U50=0, 0,$I$6))</f>
        <v>0</v>
      </c>
      <c r="X50" s="278"/>
      <c r="Y50" s="278"/>
      <c r="Z50" s="278"/>
      <c r="AA50" s="278"/>
      <c r="AB50" s="440"/>
    </row>
    <row r="51" spans="1:28" ht="51" hidden="1" customHeight="1" x14ac:dyDescent="0.2">
      <c r="A51" s="378"/>
      <c r="B51" s="372"/>
      <c r="C51" s="459"/>
      <c r="D51" s="372"/>
      <c r="E51" s="372"/>
      <c r="F51" s="372"/>
      <c r="G51" s="133">
        <f>'01-Mapa de riesgo-UO'!I52</f>
        <v>0</v>
      </c>
      <c r="H51" s="372"/>
      <c r="I51" s="438"/>
      <c r="J51" s="372"/>
      <c r="K51" s="455"/>
      <c r="L51" s="457"/>
      <c r="M51" s="276">
        <f>IF('01-Mapa de riesgo-UO'!S52="No existen", "No existe control para el riesgo",'01-Mapa de riesgo-UO'!W52)</f>
        <v>0</v>
      </c>
      <c r="N51" s="276">
        <f>'01-Mapa de riesgo-UO'!AB52</f>
        <v>0</v>
      </c>
      <c r="O51" s="276">
        <f>'01-Mapa de riesgo-UO'!AG52</f>
        <v>0</v>
      </c>
      <c r="P51" s="277">
        <f>'01-Mapa de riesgo-UO'!AL52</f>
        <v>0</v>
      </c>
      <c r="Q51" s="277">
        <f>'01-Mapa de riesgo-UO'!AP52</f>
        <v>0</v>
      </c>
      <c r="R51" s="438"/>
      <c r="S51" s="457"/>
      <c r="T51" s="457"/>
      <c r="U51" s="114" t="str">
        <f>'01-Mapa de riesgo-UO'!AW52</f>
        <v>ASUMIR</v>
      </c>
      <c r="V51" s="114">
        <f>'01-Mapa de riesgo-UO'!AX52</f>
        <v>0</v>
      </c>
      <c r="W51" s="132">
        <f>IF(U51="COMPARTIR",'01-Mapa de riesgo-UO'!BA52, IF(U51=0, 0,$I$6))</f>
        <v>0</v>
      </c>
      <c r="X51" s="278"/>
      <c r="Y51" s="278"/>
      <c r="Z51" s="278"/>
      <c r="AA51" s="278"/>
      <c r="AB51" s="440"/>
    </row>
    <row r="52" spans="1:28" ht="51" hidden="1" customHeight="1" x14ac:dyDescent="0.2">
      <c r="A52" s="378">
        <v>15</v>
      </c>
      <c r="B52" s="372" t="str">
        <f>'01-Mapa de riesgo-UO'!D53</f>
        <v>EXTENSIÓN_PROYECCIÓN_SOCIAL</v>
      </c>
      <c r="C52" s="459"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372" t="str">
        <f>'01-Mapa de riesgo-UO'!AU53</f>
        <v xml:space="preserve">Número de actividades de extensión realizas en la vigencia </v>
      </c>
      <c r="K52" s="455">
        <v>68</v>
      </c>
      <c r="L52" s="457" t="s">
        <v>2834</v>
      </c>
      <c r="M52" s="276" t="str">
        <f>IF('01-Mapa de riesgo-UO'!S53="No existen", "No existe control para el riesgo",'01-Mapa de riesgo-UO'!W53)</f>
        <v>Acuerdo 21 de 2007</v>
      </c>
      <c r="N52" s="276">
        <f>'01-Mapa de riesgo-UO'!AB53</f>
        <v>0</v>
      </c>
      <c r="O52" s="276">
        <f>'01-Mapa de riesgo-UO'!AG53</f>
        <v>0</v>
      </c>
      <c r="P52" s="277" t="str">
        <f>'01-Mapa de riesgo-UO'!AL53</f>
        <v>Mensual</v>
      </c>
      <c r="Q52" s="277" t="str">
        <f>'01-Mapa de riesgo-UO'!AP53</f>
        <v>Preventivo</v>
      </c>
      <c r="R52" s="438" t="str">
        <f>'01-Mapa de riesgo-UO'!AR53</f>
        <v>ACEPTABLE</v>
      </c>
      <c r="S52" s="457" t="s">
        <v>827</v>
      </c>
      <c r="T52" s="457"/>
      <c r="U52" s="114" t="str">
        <f>'01-Mapa de riesgo-UO'!AW53</f>
        <v>ASUMIR</v>
      </c>
      <c r="V52" s="114">
        <f>'01-Mapa de riesgo-UO'!AX53</f>
        <v>0</v>
      </c>
      <c r="W52" s="132">
        <f>IF(U52="COMPARTIR",'01-Mapa de riesgo-UO'!BA53, IF(U52=0, 0,$I$6))</f>
        <v>0</v>
      </c>
      <c r="X52" s="278"/>
      <c r="Y52" s="278"/>
      <c r="Z52" s="278"/>
      <c r="AA52" s="278"/>
      <c r="AB52" s="440" t="s">
        <v>660</v>
      </c>
    </row>
    <row r="53" spans="1:28" ht="51" hidden="1" customHeight="1" x14ac:dyDescent="0.2">
      <c r="A53" s="378"/>
      <c r="B53" s="372"/>
      <c r="C53" s="459"/>
      <c r="D53" s="372"/>
      <c r="E53" s="372"/>
      <c r="F53" s="372"/>
      <c r="G53" s="133" t="str">
        <f>'01-Mapa de riesgo-UO'!I54</f>
        <v>Desinterés por formular o participar en las actividades de extensión de la facultad</v>
      </c>
      <c r="H53" s="372"/>
      <c r="I53" s="438"/>
      <c r="J53" s="372"/>
      <c r="K53" s="455"/>
      <c r="L53" s="457"/>
      <c r="M53" s="276" t="str">
        <f>IF('01-Mapa de riesgo-UO'!S54="No existen", "No existe control para el riesgo",'01-Mapa de riesgo-UO'!W54)</f>
        <v>Aplicativo de extensión</v>
      </c>
      <c r="N53" s="276" t="str">
        <f>'01-Mapa de riesgo-UO'!AB54</f>
        <v xml:space="preserve">Sistema de Información </v>
      </c>
      <c r="O53" s="276">
        <f>'01-Mapa de riesgo-UO'!AG54</f>
        <v>0</v>
      </c>
      <c r="P53" s="277" t="str">
        <f>'01-Mapa de riesgo-UO'!AL54</f>
        <v>Mensual</v>
      </c>
      <c r="Q53" s="277" t="str">
        <f>'01-Mapa de riesgo-UO'!AP54</f>
        <v>Preventivo</v>
      </c>
      <c r="R53" s="438"/>
      <c r="S53" s="457" t="s">
        <v>827</v>
      </c>
      <c r="T53" s="457"/>
      <c r="U53" s="114" t="str">
        <f>'01-Mapa de riesgo-UO'!AW54</f>
        <v>ASUMIR</v>
      </c>
      <c r="V53" s="114">
        <f>'01-Mapa de riesgo-UO'!AX54</f>
        <v>0</v>
      </c>
      <c r="W53" s="132">
        <f>IF(U53="COMPARTIR",'01-Mapa de riesgo-UO'!BA54, IF(U53=0, 0,$I$6))</f>
        <v>0</v>
      </c>
      <c r="X53" s="278"/>
      <c r="Y53" s="278"/>
      <c r="Z53" s="278"/>
      <c r="AA53" s="278"/>
      <c r="AB53" s="440"/>
    </row>
    <row r="54" spans="1:28" ht="51" hidden="1" customHeight="1" x14ac:dyDescent="0.2">
      <c r="A54" s="378"/>
      <c r="B54" s="372"/>
      <c r="C54" s="459"/>
      <c r="D54" s="372"/>
      <c r="E54" s="372"/>
      <c r="F54" s="372"/>
      <c r="G54" s="133" t="str">
        <f>'01-Mapa de riesgo-UO'!I55</f>
        <v xml:space="preserve">Falta de conocimiento e interés de las empresas e instituciones de los servicios de extensión ofertados por la FACIEM </v>
      </c>
      <c r="H54" s="372"/>
      <c r="I54" s="438"/>
      <c r="J54" s="372"/>
      <c r="K54" s="455"/>
      <c r="L54" s="457"/>
      <c r="M54" s="276" t="str">
        <f>IF('01-Mapa de riesgo-UO'!S55="No existen", "No existe control para el riesgo",'01-Mapa de riesgo-UO'!W55)</f>
        <v xml:space="preserve">Unidad  de Proyectos FACIEM en búsqueda permanente de proyectos de extensión y divulgación del portafolio FACIEM </v>
      </c>
      <c r="N54" s="276">
        <f>'01-Mapa de riesgo-UO'!AB55</f>
        <v>0</v>
      </c>
      <c r="O54" s="276" t="str">
        <f>'01-Mapa de riesgo-UO'!AG55</f>
        <v>Profesional Apoyo FACIEM</v>
      </c>
      <c r="P54" s="277" t="str">
        <f>'01-Mapa de riesgo-UO'!AL55</f>
        <v>Diaria</v>
      </c>
      <c r="Q54" s="277" t="str">
        <f>'01-Mapa de riesgo-UO'!AP55</f>
        <v>Preventivo</v>
      </c>
      <c r="R54" s="438"/>
      <c r="S54" s="457" t="s">
        <v>827</v>
      </c>
      <c r="T54" s="457"/>
      <c r="U54" s="114" t="str">
        <f>'01-Mapa de riesgo-UO'!AW55</f>
        <v>ASUMIR</v>
      </c>
      <c r="V54" s="114">
        <f>'01-Mapa de riesgo-UO'!AX55</f>
        <v>0</v>
      </c>
      <c r="W54" s="132">
        <f>IF(U54="COMPARTIR",'01-Mapa de riesgo-UO'!BA55, IF(U54=0, 0,$I$6))</f>
        <v>0</v>
      </c>
      <c r="X54" s="278"/>
      <c r="Y54" s="278"/>
      <c r="Z54" s="278"/>
      <c r="AA54" s="278"/>
      <c r="AB54" s="440"/>
    </row>
    <row r="55" spans="1:28" ht="51" hidden="1" customHeight="1" x14ac:dyDescent="0.2">
      <c r="A55" s="378">
        <v>16</v>
      </c>
      <c r="B55" s="372" t="str">
        <f>'01-Mapa de riesgo-UO'!D56</f>
        <v>EXTENSIÓN_PROYECCIÓN_SOCIAL</v>
      </c>
      <c r="C55" s="459"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372" t="str">
        <f>'01-Mapa de riesgo-UO'!AU56</f>
        <v>Número de  Proyectos especiales que no alcanzan el punto de equilibrio</v>
      </c>
      <c r="K55" s="455">
        <v>0</v>
      </c>
      <c r="L55" s="457" t="s">
        <v>2835</v>
      </c>
      <c r="M55" s="276" t="str">
        <f>IF('01-Mapa de riesgo-UO'!S56="No existen", "No existe control para el riesgo",'01-Mapa de riesgo-UO'!W56)</f>
        <v>Acuerdo 21 de 2007</v>
      </c>
      <c r="N55" s="276">
        <f>'01-Mapa de riesgo-UO'!AB56</f>
        <v>0</v>
      </c>
      <c r="O55" s="276">
        <f>'01-Mapa de riesgo-UO'!AG56</f>
        <v>0</v>
      </c>
      <c r="P55" s="277" t="str">
        <f>'01-Mapa de riesgo-UO'!AL56</f>
        <v>Anual</v>
      </c>
      <c r="Q55" s="277" t="str">
        <f>'01-Mapa de riesgo-UO'!AP56</f>
        <v>Detectivo</v>
      </c>
      <c r="R55" s="438" t="str">
        <f>'01-Mapa de riesgo-UO'!AR56</f>
        <v>ACEPTABLE</v>
      </c>
      <c r="S55" s="457" t="s">
        <v>827</v>
      </c>
      <c r="T55" s="457"/>
      <c r="U55" s="114" t="str">
        <f>'01-Mapa de riesgo-UO'!AW56</f>
        <v>REDUCIR</v>
      </c>
      <c r="V55" s="114" t="str">
        <f>'01-Mapa de riesgo-UO'!AX56</f>
        <v>Implementar acciones relacionadas con la difusión de los servicios de la facultad</v>
      </c>
      <c r="W55" s="132">
        <f>IF(U55="COMPARTIR",'01-Mapa de riesgo-UO'!BA56, IF(U55=0, 0,$I$6))</f>
        <v>0</v>
      </c>
      <c r="X55" s="278" t="s">
        <v>642</v>
      </c>
      <c r="Y55" s="278" t="s">
        <v>2840</v>
      </c>
      <c r="Z55" s="278" t="s">
        <v>645</v>
      </c>
      <c r="AA55" s="278" t="s">
        <v>2842</v>
      </c>
      <c r="AB55" s="440" t="s">
        <v>648</v>
      </c>
    </row>
    <row r="56" spans="1:28" ht="51" hidden="1" customHeight="1" x14ac:dyDescent="0.2">
      <c r="A56" s="378"/>
      <c r="B56" s="372"/>
      <c r="C56" s="459"/>
      <c r="D56" s="372"/>
      <c r="E56" s="372"/>
      <c r="F56" s="372"/>
      <c r="G56" s="133" t="str">
        <f>'01-Mapa de riesgo-UO'!I57</f>
        <v>Presupuestos mal diseñados o falta de planeación de las actividades</v>
      </c>
      <c r="H56" s="372"/>
      <c r="I56" s="438"/>
      <c r="J56" s="372"/>
      <c r="K56" s="455"/>
      <c r="L56" s="457"/>
      <c r="M56" s="276" t="str">
        <f>IF('01-Mapa de riesgo-UO'!S57="No existen", "No existe control para el riesgo",'01-Mapa de riesgo-UO'!W57)</f>
        <v>Aplicativo de extensión</v>
      </c>
      <c r="N56" s="276" t="str">
        <f>'01-Mapa de riesgo-UO'!AB57</f>
        <v xml:space="preserve">Sistema de Información </v>
      </c>
      <c r="O56" s="276">
        <f>'01-Mapa de riesgo-UO'!AG57</f>
        <v>0</v>
      </c>
      <c r="P56" s="277" t="str">
        <f>'01-Mapa de riesgo-UO'!AL57</f>
        <v>Semanal</v>
      </c>
      <c r="Q56" s="277" t="str">
        <f>'01-Mapa de riesgo-UO'!AP57</f>
        <v>Preventivo</v>
      </c>
      <c r="R56" s="438"/>
      <c r="S56" s="457" t="s">
        <v>827</v>
      </c>
      <c r="T56" s="457"/>
      <c r="U56" s="114" t="str">
        <f>'01-Mapa de riesgo-UO'!AW57</f>
        <v>REDUCIR</v>
      </c>
      <c r="V56" s="114" t="str">
        <f>'01-Mapa de riesgo-UO'!AX57</f>
        <v>Implementar acciones relacionadas con la proyección de los proyectos la facultad</v>
      </c>
      <c r="W56" s="132">
        <f>IF(U56="COMPARTIR",'01-Mapa de riesgo-UO'!BA57, IF(U56=0, 0,$I$6))</f>
        <v>0</v>
      </c>
      <c r="X56" s="278" t="s">
        <v>642</v>
      </c>
      <c r="Y56" s="278" t="s">
        <v>2841</v>
      </c>
      <c r="Z56" s="278" t="s">
        <v>645</v>
      </c>
      <c r="AA56" s="278" t="s">
        <v>2843</v>
      </c>
      <c r="AB56" s="440"/>
    </row>
    <row r="57" spans="1:28" ht="51" hidden="1" customHeight="1" x14ac:dyDescent="0.2">
      <c r="A57" s="378"/>
      <c r="B57" s="372"/>
      <c r="C57" s="459"/>
      <c r="D57" s="372"/>
      <c r="E57" s="372"/>
      <c r="F57" s="372"/>
      <c r="G57" s="133">
        <f>'01-Mapa de riesgo-UO'!I58</f>
        <v>0</v>
      </c>
      <c r="H57" s="372"/>
      <c r="I57" s="438"/>
      <c r="J57" s="372"/>
      <c r="K57" s="455"/>
      <c r="L57" s="457"/>
      <c r="M57" s="276" t="str">
        <f>IF('01-Mapa de riesgo-UO'!S58="No existen", "No existe control para el riesgo",'01-Mapa de riesgo-UO'!W58)</f>
        <v xml:space="preserve">Aprobación del Consejo de Facultad de los presupuestos de cada proyecto de extensión </v>
      </c>
      <c r="N57" s="276">
        <f>'01-Mapa de riesgo-UO'!AB58</f>
        <v>0</v>
      </c>
      <c r="O57" s="276" t="str">
        <f>'01-Mapa de riesgo-UO'!AG58</f>
        <v>Coordinador Proyecto</v>
      </c>
      <c r="P57" s="277" t="str">
        <f>'01-Mapa de riesgo-UO'!AL58</f>
        <v>No definida</v>
      </c>
      <c r="Q57" s="277" t="str">
        <f>'01-Mapa de riesgo-UO'!AP58</f>
        <v>Preventivo</v>
      </c>
      <c r="R57" s="438"/>
      <c r="S57" s="457" t="s">
        <v>827</v>
      </c>
      <c r="T57" s="457"/>
      <c r="U57" s="114">
        <f>'01-Mapa de riesgo-UO'!AW58</f>
        <v>0</v>
      </c>
      <c r="V57" s="114">
        <f>'01-Mapa de riesgo-UO'!AX58</f>
        <v>0</v>
      </c>
      <c r="W57" s="132">
        <f>IF(U57="COMPARTIR",'01-Mapa de riesgo-UO'!BA58, IF(U57=0, 0,$I$6))</f>
        <v>0</v>
      </c>
      <c r="X57" s="278"/>
      <c r="Y57" s="278"/>
      <c r="Z57" s="278"/>
      <c r="AA57" s="278"/>
      <c r="AB57" s="440"/>
    </row>
    <row r="58" spans="1:28" ht="51" hidden="1" customHeight="1" x14ac:dyDescent="0.2">
      <c r="A58" s="378">
        <v>17</v>
      </c>
      <c r="B58" s="372" t="str">
        <f>'01-Mapa de riesgo-UO'!D59</f>
        <v>ADMINISTRACIÓN_INSTITUCIONAL</v>
      </c>
      <c r="C58" s="459"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372" t="str">
        <f>'01-Mapa de riesgo-UO'!AU59</f>
        <v>Porcentaje de satisfacción de los estudiantes frente a la labor docente (evaluación del desempeño)</v>
      </c>
      <c r="K58" s="455">
        <v>0</v>
      </c>
      <c r="L58" s="457" t="s">
        <v>2836</v>
      </c>
      <c r="M58" s="276" t="str">
        <f>IF('01-Mapa de riesgo-UO'!S59="No existen", "No existe control para el riesgo",'01-Mapa de riesgo-UO'!W59)</f>
        <v>Evaluación docente</v>
      </c>
      <c r="N58" s="276" t="str">
        <f>'01-Mapa de riesgo-UO'!AB59</f>
        <v xml:space="preserve">Sistema de Información </v>
      </c>
      <c r="O58" s="276">
        <f>'01-Mapa de riesgo-UO'!AG59</f>
        <v>0</v>
      </c>
      <c r="P58" s="277" t="str">
        <f>'01-Mapa de riesgo-UO'!AL59</f>
        <v>Semestral</v>
      </c>
      <c r="Q58" s="277" t="str">
        <f>'01-Mapa de riesgo-UO'!AP59</f>
        <v>Detectivo</v>
      </c>
      <c r="R58" s="438" t="str">
        <f>'01-Mapa de riesgo-UO'!AR59</f>
        <v>ACEPTABLE</v>
      </c>
      <c r="S58" s="457" t="s">
        <v>827</v>
      </c>
      <c r="T58" s="457"/>
      <c r="U58" s="114" t="str">
        <f>'01-Mapa de riesgo-UO'!AW59</f>
        <v>ASUMIR</v>
      </c>
      <c r="V58" s="114">
        <f>'01-Mapa de riesgo-UO'!AX59</f>
        <v>0</v>
      </c>
      <c r="W58" s="132">
        <f>IF(U58="COMPARTIR",'01-Mapa de riesgo-UO'!BA59, IF(U58=0, 0,$I$6))</f>
        <v>0</v>
      </c>
      <c r="X58" s="278"/>
      <c r="Y58" s="278"/>
      <c r="Z58" s="278"/>
      <c r="AA58" s="278"/>
      <c r="AB58" s="440" t="s">
        <v>648</v>
      </c>
    </row>
    <row r="59" spans="1:28" ht="51" hidden="1" customHeight="1" x14ac:dyDescent="0.2">
      <c r="A59" s="378"/>
      <c r="B59" s="372"/>
      <c r="C59" s="459"/>
      <c r="D59" s="372"/>
      <c r="E59" s="372"/>
      <c r="F59" s="372"/>
      <c r="G59" s="133" t="str">
        <f>'01-Mapa de riesgo-UO'!I60</f>
        <v>Grupos de estudiantes superiores a las políticas institucionales de creación de grupos</v>
      </c>
      <c r="H59" s="372"/>
      <c r="I59" s="438"/>
      <c r="J59" s="372"/>
      <c r="K59" s="455"/>
      <c r="L59" s="457"/>
      <c r="M59" s="276" t="str">
        <f>IF('01-Mapa de riesgo-UO'!S60="No existen", "No existe control para el riesgo",'01-Mapa de riesgo-UO'!W60)</f>
        <v xml:space="preserve">Formulación del plan de mejoramiento docente  a las calificaciones inferiores a 4.0 y retroalimentación de las observaciones </v>
      </c>
      <c r="N59" s="276">
        <f>'01-Mapa de riesgo-UO'!AB60</f>
        <v>0</v>
      </c>
      <c r="O59" s="276" t="str">
        <f>'01-Mapa de riesgo-UO'!AG60</f>
        <v>Director del programa</v>
      </c>
      <c r="P59" s="277" t="str">
        <f>'01-Mapa de riesgo-UO'!AL60</f>
        <v>Semestral</v>
      </c>
      <c r="Q59" s="277" t="str">
        <f>'01-Mapa de riesgo-UO'!AP60</f>
        <v>Preventivo</v>
      </c>
      <c r="R59" s="438"/>
      <c r="S59" s="457" t="s">
        <v>827</v>
      </c>
      <c r="T59" s="457"/>
      <c r="U59" s="114" t="str">
        <f>'01-Mapa de riesgo-UO'!AW60</f>
        <v>ASUMIR</v>
      </c>
      <c r="V59" s="114">
        <f>'01-Mapa de riesgo-UO'!AX60</f>
        <v>0</v>
      </c>
      <c r="W59" s="132">
        <f>IF(U59="COMPARTIR",'01-Mapa de riesgo-UO'!BA60, IF(U59=0, 0,$I$6))</f>
        <v>0</v>
      </c>
      <c r="X59" s="278"/>
      <c r="Y59" s="278"/>
      <c r="Z59" s="278"/>
      <c r="AA59" s="278"/>
      <c r="AB59" s="440"/>
    </row>
    <row r="60" spans="1:28" ht="51" hidden="1" customHeight="1" x14ac:dyDescent="0.2">
      <c r="A60" s="378"/>
      <c r="B60" s="372"/>
      <c r="C60" s="459"/>
      <c r="D60" s="372"/>
      <c r="E60" s="372"/>
      <c r="F60" s="372"/>
      <c r="G60" s="133">
        <f>'01-Mapa de riesgo-UO'!I61</f>
        <v>0</v>
      </c>
      <c r="H60" s="372"/>
      <c r="I60" s="438"/>
      <c r="J60" s="372"/>
      <c r="K60" s="455"/>
      <c r="L60" s="457"/>
      <c r="M60" s="276">
        <f>IF('01-Mapa de riesgo-UO'!S61="No existen", "No existe control para el riesgo",'01-Mapa de riesgo-UO'!W61)</f>
        <v>0</v>
      </c>
      <c r="N60" s="276">
        <f>'01-Mapa de riesgo-UO'!AB61</f>
        <v>0</v>
      </c>
      <c r="O60" s="276">
        <f>'01-Mapa de riesgo-UO'!AG61</f>
        <v>0</v>
      </c>
      <c r="P60" s="277">
        <f>'01-Mapa de riesgo-UO'!AL61</f>
        <v>0</v>
      </c>
      <c r="Q60" s="277">
        <f>'01-Mapa de riesgo-UO'!AP61</f>
        <v>0</v>
      </c>
      <c r="R60" s="438"/>
      <c r="S60" s="457"/>
      <c r="T60" s="457"/>
      <c r="U60" s="114" t="str">
        <f>'01-Mapa de riesgo-UO'!AW61</f>
        <v>ASUMIR</v>
      </c>
      <c r="V60" s="114">
        <f>'01-Mapa de riesgo-UO'!AX61</f>
        <v>0</v>
      </c>
      <c r="W60" s="132">
        <f>IF(U60="COMPARTIR",'01-Mapa de riesgo-UO'!BA61, IF(U60=0, 0,$I$6))</f>
        <v>0</v>
      </c>
      <c r="X60" s="278"/>
      <c r="Y60" s="278"/>
      <c r="Z60" s="278"/>
      <c r="AA60" s="278"/>
      <c r="AB60" s="440"/>
    </row>
    <row r="61" spans="1:28" ht="51" hidden="1" customHeight="1" x14ac:dyDescent="0.2">
      <c r="A61" s="378">
        <v>18</v>
      </c>
      <c r="B61" s="372" t="str">
        <f>'01-Mapa de riesgo-UO'!D62</f>
        <v>DOCENCIA</v>
      </c>
      <c r="C61" s="459"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372" t="str">
        <f>'01-Mapa de riesgo-UO'!AU62</f>
        <v>#de cohortes abiertas ofertadas en el año / cohortes ofertadas en el año</v>
      </c>
      <c r="K61" s="455">
        <f>0/4</f>
        <v>0</v>
      </c>
      <c r="L61" s="457" t="s">
        <v>2844</v>
      </c>
      <c r="M61" s="276" t="str">
        <f>IF('01-Mapa de riesgo-UO'!S62="No existen", "No existe control para el riesgo",'01-Mapa de riesgo-UO'!W62)</f>
        <v>Gestión y promoción de los directores de programa en entidades externas. Envío de información a bases de datos de egresados o personas interesadas.</v>
      </c>
      <c r="N61" s="276">
        <f>'01-Mapa de riesgo-UO'!AB62</f>
        <v>0</v>
      </c>
      <c r="O61" s="276" t="str">
        <f>'01-Mapa de riesgo-UO'!AG62</f>
        <v>Director de programa</v>
      </c>
      <c r="P61" s="277" t="str">
        <f>'01-Mapa de riesgo-UO'!AL62</f>
        <v>Semestral</v>
      </c>
      <c r="Q61" s="277" t="str">
        <f>'01-Mapa de riesgo-UO'!AP62</f>
        <v>Preventivo</v>
      </c>
      <c r="R61" s="438" t="str">
        <f>'01-Mapa de riesgo-UO'!AR62</f>
        <v>ACEPTABLE</v>
      </c>
      <c r="S61" s="457" t="s">
        <v>2847</v>
      </c>
      <c r="T61" s="457"/>
      <c r="U61" s="114" t="str">
        <f>'01-Mapa de riesgo-UO'!AW62</f>
        <v>ASUMIR</v>
      </c>
      <c r="V61" s="114">
        <f>'01-Mapa de riesgo-UO'!AX62</f>
        <v>0</v>
      </c>
      <c r="W61" s="132">
        <f>IF(U61="COMPARTIR",'01-Mapa de riesgo-UO'!BA62, IF(U61=0, 0,$I$6))</f>
        <v>0</v>
      </c>
      <c r="X61" s="278"/>
      <c r="Y61" s="278"/>
      <c r="Z61" s="278"/>
      <c r="AA61" s="278"/>
      <c r="AB61" s="440" t="s">
        <v>648</v>
      </c>
    </row>
    <row r="62" spans="1:28" ht="51" hidden="1" customHeight="1" x14ac:dyDescent="0.2">
      <c r="A62" s="378"/>
      <c r="B62" s="372"/>
      <c r="C62" s="459"/>
      <c r="D62" s="372"/>
      <c r="E62" s="372"/>
      <c r="F62" s="372"/>
      <c r="G62" s="133" t="str">
        <f>'01-Mapa de riesgo-UO'!I63</f>
        <v>La comunidad desconoce la amplia oferta de posgrados que tiene la Facultad</v>
      </c>
      <c r="H62" s="372"/>
      <c r="I62" s="438"/>
      <c r="J62" s="372"/>
      <c r="K62" s="455"/>
      <c r="L62" s="457"/>
      <c r="M62" s="276" t="str">
        <f>IF('01-Mapa de riesgo-UO'!S63="No existen", "No existe control para el riesgo",'01-Mapa de riesgo-UO'!W63)</f>
        <v>Estrategia de comunicación de la Oficina de posgrados</v>
      </c>
      <c r="N62" s="276">
        <f>'01-Mapa de riesgo-UO'!AB63</f>
        <v>0</v>
      </c>
      <c r="O62" s="276" t="str">
        <f>'01-Mapa de riesgo-UO'!AG63</f>
        <v>Director posgrados</v>
      </c>
      <c r="P62" s="277" t="str">
        <f>'01-Mapa de riesgo-UO'!AL63</f>
        <v>Semestral</v>
      </c>
      <c r="Q62" s="277" t="str">
        <f>'01-Mapa de riesgo-UO'!AP63</f>
        <v>Preventivo</v>
      </c>
      <c r="R62" s="438"/>
      <c r="S62" s="457" t="s">
        <v>2848</v>
      </c>
      <c r="T62" s="457"/>
      <c r="U62" s="114" t="str">
        <f>'01-Mapa de riesgo-UO'!AW63</f>
        <v>ASUMIR</v>
      </c>
      <c r="V62" s="114">
        <f>'01-Mapa de riesgo-UO'!AX63</f>
        <v>0</v>
      </c>
      <c r="W62" s="132">
        <f>IF(U62="COMPARTIR",'01-Mapa de riesgo-UO'!BA63, IF(U62=0, 0,$I$6))</f>
        <v>0</v>
      </c>
      <c r="X62" s="278"/>
      <c r="Y62" s="278"/>
      <c r="Z62" s="278"/>
      <c r="AA62" s="278"/>
      <c r="AB62" s="440"/>
    </row>
    <row r="63" spans="1:28" ht="51" hidden="1" customHeight="1" x14ac:dyDescent="0.2">
      <c r="A63" s="378"/>
      <c r="B63" s="372"/>
      <c r="C63" s="459"/>
      <c r="D63" s="372"/>
      <c r="E63" s="372"/>
      <c r="F63" s="372"/>
      <c r="G63" s="133">
        <f>'01-Mapa de riesgo-UO'!I64</f>
        <v>0</v>
      </c>
      <c r="H63" s="372"/>
      <c r="I63" s="438"/>
      <c r="J63" s="372"/>
      <c r="K63" s="455"/>
      <c r="L63" s="457"/>
      <c r="M63" s="276">
        <f>IF('01-Mapa de riesgo-UO'!S64="No existen", "No existe control para el riesgo",'01-Mapa de riesgo-UO'!W64)</f>
        <v>0</v>
      </c>
      <c r="N63" s="276">
        <f>'01-Mapa de riesgo-UO'!AB64</f>
        <v>0</v>
      </c>
      <c r="O63" s="276">
        <f>'01-Mapa de riesgo-UO'!AG64</f>
        <v>0</v>
      </c>
      <c r="P63" s="277">
        <f>'01-Mapa de riesgo-UO'!AL64</f>
        <v>0</v>
      </c>
      <c r="Q63" s="277">
        <f>'01-Mapa de riesgo-UO'!AP64</f>
        <v>0</v>
      </c>
      <c r="R63" s="438"/>
      <c r="S63" s="457" t="s">
        <v>2849</v>
      </c>
      <c r="T63" s="457"/>
      <c r="U63" s="114" t="str">
        <f>'01-Mapa de riesgo-UO'!AW64</f>
        <v>ASUMIR</v>
      </c>
      <c r="V63" s="114">
        <f>'01-Mapa de riesgo-UO'!AX64</f>
        <v>0</v>
      </c>
      <c r="W63" s="132">
        <f>IF(U63="COMPARTIR",'01-Mapa de riesgo-UO'!BA64, IF(U63=0, 0,$I$6))</f>
        <v>0</v>
      </c>
      <c r="X63" s="278"/>
      <c r="Y63" s="278"/>
      <c r="Z63" s="278"/>
      <c r="AA63" s="278"/>
      <c r="AB63" s="440"/>
    </row>
    <row r="64" spans="1:28" ht="51" hidden="1" customHeight="1" x14ac:dyDescent="0.2">
      <c r="A64" s="378">
        <v>19</v>
      </c>
      <c r="B64" s="372" t="str">
        <f>'01-Mapa de riesgo-UO'!D65</f>
        <v>DOCENCIA</v>
      </c>
      <c r="C64" s="459"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372" t="str">
        <f>'01-Mapa de riesgo-UO'!AU65</f>
        <v># de programas que están por debajo de la media nacional en las competencias básicas y específicas</v>
      </c>
      <c r="K64" s="455">
        <v>4</v>
      </c>
      <c r="L64" s="457" t="s">
        <v>2845</v>
      </c>
      <c r="M64" s="276" t="str">
        <f>IF('01-Mapa de riesgo-UO'!S65="No existen", "No existe control para el riesgo",'01-Mapa de riesgo-UO'!W65)</f>
        <v>Revisión en los Comités curriculares de los programas de Bellas Artes y Humanidades</v>
      </c>
      <c r="N64" s="276">
        <f>'01-Mapa de riesgo-UO'!AB65</f>
        <v>0</v>
      </c>
      <c r="O64" s="276" t="str">
        <f>'01-Mapa de riesgo-UO'!AG65</f>
        <v>Directores de Programa - Comité Curricular</v>
      </c>
      <c r="P64" s="277" t="str">
        <f>'01-Mapa de riesgo-UO'!AL65</f>
        <v>Semestral</v>
      </c>
      <c r="Q64" s="277" t="str">
        <f>'01-Mapa de riesgo-UO'!AP65</f>
        <v>Preventivo</v>
      </c>
      <c r="R64" s="438" t="str">
        <f>'01-Mapa de riesgo-UO'!AR65</f>
        <v>ACEPTABLE</v>
      </c>
      <c r="S64" s="457" t="s">
        <v>2850</v>
      </c>
      <c r="T64" s="457"/>
      <c r="U64" s="114" t="str">
        <f>'01-Mapa de riesgo-UO'!AW65</f>
        <v>ASUMIR</v>
      </c>
      <c r="V64" s="114">
        <f>'01-Mapa de riesgo-UO'!AX65</f>
        <v>0</v>
      </c>
      <c r="W64" s="132">
        <f>IF(U64="COMPARTIR",'01-Mapa de riesgo-UO'!BA65, IF(U64=0, 0,$I$6))</f>
        <v>0</v>
      </c>
      <c r="X64" s="278"/>
      <c r="Y64" s="278"/>
      <c r="Z64" s="278"/>
      <c r="AA64" s="278"/>
      <c r="AB64" s="440" t="s">
        <v>660</v>
      </c>
    </row>
    <row r="65" spans="1:28" ht="51" hidden="1" customHeight="1" x14ac:dyDescent="0.2">
      <c r="A65" s="378"/>
      <c r="B65" s="372"/>
      <c r="C65" s="459"/>
      <c r="D65" s="372"/>
      <c r="E65" s="372"/>
      <c r="F65" s="372"/>
      <c r="G65" s="133" t="str">
        <f>'01-Mapa de riesgo-UO'!I66</f>
        <v>Procesos de motivación insuficientes que generen interés en el estudiante para la presentación de las pruebas</v>
      </c>
      <c r="H65" s="372"/>
      <c r="I65" s="438"/>
      <c r="J65" s="372"/>
      <c r="K65" s="455"/>
      <c r="L65" s="457"/>
      <c r="M65" s="276">
        <f>IF('01-Mapa de riesgo-UO'!S66="No existen", "No existe control para el riesgo",'01-Mapa de riesgo-UO'!W66)</f>
        <v>0</v>
      </c>
      <c r="N65" s="276">
        <f>'01-Mapa de riesgo-UO'!AB66</f>
        <v>0</v>
      </c>
      <c r="O65" s="276">
        <f>'01-Mapa de riesgo-UO'!AG66</f>
        <v>0</v>
      </c>
      <c r="P65" s="277">
        <f>'01-Mapa de riesgo-UO'!AL66</f>
        <v>0</v>
      </c>
      <c r="Q65" s="277">
        <f>'01-Mapa de riesgo-UO'!AP66</f>
        <v>0</v>
      </c>
      <c r="R65" s="438"/>
      <c r="S65" s="457"/>
      <c r="T65" s="457"/>
      <c r="U65" s="114" t="str">
        <f>'01-Mapa de riesgo-UO'!AW66</f>
        <v>ASUMIR</v>
      </c>
      <c r="V65" s="114">
        <f>'01-Mapa de riesgo-UO'!AX66</f>
        <v>0</v>
      </c>
      <c r="W65" s="132">
        <f>IF(U65="COMPARTIR",'01-Mapa de riesgo-UO'!BA66, IF(U65=0, 0,$I$6))</f>
        <v>0</v>
      </c>
      <c r="X65" s="278"/>
      <c r="Y65" s="278"/>
      <c r="Z65" s="278"/>
      <c r="AA65" s="278"/>
      <c r="AB65" s="440"/>
    </row>
    <row r="66" spans="1:28" ht="51" hidden="1" customHeight="1" x14ac:dyDescent="0.2">
      <c r="A66" s="378"/>
      <c r="B66" s="372"/>
      <c r="C66" s="459"/>
      <c r="D66" s="372"/>
      <c r="E66" s="372"/>
      <c r="F66" s="372"/>
      <c r="G66" s="133" t="str">
        <f>'01-Mapa de riesgo-UO'!I67</f>
        <v>No hay una adecuación curricular que incluya la preparación para la presentación de las pruebas Saber PRO</v>
      </c>
      <c r="H66" s="372"/>
      <c r="I66" s="438"/>
      <c r="J66" s="372"/>
      <c r="K66" s="455"/>
      <c r="L66" s="457"/>
      <c r="M66" s="276">
        <f>IF('01-Mapa de riesgo-UO'!S67="No existen", "No existe control para el riesgo",'01-Mapa de riesgo-UO'!W67)</f>
        <v>0</v>
      </c>
      <c r="N66" s="276">
        <f>'01-Mapa de riesgo-UO'!AB67</f>
        <v>0</v>
      </c>
      <c r="O66" s="276">
        <f>'01-Mapa de riesgo-UO'!AG67</f>
        <v>0</v>
      </c>
      <c r="P66" s="277">
        <f>'01-Mapa de riesgo-UO'!AL67</f>
        <v>0</v>
      </c>
      <c r="Q66" s="277">
        <f>'01-Mapa de riesgo-UO'!AP67</f>
        <v>0</v>
      </c>
      <c r="R66" s="438"/>
      <c r="S66" s="457"/>
      <c r="T66" s="457"/>
      <c r="U66" s="114" t="str">
        <f>'01-Mapa de riesgo-UO'!AW67</f>
        <v>ASUMIR</v>
      </c>
      <c r="V66" s="114">
        <f>'01-Mapa de riesgo-UO'!AX67</f>
        <v>0</v>
      </c>
      <c r="W66" s="132">
        <f>IF(U66="COMPARTIR",'01-Mapa de riesgo-UO'!BA67, IF(U66=0, 0,$I$6))</f>
        <v>0</v>
      </c>
      <c r="X66" s="278"/>
      <c r="Y66" s="278"/>
      <c r="Z66" s="278"/>
      <c r="AA66" s="278"/>
      <c r="AB66" s="440"/>
    </row>
    <row r="67" spans="1:28" ht="51" hidden="1" customHeight="1" x14ac:dyDescent="0.2">
      <c r="A67" s="378">
        <v>20</v>
      </c>
      <c r="B67" s="372" t="str">
        <f>'01-Mapa de riesgo-UO'!D68</f>
        <v>INVESTIGACIÓN_E_INNOVACIÓN</v>
      </c>
      <c r="C67" s="459"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372" t="str">
        <f>'01-Mapa de riesgo-UO'!AU68</f>
        <v># de grupos de investigación categorizados y registrados en MinCiencias</v>
      </c>
      <c r="K67" s="455">
        <v>13</v>
      </c>
      <c r="L67" s="457" t="s">
        <v>893</v>
      </c>
      <c r="M67" s="276" t="str">
        <f>IF('01-Mapa de riesgo-UO'!S68="No existen", "No existe control para el riesgo",'01-Mapa de riesgo-UO'!W68)</f>
        <v>Seguimiento a fechas de las convocatorias por parte de Comités curriculares, comité de investigación de la Facultad y la Vicerrectoría de investigaciones</v>
      </c>
      <c r="N67" s="276">
        <f>'01-Mapa de riesgo-UO'!AB68</f>
        <v>0</v>
      </c>
      <c r="O67" s="276" t="str">
        <f>'01-Mapa de riesgo-UO'!AG68</f>
        <v>Directores programas y directores de grupos de investigación</v>
      </c>
      <c r="P67" s="277" t="str">
        <f>'01-Mapa de riesgo-UO'!AL68</f>
        <v>Semestral</v>
      </c>
      <c r="Q67" s="277" t="str">
        <f>'01-Mapa de riesgo-UO'!AP68</f>
        <v>Preventivo</v>
      </c>
      <c r="R67" s="438" t="str">
        <f>'01-Mapa de riesgo-UO'!AR68</f>
        <v>ACEPTABLE</v>
      </c>
      <c r="S67" s="457" t="s">
        <v>2851</v>
      </c>
      <c r="T67" s="457"/>
      <c r="U67" s="114" t="str">
        <f>'01-Mapa de riesgo-UO'!AW68</f>
        <v>REDUCIR</v>
      </c>
      <c r="V67" s="114" t="str">
        <f>'01-Mapa de riesgo-UO'!AX68</f>
        <v>Acompañamiento a la coordinación de los grupos de investigación</v>
      </c>
      <c r="W67" s="132">
        <f>IF(U67="COMPARTIR",'01-Mapa de riesgo-UO'!BA68, IF(U67=0, 0,$I$6))</f>
        <v>0</v>
      </c>
      <c r="X67" s="278" t="s">
        <v>282</v>
      </c>
      <c r="Y67" s="278" t="s">
        <v>894</v>
      </c>
      <c r="Z67" s="278" t="s">
        <v>643</v>
      </c>
      <c r="AA67" s="278"/>
      <c r="AB67" s="440" t="s">
        <v>660</v>
      </c>
    </row>
    <row r="68" spans="1:28" ht="51" hidden="1" customHeight="1" x14ac:dyDescent="0.2">
      <c r="A68" s="378"/>
      <c r="B68" s="372"/>
      <c r="C68" s="459"/>
      <c r="D68" s="372"/>
      <c r="E68" s="372"/>
      <c r="F68" s="372"/>
      <c r="G68" s="133" t="str">
        <f>'01-Mapa de riesgo-UO'!I69</f>
        <v>Falta de proyectos inscritos ante la Vicerrectoría de Investigaciones.</v>
      </c>
      <c r="H68" s="372"/>
      <c r="I68" s="438"/>
      <c r="J68" s="372"/>
      <c r="K68" s="455"/>
      <c r="L68" s="457"/>
      <c r="M68" s="276" t="str">
        <f>IF('01-Mapa de riesgo-UO'!S69="No existen", "No existe control para el riesgo",'01-Mapa de riesgo-UO'!W69)</f>
        <v>Gruplac y  cvlac actualizados</v>
      </c>
      <c r="N68" s="276">
        <f>'01-Mapa de riesgo-UO'!AB69</f>
        <v>0</v>
      </c>
      <c r="O68" s="276" t="str">
        <f>'01-Mapa de riesgo-UO'!AG69</f>
        <v>Director grupo de investigación</v>
      </c>
      <c r="P68" s="277" t="str">
        <f>'01-Mapa de riesgo-UO'!AL69</f>
        <v>Semestral</v>
      </c>
      <c r="Q68" s="277" t="str">
        <f>'01-Mapa de riesgo-UO'!AP69</f>
        <v>Preventivo</v>
      </c>
      <c r="R68" s="438"/>
      <c r="S68" s="457" t="s">
        <v>895</v>
      </c>
      <c r="T68" s="457"/>
      <c r="U68" s="114">
        <f>'01-Mapa de riesgo-UO'!AW69</f>
        <v>0</v>
      </c>
      <c r="V68" s="114">
        <f>'01-Mapa de riesgo-UO'!AX69</f>
        <v>0</v>
      </c>
      <c r="W68" s="132">
        <f>IF(U68="COMPARTIR",'01-Mapa de riesgo-UO'!BA69, IF(U68=0, 0,$I$6))</f>
        <v>0</v>
      </c>
      <c r="X68" s="278"/>
      <c r="Y68" s="278"/>
      <c r="Z68" s="278"/>
      <c r="AA68" s="278"/>
      <c r="AB68" s="440"/>
    </row>
    <row r="69" spans="1:28" ht="51" hidden="1" customHeight="1" x14ac:dyDescent="0.2">
      <c r="A69" s="378"/>
      <c r="B69" s="372"/>
      <c r="C69" s="459"/>
      <c r="D69" s="372"/>
      <c r="E69" s="372"/>
      <c r="F69" s="372"/>
      <c r="G69" s="133" t="str">
        <f>'01-Mapa de riesgo-UO'!I70</f>
        <v>Falta de Publicaciones por parte de los grupos de investigación de la Facultad</v>
      </c>
      <c r="H69" s="372"/>
      <c r="I69" s="438"/>
      <c r="J69" s="372"/>
      <c r="K69" s="455"/>
      <c r="L69" s="457"/>
      <c r="M69" s="276">
        <f>IF('01-Mapa de riesgo-UO'!S70="No existen", "No existe control para el riesgo",'01-Mapa de riesgo-UO'!W70)</f>
        <v>0</v>
      </c>
      <c r="N69" s="276">
        <f>'01-Mapa de riesgo-UO'!AB70</f>
        <v>0</v>
      </c>
      <c r="O69" s="276">
        <f>'01-Mapa de riesgo-UO'!AG70</f>
        <v>0</v>
      </c>
      <c r="P69" s="277">
        <f>'01-Mapa de riesgo-UO'!AL70</f>
        <v>0</v>
      </c>
      <c r="Q69" s="277">
        <f>'01-Mapa de riesgo-UO'!AP70</f>
        <v>0</v>
      </c>
      <c r="R69" s="438"/>
      <c r="S69" s="457"/>
      <c r="T69" s="457"/>
      <c r="U69" s="114">
        <f>'01-Mapa de riesgo-UO'!AW70</f>
        <v>0</v>
      </c>
      <c r="V69" s="114">
        <f>'01-Mapa de riesgo-UO'!AX70</f>
        <v>0</v>
      </c>
      <c r="W69" s="132">
        <f>IF(U69="COMPARTIR",'01-Mapa de riesgo-UO'!BA70, IF(U69=0, 0,$I$6))</f>
        <v>0</v>
      </c>
      <c r="X69" s="278"/>
      <c r="Y69" s="278"/>
      <c r="Z69" s="278"/>
      <c r="AA69" s="278"/>
      <c r="AB69" s="440"/>
    </row>
    <row r="70" spans="1:28" ht="51" hidden="1" customHeight="1" x14ac:dyDescent="0.2">
      <c r="A70" s="378">
        <v>21</v>
      </c>
      <c r="B70" s="372" t="str">
        <f>'01-Mapa de riesgo-UO'!D71</f>
        <v>EXTENSIÓN_PROYECCIÓN_SOCIAL</v>
      </c>
      <c r="C70" s="459"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372" t="str">
        <f>'01-Mapa de riesgo-UO'!AU71</f>
        <v>Aumentar el # de publicaciones tanto en actividades culturales como en progamas de la Facultad</v>
      </c>
      <c r="K70" s="455">
        <v>345</v>
      </c>
      <c r="L70" s="457" t="s">
        <v>896</v>
      </c>
      <c r="M70" s="276" t="str">
        <f>IF('01-Mapa de riesgo-UO'!S71="No existen", "No existe control para el riesgo",'01-Mapa de riesgo-UO'!W71)</f>
        <v>Aplicar estrategia de comunicación de la Facultad</v>
      </c>
      <c r="N70" s="276">
        <f>'01-Mapa de riesgo-UO'!AB71</f>
        <v>0</v>
      </c>
      <c r="O70" s="276" t="str">
        <f>'01-Mapa de riesgo-UO'!AG71</f>
        <v>Profesional de apoyo Facultad</v>
      </c>
      <c r="P70" s="277" t="str">
        <f>'01-Mapa de riesgo-UO'!AL71</f>
        <v>Semanal</v>
      </c>
      <c r="Q70" s="277" t="str">
        <f>'01-Mapa de riesgo-UO'!AP71</f>
        <v>Preventivo</v>
      </c>
      <c r="R70" s="438" t="str">
        <f>'01-Mapa de riesgo-UO'!AR71</f>
        <v>ACEPTABLE</v>
      </c>
      <c r="S70" s="457" t="s">
        <v>897</v>
      </c>
      <c r="T70" s="457"/>
      <c r="U70" s="114" t="str">
        <f>'01-Mapa de riesgo-UO'!AW71</f>
        <v>ASUMIR</v>
      </c>
      <c r="V70" s="114">
        <f>'01-Mapa de riesgo-UO'!AX71</f>
        <v>0</v>
      </c>
      <c r="W70" s="132">
        <f>IF(U70="COMPARTIR",'01-Mapa de riesgo-UO'!BA71, IF(U70=0, 0,$I$6))</f>
        <v>0</v>
      </c>
      <c r="X70" s="278"/>
      <c r="Y70" s="278"/>
      <c r="Z70" s="278"/>
      <c r="AA70" s="278"/>
      <c r="AB70" s="440" t="s">
        <v>660</v>
      </c>
    </row>
    <row r="71" spans="1:28" ht="51" hidden="1" customHeight="1" x14ac:dyDescent="0.2">
      <c r="A71" s="378"/>
      <c r="B71" s="372"/>
      <c r="C71" s="459"/>
      <c r="D71" s="372"/>
      <c r="E71" s="372"/>
      <c r="F71" s="372"/>
      <c r="G71" s="133">
        <f>'01-Mapa de riesgo-UO'!I72</f>
        <v>0</v>
      </c>
      <c r="H71" s="372"/>
      <c r="I71" s="438"/>
      <c r="J71" s="372"/>
      <c r="K71" s="455"/>
      <c r="L71" s="457"/>
      <c r="M71" s="276">
        <f>IF('01-Mapa de riesgo-UO'!S72="No existen", "No existe control para el riesgo",'01-Mapa de riesgo-UO'!W72)</f>
        <v>0</v>
      </c>
      <c r="N71" s="276">
        <f>'01-Mapa de riesgo-UO'!AB72</f>
        <v>0</v>
      </c>
      <c r="O71" s="276">
        <f>'01-Mapa de riesgo-UO'!AG72</f>
        <v>0</v>
      </c>
      <c r="P71" s="277">
        <f>'01-Mapa de riesgo-UO'!AL72</f>
        <v>0</v>
      </c>
      <c r="Q71" s="277">
        <f>'01-Mapa de riesgo-UO'!AP72</f>
        <v>0</v>
      </c>
      <c r="R71" s="438"/>
      <c r="S71" s="457"/>
      <c r="T71" s="457"/>
      <c r="U71" s="114" t="str">
        <f>'01-Mapa de riesgo-UO'!AW72</f>
        <v>ASUMIR</v>
      </c>
      <c r="V71" s="114">
        <f>'01-Mapa de riesgo-UO'!AX72</f>
        <v>0</v>
      </c>
      <c r="W71" s="132">
        <f>IF(U71="COMPARTIR",'01-Mapa de riesgo-UO'!BA72, IF(U71=0, 0,$I$6))</f>
        <v>0</v>
      </c>
      <c r="X71" s="278"/>
      <c r="Y71" s="278"/>
      <c r="Z71" s="278"/>
      <c r="AA71" s="278"/>
      <c r="AB71" s="440"/>
    </row>
    <row r="72" spans="1:28" ht="51" hidden="1" customHeight="1" x14ac:dyDescent="0.2">
      <c r="A72" s="378"/>
      <c r="B72" s="372"/>
      <c r="C72" s="459"/>
      <c r="D72" s="372"/>
      <c r="E72" s="372"/>
      <c r="F72" s="372"/>
      <c r="G72" s="133">
        <f>'01-Mapa de riesgo-UO'!I73</f>
        <v>0</v>
      </c>
      <c r="H72" s="372"/>
      <c r="I72" s="438"/>
      <c r="J72" s="372"/>
      <c r="K72" s="455"/>
      <c r="L72" s="457"/>
      <c r="M72" s="276">
        <f>IF('01-Mapa de riesgo-UO'!S73="No existen", "No existe control para el riesgo",'01-Mapa de riesgo-UO'!W73)</f>
        <v>0</v>
      </c>
      <c r="N72" s="276">
        <f>'01-Mapa de riesgo-UO'!AB73</f>
        <v>0</v>
      </c>
      <c r="O72" s="276">
        <f>'01-Mapa de riesgo-UO'!AG73</f>
        <v>0</v>
      </c>
      <c r="P72" s="277">
        <f>'01-Mapa de riesgo-UO'!AL73</f>
        <v>0</v>
      </c>
      <c r="Q72" s="277">
        <f>'01-Mapa de riesgo-UO'!AP73</f>
        <v>0</v>
      </c>
      <c r="R72" s="438"/>
      <c r="S72" s="457"/>
      <c r="T72" s="457"/>
      <c r="U72" s="114" t="str">
        <f>'01-Mapa de riesgo-UO'!AW73</f>
        <v>ASUMIR</v>
      </c>
      <c r="V72" s="114">
        <f>'01-Mapa de riesgo-UO'!AX73</f>
        <v>0</v>
      </c>
      <c r="W72" s="132">
        <f>IF(U72="COMPARTIR",'01-Mapa de riesgo-UO'!BA73, IF(U72=0, 0,$I$6))</f>
        <v>0</v>
      </c>
      <c r="X72" s="278"/>
      <c r="Y72" s="278"/>
      <c r="Z72" s="278"/>
      <c r="AA72" s="278"/>
      <c r="AB72" s="440"/>
    </row>
    <row r="73" spans="1:28" ht="51" hidden="1" customHeight="1" x14ac:dyDescent="0.2">
      <c r="A73" s="378">
        <v>22</v>
      </c>
      <c r="B73" s="372" t="str">
        <f>'01-Mapa de riesgo-UO'!D74</f>
        <v>DOCENCIA</v>
      </c>
      <c r="C73" s="459"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372" t="str">
        <f>'01-Mapa de riesgo-UO'!AU74</f>
        <v># de comunicados enviados a estudiantes y docentes con información de porogramas de internacionalización</v>
      </c>
      <c r="K73" s="455">
        <v>2</v>
      </c>
      <c r="L73" s="457" t="s">
        <v>898</v>
      </c>
      <c r="M73" s="276" t="str">
        <f>IF('01-Mapa de riesgo-UO'!S74="No existen", "No existe control para el riesgo",'01-Mapa de riesgo-UO'!W74)</f>
        <v>Convenios, alianzas que son coordinadas desde la Oficina de relaciones internacionales</v>
      </c>
      <c r="N73" s="276">
        <f>'01-Mapa de riesgo-UO'!AB74</f>
        <v>0</v>
      </c>
      <c r="O73" s="276" t="str">
        <f>'01-Mapa de riesgo-UO'!AG74</f>
        <v>Directores de Programa</v>
      </c>
      <c r="P73" s="277" t="str">
        <f>'01-Mapa de riesgo-UO'!AL74</f>
        <v>anual</v>
      </c>
      <c r="Q73" s="277" t="str">
        <f>'01-Mapa de riesgo-UO'!AP74</f>
        <v>Preventivo</v>
      </c>
      <c r="R73" s="438" t="str">
        <f>'01-Mapa de riesgo-UO'!AR74</f>
        <v>ACEPTABLE</v>
      </c>
      <c r="S73" s="457" t="s">
        <v>899</v>
      </c>
      <c r="T73" s="457"/>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8" t="s">
        <v>282</v>
      </c>
      <c r="Y73" s="278" t="s">
        <v>900</v>
      </c>
      <c r="Z73" s="278" t="s">
        <v>643</v>
      </c>
      <c r="AA73" s="278"/>
      <c r="AB73" s="440" t="s">
        <v>660</v>
      </c>
    </row>
    <row r="74" spans="1:28" ht="51" hidden="1" customHeight="1" x14ac:dyDescent="0.2">
      <c r="A74" s="378"/>
      <c r="B74" s="372"/>
      <c r="C74" s="459"/>
      <c r="D74" s="372"/>
      <c r="E74" s="372"/>
      <c r="F74" s="372"/>
      <c r="G74" s="133" t="str">
        <f>'01-Mapa de riesgo-UO'!I75</f>
        <v>La universidad no ofrece apoyos suficientes para que los postulados realicen sus salidas</v>
      </c>
      <c r="H74" s="372"/>
      <c r="I74" s="438"/>
      <c r="J74" s="372"/>
      <c r="K74" s="455"/>
      <c r="L74" s="457"/>
      <c r="M74" s="276">
        <f>IF('01-Mapa de riesgo-UO'!S75="No existen", "No existe control para el riesgo",'01-Mapa de riesgo-UO'!W75)</f>
        <v>0</v>
      </c>
      <c r="N74" s="276">
        <f>'01-Mapa de riesgo-UO'!AB75</f>
        <v>0</v>
      </c>
      <c r="O74" s="276">
        <f>'01-Mapa de riesgo-UO'!AG75</f>
        <v>0</v>
      </c>
      <c r="P74" s="277">
        <f>'01-Mapa de riesgo-UO'!AL75</f>
        <v>0</v>
      </c>
      <c r="Q74" s="277">
        <f>'01-Mapa de riesgo-UO'!AP75</f>
        <v>0</v>
      </c>
      <c r="R74" s="438"/>
      <c r="S74" s="457"/>
      <c r="T74" s="457"/>
      <c r="U74" s="114">
        <f>'01-Mapa de riesgo-UO'!AW75</f>
        <v>0</v>
      </c>
      <c r="V74" s="114">
        <f>'01-Mapa de riesgo-UO'!AX75</f>
        <v>0</v>
      </c>
      <c r="W74" s="132">
        <f>IF(U74="COMPARTIR",'01-Mapa de riesgo-UO'!BA75, IF(U74=0, 0,$I$6))</f>
        <v>0</v>
      </c>
      <c r="X74" s="278"/>
      <c r="Y74" s="278"/>
      <c r="Z74" s="278"/>
      <c r="AA74" s="278"/>
      <c r="AB74" s="440"/>
    </row>
    <row r="75" spans="1:28" ht="51" hidden="1" customHeight="1" x14ac:dyDescent="0.2">
      <c r="A75" s="378"/>
      <c r="B75" s="372"/>
      <c r="C75" s="459"/>
      <c r="D75" s="372"/>
      <c r="E75" s="372"/>
      <c r="F75" s="372"/>
      <c r="G75" s="133">
        <f>'01-Mapa de riesgo-UO'!I76</f>
        <v>0</v>
      </c>
      <c r="H75" s="372"/>
      <c r="I75" s="438"/>
      <c r="J75" s="372"/>
      <c r="K75" s="455"/>
      <c r="L75" s="457"/>
      <c r="M75" s="276">
        <f>IF('01-Mapa de riesgo-UO'!S76="No existen", "No existe control para el riesgo",'01-Mapa de riesgo-UO'!W76)</f>
        <v>0</v>
      </c>
      <c r="N75" s="276">
        <f>'01-Mapa de riesgo-UO'!AB76</f>
        <v>0</v>
      </c>
      <c r="O75" s="276">
        <f>'01-Mapa de riesgo-UO'!AG76</f>
        <v>0</v>
      </c>
      <c r="P75" s="277">
        <f>'01-Mapa de riesgo-UO'!AL76</f>
        <v>0</v>
      </c>
      <c r="Q75" s="277">
        <f>'01-Mapa de riesgo-UO'!AP76</f>
        <v>0</v>
      </c>
      <c r="R75" s="438"/>
      <c r="S75" s="457"/>
      <c r="T75" s="457"/>
      <c r="U75" s="114">
        <f>'01-Mapa de riesgo-UO'!AW76</f>
        <v>0</v>
      </c>
      <c r="V75" s="114">
        <f>'01-Mapa de riesgo-UO'!AX76</f>
        <v>0</v>
      </c>
      <c r="W75" s="132">
        <f>IF(U75="COMPARTIR",'01-Mapa de riesgo-UO'!BA76, IF(U75=0, 0,$I$6))</f>
        <v>0</v>
      </c>
      <c r="X75" s="278"/>
      <c r="Y75" s="278"/>
      <c r="Z75" s="278"/>
      <c r="AA75" s="278"/>
      <c r="AB75" s="440"/>
    </row>
    <row r="76" spans="1:28" ht="51" hidden="1" customHeight="1" x14ac:dyDescent="0.2">
      <c r="A76" s="378">
        <v>23</v>
      </c>
      <c r="B76" s="372" t="str">
        <f>'01-Mapa de riesgo-UO'!D77</f>
        <v>ADMINISTRACIÓN_INSTITUCIONAL</v>
      </c>
      <c r="C76" s="459"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372" t="str">
        <f>'01-Mapa de riesgo-UO'!AU77</f>
        <v>Número de adecuaciones pendientes / Número de adecuaciones planificadas</v>
      </c>
      <c r="K76" s="455">
        <f>0/3</f>
        <v>0</v>
      </c>
      <c r="L76" s="457" t="s">
        <v>2846</v>
      </c>
      <c r="M76" s="276" t="str">
        <f>IF('01-Mapa de riesgo-UO'!S77="No existen", "No existe control para el riesgo",'01-Mapa de riesgo-UO'!W77)</f>
        <v>Reuniones con la Oficina de Planeación</v>
      </c>
      <c r="N76" s="276">
        <f>'01-Mapa de riesgo-UO'!AB77</f>
        <v>0</v>
      </c>
      <c r="O76" s="276" t="str">
        <f>'01-Mapa de riesgo-UO'!AG77</f>
        <v>Oficina de planeación</v>
      </c>
      <c r="P76" s="277" t="str">
        <f>'01-Mapa de riesgo-UO'!AL77</f>
        <v>Semestral</v>
      </c>
      <c r="Q76" s="277" t="str">
        <f>'01-Mapa de riesgo-UO'!AP77</f>
        <v>Detectivo</v>
      </c>
      <c r="R76" s="438" t="str">
        <f>'01-Mapa de riesgo-UO'!AR77</f>
        <v>ACEPTABLE</v>
      </c>
      <c r="S76" s="457" t="s">
        <v>2852</v>
      </c>
      <c r="T76" s="457"/>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8" t="s">
        <v>642</v>
      </c>
      <c r="Y76" s="278" t="s">
        <v>902</v>
      </c>
      <c r="Z76" s="278" t="s">
        <v>645</v>
      </c>
      <c r="AA76" s="278" t="s">
        <v>903</v>
      </c>
      <c r="AB76" s="440" t="s">
        <v>660</v>
      </c>
    </row>
    <row r="77" spans="1:28" ht="51" hidden="1" customHeight="1" x14ac:dyDescent="0.2">
      <c r="A77" s="378"/>
      <c r="B77" s="372"/>
      <c r="C77" s="459"/>
      <c r="D77" s="372"/>
      <c r="E77" s="372"/>
      <c r="F77" s="372"/>
      <c r="G77" s="133" t="str">
        <f>'01-Mapa de riesgo-UO'!I78</f>
        <v>Falta de espacios para oficinas de nuevos programas de Maestría</v>
      </c>
      <c r="H77" s="372"/>
      <c r="I77" s="438"/>
      <c r="J77" s="372"/>
      <c r="K77" s="455"/>
      <c r="L77" s="457"/>
      <c r="M77" s="276" t="str">
        <f>IF('01-Mapa de riesgo-UO'!S78="No existen", "No existe control para el riesgo",'01-Mapa de riesgo-UO'!W78)</f>
        <v xml:space="preserve">Presentación de diseños de adecuaciones al Edificio al decano </v>
      </c>
      <c r="N77" s="276">
        <f>'01-Mapa de riesgo-UO'!AB78</f>
        <v>0</v>
      </c>
      <c r="O77" s="276" t="str">
        <f>'01-Mapa de riesgo-UO'!AG78</f>
        <v>Oficina de planeación</v>
      </c>
      <c r="P77" s="277" t="str">
        <f>'01-Mapa de riesgo-UO'!AL78</f>
        <v>Semestral</v>
      </c>
      <c r="Q77" s="277" t="str">
        <f>'01-Mapa de riesgo-UO'!AP78</f>
        <v>Detectivo</v>
      </c>
      <c r="R77" s="438"/>
      <c r="S77" s="457" t="s">
        <v>901</v>
      </c>
      <c r="T77" s="457"/>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8" t="s">
        <v>642</v>
      </c>
      <c r="Y77" s="158"/>
      <c r="Z77" s="158"/>
      <c r="AA77" s="158"/>
      <c r="AB77" s="440"/>
    </row>
    <row r="78" spans="1:28" ht="51" hidden="1" customHeight="1" x14ac:dyDescent="0.2">
      <c r="A78" s="378"/>
      <c r="B78" s="372"/>
      <c r="C78" s="459"/>
      <c r="D78" s="372"/>
      <c r="E78" s="372"/>
      <c r="F78" s="372"/>
      <c r="G78" s="133" t="str">
        <f>'01-Mapa de riesgo-UO'!I79</f>
        <v>Falta de adecuación de espacios para programas de música y artes</v>
      </c>
      <c r="H78" s="372"/>
      <c r="I78" s="438"/>
      <c r="J78" s="372"/>
      <c r="K78" s="455"/>
      <c r="L78" s="457"/>
      <c r="M78" s="276">
        <f>IF('01-Mapa de riesgo-UO'!S79="No existen", "No existe control para el riesgo",'01-Mapa de riesgo-UO'!W79)</f>
        <v>0</v>
      </c>
      <c r="N78" s="276">
        <f>'01-Mapa de riesgo-UO'!AB79</f>
        <v>0</v>
      </c>
      <c r="O78" s="276">
        <f>'01-Mapa de riesgo-UO'!AG79</f>
        <v>0</v>
      </c>
      <c r="P78" s="277">
        <f>'01-Mapa de riesgo-UO'!AL79</f>
        <v>0</v>
      </c>
      <c r="Q78" s="277">
        <f>'01-Mapa de riesgo-UO'!AP79</f>
        <v>0</v>
      </c>
      <c r="R78" s="438"/>
      <c r="S78" s="457"/>
      <c r="T78" s="457"/>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8" t="s">
        <v>642</v>
      </c>
      <c r="Y78" s="158"/>
      <c r="Z78" s="158"/>
      <c r="AA78" s="158"/>
      <c r="AB78" s="440"/>
    </row>
    <row r="79" spans="1:28" ht="82.5" hidden="1" customHeight="1" x14ac:dyDescent="0.2">
      <c r="A79" s="378">
        <v>24</v>
      </c>
      <c r="B79" s="372" t="str">
        <f>'01-Mapa de riesgo-UO'!D80</f>
        <v>DOCENCIA</v>
      </c>
      <c r="C79" s="459"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372" t="str">
        <f>'01-Mapa de riesgo-UO'!AU80</f>
        <v>(# de docentes en centro de costos diferentes / # total de docentes legalizados) * 100</v>
      </c>
      <c r="K79" s="455">
        <v>0</v>
      </c>
      <c r="L79" s="457" t="s">
        <v>2853</v>
      </c>
      <c r="M79" s="276" t="str">
        <f>IF('01-Mapa de riesgo-UO'!S80="No existen", "No existe control para el riesgo",'01-Mapa de riesgo-UO'!W80)</f>
        <v>Revisión y seguimiento a la contratación docente por semestre y reporte de datos inconsistentes</v>
      </c>
      <c r="N79" s="276">
        <f>'01-Mapa de riesgo-UO'!AB80</f>
        <v>0</v>
      </c>
      <c r="O79" s="276" t="str">
        <f>'01-Mapa de riesgo-UO'!AG80</f>
        <v>Decano / 
Directores / Auxiliares</v>
      </c>
      <c r="P79" s="277" t="str">
        <f>'01-Mapa de riesgo-UO'!AL80</f>
        <v>Semestral</v>
      </c>
      <c r="Q79" s="277" t="str">
        <f>'01-Mapa de riesgo-UO'!AP80</f>
        <v>Detectivo</v>
      </c>
      <c r="R79" s="438" t="str">
        <f>'01-Mapa de riesgo-UO'!AR80</f>
        <v>ACEPTABLE</v>
      </c>
      <c r="S79" s="457" t="s">
        <v>1018</v>
      </c>
      <c r="T79" s="457"/>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8" t="s">
        <v>642</v>
      </c>
      <c r="Y79" s="278" t="s">
        <v>2861</v>
      </c>
      <c r="Z79" s="278" t="s">
        <v>645</v>
      </c>
      <c r="AA79" s="278"/>
      <c r="AB79" s="440" t="s">
        <v>648</v>
      </c>
    </row>
    <row r="80" spans="1:28" ht="177.75" hidden="1" customHeight="1" x14ac:dyDescent="0.2">
      <c r="A80" s="378"/>
      <c r="B80" s="372"/>
      <c r="C80" s="459"/>
      <c r="D80" s="372"/>
      <c r="E80" s="372"/>
      <c r="F80" s="372"/>
      <c r="G80" s="133" t="str">
        <f>'01-Mapa de riesgo-UO'!I81</f>
        <v>Afiliación ARL de docentes con riesgo mayor a 1</v>
      </c>
      <c r="H80" s="372"/>
      <c r="I80" s="438"/>
      <c r="J80" s="372"/>
      <c r="K80" s="455"/>
      <c r="L80" s="457"/>
      <c r="M80" s="276" t="str">
        <f>IF('01-Mapa de riesgo-UO'!S81="No existen", "No existe control para el riesgo",'01-Mapa de riesgo-UO'!W81)</f>
        <v>Terminar la evaluación de los docentes por parte de sst sobre el riesgo laboral</v>
      </c>
      <c r="N80" s="276">
        <f>'01-Mapa de riesgo-UO'!AB81</f>
        <v>0</v>
      </c>
      <c r="O80" s="276" t="str">
        <f>'01-Mapa de riesgo-UO'!AG81</f>
        <v>SST</v>
      </c>
      <c r="P80" s="277" t="str">
        <f>'01-Mapa de riesgo-UO'!AL81</f>
        <v>Semestral</v>
      </c>
      <c r="Q80" s="277" t="str">
        <f>'01-Mapa de riesgo-UO'!AP81</f>
        <v>Detectivo</v>
      </c>
      <c r="R80" s="438"/>
      <c r="S80" s="457" t="s">
        <v>2857</v>
      </c>
      <c r="T80" s="457"/>
      <c r="U80" s="114" t="str">
        <f>'01-Mapa de riesgo-UO'!AW81</f>
        <v>COMPARTIR</v>
      </c>
      <c r="V80" s="114" t="str">
        <f>'01-Mapa de riesgo-UO'!AX81</f>
        <v>Terminar la evaluación docentes de riesgo laboral</v>
      </c>
      <c r="W80" s="132" t="str">
        <f>IF(U80="COMPARTIR",'01-Mapa de riesgo-UO'!BA81, IF(U80=0, 0,$I$6))</f>
        <v>Seguridad y Salud en el trabajo</v>
      </c>
      <c r="X80" s="278" t="s">
        <v>282</v>
      </c>
      <c r="Y80" s="278" t="s">
        <v>2860</v>
      </c>
      <c r="Z80" s="278" t="s">
        <v>643</v>
      </c>
      <c r="AA80" s="278"/>
      <c r="AB80" s="440"/>
    </row>
    <row r="81" spans="1:28" ht="51" hidden="1" customHeight="1" x14ac:dyDescent="0.2">
      <c r="A81" s="378"/>
      <c r="B81" s="372"/>
      <c r="C81" s="459"/>
      <c r="D81" s="372"/>
      <c r="E81" s="372"/>
      <c r="F81" s="372"/>
      <c r="G81" s="133">
        <f>'01-Mapa de riesgo-UO'!I82</f>
        <v>0</v>
      </c>
      <c r="H81" s="372"/>
      <c r="I81" s="438"/>
      <c r="J81" s="372"/>
      <c r="K81" s="455"/>
      <c r="L81" s="457"/>
      <c r="M81" s="276">
        <f>IF('01-Mapa de riesgo-UO'!S82="No existen", "No existe control para el riesgo",'01-Mapa de riesgo-UO'!W82)</f>
        <v>0</v>
      </c>
      <c r="N81" s="276">
        <f>'01-Mapa de riesgo-UO'!AB82</f>
        <v>0</v>
      </c>
      <c r="O81" s="276">
        <f>'01-Mapa de riesgo-UO'!AG82</f>
        <v>0</v>
      </c>
      <c r="P81" s="277">
        <f>'01-Mapa de riesgo-UO'!AL82</f>
        <v>0</v>
      </c>
      <c r="Q81" s="277">
        <f>'01-Mapa de riesgo-UO'!AP82</f>
        <v>0</v>
      </c>
      <c r="R81" s="438"/>
      <c r="S81" s="457"/>
      <c r="T81" s="457"/>
      <c r="U81" s="114">
        <f>'01-Mapa de riesgo-UO'!AW82</f>
        <v>0</v>
      </c>
      <c r="V81" s="114">
        <f>'01-Mapa de riesgo-UO'!AX82</f>
        <v>0</v>
      </c>
      <c r="W81" s="132">
        <f>IF(U81="COMPARTIR",'01-Mapa de riesgo-UO'!BA82, IF(U81=0, 0,$I$6))</f>
        <v>0</v>
      </c>
      <c r="X81" s="278"/>
      <c r="Y81" s="278"/>
      <c r="Z81" s="278"/>
      <c r="AA81" s="278"/>
      <c r="AB81" s="440"/>
    </row>
    <row r="82" spans="1:28" ht="51" hidden="1" customHeight="1" x14ac:dyDescent="0.2">
      <c r="A82" s="378">
        <v>25</v>
      </c>
      <c r="B82" s="372" t="str">
        <f>'01-Mapa de riesgo-UO'!D83</f>
        <v>ADMINISTRACIÓN_INSTITUCIONAL</v>
      </c>
      <c r="C82" s="459"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372" t="str">
        <f>'01-Mapa de riesgo-UO'!AU83</f>
        <v xml:space="preserve">(# de espacios y equipos entregados / # de espacios y equipos proyectados para la vigencia) * 100 </v>
      </c>
      <c r="K82" s="455">
        <v>0</v>
      </c>
      <c r="L82" s="457" t="s">
        <v>2854</v>
      </c>
      <c r="M82" s="276" t="str">
        <f>IF('01-Mapa de riesgo-UO'!S83="No existen", "No existe control para el riesgo",'01-Mapa de riesgo-UO'!W83)</f>
        <v>Verificar y encontrar alquiler de espacios para lograr los objetivos de aprendizaje y practicas</v>
      </c>
      <c r="N82" s="276">
        <f>'01-Mapa de riesgo-UO'!AB83</f>
        <v>0</v>
      </c>
      <c r="O82" s="276" t="str">
        <f>'01-Mapa de riesgo-UO'!AG83</f>
        <v>Decano y Directores de Programa</v>
      </c>
      <c r="P82" s="277" t="str">
        <f>'01-Mapa de riesgo-UO'!AL83</f>
        <v>Semestral</v>
      </c>
      <c r="Q82" s="277" t="str">
        <f>'01-Mapa de riesgo-UO'!AP83</f>
        <v>Preventivo</v>
      </c>
      <c r="R82" s="438" t="str">
        <f>'01-Mapa de riesgo-UO'!AR83</f>
        <v>ACEPTABLE</v>
      </c>
      <c r="S82" s="457" t="s">
        <v>1019</v>
      </c>
      <c r="T82" s="457"/>
      <c r="U82" s="114" t="str">
        <f>'01-Mapa de riesgo-UO'!AW83</f>
        <v>TRANSFERIR</v>
      </c>
      <c r="V82" s="114" t="str">
        <f>'01-Mapa de riesgo-UO'!AX83</f>
        <v>Informar a VAF cuando se presenten difucultades con respecto a disponibilidad de espacios</v>
      </c>
      <c r="W82" s="132">
        <f>IF(U82="COMPARTIR",'01-Mapa de riesgo-UO'!BA83, IF(U82=0, 0,$I$6))</f>
        <v>0</v>
      </c>
      <c r="X82" s="278" t="s">
        <v>282</v>
      </c>
      <c r="Y82" s="278" t="s">
        <v>2862</v>
      </c>
      <c r="Z82" s="278" t="s">
        <v>643</v>
      </c>
      <c r="AA82" s="278"/>
      <c r="AB82" s="440" t="s">
        <v>660</v>
      </c>
    </row>
    <row r="83" spans="1:28" ht="51" hidden="1" customHeight="1" x14ac:dyDescent="0.2">
      <c r="A83" s="378"/>
      <c r="B83" s="372"/>
      <c r="C83" s="459"/>
      <c r="D83" s="372"/>
      <c r="E83" s="372"/>
      <c r="F83" s="372"/>
      <c r="G83" s="133" t="str">
        <f>'01-Mapa de riesgo-UO'!I84</f>
        <v xml:space="preserve"> No se ha alcanzado el punto de equilibrio en la población estudiantil para la financiación de la prestación de servicios</v>
      </c>
      <c r="H83" s="372"/>
      <c r="I83" s="438"/>
      <c r="J83" s="372"/>
      <c r="K83" s="455"/>
      <c r="L83" s="457"/>
      <c r="M83" s="276" t="str">
        <f>IF('01-Mapa de riesgo-UO'!S84="No existen", "No existe control para el riesgo",'01-Mapa de riesgo-UO'!W84)</f>
        <v>Seguimiento a las entregas de los equipos aprobados</v>
      </c>
      <c r="N83" s="276">
        <f>'01-Mapa de riesgo-UO'!AB84</f>
        <v>0</v>
      </c>
      <c r="O83" s="276" t="str">
        <f>'01-Mapa de riesgo-UO'!AG84</f>
        <v>Directores de programa y Auxiliares</v>
      </c>
      <c r="P83" s="277" t="str">
        <f>'01-Mapa de riesgo-UO'!AL84</f>
        <v>Semestral</v>
      </c>
      <c r="Q83" s="277" t="str">
        <f>'01-Mapa de riesgo-UO'!AP84</f>
        <v>Detectivo</v>
      </c>
      <c r="R83" s="438"/>
      <c r="S83" s="457" t="s">
        <v>1019</v>
      </c>
      <c r="T83" s="457"/>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8" t="s">
        <v>282</v>
      </c>
      <c r="Y83" s="278" t="s">
        <v>2863</v>
      </c>
      <c r="Z83" s="278" t="s">
        <v>643</v>
      </c>
      <c r="AA83" s="278"/>
      <c r="AB83" s="440"/>
    </row>
    <row r="84" spans="1:28" ht="51" hidden="1" customHeight="1" x14ac:dyDescent="0.2">
      <c r="A84" s="378"/>
      <c r="B84" s="372"/>
      <c r="C84" s="459"/>
      <c r="D84" s="372"/>
      <c r="E84" s="372"/>
      <c r="F84" s="372"/>
      <c r="G84" s="133">
        <f>'01-Mapa de riesgo-UO'!I85</f>
        <v>0</v>
      </c>
      <c r="H84" s="372"/>
      <c r="I84" s="438"/>
      <c r="J84" s="372"/>
      <c r="K84" s="455"/>
      <c r="L84" s="457"/>
      <c r="M84" s="276" t="str">
        <f>IF('01-Mapa de riesgo-UO'!S85="No existen", "No existe control para el riesgo",'01-Mapa de riesgo-UO'!W85)</f>
        <v xml:space="preserve">Seguimiento a el mantenimiento de los equipos antiguos </v>
      </c>
      <c r="N84" s="276">
        <f>'01-Mapa de riesgo-UO'!AB85</f>
        <v>0</v>
      </c>
      <c r="O84" s="276" t="str">
        <f>'01-Mapa de riesgo-UO'!AG85</f>
        <v>Directores de programa y Auxiliares</v>
      </c>
      <c r="P84" s="277" t="str">
        <f>'01-Mapa de riesgo-UO'!AL85</f>
        <v>No definida</v>
      </c>
      <c r="Q84" s="277" t="str">
        <f>'01-Mapa de riesgo-UO'!AP85</f>
        <v>Preventivo</v>
      </c>
      <c r="R84" s="438"/>
      <c r="S84" s="457" t="s">
        <v>1019</v>
      </c>
      <c r="T84" s="457"/>
      <c r="U84" s="114" t="str">
        <f>'01-Mapa de riesgo-UO'!AW85</f>
        <v>COMPARTIR</v>
      </c>
      <c r="V84" s="114" t="str">
        <f>'01-Mapa de riesgo-UO'!AX85</f>
        <v>Hacer seguimiento al mantenimiento de los equipos solicitados por el aplicativoº</v>
      </c>
      <c r="W84" s="132" t="str">
        <f>IF(U84="COMPARTIR",'01-Mapa de riesgo-UO'!BA85, IF(U84=0, 0,$I$6))</f>
        <v>CRIE</v>
      </c>
      <c r="X84" s="278" t="s">
        <v>282</v>
      </c>
      <c r="Y84" s="278" t="s">
        <v>2864</v>
      </c>
      <c r="Z84" s="278" t="s">
        <v>643</v>
      </c>
      <c r="AA84" s="278"/>
      <c r="AB84" s="440"/>
    </row>
    <row r="85" spans="1:28" ht="51" hidden="1" customHeight="1" x14ac:dyDescent="0.2">
      <c r="A85" s="378">
        <v>26</v>
      </c>
      <c r="B85" s="372" t="str">
        <f>'01-Mapa de riesgo-UO'!D86</f>
        <v>ADMINISTRACIÓN_INSTITUCIONAL</v>
      </c>
      <c r="C85" s="459"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372" t="str">
        <f>'01-Mapa de riesgo-UO'!AU86</f>
        <v>Indicador de deserción de la Vicerectoria de Bienestar Universitario</v>
      </c>
      <c r="K85" s="472">
        <v>0.05</v>
      </c>
      <c r="L85" s="457" t="s">
        <v>2855</v>
      </c>
      <c r="M85" s="276" t="str">
        <f>IF('01-Mapa de riesgo-UO'!S86="No existen", "No existe control para el riesgo",'01-Mapa de riesgo-UO'!W86)</f>
        <v>Sensibilizar a los estudiantes desde que ingresan a la UTP con respecto a los beneficios o apoyos a los que pueden acceder a través del PAI</v>
      </c>
      <c r="N85" s="276">
        <f>'01-Mapa de riesgo-UO'!AB86</f>
        <v>0</v>
      </c>
      <c r="O85" s="276" t="str">
        <f>'01-Mapa de riesgo-UO'!AG86</f>
        <v>Cargo planta / 
Contratista / Docentes Transitorios</v>
      </c>
      <c r="P85" s="277" t="str">
        <f>'01-Mapa de riesgo-UO'!AL86</f>
        <v>Semestral</v>
      </c>
      <c r="Q85" s="277" t="str">
        <f>'01-Mapa de riesgo-UO'!AP86</f>
        <v>Detectivo</v>
      </c>
      <c r="R85" s="438" t="str">
        <f>'01-Mapa de riesgo-UO'!AR86</f>
        <v>ACEPTABLE</v>
      </c>
      <c r="S85" s="457" t="s">
        <v>2858</v>
      </c>
      <c r="T85" s="457"/>
      <c r="U85" s="114" t="str">
        <f>'01-Mapa de riesgo-UO'!AW86</f>
        <v>ASUMIR</v>
      </c>
      <c r="V85" s="114">
        <f>'01-Mapa de riesgo-UO'!AX86</f>
        <v>0</v>
      </c>
      <c r="W85" s="132">
        <f>IF(U85="COMPARTIR",'01-Mapa de riesgo-UO'!BA86, IF(U85=0, 0,$I$6))</f>
        <v>0</v>
      </c>
      <c r="X85" s="278"/>
      <c r="Y85" s="278"/>
      <c r="Z85" s="278"/>
      <c r="AA85" s="278"/>
      <c r="AB85" s="440" t="s">
        <v>660</v>
      </c>
    </row>
    <row r="86" spans="1:28" ht="51" hidden="1" customHeight="1" x14ac:dyDescent="0.2">
      <c r="A86" s="378"/>
      <c r="B86" s="372"/>
      <c r="C86" s="459"/>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372"/>
      <c r="K86" s="455"/>
      <c r="L86" s="457"/>
      <c r="M86" s="276" t="str">
        <f>IF('01-Mapa de riesgo-UO'!S87="No existen", "No existe control para el riesgo",'01-Mapa de riesgo-UO'!W87)</f>
        <v xml:space="preserve">Fortalecer la promoción de los programas y hacer una nivelación a los estudiantes antes de iniciar las clases </v>
      </c>
      <c r="N86" s="276">
        <f>'01-Mapa de riesgo-UO'!AB87</f>
        <v>0</v>
      </c>
      <c r="O86" s="276" t="str">
        <f>'01-Mapa de riesgo-UO'!AG87</f>
        <v>Cargo planta / 
Contratista / Docentes Transitorios/profesional de apoyo</v>
      </c>
      <c r="P86" s="277" t="str">
        <f>'01-Mapa de riesgo-UO'!AL87</f>
        <v>Semestral</v>
      </c>
      <c r="Q86" s="277" t="str">
        <f>'01-Mapa de riesgo-UO'!AP87</f>
        <v>Detectivo</v>
      </c>
      <c r="R86" s="438"/>
      <c r="S86" s="457" t="s">
        <v>2859</v>
      </c>
      <c r="T86" s="457"/>
      <c r="U86" s="114" t="str">
        <f>'01-Mapa de riesgo-UO'!AW87</f>
        <v>ASUMIR</v>
      </c>
      <c r="V86" s="114">
        <f>'01-Mapa de riesgo-UO'!AX87</f>
        <v>0</v>
      </c>
      <c r="W86" s="132">
        <f>IF(U86="COMPARTIR",'01-Mapa de riesgo-UO'!BA87, IF(U86=0, 0,$I$6))</f>
        <v>0</v>
      </c>
      <c r="X86" s="278"/>
      <c r="Y86" s="278"/>
      <c r="Z86" s="278"/>
      <c r="AA86" s="278"/>
      <c r="AB86" s="440"/>
    </row>
    <row r="87" spans="1:28" ht="51" hidden="1" customHeight="1" x14ac:dyDescent="0.2">
      <c r="A87" s="378"/>
      <c r="B87" s="372"/>
      <c r="C87" s="459"/>
      <c r="D87" s="372"/>
      <c r="E87" s="372"/>
      <c r="F87" s="372"/>
      <c r="G87" s="133" t="str">
        <f>'01-Mapa de riesgo-UO'!I88</f>
        <v>El estudiante perdió interés por el enfoque que se le dio al programa</v>
      </c>
      <c r="H87" s="372"/>
      <c r="I87" s="438"/>
      <c r="J87" s="372"/>
      <c r="K87" s="455"/>
      <c r="L87" s="457"/>
      <c r="M87" s="276" t="str">
        <f>IF('01-Mapa de riesgo-UO'!S88="No existen", "No existe control para el riesgo",'01-Mapa de riesgo-UO'!W88)</f>
        <v>Realizar seguimiento a la repitencia en cancelación de asignaturas</v>
      </c>
      <c r="N87" s="276">
        <f>'01-Mapa de riesgo-UO'!AB88</f>
        <v>0</v>
      </c>
      <c r="O87" s="276" t="str">
        <f>'01-Mapa de riesgo-UO'!AG88</f>
        <v>Cargo planta / Docentes catedráticos
Contratista / Docentes Transitorios/ profesional de apoyo</v>
      </c>
      <c r="P87" s="277" t="str">
        <f>'01-Mapa de riesgo-UO'!AL88</f>
        <v>Semestral</v>
      </c>
      <c r="Q87" s="277" t="str">
        <f>'01-Mapa de riesgo-UO'!AP88</f>
        <v>Detectivo</v>
      </c>
      <c r="R87" s="438"/>
      <c r="S87" s="457" t="s">
        <v>1019</v>
      </c>
      <c r="T87" s="457"/>
      <c r="U87" s="114" t="str">
        <f>'01-Mapa de riesgo-UO'!AW88</f>
        <v>ASUMIR</v>
      </c>
      <c r="V87" s="114">
        <f>'01-Mapa de riesgo-UO'!AX88</f>
        <v>0</v>
      </c>
      <c r="W87" s="132">
        <f>IF(U87="COMPARTIR",'01-Mapa de riesgo-UO'!BA88, IF(U87=0, 0,$I$6))</f>
        <v>0</v>
      </c>
      <c r="X87" s="278"/>
      <c r="Y87" s="278"/>
      <c r="Z87" s="278"/>
      <c r="AA87" s="278"/>
      <c r="AB87" s="440"/>
    </row>
    <row r="88" spans="1:28" ht="51" hidden="1" customHeight="1" x14ac:dyDescent="0.2">
      <c r="A88" s="378">
        <v>27</v>
      </c>
      <c r="B88" s="372" t="str">
        <f>'01-Mapa de riesgo-UO'!D89</f>
        <v>EXTENSIÓN_PROYECCIÓN_SOCIAL</v>
      </c>
      <c r="C88" s="459"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372" t="str">
        <f>'01-Mapa de riesgo-UO'!AU89</f>
        <v>Cantidad de actividades de extensión realizadas que generan ingresos</v>
      </c>
      <c r="K88" s="455">
        <v>4</v>
      </c>
      <c r="L88" s="457" t="s">
        <v>2856</v>
      </c>
      <c r="M88" s="276" t="str">
        <f>IF('01-Mapa de riesgo-UO'!S89="No existen", "No existe control para el riesgo",'01-Mapa de riesgo-UO'!W89)</f>
        <v xml:space="preserve">Portafolio y promoción de servicios de extensión de parte de la FCAA </v>
      </c>
      <c r="N88" s="276">
        <f>'01-Mapa de riesgo-UO'!AB89</f>
        <v>0</v>
      </c>
      <c r="O88" s="276" t="str">
        <f>'01-Mapa de riesgo-UO'!AG89</f>
        <v>Cargo planta / Docentes transitorios / profesional de apoyo</v>
      </c>
      <c r="P88" s="277" t="str">
        <f>'01-Mapa de riesgo-UO'!AL89</f>
        <v>Semestral</v>
      </c>
      <c r="Q88" s="277" t="str">
        <f>'01-Mapa de riesgo-UO'!AP89</f>
        <v>Detectivo</v>
      </c>
      <c r="R88" s="438" t="str">
        <f>'01-Mapa de riesgo-UO'!AR89</f>
        <v>ACEPTABLE</v>
      </c>
      <c r="S88" s="457" t="s">
        <v>1019</v>
      </c>
      <c r="T88" s="457"/>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78" t="s">
        <v>282</v>
      </c>
      <c r="Y88" s="278" t="s">
        <v>2865</v>
      </c>
      <c r="Z88" s="278" t="s">
        <v>643</v>
      </c>
      <c r="AA88" s="278"/>
      <c r="AB88" s="440" t="s">
        <v>660</v>
      </c>
    </row>
    <row r="89" spans="1:28" ht="51" hidden="1" customHeight="1" x14ac:dyDescent="0.2">
      <c r="A89" s="378"/>
      <c r="B89" s="372"/>
      <c r="C89" s="459"/>
      <c r="D89" s="372"/>
      <c r="E89" s="372"/>
      <c r="F89" s="372"/>
      <c r="G89" s="133" t="str">
        <f>'01-Mapa de riesgo-UO'!I90</f>
        <v>Falta de divulgación de la FCAA y los servicios de extensión que ofrece al medio</v>
      </c>
      <c r="H89" s="372"/>
      <c r="I89" s="438"/>
      <c r="J89" s="372"/>
      <c r="K89" s="455"/>
      <c r="L89" s="457"/>
      <c r="M89" s="276" t="str">
        <f>IF('01-Mapa de riesgo-UO'!S90="No existen", "No existe control para el riesgo",'01-Mapa de riesgo-UO'!W90)</f>
        <v>Busqueda de activadades de extensión y  de convenios con otras entidades</v>
      </c>
      <c r="N89" s="276">
        <f>'01-Mapa de riesgo-UO'!AB90</f>
        <v>0</v>
      </c>
      <c r="O89" s="276" t="str">
        <f>'01-Mapa de riesgo-UO'!AG90</f>
        <v>Cargo planta / Docentes transitorios / profesional de apoyo</v>
      </c>
      <c r="P89" s="277" t="str">
        <f>'01-Mapa de riesgo-UO'!AL90</f>
        <v>Semestral</v>
      </c>
      <c r="Q89" s="277" t="str">
        <f>'01-Mapa de riesgo-UO'!AP90</f>
        <v>Detectivo</v>
      </c>
      <c r="R89" s="438"/>
      <c r="S89" s="457" t="s">
        <v>1019</v>
      </c>
      <c r="T89" s="457"/>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8" t="s">
        <v>282</v>
      </c>
      <c r="Y89" s="278" t="s">
        <v>2866</v>
      </c>
      <c r="Z89" s="278" t="s">
        <v>643</v>
      </c>
      <c r="AA89" s="278"/>
      <c r="AB89" s="440"/>
    </row>
    <row r="90" spans="1:28" ht="51" hidden="1" customHeight="1" x14ac:dyDescent="0.2">
      <c r="A90" s="378"/>
      <c r="B90" s="372"/>
      <c r="C90" s="459"/>
      <c r="D90" s="372"/>
      <c r="E90" s="372"/>
      <c r="F90" s="372"/>
      <c r="G90" s="133">
        <f>'01-Mapa de riesgo-UO'!I91</f>
        <v>0</v>
      </c>
      <c r="H90" s="372"/>
      <c r="I90" s="438"/>
      <c r="J90" s="372"/>
      <c r="K90" s="455"/>
      <c r="L90" s="457"/>
      <c r="M90" s="276" t="str">
        <f>IF('01-Mapa de riesgo-UO'!S91="No existen", "No existe control para el riesgo",'01-Mapa de riesgo-UO'!W91)</f>
        <v xml:space="preserve">Seguimiento financiero a la ejecución del presupuesto de los proyectos de extensión </v>
      </c>
      <c r="N90" s="276">
        <f>'01-Mapa de riesgo-UO'!AB91</f>
        <v>0</v>
      </c>
      <c r="O90" s="276" t="str">
        <f>'01-Mapa de riesgo-UO'!AG91</f>
        <v>Decano/ profesional de apoyo</v>
      </c>
      <c r="P90" s="277" t="str">
        <f>'01-Mapa de riesgo-UO'!AL91</f>
        <v>Semestral</v>
      </c>
      <c r="Q90" s="277" t="str">
        <f>'01-Mapa de riesgo-UO'!AP91</f>
        <v>Detectivo</v>
      </c>
      <c r="R90" s="438"/>
      <c r="S90" s="457" t="s">
        <v>1019</v>
      </c>
      <c r="T90" s="457"/>
      <c r="U90" s="114" t="str">
        <f>'01-Mapa de riesgo-UO'!AW91</f>
        <v>COMPARTIR</v>
      </c>
      <c r="V90" s="114" t="str">
        <f>'01-Mapa de riesgo-UO'!AX91</f>
        <v>Seguimiento a la ejecución del presupuesto de los proyectos de extensión</v>
      </c>
      <c r="W90" s="132" t="str">
        <f>IF(U90="COMPARTIR",'01-Mapa de riesgo-UO'!BA91, IF(U90=0, 0,$I$6))</f>
        <v>Financiera</v>
      </c>
      <c r="X90" s="278" t="s">
        <v>282</v>
      </c>
      <c r="Y90" s="278" t="s">
        <v>2867</v>
      </c>
      <c r="Z90" s="278" t="s">
        <v>643</v>
      </c>
      <c r="AA90" s="278"/>
      <c r="AB90" s="440"/>
    </row>
    <row r="91" spans="1:28" ht="51" hidden="1" customHeight="1" x14ac:dyDescent="0.2">
      <c r="A91" s="378">
        <v>28</v>
      </c>
      <c r="B91" s="372" t="str">
        <f>'01-Mapa de riesgo-UO'!D92</f>
        <v>ADMINISTRACIÓN_INSTITUCIONAL</v>
      </c>
      <c r="C91" s="459"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372" t="str">
        <f>'01-Mapa de riesgo-UO'!AU92</f>
        <v>Número de casos en los cuales se realizó un procedimiento inadecuado por desconocimiento juridico</v>
      </c>
      <c r="K91" s="455">
        <v>0</v>
      </c>
      <c r="L91" s="457" t="s">
        <v>1020</v>
      </c>
      <c r="M91" s="276" t="str">
        <f>IF('01-Mapa de riesgo-UO'!S92="No existen", "No existe control para el riesgo",'01-Mapa de riesgo-UO'!W92)</f>
        <v>Mantener comunicación directa con la oficina juridica y secretaría general, y dejar trazabilidad del acompañamiento</v>
      </c>
      <c r="N91" s="276">
        <f>'01-Mapa de riesgo-UO'!AB92</f>
        <v>0</v>
      </c>
      <c r="O91" s="276" t="str">
        <f>'01-Mapa de riesgo-UO'!AG92</f>
        <v>Cargo planta / Docentes transitorios/profesional de apoyo</v>
      </c>
      <c r="P91" s="277" t="str">
        <f>'01-Mapa de riesgo-UO'!AL92</f>
        <v>Trimestral</v>
      </c>
      <c r="Q91" s="277" t="str">
        <f>'01-Mapa de riesgo-UO'!AP92</f>
        <v>Preventivo</v>
      </c>
      <c r="R91" s="438" t="str">
        <f>'01-Mapa de riesgo-UO'!AR92</f>
        <v>ACEPTABLE</v>
      </c>
      <c r="S91" s="457" t="s">
        <v>1019</v>
      </c>
      <c r="T91" s="457"/>
      <c r="U91" s="114" t="str">
        <f>'01-Mapa de riesgo-UO'!AW92</f>
        <v>COMPARTIR</v>
      </c>
      <c r="V91" s="114" t="str">
        <f>'01-Mapa de riesgo-UO'!AX92</f>
        <v>Informar a los asesores juridicos para una solución viable</v>
      </c>
      <c r="W91" s="132" t="str">
        <f>IF(U91="COMPARTIR",'01-Mapa de riesgo-UO'!BA92, IF(U91=0, 0,$I$6))</f>
        <v>secretaria general o juridica</v>
      </c>
      <c r="X91" s="278" t="s">
        <v>282</v>
      </c>
      <c r="Y91" s="278" t="s">
        <v>2868</v>
      </c>
      <c r="Z91" s="278" t="s">
        <v>643</v>
      </c>
      <c r="AA91" s="278"/>
      <c r="AB91" s="440" t="s">
        <v>648</v>
      </c>
    </row>
    <row r="92" spans="1:28" ht="51" hidden="1" customHeight="1" x14ac:dyDescent="0.2">
      <c r="A92" s="378"/>
      <c r="B92" s="372"/>
      <c r="C92" s="459"/>
      <c r="D92" s="372"/>
      <c r="E92" s="372"/>
      <c r="F92" s="372"/>
      <c r="G92" s="133" t="str">
        <f>'01-Mapa de riesgo-UO'!I93</f>
        <v xml:space="preserve">CONTRATACIÓN </v>
      </c>
      <c r="H92" s="372"/>
      <c r="I92" s="438"/>
      <c r="J92" s="372"/>
      <c r="K92" s="455"/>
      <c r="L92" s="457"/>
      <c r="M92" s="276" t="str">
        <f>IF('01-Mapa de riesgo-UO'!S93="No existen", "No existe control para el riesgo",'01-Mapa de riesgo-UO'!W93)</f>
        <v>Mantener comunicación directa con la oficina juridica y secretaría general, y dejar trazabilidad del acompañamiento</v>
      </c>
      <c r="N92" s="276">
        <f>'01-Mapa de riesgo-UO'!AB93</f>
        <v>0</v>
      </c>
      <c r="O92" s="276" t="str">
        <f>'01-Mapa de riesgo-UO'!AG93</f>
        <v>Cargo planta / Docentes transitorios/profesional de apoyo</v>
      </c>
      <c r="P92" s="277" t="str">
        <f>'01-Mapa de riesgo-UO'!AL93</f>
        <v>Trimestral</v>
      </c>
      <c r="Q92" s="277" t="str">
        <f>'01-Mapa de riesgo-UO'!AP93</f>
        <v>Preventivo</v>
      </c>
      <c r="R92" s="438"/>
      <c r="S92" s="457" t="s">
        <v>1019</v>
      </c>
      <c r="T92" s="457"/>
      <c r="U92" s="114" t="str">
        <f>'01-Mapa de riesgo-UO'!AW93</f>
        <v>COMPARTIR</v>
      </c>
      <c r="V92" s="114" t="str">
        <f>'01-Mapa de riesgo-UO'!AX93</f>
        <v>Informar a los asesores juridicos para una solución viable</v>
      </c>
      <c r="W92" s="132" t="str">
        <f>IF(U92="COMPARTIR",'01-Mapa de riesgo-UO'!BA93, IF(U92=0, 0,$I$6))</f>
        <v>secretaria general o juridica</v>
      </c>
      <c r="X92" s="278" t="s">
        <v>282</v>
      </c>
      <c r="Y92" s="278" t="s">
        <v>2869</v>
      </c>
      <c r="Z92" s="278" t="s">
        <v>643</v>
      </c>
      <c r="AA92" s="278"/>
      <c r="AB92" s="440"/>
    </row>
    <row r="93" spans="1:28" ht="51" hidden="1" customHeight="1" x14ac:dyDescent="0.2">
      <c r="A93" s="378"/>
      <c r="B93" s="372"/>
      <c r="C93" s="459"/>
      <c r="D93" s="372"/>
      <c r="E93" s="372"/>
      <c r="F93" s="372"/>
      <c r="G93" s="133">
        <f>'01-Mapa de riesgo-UO'!I94</f>
        <v>0</v>
      </c>
      <c r="H93" s="372"/>
      <c r="I93" s="438"/>
      <c r="J93" s="372"/>
      <c r="K93" s="455"/>
      <c r="L93" s="457"/>
      <c r="M93" s="276">
        <f>IF('01-Mapa de riesgo-UO'!S94="No existen", "No existe control para el riesgo",'01-Mapa de riesgo-UO'!W94)</f>
        <v>0</v>
      </c>
      <c r="N93" s="276">
        <f>'01-Mapa de riesgo-UO'!AB94</f>
        <v>0</v>
      </c>
      <c r="O93" s="276">
        <f>'01-Mapa de riesgo-UO'!AG94</f>
        <v>0</v>
      </c>
      <c r="P93" s="277">
        <f>'01-Mapa de riesgo-UO'!AL94</f>
        <v>0</v>
      </c>
      <c r="Q93" s="277">
        <f>'01-Mapa de riesgo-UO'!AP94</f>
        <v>0</v>
      </c>
      <c r="R93" s="438"/>
      <c r="S93" s="457"/>
      <c r="T93" s="457"/>
      <c r="U93" s="114">
        <f>'01-Mapa de riesgo-UO'!AW94</f>
        <v>0</v>
      </c>
      <c r="V93" s="114">
        <f>'01-Mapa de riesgo-UO'!AX94</f>
        <v>0</v>
      </c>
      <c r="W93" s="132">
        <f>IF(U93="COMPARTIR",'01-Mapa de riesgo-UO'!BA94, IF(U93=0, 0,$I$6))</f>
        <v>0</v>
      </c>
      <c r="X93" s="278"/>
      <c r="Y93" s="278"/>
      <c r="Z93" s="278"/>
      <c r="AA93" s="278"/>
      <c r="AB93" s="440"/>
    </row>
    <row r="94" spans="1:28" ht="51" hidden="1" customHeight="1" x14ac:dyDescent="0.2">
      <c r="A94" s="378">
        <v>29</v>
      </c>
      <c r="B94" s="372" t="str">
        <f>'01-Mapa de riesgo-UO'!D95</f>
        <v>ADMINISTRACIÓN_INSTITUCIONAL</v>
      </c>
      <c r="C94" s="459"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372" t="str">
        <f>'01-Mapa de riesgo-UO'!AU95</f>
        <v xml:space="preserve"># de veces en que se presentaron problemas por pérdida de información en equipo de cómputo </v>
      </c>
      <c r="K94" s="455">
        <v>0</v>
      </c>
      <c r="L94" s="457" t="s">
        <v>1021</v>
      </c>
      <c r="M94" s="276" t="str">
        <f>IF('01-Mapa de riesgo-UO'!S95="No existen", "No existe control para el riesgo",'01-Mapa de riesgo-UO'!W95)</f>
        <v>Grabación de información de la FCAA en Disco Duro Externo y en drive. Tambien se guardan las copias fisicas de algunos archivos</v>
      </c>
      <c r="N94" s="276">
        <f>'01-Mapa de riesgo-UO'!AB95</f>
        <v>0</v>
      </c>
      <c r="O94" s="276" t="str">
        <f>'01-Mapa de riesgo-UO'!AG95</f>
        <v>Cargo planta / Docentes transitorios/
Contratista</v>
      </c>
      <c r="P94" s="277" t="str">
        <f>'01-Mapa de riesgo-UO'!AL95</f>
        <v>Trimestral</v>
      </c>
      <c r="Q94" s="277" t="str">
        <f>'01-Mapa de riesgo-UO'!AP95</f>
        <v>Preventivo</v>
      </c>
      <c r="R94" s="438" t="str">
        <f>'01-Mapa de riesgo-UO'!AR95</f>
        <v>ACEPTABLE</v>
      </c>
      <c r="S94" s="457" t="s">
        <v>1019</v>
      </c>
      <c r="T94" s="457"/>
      <c r="U94" s="114" t="str">
        <f>'01-Mapa de riesgo-UO'!AW95</f>
        <v>REDUCIR</v>
      </c>
      <c r="V94" s="114" t="str">
        <f>'01-Mapa de riesgo-UO'!AX95</f>
        <v>Hacer oportunamente copias de seguridad</v>
      </c>
      <c r="W94" s="132">
        <f>IF(U94="COMPARTIR",'01-Mapa de riesgo-UO'!BA95, IF(U94=0, 0,$I$6))</f>
        <v>0</v>
      </c>
      <c r="X94" s="278" t="s">
        <v>282</v>
      </c>
      <c r="Y94" s="278" t="s">
        <v>2870</v>
      </c>
      <c r="Z94" s="278" t="s">
        <v>643</v>
      </c>
      <c r="AA94" s="278"/>
      <c r="AB94" s="440" t="s">
        <v>660</v>
      </c>
    </row>
    <row r="95" spans="1:28" ht="51" hidden="1" customHeight="1" x14ac:dyDescent="0.2">
      <c r="A95" s="378"/>
      <c r="B95" s="372"/>
      <c r="C95" s="459"/>
      <c r="D95" s="372"/>
      <c r="E95" s="372"/>
      <c r="F95" s="372"/>
      <c r="G95" s="133" t="str">
        <f>'01-Mapa de riesgo-UO'!I96</f>
        <v>Daños en equipos de cómputo de la UTP</v>
      </c>
      <c r="H95" s="372"/>
      <c r="I95" s="438"/>
      <c r="J95" s="372"/>
      <c r="K95" s="455"/>
      <c r="L95" s="457"/>
      <c r="M95" s="276" t="str">
        <f>IF('01-Mapa de riesgo-UO'!S96="No existen", "No existe control para el riesgo",'01-Mapa de riesgo-UO'!W96)</f>
        <v>Actualización de hardware, software y mantenimientos-Realizar reposición de equipos cada dos años</v>
      </c>
      <c r="N95" s="276">
        <f>'01-Mapa de riesgo-UO'!AB96</f>
        <v>0</v>
      </c>
      <c r="O95" s="276" t="str">
        <f>'01-Mapa de riesgo-UO'!AG96</f>
        <v>Cargo planta / Docentes transitorios/
Contratista</v>
      </c>
      <c r="P95" s="277" t="str">
        <f>'01-Mapa de riesgo-UO'!AL96</f>
        <v>No definida</v>
      </c>
      <c r="Q95" s="277" t="str">
        <f>'01-Mapa de riesgo-UO'!AP96</f>
        <v>Preventivo</v>
      </c>
      <c r="R95" s="438"/>
      <c r="S95" s="457" t="s">
        <v>1019</v>
      </c>
      <c r="T95" s="457"/>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8" t="s">
        <v>282</v>
      </c>
      <c r="Y95" s="278" t="s">
        <v>2871</v>
      </c>
      <c r="Z95" s="278" t="s">
        <v>643</v>
      </c>
      <c r="AA95" s="278"/>
      <c r="AB95" s="440"/>
    </row>
    <row r="96" spans="1:28" ht="51" hidden="1" customHeight="1" x14ac:dyDescent="0.2">
      <c r="A96" s="378"/>
      <c r="B96" s="372"/>
      <c r="C96" s="459"/>
      <c r="D96" s="372"/>
      <c r="E96" s="372"/>
      <c r="F96" s="372"/>
      <c r="G96" s="133" t="str">
        <f>'01-Mapa de riesgo-UO'!I97</f>
        <v>Falta de acceso a la información por el no funcionamiento de los aplicativos de la UTP</v>
      </c>
      <c r="H96" s="372"/>
      <c r="I96" s="438"/>
      <c r="J96" s="372"/>
      <c r="K96" s="455"/>
      <c r="L96" s="457"/>
      <c r="M96" s="276" t="str">
        <f>IF('01-Mapa de riesgo-UO'!S97="No existen", "No existe control para el riesgo",'01-Mapa de riesgo-UO'!W97)</f>
        <v>Reportar oportunamente la caida de los aplicativos</v>
      </c>
      <c r="N96" s="276">
        <f>'01-Mapa de riesgo-UO'!AB97</f>
        <v>0</v>
      </c>
      <c r="O96" s="276" t="str">
        <f>'01-Mapa de riesgo-UO'!AG97</f>
        <v>Decano / Directores de Programa/auxiliares/profesional de apoyo</v>
      </c>
      <c r="P96" s="277" t="str">
        <f>'01-Mapa de riesgo-UO'!AL97</f>
        <v>No definida</v>
      </c>
      <c r="Q96" s="277" t="str">
        <f>'01-Mapa de riesgo-UO'!AP97</f>
        <v>Preventivo</v>
      </c>
      <c r="R96" s="438"/>
      <c r="S96" s="457" t="s">
        <v>1019</v>
      </c>
      <c r="T96" s="457"/>
      <c r="U96" s="114" t="str">
        <f>'01-Mapa de riesgo-UO'!AW97</f>
        <v>COMPARTIR</v>
      </c>
      <c r="V96" s="114" t="str">
        <f>'01-Mapa de riesgo-UO'!AX97</f>
        <v>Reportar la caída de los equipos</v>
      </c>
      <c r="W96" s="132" t="str">
        <f>IF(U96="COMPARTIR",'01-Mapa de riesgo-UO'!BA97, IF(U96=0, 0,$I$6))</f>
        <v>Sistemas</v>
      </c>
      <c r="X96" s="278" t="s">
        <v>282</v>
      </c>
      <c r="Y96" s="278" t="s">
        <v>2872</v>
      </c>
      <c r="Z96" s="278" t="s">
        <v>643</v>
      </c>
      <c r="AA96" s="278"/>
      <c r="AB96" s="440"/>
    </row>
    <row r="97" spans="1:28" ht="51" hidden="1" customHeight="1" x14ac:dyDescent="0.2">
      <c r="A97" s="378">
        <v>30</v>
      </c>
      <c r="B97" s="372" t="str">
        <f>'01-Mapa de riesgo-UO'!D98</f>
        <v>ADMINISTRACIÓN_INSTITUCIONAL</v>
      </c>
      <c r="C97" s="459"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372" t="str">
        <f>'01-Mapa de riesgo-UO'!AU98</f>
        <v>Personal nuevo sin capacitación</v>
      </c>
      <c r="K97" s="455">
        <v>0</v>
      </c>
      <c r="L97" s="457" t="s">
        <v>1022</v>
      </c>
      <c r="M97" s="276" t="str">
        <f>IF('01-Mapa de riesgo-UO'!S98="No existen", "No existe control para el riesgo",'01-Mapa de riesgo-UO'!W98)</f>
        <v>Presentación de parte del jefe inmediato ante los miembros del equipo de trabajo y las dependencias asociadas a su actividad laboral</v>
      </c>
      <c r="N97" s="276">
        <f>'01-Mapa de riesgo-UO'!AB98</f>
        <v>0</v>
      </c>
      <c r="O97" s="276" t="str">
        <f>'01-Mapa de riesgo-UO'!AG98</f>
        <v>Cargo planta / Docentes transitorios</v>
      </c>
      <c r="P97" s="277" t="str">
        <f>'01-Mapa de riesgo-UO'!AL98</f>
        <v>No definida</v>
      </c>
      <c r="Q97" s="277" t="str">
        <f>'01-Mapa de riesgo-UO'!AP98</f>
        <v>Preventivo</v>
      </c>
      <c r="R97" s="438" t="str">
        <f>'01-Mapa de riesgo-UO'!AR98</f>
        <v>ACEPTABLE</v>
      </c>
      <c r="S97" s="457" t="s">
        <v>1019</v>
      </c>
      <c r="T97" s="457"/>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8" t="s">
        <v>282</v>
      </c>
      <c r="Y97" s="278" t="s">
        <v>2873</v>
      </c>
      <c r="Z97" s="278" t="s">
        <v>643</v>
      </c>
      <c r="AA97" s="278"/>
      <c r="AB97" s="440" t="s">
        <v>660</v>
      </c>
    </row>
    <row r="98" spans="1:28" ht="51" hidden="1" customHeight="1" x14ac:dyDescent="0.2">
      <c r="A98" s="378"/>
      <c r="B98" s="372"/>
      <c r="C98" s="459"/>
      <c r="D98" s="372"/>
      <c r="E98" s="372"/>
      <c r="F98" s="372"/>
      <c r="G98" s="133" t="str">
        <f>'01-Mapa de riesgo-UO'!I99</f>
        <v>No hay un procedimiento definido para inducción del personal que ingresa como contratista</v>
      </c>
      <c r="H98" s="372"/>
      <c r="I98" s="438"/>
      <c r="J98" s="372"/>
      <c r="K98" s="455"/>
      <c r="L98" s="457"/>
      <c r="M98" s="276" t="str">
        <f>IF('01-Mapa de riesgo-UO'!S99="No existen", "No existe control para el riesgo",'01-Mapa de riesgo-UO'!W99)</f>
        <v>Se solicita capacitación para el cargo</v>
      </c>
      <c r="N98" s="276">
        <f>'01-Mapa de riesgo-UO'!AB99</f>
        <v>0</v>
      </c>
      <c r="O98" s="276" t="str">
        <f>'01-Mapa de riesgo-UO'!AG99</f>
        <v>Cargo planta / Docentes transitorios</v>
      </c>
      <c r="P98" s="277" t="str">
        <f>'01-Mapa de riesgo-UO'!AL99</f>
        <v>No definida</v>
      </c>
      <c r="Q98" s="277" t="str">
        <f>'01-Mapa de riesgo-UO'!AP99</f>
        <v>Preventivo</v>
      </c>
      <c r="R98" s="438"/>
      <c r="S98" s="457" t="s">
        <v>1019</v>
      </c>
      <c r="T98" s="457"/>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8" t="s">
        <v>282</v>
      </c>
      <c r="Y98" s="278" t="s">
        <v>2874</v>
      </c>
      <c r="Z98" s="278" t="s">
        <v>643</v>
      </c>
      <c r="AA98" s="278"/>
      <c r="AB98" s="440"/>
    </row>
    <row r="99" spans="1:28" ht="51" hidden="1" customHeight="1" x14ac:dyDescent="0.2">
      <c r="A99" s="378"/>
      <c r="B99" s="372"/>
      <c r="C99" s="459"/>
      <c r="D99" s="372"/>
      <c r="E99" s="372"/>
      <c r="F99" s="372"/>
      <c r="G99" s="133">
        <f>'01-Mapa de riesgo-UO'!I100</f>
        <v>0</v>
      </c>
      <c r="H99" s="372"/>
      <c r="I99" s="438"/>
      <c r="J99" s="372"/>
      <c r="K99" s="455"/>
      <c r="L99" s="457"/>
      <c r="M99" s="276" t="str">
        <f>IF('01-Mapa de riesgo-UO'!S100="No existen", "No existe control para el riesgo",'01-Mapa de riesgo-UO'!W100)</f>
        <v>Entrega oficial del manual de funciones y firma de recibido</v>
      </c>
      <c r="N99" s="276">
        <f>'01-Mapa de riesgo-UO'!AB100</f>
        <v>0</v>
      </c>
      <c r="O99" s="276" t="str">
        <f>'01-Mapa de riesgo-UO'!AG100</f>
        <v>Decano y Directores de Programa</v>
      </c>
      <c r="P99" s="277" t="str">
        <f>'01-Mapa de riesgo-UO'!AL100</f>
        <v>No definida</v>
      </c>
      <c r="Q99" s="277" t="str">
        <f>'01-Mapa de riesgo-UO'!AP100</f>
        <v>Preventivo</v>
      </c>
      <c r="R99" s="438"/>
      <c r="S99" s="457" t="s">
        <v>1019</v>
      </c>
      <c r="T99" s="457"/>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8" t="s">
        <v>282</v>
      </c>
      <c r="Y99" s="278" t="s">
        <v>2875</v>
      </c>
      <c r="Z99" s="278" t="s">
        <v>643</v>
      </c>
      <c r="AA99" s="278"/>
      <c r="AB99" s="440"/>
    </row>
    <row r="100" spans="1:28" ht="51" hidden="1" customHeight="1" x14ac:dyDescent="0.2">
      <c r="A100" s="378">
        <v>31</v>
      </c>
      <c r="B100" s="372" t="str">
        <f>'01-Mapa de riesgo-UO'!D101</f>
        <v>ADMINISTRACIÓN_INSTITUCIONAL</v>
      </c>
      <c r="C100" s="459"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372" t="str">
        <f>'01-Mapa de riesgo-UO'!AU101</f>
        <v># de veces en que se presentaron problemas caida o mal recepción de la red de la Universidad</v>
      </c>
      <c r="K100" s="471">
        <v>0.4</v>
      </c>
      <c r="L100" s="457" t="s">
        <v>1023</v>
      </c>
      <c r="M100" s="276" t="str">
        <f>IF('01-Mapa de riesgo-UO'!S101="No existen", "No existe control para el riesgo",'01-Mapa de riesgo-UO'!W101)</f>
        <v>Realizar solicitud para incrementar los puntos de Red de la Universidad, dado que cada día hay mas estudiantes accediendo a la red</v>
      </c>
      <c r="N100" s="276">
        <f>'01-Mapa de riesgo-UO'!AB101</f>
        <v>0</v>
      </c>
      <c r="O100" s="276" t="str">
        <f>'01-Mapa de riesgo-UO'!AG101</f>
        <v>Decano y Directores de Programa</v>
      </c>
      <c r="P100" s="277" t="str">
        <f>'01-Mapa de riesgo-UO'!AL101</f>
        <v>Trimestral</v>
      </c>
      <c r="Q100" s="277" t="str">
        <f>'01-Mapa de riesgo-UO'!AP101</f>
        <v>Preventivo</v>
      </c>
      <c r="R100" s="438" t="str">
        <f>'01-Mapa de riesgo-UO'!AR101</f>
        <v>ACEPTABLE</v>
      </c>
      <c r="S100" s="457" t="s">
        <v>1019</v>
      </c>
      <c r="T100" s="457"/>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8" t="s">
        <v>282</v>
      </c>
      <c r="Y100" s="278" t="s">
        <v>2876</v>
      </c>
      <c r="Z100" s="278" t="s">
        <v>643</v>
      </c>
      <c r="AA100" s="278"/>
      <c r="AB100" s="440" t="s">
        <v>648</v>
      </c>
    </row>
    <row r="101" spans="1:28" ht="51" hidden="1" customHeight="1" x14ac:dyDescent="0.2">
      <c r="A101" s="378"/>
      <c r="B101" s="372"/>
      <c r="C101" s="459"/>
      <c r="D101" s="372"/>
      <c r="E101" s="372"/>
      <c r="F101" s="372"/>
      <c r="G101" s="133">
        <f>'01-Mapa de riesgo-UO'!I102</f>
        <v>0</v>
      </c>
      <c r="H101" s="372"/>
      <c r="I101" s="438"/>
      <c r="J101" s="372"/>
      <c r="K101" s="455"/>
      <c r="L101" s="457"/>
      <c r="M101" s="276">
        <f>IF('01-Mapa de riesgo-UO'!S102="No existen", "No existe control para el riesgo",'01-Mapa de riesgo-UO'!W102)</f>
        <v>0</v>
      </c>
      <c r="N101" s="276">
        <f>'01-Mapa de riesgo-UO'!AB102</f>
        <v>0</v>
      </c>
      <c r="O101" s="276">
        <f>'01-Mapa de riesgo-UO'!AG102</f>
        <v>0</v>
      </c>
      <c r="P101" s="277">
        <f>'01-Mapa de riesgo-UO'!AL102</f>
        <v>0</v>
      </c>
      <c r="Q101" s="277">
        <f>'01-Mapa de riesgo-UO'!AP102</f>
        <v>0</v>
      </c>
      <c r="R101" s="438"/>
      <c r="S101" s="457"/>
      <c r="T101" s="457"/>
      <c r="U101" s="114">
        <f>'01-Mapa de riesgo-UO'!AW102</f>
        <v>0</v>
      </c>
      <c r="V101" s="114">
        <f>'01-Mapa de riesgo-UO'!AX102</f>
        <v>0</v>
      </c>
      <c r="W101" s="132">
        <f>IF(U101="COMPARTIR",'01-Mapa de riesgo-UO'!BA102, IF(U101=0, 0,$I$6))</f>
        <v>0</v>
      </c>
      <c r="X101" s="278"/>
      <c r="Y101" s="278"/>
      <c r="Z101" s="278"/>
      <c r="AA101" s="278"/>
      <c r="AB101" s="440"/>
    </row>
    <row r="102" spans="1:28" ht="51" hidden="1" customHeight="1" x14ac:dyDescent="0.2">
      <c r="A102" s="378"/>
      <c r="B102" s="372"/>
      <c r="C102" s="459"/>
      <c r="D102" s="372"/>
      <c r="E102" s="372"/>
      <c r="F102" s="372"/>
      <c r="G102" s="133">
        <f>'01-Mapa de riesgo-UO'!I103</f>
        <v>0</v>
      </c>
      <c r="H102" s="372"/>
      <c r="I102" s="438"/>
      <c r="J102" s="372"/>
      <c r="K102" s="455"/>
      <c r="L102" s="457"/>
      <c r="M102" s="276">
        <f>IF('01-Mapa de riesgo-UO'!S103="No existen", "No existe control para el riesgo",'01-Mapa de riesgo-UO'!W103)</f>
        <v>0</v>
      </c>
      <c r="N102" s="276">
        <f>'01-Mapa de riesgo-UO'!AB103</f>
        <v>0</v>
      </c>
      <c r="O102" s="276">
        <f>'01-Mapa de riesgo-UO'!AG103</f>
        <v>0</v>
      </c>
      <c r="P102" s="277">
        <f>'01-Mapa de riesgo-UO'!AL103</f>
        <v>0</v>
      </c>
      <c r="Q102" s="277">
        <f>'01-Mapa de riesgo-UO'!AP103</f>
        <v>0</v>
      </c>
      <c r="R102" s="438"/>
      <c r="S102" s="457"/>
      <c r="T102" s="457"/>
      <c r="U102" s="114">
        <f>'01-Mapa de riesgo-UO'!AW103</f>
        <v>0</v>
      </c>
      <c r="V102" s="114">
        <f>'01-Mapa de riesgo-UO'!AX103</f>
        <v>0</v>
      </c>
      <c r="W102" s="132">
        <f>IF(U102="COMPARTIR",'01-Mapa de riesgo-UO'!BA103, IF(U102=0, 0,$I$6))</f>
        <v>0</v>
      </c>
      <c r="X102" s="278"/>
      <c r="Y102" s="278"/>
      <c r="Z102" s="278"/>
      <c r="AA102" s="278"/>
      <c r="AB102" s="440"/>
    </row>
    <row r="103" spans="1:28" ht="51" hidden="1" customHeight="1" x14ac:dyDescent="0.2">
      <c r="A103" s="378">
        <v>32</v>
      </c>
      <c r="B103" s="372" t="str">
        <f>'01-Mapa de riesgo-UO'!D104</f>
        <v>DOCENCIA</v>
      </c>
      <c r="C103" s="459"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372" t="str">
        <f>'01-Mapa de riesgo-UO'!AU104</f>
        <v>No. De programas que han perdido el registro calificado</v>
      </c>
      <c r="K103" s="491">
        <v>0</v>
      </c>
      <c r="L103" s="491" t="s">
        <v>1103</v>
      </c>
      <c r="M103" s="276" t="str">
        <f>IF('01-Mapa de riesgo-UO'!S104="No existen", "No existe control para el riesgo",'01-Mapa de riesgo-UO'!W104)</f>
        <v>Revisión periódica de vencimiento de registros calificados</v>
      </c>
      <c r="N103" s="276">
        <f>'01-Mapa de riesgo-UO'!AB104</f>
        <v>0</v>
      </c>
      <c r="O103" s="276" t="str">
        <f>'01-Mapa de riesgo-UO'!AG104</f>
        <v>Directores de Programa</v>
      </c>
      <c r="P103" s="277" t="str">
        <f>'01-Mapa de riesgo-UO'!AL104</f>
        <v>Semestral</v>
      </c>
      <c r="Q103" s="277" t="str">
        <f>'01-Mapa de riesgo-UO'!AP104</f>
        <v>Preventivo</v>
      </c>
      <c r="R103" s="438" t="str">
        <f>'01-Mapa de riesgo-UO'!AR104</f>
        <v>ACEPTABLE</v>
      </c>
      <c r="S103" s="491" t="s">
        <v>1104</v>
      </c>
      <c r="T103" s="492"/>
      <c r="U103" s="114" t="str">
        <f>'01-Mapa de riesgo-UO'!AW104</f>
        <v>EVITAR</v>
      </c>
      <c r="V103" s="114">
        <f>'01-Mapa de riesgo-UO'!AX104</f>
        <v>0</v>
      </c>
      <c r="W103" s="132">
        <f>IF(U103="COMPARTIR",'01-Mapa de riesgo-UO'!BA104, IF(U103=0, 0,$I$6))</f>
        <v>0</v>
      </c>
      <c r="X103" s="278" t="s">
        <v>642</v>
      </c>
      <c r="Y103" s="278" t="s">
        <v>1105</v>
      </c>
      <c r="Z103" s="278" t="s">
        <v>645</v>
      </c>
      <c r="AA103" s="278" t="s">
        <v>1106</v>
      </c>
      <c r="AB103" s="440" t="s">
        <v>660</v>
      </c>
    </row>
    <row r="104" spans="1:28" ht="51" hidden="1" customHeight="1" x14ac:dyDescent="0.2">
      <c r="A104" s="378"/>
      <c r="B104" s="372"/>
      <c r="C104" s="459"/>
      <c r="D104" s="372"/>
      <c r="E104" s="372"/>
      <c r="F104" s="372"/>
      <c r="G104" s="133" t="str">
        <f>'01-Mapa de riesgo-UO'!I105</f>
        <v>Cambios de las normas que rigen los procesos de renovación de registro calificado</v>
      </c>
      <c r="H104" s="372"/>
      <c r="I104" s="438"/>
      <c r="J104" s="372"/>
      <c r="K104" s="492"/>
      <c r="L104" s="492"/>
      <c r="M104" s="276" t="str">
        <f>IF('01-Mapa de riesgo-UO'!S105="No existen", "No existe control para el riesgo",'01-Mapa de riesgo-UO'!W105)</f>
        <v>Seguimiento en la reglamentación</v>
      </c>
      <c r="N104" s="276">
        <f>'01-Mapa de riesgo-UO'!AB105</f>
        <v>0</v>
      </c>
      <c r="O104" s="276" t="str">
        <f>'01-Mapa de riesgo-UO'!AG105</f>
        <v>Directores de Programa</v>
      </c>
      <c r="P104" s="277" t="str">
        <f>'01-Mapa de riesgo-UO'!AL105</f>
        <v>Bimestral</v>
      </c>
      <c r="Q104" s="277" t="str">
        <f>'01-Mapa de riesgo-UO'!AP105</f>
        <v>Preventivo</v>
      </c>
      <c r="R104" s="438"/>
      <c r="S104" s="491" t="s">
        <v>1107</v>
      </c>
      <c r="T104" s="492"/>
      <c r="U104" s="114" t="str">
        <f>'01-Mapa de riesgo-UO'!AW105</f>
        <v>EVITAR</v>
      </c>
      <c r="V104" s="114">
        <f>'01-Mapa de riesgo-UO'!AX105</f>
        <v>0</v>
      </c>
      <c r="W104" s="132">
        <f>IF(U104="COMPARTIR",'01-Mapa de riesgo-UO'!BA105, IF(U104=0, 0,$I$6))</f>
        <v>0</v>
      </c>
      <c r="X104" s="278" t="s">
        <v>642</v>
      </c>
      <c r="Y104" s="278" t="s">
        <v>1108</v>
      </c>
      <c r="Z104" s="278" t="s">
        <v>645</v>
      </c>
      <c r="AA104" s="278" t="s">
        <v>1109</v>
      </c>
      <c r="AB104" s="440"/>
    </row>
    <row r="105" spans="1:28" ht="51" hidden="1" customHeight="1" x14ac:dyDescent="0.2">
      <c r="A105" s="378"/>
      <c r="B105" s="372"/>
      <c r="C105" s="459"/>
      <c r="D105" s="372"/>
      <c r="E105" s="372"/>
      <c r="F105" s="372"/>
      <c r="G105" s="133">
        <f>'01-Mapa de riesgo-UO'!I106</f>
        <v>0</v>
      </c>
      <c r="H105" s="372"/>
      <c r="I105" s="438"/>
      <c r="J105" s="372"/>
      <c r="K105" s="492"/>
      <c r="L105" s="492"/>
      <c r="M105" s="276">
        <f>IF('01-Mapa de riesgo-UO'!S106="No existen", "No existe control para el riesgo",'01-Mapa de riesgo-UO'!W106)</f>
        <v>0</v>
      </c>
      <c r="N105" s="276">
        <f>'01-Mapa de riesgo-UO'!AB106</f>
        <v>0</v>
      </c>
      <c r="O105" s="276">
        <f>'01-Mapa de riesgo-UO'!AG106</f>
        <v>0</v>
      </c>
      <c r="P105" s="277">
        <f>'01-Mapa de riesgo-UO'!AL106</f>
        <v>0</v>
      </c>
      <c r="Q105" s="277">
        <f>'01-Mapa de riesgo-UO'!AP106</f>
        <v>0</v>
      </c>
      <c r="R105" s="438"/>
      <c r="S105" s="491"/>
      <c r="T105" s="492"/>
      <c r="U105" s="114">
        <f>'01-Mapa de riesgo-UO'!AW106</f>
        <v>0</v>
      </c>
      <c r="V105" s="114">
        <f>'01-Mapa de riesgo-UO'!AX106</f>
        <v>0</v>
      </c>
      <c r="W105" s="132">
        <f>IF(U105="COMPARTIR",'01-Mapa de riesgo-UO'!BA106, IF(U105=0, 0,$I$6))</f>
        <v>0</v>
      </c>
      <c r="X105" s="278"/>
      <c r="Y105" s="278"/>
      <c r="Z105" s="278"/>
      <c r="AA105" s="278"/>
      <c r="AB105" s="440"/>
    </row>
    <row r="106" spans="1:28" ht="138" hidden="1" customHeight="1" x14ac:dyDescent="0.2">
      <c r="A106" s="378">
        <v>33</v>
      </c>
      <c r="B106" s="372" t="str">
        <f>'01-Mapa de riesgo-UO'!D107</f>
        <v>DOCENCIA</v>
      </c>
      <c r="C106" s="459"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372" t="str">
        <f>'01-Mapa de riesgo-UO'!AU107</f>
        <v>Porcentaje de estudiantes que se retiran por semestre</v>
      </c>
      <c r="K106" s="494">
        <v>7.5800000000000006E-2</v>
      </c>
      <c r="L106" s="491" t="s">
        <v>2877</v>
      </c>
      <c r="M106" s="276" t="str">
        <f>IF('01-Mapa de riesgo-UO'!S107="No existen", "No existe control para el riesgo",'01-Mapa de riesgo-UO'!W107)</f>
        <v>Seguimiento a los datos del Sistema de información para la toma de decisiones</v>
      </c>
      <c r="N106" s="276" t="str">
        <f>'01-Mapa de riesgo-UO'!AB107</f>
        <v>Sistema de información para la toma de decisiones</v>
      </c>
      <c r="O106" s="276" t="str">
        <f>'01-Mapa de riesgo-UO'!AG107</f>
        <v>Directores de Programa</v>
      </c>
      <c r="P106" s="277" t="str">
        <f>'01-Mapa de riesgo-UO'!AL107</f>
        <v>Semestral</v>
      </c>
      <c r="Q106" s="277" t="str">
        <f>'01-Mapa de riesgo-UO'!AP107</f>
        <v>Detectivo</v>
      </c>
      <c r="R106" s="438" t="str">
        <f>'01-Mapa de riesgo-UO'!AR107</f>
        <v>ACEPTABLE</v>
      </c>
      <c r="S106" s="491" t="s">
        <v>2880</v>
      </c>
      <c r="T106" s="492"/>
      <c r="U106" s="114" t="str">
        <f>'01-Mapa de riesgo-UO'!AW107</f>
        <v>REDUCIR</v>
      </c>
      <c r="V106" s="114">
        <f>'01-Mapa de riesgo-UO'!AX107</f>
        <v>0</v>
      </c>
      <c r="W106" s="132">
        <f>IF(U106="COMPARTIR",'01-Mapa de riesgo-UO'!BA107, IF(U106=0, 0,$I$6))</f>
        <v>0</v>
      </c>
      <c r="X106" s="278" t="s">
        <v>282</v>
      </c>
      <c r="Y106" s="278" t="s">
        <v>2883</v>
      </c>
      <c r="Z106" s="278" t="s">
        <v>643</v>
      </c>
      <c r="AA106" s="278"/>
      <c r="AB106" s="440" t="s">
        <v>648</v>
      </c>
    </row>
    <row r="107" spans="1:28" ht="51" hidden="1" customHeight="1" x14ac:dyDescent="0.2">
      <c r="A107" s="378"/>
      <c r="B107" s="372"/>
      <c r="C107" s="459"/>
      <c r="D107" s="372"/>
      <c r="E107" s="372"/>
      <c r="F107" s="372"/>
      <c r="G107" s="133" t="str">
        <f>'01-Mapa de riesgo-UO'!I108</f>
        <v>Los currículos de las asignaturas no permiten el buen desempeño del estudiante</v>
      </c>
      <c r="H107" s="372"/>
      <c r="I107" s="438"/>
      <c r="J107" s="372"/>
      <c r="K107" s="492"/>
      <c r="L107" s="492"/>
      <c r="M107" s="276">
        <f>IF('01-Mapa de riesgo-UO'!S108="No existen", "No existe control para el riesgo",'01-Mapa de riesgo-UO'!W108)</f>
        <v>0</v>
      </c>
      <c r="N107" s="276">
        <f>'01-Mapa de riesgo-UO'!AB108</f>
        <v>0</v>
      </c>
      <c r="O107" s="276">
        <f>'01-Mapa de riesgo-UO'!AG108</f>
        <v>0</v>
      </c>
      <c r="P107" s="277">
        <f>'01-Mapa de riesgo-UO'!AL108</f>
        <v>0</v>
      </c>
      <c r="Q107" s="277">
        <f>'01-Mapa de riesgo-UO'!AP108</f>
        <v>0</v>
      </c>
      <c r="R107" s="438"/>
      <c r="S107" s="491"/>
      <c r="T107" s="492"/>
      <c r="U107" s="114">
        <f>'01-Mapa de riesgo-UO'!AW108</f>
        <v>0</v>
      </c>
      <c r="V107" s="114">
        <f>'01-Mapa de riesgo-UO'!AX108</f>
        <v>0</v>
      </c>
      <c r="W107" s="132">
        <f>IF(U107="COMPARTIR",'01-Mapa de riesgo-UO'!BA108, IF(U107=0, 0,$I$6))</f>
        <v>0</v>
      </c>
      <c r="X107" s="278"/>
      <c r="Y107" s="278"/>
      <c r="Z107" s="278"/>
      <c r="AA107" s="278"/>
      <c r="AB107" s="440"/>
    </row>
    <row r="108" spans="1:28" ht="51" hidden="1" customHeight="1" x14ac:dyDescent="0.2">
      <c r="A108" s="378"/>
      <c r="B108" s="372"/>
      <c r="C108" s="459"/>
      <c r="D108" s="372"/>
      <c r="E108" s="372"/>
      <c r="F108" s="372"/>
      <c r="G108" s="133">
        <f>'01-Mapa de riesgo-UO'!I109</f>
        <v>0</v>
      </c>
      <c r="H108" s="372"/>
      <c r="I108" s="438"/>
      <c r="J108" s="372"/>
      <c r="K108" s="492"/>
      <c r="L108" s="492"/>
      <c r="M108" s="276">
        <f>IF('01-Mapa de riesgo-UO'!S109="No existen", "No existe control para el riesgo",'01-Mapa de riesgo-UO'!W109)</f>
        <v>0</v>
      </c>
      <c r="N108" s="276">
        <f>'01-Mapa de riesgo-UO'!AB109</f>
        <v>0</v>
      </c>
      <c r="O108" s="276">
        <f>'01-Mapa de riesgo-UO'!AG109</f>
        <v>0</v>
      </c>
      <c r="P108" s="277">
        <f>'01-Mapa de riesgo-UO'!AL109</f>
        <v>0</v>
      </c>
      <c r="Q108" s="277">
        <f>'01-Mapa de riesgo-UO'!AP109</f>
        <v>0</v>
      </c>
      <c r="R108" s="438"/>
      <c r="S108" s="491"/>
      <c r="T108" s="492"/>
      <c r="U108" s="114">
        <f>'01-Mapa de riesgo-UO'!AW109</f>
        <v>0</v>
      </c>
      <c r="V108" s="114">
        <f>'01-Mapa de riesgo-UO'!AX109</f>
        <v>0</v>
      </c>
      <c r="W108" s="132">
        <f>IF(U108="COMPARTIR",'01-Mapa de riesgo-UO'!BA109, IF(U108=0, 0,$I$6))</f>
        <v>0</v>
      </c>
      <c r="X108" s="278"/>
      <c r="Y108" s="278"/>
      <c r="Z108" s="278"/>
      <c r="AA108" s="278"/>
      <c r="AB108" s="440"/>
    </row>
    <row r="109" spans="1:28" ht="51" hidden="1" customHeight="1" x14ac:dyDescent="0.2">
      <c r="A109" s="378">
        <v>34</v>
      </c>
      <c r="B109" s="372" t="str">
        <f>'01-Mapa de riesgo-UO'!D110</f>
        <v>DOCENCIA</v>
      </c>
      <c r="C109" s="459"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372" t="str">
        <f>'01-Mapa de riesgo-UO'!AU110</f>
        <v>Porcentaje de directores que no cumplen con el seguimientos al plan de trabajo docente</v>
      </c>
      <c r="K109" s="491">
        <v>0</v>
      </c>
      <c r="L109" s="491" t="s">
        <v>2878</v>
      </c>
      <c r="M109" s="276" t="str">
        <f>IF('01-Mapa de riesgo-UO'!S110="No existen", "No existe control para el riesgo",'01-Mapa de riesgo-UO'!W110)</f>
        <v>Seguimiento al  Plan de trabajo docente</v>
      </c>
      <c r="N109" s="276" t="str">
        <f>'01-Mapa de riesgo-UO'!AB110</f>
        <v>Aplicativo docente</v>
      </c>
      <c r="O109" s="276" t="str">
        <f>'01-Mapa de riesgo-UO'!AG110</f>
        <v>Coordinadores - Directores de Departamento</v>
      </c>
      <c r="P109" s="277" t="str">
        <f>'01-Mapa de riesgo-UO'!AL110</f>
        <v>Semestral</v>
      </c>
      <c r="Q109" s="277" t="str">
        <f>'01-Mapa de riesgo-UO'!AP110</f>
        <v>Preventivo</v>
      </c>
      <c r="R109" s="438" t="str">
        <f>'01-Mapa de riesgo-UO'!AR110</f>
        <v>FUERTE</v>
      </c>
      <c r="S109" s="491" t="s">
        <v>1110</v>
      </c>
      <c r="T109" s="492"/>
      <c r="U109" s="114" t="str">
        <f>'01-Mapa de riesgo-UO'!AW110</f>
        <v>REDUCIR</v>
      </c>
      <c r="V109" s="114">
        <f>'01-Mapa de riesgo-UO'!AX110</f>
        <v>0</v>
      </c>
      <c r="W109" s="132">
        <f>IF(U109="COMPARTIR",'01-Mapa de riesgo-UO'!BA110, IF(U109=0, 0,$I$6))</f>
        <v>0</v>
      </c>
      <c r="X109" s="278" t="s">
        <v>282</v>
      </c>
      <c r="Y109" s="278" t="s">
        <v>1111</v>
      </c>
      <c r="Z109" s="278" t="s">
        <v>643</v>
      </c>
      <c r="AA109" s="278"/>
      <c r="AB109" s="440" t="s">
        <v>648</v>
      </c>
    </row>
    <row r="110" spans="1:28" ht="51" hidden="1" customHeight="1" x14ac:dyDescent="0.2">
      <c r="A110" s="378"/>
      <c r="B110" s="372"/>
      <c r="C110" s="459"/>
      <c r="D110" s="372"/>
      <c r="E110" s="372"/>
      <c r="F110" s="372"/>
      <c r="G110" s="133" t="str">
        <f>'01-Mapa de riesgo-UO'!I111</f>
        <v>Revisión del plan de trabajo de forma que se pueda evidenciar su desarrollo y pertinencia</v>
      </c>
      <c r="H110" s="372"/>
      <c r="I110" s="438"/>
      <c r="J110" s="372"/>
      <c r="K110" s="492"/>
      <c r="L110" s="492"/>
      <c r="M110" s="276" t="str">
        <f>IF('01-Mapa de riesgo-UO'!S111="No existen", "No existe control para el riesgo",'01-Mapa de riesgo-UO'!W111)</f>
        <v>Revisión y aprobación del plan de trabajo docente, teniendo como insumo Heteroevaluación, Autoevaluación e Informe del docente</v>
      </c>
      <c r="N110" s="276">
        <f>'01-Mapa de riesgo-UO'!AB111</f>
        <v>0</v>
      </c>
      <c r="O110" s="276" t="str">
        <f>'01-Mapa de riesgo-UO'!AG111</f>
        <v>Directores de Departamento</v>
      </c>
      <c r="P110" s="277" t="str">
        <f>'01-Mapa de riesgo-UO'!AL111</f>
        <v>Anual</v>
      </c>
      <c r="Q110" s="277" t="str">
        <f>'01-Mapa de riesgo-UO'!AP111</f>
        <v>Preventivo</v>
      </c>
      <c r="R110" s="438"/>
      <c r="S110" s="491" t="s">
        <v>2881</v>
      </c>
      <c r="T110" s="492"/>
      <c r="U110" s="114" t="str">
        <f>'01-Mapa de riesgo-UO'!AW111</f>
        <v>COMPARTIR</v>
      </c>
      <c r="V110" s="114">
        <f>'01-Mapa de riesgo-UO'!AX111</f>
        <v>0</v>
      </c>
      <c r="W110" s="132">
        <f>IF(U110="COMPARTIR",'01-Mapa de riesgo-UO'!BA111, IF(U110=0, 0,$I$6))</f>
        <v>0</v>
      </c>
      <c r="X110" s="278" t="s">
        <v>282</v>
      </c>
      <c r="Y110" s="278" t="s">
        <v>1112</v>
      </c>
      <c r="Z110" s="278" t="s">
        <v>644</v>
      </c>
      <c r="AA110" s="278"/>
      <c r="AB110" s="440"/>
    </row>
    <row r="111" spans="1:28" ht="51" hidden="1" customHeight="1" x14ac:dyDescent="0.2">
      <c r="A111" s="378"/>
      <c r="B111" s="372"/>
      <c r="C111" s="459"/>
      <c r="D111" s="372"/>
      <c r="E111" s="372"/>
      <c r="F111" s="372"/>
      <c r="G111" s="133">
        <f>'01-Mapa de riesgo-UO'!I112</f>
        <v>0</v>
      </c>
      <c r="H111" s="372"/>
      <c r="I111" s="438"/>
      <c r="J111" s="372"/>
      <c r="K111" s="492"/>
      <c r="L111" s="492"/>
      <c r="M111" s="276" t="str">
        <f>IF('01-Mapa de riesgo-UO'!S112="No existen", "No existe control para el riesgo",'01-Mapa de riesgo-UO'!W112)</f>
        <v>Presentación del informe de la coevaluación</v>
      </c>
      <c r="N111" s="276">
        <f>'01-Mapa de riesgo-UO'!AB112</f>
        <v>0</v>
      </c>
      <c r="O111" s="276" t="str">
        <f>'01-Mapa de riesgo-UO'!AG112</f>
        <v>Directores de Departamento</v>
      </c>
      <c r="P111" s="277" t="str">
        <f>'01-Mapa de riesgo-UO'!AL112</f>
        <v>Anual</v>
      </c>
      <c r="Q111" s="277" t="str">
        <f>'01-Mapa de riesgo-UO'!AP112</f>
        <v>Preventivo</v>
      </c>
      <c r="R111" s="438"/>
      <c r="S111" s="491" t="s">
        <v>2882</v>
      </c>
      <c r="T111" s="492"/>
      <c r="U111" s="114" t="str">
        <f>'01-Mapa de riesgo-UO'!AW112</f>
        <v>REDUCIR</v>
      </c>
      <c r="V111" s="114">
        <f>'01-Mapa de riesgo-UO'!AX112</f>
        <v>0</v>
      </c>
      <c r="W111" s="132">
        <f>IF(U111="COMPARTIR",'01-Mapa de riesgo-UO'!BA112, IF(U111=0, 0,$I$6))</f>
        <v>0</v>
      </c>
      <c r="X111" s="278" t="s">
        <v>282</v>
      </c>
      <c r="Y111" s="278" t="s">
        <v>1112</v>
      </c>
      <c r="Z111" s="278" t="s">
        <v>644</v>
      </c>
      <c r="AA111" s="278"/>
      <c r="AB111" s="440"/>
    </row>
    <row r="112" spans="1:28" ht="51" hidden="1" customHeight="1" x14ac:dyDescent="0.2">
      <c r="A112" s="378">
        <v>35</v>
      </c>
      <c r="B112" s="372" t="str">
        <f>'01-Mapa de riesgo-UO'!D113</f>
        <v>INVESTIGACIÓN_E_INNOVACIÓN</v>
      </c>
      <c r="C112" s="459"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372" t="str">
        <f>'01-Mapa de riesgo-UO'!AU113</f>
        <v>Porcentaje de grupos reconocidos y  categorizados de Colciencias</v>
      </c>
      <c r="K112" s="493">
        <v>0.9</v>
      </c>
      <c r="L112" s="491" t="s">
        <v>1113</v>
      </c>
      <c r="M112" s="276" t="str">
        <f>IF('01-Mapa de riesgo-UO'!S113="No existen", "No existe control para el riesgo",'01-Mapa de riesgo-UO'!W113)</f>
        <v>Seguimiento  Sistema de información para la toma de decisiones</v>
      </c>
      <c r="N112" s="276" t="str">
        <f>'01-Mapa de riesgo-UO'!AB113</f>
        <v>Sistema de información para la toma de decisiones</v>
      </c>
      <c r="O112" s="276" t="str">
        <f>'01-Mapa de riesgo-UO'!AG113</f>
        <v>Decano</v>
      </c>
      <c r="P112" s="277" t="str">
        <f>'01-Mapa de riesgo-UO'!AL113</f>
        <v>Anual</v>
      </c>
      <c r="Q112" s="277" t="str">
        <f>'01-Mapa de riesgo-UO'!AP113</f>
        <v>Preventivo</v>
      </c>
      <c r="R112" s="438" t="str">
        <f>'01-Mapa de riesgo-UO'!AR113</f>
        <v>FUERTE</v>
      </c>
      <c r="S112" s="491" t="s">
        <v>1114</v>
      </c>
      <c r="T112" s="492"/>
      <c r="U112" s="114" t="str">
        <f>'01-Mapa de riesgo-UO'!AW113</f>
        <v>REDUCIR</v>
      </c>
      <c r="V112" s="114">
        <f>'01-Mapa de riesgo-UO'!AX113</f>
        <v>0</v>
      </c>
      <c r="W112" s="132">
        <f>IF(U112="COMPARTIR",'01-Mapa de riesgo-UO'!BA113, IF(U112=0, 0,$I$6))</f>
        <v>0</v>
      </c>
      <c r="X112" s="278" t="s">
        <v>642</v>
      </c>
      <c r="Y112" s="278" t="s">
        <v>1115</v>
      </c>
      <c r="Z112" s="278" t="s">
        <v>645</v>
      </c>
      <c r="AA112" s="278" t="s">
        <v>1116</v>
      </c>
      <c r="AB112" s="440" t="s">
        <v>660</v>
      </c>
    </row>
    <row r="113" spans="1:28" ht="51" hidden="1" customHeight="1" x14ac:dyDescent="0.2">
      <c r="A113" s="378"/>
      <c r="B113" s="372"/>
      <c r="C113" s="459"/>
      <c r="D113" s="372"/>
      <c r="E113" s="372"/>
      <c r="F113" s="372"/>
      <c r="G113" s="133" t="str">
        <f>'01-Mapa de riesgo-UO'!I114</f>
        <v>Desactualización de la información del Grupo de Investigación en la plataforma de Colciencias  y poca vinculación de estudiantes de pregrado y posgrado</v>
      </c>
      <c r="H113" s="372"/>
      <c r="I113" s="438"/>
      <c r="J113" s="372"/>
      <c r="K113" s="492"/>
      <c r="L113" s="492"/>
      <c r="M113" s="276">
        <f>IF('01-Mapa de riesgo-UO'!S114="No existen", "No existe control para el riesgo",'01-Mapa de riesgo-UO'!W114)</f>
        <v>0</v>
      </c>
      <c r="N113" s="276">
        <f>'01-Mapa de riesgo-UO'!AB114</f>
        <v>0</v>
      </c>
      <c r="O113" s="276">
        <f>'01-Mapa de riesgo-UO'!AG114</f>
        <v>0</v>
      </c>
      <c r="P113" s="277">
        <f>'01-Mapa de riesgo-UO'!AL114</f>
        <v>0</v>
      </c>
      <c r="Q113" s="277">
        <f>'01-Mapa de riesgo-UO'!AP114</f>
        <v>0</v>
      </c>
      <c r="R113" s="438"/>
      <c r="S113" s="491"/>
      <c r="T113" s="492"/>
      <c r="U113" s="114">
        <f>'01-Mapa de riesgo-UO'!AW114</f>
        <v>0</v>
      </c>
      <c r="V113" s="114">
        <f>'01-Mapa de riesgo-UO'!AX114</f>
        <v>0</v>
      </c>
      <c r="W113" s="132">
        <f>IF(U113="COMPARTIR",'01-Mapa de riesgo-UO'!BA114, IF(U113=0, 0,$I$6))</f>
        <v>0</v>
      </c>
      <c r="X113" s="278"/>
      <c r="Y113" s="278"/>
      <c r="Z113" s="278"/>
      <c r="AA113" s="278"/>
      <c r="AB113" s="440"/>
    </row>
    <row r="114" spans="1:28" ht="51" hidden="1" customHeight="1" x14ac:dyDescent="0.2">
      <c r="A114" s="378"/>
      <c r="B114" s="372"/>
      <c r="C114" s="459"/>
      <c r="D114" s="372"/>
      <c r="E114" s="372"/>
      <c r="F114" s="372"/>
      <c r="G114" s="133" t="str">
        <f>'01-Mapa de riesgo-UO'!I115</f>
        <v>Poca disponibilidad de presupuesto para el desarrollo de proyectos</v>
      </c>
      <c r="H114" s="372"/>
      <c r="I114" s="438"/>
      <c r="J114" s="372"/>
      <c r="K114" s="492"/>
      <c r="L114" s="492"/>
      <c r="M114" s="276">
        <f>IF('01-Mapa de riesgo-UO'!S115="No existen", "No existe control para el riesgo",'01-Mapa de riesgo-UO'!W115)</f>
        <v>0</v>
      </c>
      <c r="N114" s="276">
        <f>'01-Mapa de riesgo-UO'!AB115</f>
        <v>0</v>
      </c>
      <c r="O114" s="276">
        <f>'01-Mapa de riesgo-UO'!AG115</f>
        <v>0</v>
      </c>
      <c r="P114" s="277">
        <f>'01-Mapa de riesgo-UO'!AL115</f>
        <v>0</v>
      </c>
      <c r="Q114" s="277">
        <f>'01-Mapa de riesgo-UO'!AP115</f>
        <v>0</v>
      </c>
      <c r="R114" s="438"/>
      <c r="S114" s="491"/>
      <c r="T114" s="492"/>
      <c r="U114" s="114">
        <f>'01-Mapa de riesgo-UO'!AW115</f>
        <v>0</v>
      </c>
      <c r="V114" s="114">
        <f>'01-Mapa de riesgo-UO'!AX115</f>
        <v>0</v>
      </c>
      <c r="W114" s="132">
        <f>IF(U114="COMPARTIR",'01-Mapa de riesgo-UO'!BA115, IF(U114=0, 0,$I$6))</f>
        <v>0</v>
      </c>
      <c r="X114" s="278"/>
      <c r="Y114" s="278"/>
      <c r="Z114" s="278"/>
      <c r="AA114" s="278"/>
      <c r="AB114" s="440"/>
    </row>
    <row r="115" spans="1:28" ht="51" hidden="1" customHeight="1" x14ac:dyDescent="0.2">
      <c r="A115" s="378">
        <v>36</v>
      </c>
      <c r="B115" s="372" t="str">
        <f>'01-Mapa de riesgo-UO'!D116</f>
        <v>INVESTIGACIÓN_E_INNOVACIÓN</v>
      </c>
      <c r="C115" s="459"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372" t="str">
        <f>'01-Mapa de riesgo-UO'!AU116</f>
        <v>Porcentaje de equipos de Laboratorios de la facultad con daños parciales o total en la vigencia</v>
      </c>
      <c r="K115" s="491">
        <v>0</v>
      </c>
      <c r="L115" s="491" t="s">
        <v>1117</v>
      </c>
      <c r="M115" s="276" t="str">
        <f>IF('01-Mapa de riesgo-UO'!S116="No existen", "No existe control para el riesgo",'01-Mapa de riesgo-UO'!W116)</f>
        <v>Fichas de control técnico de equipos para Mantenimiento preventivo</v>
      </c>
      <c r="N115" s="276">
        <f>'01-Mapa de riesgo-UO'!AB116</f>
        <v>0</v>
      </c>
      <c r="O115" s="276" t="str">
        <f>'01-Mapa de riesgo-UO'!AG116</f>
        <v>Laboratorista</v>
      </c>
      <c r="P115" s="277" t="str">
        <f>'01-Mapa de riesgo-UO'!AL116</f>
        <v>Anual</v>
      </c>
      <c r="Q115" s="277" t="str">
        <f>'01-Mapa de riesgo-UO'!AP116</f>
        <v>Preventivo</v>
      </c>
      <c r="R115" s="438" t="str">
        <f>'01-Mapa de riesgo-UO'!AR116</f>
        <v>FUERTE</v>
      </c>
      <c r="S115" s="491" t="s">
        <v>1118</v>
      </c>
      <c r="T115" s="492"/>
      <c r="U115" s="114" t="str">
        <f>'01-Mapa de riesgo-UO'!AW116</f>
        <v>ASUMIR</v>
      </c>
      <c r="V115" s="114">
        <f>'01-Mapa de riesgo-UO'!AX116</f>
        <v>0</v>
      </c>
      <c r="W115" s="132">
        <f>IF(U115="COMPARTIR",'01-Mapa de riesgo-UO'!BA116, IF(U115=0, 0,$I$6))</f>
        <v>0</v>
      </c>
      <c r="X115" s="278"/>
      <c r="Y115" s="278"/>
      <c r="Z115" s="278"/>
      <c r="AA115" s="278"/>
      <c r="AB115" s="440" t="s">
        <v>660</v>
      </c>
    </row>
    <row r="116" spans="1:28" ht="51" hidden="1" customHeight="1" x14ac:dyDescent="0.2">
      <c r="A116" s="378"/>
      <c r="B116" s="372"/>
      <c r="C116" s="459"/>
      <c r="D116" s="372"/>
      <c r="E116" s="372"/>
      <c r="F116" s="372"/>
      <c r="G116" s="133" t="str">
        <f>'01-Mapa de riesgo-UO'!I117</f>
        <v>Manejo inadecuado de los equipos o falta de uso</v>
      </c>
      <c r="H116" s="372"/>
      <c r="I116" s="438"/>
      <c r="J116" s="372"/>
      <c r="K116" s="492"/>
      <c r="L116" s="492"/>
      <c r="M116" s="276">
        <f>IF('01-Mapa de riesgo-UO'!S117="No existen", "No existe control para el riesgo",'01-Mapa de riesgo-UO'!W117)</f>
        <v>0</v>
      </c>
      <c r="N116" s="276">
        <f>'01-Mapa de riesgo-UO'!AB117</f>
        <v>0</v>
      </c>
      <c r="O116" s="276">
        <f>'01-Mapa de riesgo-UO'!AG117</f>
        <v>0</v>
      </c>
      <c r="P116" s="277">
        <f>'01-Mapa de riesgo-UO'!AL117</f>
        <v>0</v>
      </c>
      <c r="Q116" s="277">
        <f>'01-Mapa de riesgo-UO'!AP117</f>
        <v>0</v>
      </c>
      <c r="R116" s="438"/>
      <c r="S116" s="491"/>
      <c r="T116" s="492"/>
      <c r="U116" s="114">
        <f>'01-Mapa de riesgo-UO'!AW117</f>
        <v>0</v>
      </c>
      <c r="V116" s="114">
        <f>'01-Mapa de riesgo-UO'!AX117</f>
        <v>0</v>
      </c>
      <c r="W116" s="132">
        <f>IF(U116="COMPARTIR",'01-Mapa de riesgo-UO'!BA117, IF(U116=0, 0,$I$6))</f>
        <v>0</v>
      </c>
      <c r="X116" s="278"/>
      <c r="Y116" s="278"/>
      <c r="Z116" s="278"/>
      <c r="AA116" s="278"/>
      <c r="AB116" s="440"/>
    </row>
    <row r="117" spans="1:28" ht="51" hidden="1" customHeight="1" x14ac:dyDescent="0.2">
      <c r="A117" s="378"/>
      <c r="B117" s="372"/>
      <c r="C117" s="459"/>
      <c r="D117" s="372"/>
      <c r="E117" s="372"/>
      <c r="F117" s="372"/>
      <c r="G117" s="133" t="str">
        <f>'01-Mapa de riesgo-UO'!I118</f>
        <v>Falta de insumos o complementos necesarios para los equipos</v>
      </c>
      <c r="H117" s="372"/>
      <c r="I117" s="438"/>
      <c r="J117" s="372"/>
      <c r="K117" s="492"/>
      <c r="L117" s="492"/>
      <c r="M117" s="276">
        <f>IF('01-Mapa de riesgo-UO'!S118="No existen", "No existe control para el riesgo",'01-Mapa de riesgo-UO'!W118)</f>
        <v>0</v>
      </c>
      <c r="N117" s="276">
        <f>'01-Mapa de riesgo-UO'!AB118</f>
        <v>0</v>
      </c>
      <c r="O117" s="276">
        <f>'01-Mapa de riesgo-UO'!AG118</f>
        <v>0</v>
      </c>
      <c r="P117" s="277">
        <f>'01-Mapa de riesgo-UO'!AL118</f>
        <v>0</v>
      </c>
      <c r="Q117" s="277">
        <f>'01-Mapa de riesgo-UO'!AP118</f>
        <v>0</v>
      </c>
      <c r="R117" s="438"/>
      <c r="S117" s="491"/>
      <c r="T117" s="492"/>
      <c r="U117" s="114">
        <f>'01-Mapa de riesgo-UO'!AW118</f>
        <v>0</v>
      </c>
      <c r="V117" s="114">
        <f>'01-Mapa de riesgo-UO'!AX118</f>
        <v>0</v>
      </c>
      <c r="W117" s="132">
        <f>IF(U117="COMPARTIR",'01-Mapa de riesgo-UO'!BA118, IF(U117=0, 0,$I$6))</f>
        <v>0</v>
      </c>
      <c r="X117" s="278"/>
      <c r="Y117" s="278"/>
      <c r="Z117" s="278"/>
      <c r="AA117" s="278"/>
      <c r="AB117" s="440"/>
    </row>
    <row r="118" spans="1:28" ht="51" hidden="1" customHeight="1" x14ac:dyDescent="0.2">
      <c r="A118" s="378">
        <v>37</v>
      </c>
      <c r="B118" s="372" t="str">
        <f>'01-Mapa de riesgo-UO'!D119</f>
        <v>ADMINISTRACIÓN_INSTITUCIONAL</v>
      </c>
      <c r="C118" s="459"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372" t="str">
        <f>'01-Mapa de riesgo-UO'!AU119</f>
        <v>Edicio ó planta física propia para la Facultad de Ciencias Básicas</v>
      </c>
      <c r="K118" s="491">
        <v>0</v>
      </c>
      <c r="L118" s="491" t="s">
        <v>1119</v>
      </c>
      <c r="M118" s="276" t="str">
        <f>IF('01-Mapa de riesgo-UO'!S119="No existen", "No existe control para el riesgo",'01-Mapa de riesgo-UO'!W119)</f>
        <v>Reuniones y gestión con la alta dirección  y oficina planeación</v>
      </c>
      <c r="N118" s="276">
        <f>'01-Mapa de riesgo-UO'!AB119</f>
        <v>0</v>
      </c>
      <c r="O118" s="276" t="str">
        <f>'01-Mapa de riesgo-UO'!AG119</f>
        <v>Decano</v>
      </c>
      <c r="P118" s="277" t="str">
        <f>'01-Mapa de riesgo-UO'!AL119</f>
        <v>Semestral</v>
      </c>
      <c r="Q118" s="277" t="str">
        <f>'01-Mapa de riesgo-UO'!AP119</f>
        <v>Detectivo</v>
      </c>
      <c r="R118" s="438" t="str">
        <f>'01-Mapa de riesgo-UO'!AR119</f>
        <v>ACEPTABLE</v>
      </c>
      <c r="S118" s="491" t="s">
        <v>1120</v>
      </c>
      <c r="T118" s="492"/>
      <c r="U118" s="114" t="str">
        <f>'01-Mapa de riesgo-UO'!AW119</f>
        <v>COMPARTIR</v>
      </c>
      <c r="V118" s="114">
        <f>'01-Mapa de riesgo-UO'!AX119</f>
        <v>0</v>
      </c>
      <c r="W118" s="132">
        <f>'01-Mapa de riesgo-UO'!AY119</f>
        <v>0</v>
      </c>
      <c r="X118" s="278" t="s">
        <v>282</v>
      </c>
      <c r="Y118" s="278" t="s">
        <v>1121</v>
      </c>
      <c r="Z118" s="278" t="s">
        <v>643</v>
      </c>
      <c r="AA118" s="278"/>
      <c r="AB118" s="440" t="s">
        <v>648</v>
      </c>
    </row>
    <row r="119" spans="1:28" ht="51" hidden="1" customHeight="1" x14ac:dyDescent="0.2">
      <c r="A119" s="378"/>
      <c r="B119" s="372"/>
      <c r="C119" s="459"/>
      <c r="D119" s="372"/>
      <c r="E119" s="372"/>
      <c r="F119" s="372"/>
      <c r="G119" s="133">
        <f>'01-Mapa de riesgo-UO'!I120</f>
        <v>0</v>
      </c>
      <c r="H119" s="372"/>
      <c r="I119" s="438"/>
      <c r="J119" s="372"/>
      <c r="K119" s="492"/>
      <c r="L119" s="492"/>
      <c r="M119" s="276">
        <f>IF('01-Mapa de riesgo-UO'!S120="No existen", "No existe control para el riesgo",'01-Mapa de riesgo-UO'!W120)</f>
        <v>0</v>
      </c>
      <c r="N119" s="276">
        <f>'01-Mapa de riesgo-UO'!AB120</f>
        <v>0</v>
      </c>
      <c r="O119" s="276">
        <f>'01-Mapa de riesgo-UO'!AG120</f>
        <v>0</v>
      </c>
      <c r="P119" s="277">
        <f>'01-Mapa de riesgo-UO'!AL120</f>
        <v>0</v>
      </c>
      <c r="Q119" s="277">
        <f>'01-Mapa de riesgo-UO'!AP120</f>
        <v>0</v>
      </c>
      <c r="R119" s="438"/>
      <c r="S119" s="491"/>
      <c r="T119" s="492"/>
      <c r="U119" s="114">
        <f>'01-Mapa de riesgo-UO'!AW120</f>
        <v>0</v>
      </c>
      <c r="V119" s="114">
        <f>'01-Mapa de riesgo-UO'!AX120</f>
        <v>0</v>
      </c>
      <c r="W119" s="132">
        <f>IF(U119="COMPARTIR",'01-Mapa de riesgo-UO'!BA120, IF(U119=0, 0,$I$6))</f>
        <v>0</v>
      </c>
      <c r="X119" s="278"/>
      <c r="Y119" s="278"/>
      <c r="Z119" s="278"/>
      <c r="AA119" s="278"/>
      <c r="AB119" s="440"/>
    </row>
    <row r="120" spans="1:28" ht="51" hidden="1" customHeight="1" x14ac:dyDescent="0.2">
      <c r="A120" s="378"/>
      <c r="B120" s="372"/>
      <c r="C120" s="459"/>
      <c r="D120" s="372"/>
      <c r="E120" s="372"/>
      <c r="F120" s="372"/>
      <c r="G120" s="133">
        <f>'01-Mapa de riesgo-UO'!I121</f>
        <v>0</v>
      </c>
      <c r="H120" s="372"/>
      <c r="I120" s="438"/>
      <c r="J120" s="372"/>
      <c r="K120" s="492"/>
      <c r="L120" s="492"/>
      <c r="M120" s="276">
        <f>IF('01-Mapa de riesgo-UO'!S121="No existen", "No existe control para el riesgo",'01-Mapa de riesgo-UO'!W121)</f>
        <v>0</v>
      </c>
      <c r="N120" s="276">
        <f>'01-Mapa de riesgo-UO'!AB121</f>
        <v>0</v>
      </c>
      <c r="O120" s="276">
        <f>'01-Mapa de riesgo-UO'!AG121</f>
        <v>0</v>
      </c>
      <c r="P120" s="277">
        <f>'01-Mapa de riesgo-UO'!AL121</f>
        <v>0</v>
      </c>
      <c r="Q120" s="277">
        <f>'01-Mapa de riesgo-UO'!AP121</f>
        <v>0</v>
      </c>
      <c r="R120" s="438"/>
      <c r="S120" s="491"/>
      <c r="T120" s="492"/>
      <c r="U120" s="114">
        <f>'01-Mapa de riesgo-UO'!AW121</f>
        <v>0</v>
      </c>
      <c r="V120" s="114">
        <f>'01-Mapa de riesgo-UO'!AX121</f>
        <v>0</v>
      </c>
      <c r="W120" s="132">
        <f>IF(U120="COMPARTIR",'01-Mapa de riesgo-UO'!BA121, IF(U120=0, 0,$I$6))</f>
        <v>0</v>
      </c>
      <c r="X120" s="278"/>
      <c r="Y120" s="278"/>
      <c r="Z120" s="278"/>
      <c r="AA120" s="278"/>
      <c r="AB120" s="440"/>
    </row>
    <row r="121" spans="1:28" ht="81.75" hidden="1" customHeight="1" x14ac:dyDescent="0.2">
      <c r="A121" s="378">
        <v>38</v>
      </c>
      <c r="B121" s="372" t="str">
        <f>'01-Mapa de riesgo-UO'!D122</f>
        <v>EXTENSIÓN_PROYECCIÓN_SOCIAL</v>
      </c>
      <c r="C121" s="459"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372" t="str">
        <f>'01-Mapa de riesgo-UO'!AU122</f>
        <v>Número de actividades de extensión que han sido cerradas en la vigencia</v>
      </c>
      <c r="K121" s="491">
        <v>0</v>
      </c>
      <c r="L121" s="491" t="s">
        <v>1122</v>
      </c>
      <c r="M121" s="276" t="str">
        <f>IF('01-Mapa de riesgo-UO'!S122="No existen", "No existe control para el riesgo",'01-Mapa de riesgo-UO'!W122)</f>
        <v>Seguimiento de los proyectos de extensión de la facultad</v>
      </c>
      <c r="N121" s="276">
        <f>'01-Mapa de riesgo-UO'!AB122</f>
        <v>0</v>
      </c>
      <c r="O121" s="276" t="str">
        <f>'01-Mapa de riesgo-UO'!AG122</f>
        <v>Auxiliar Administrativo de Decanatura</v>
      </c>
      <c r="P121" s="277" t="str">
        <f>'01-Mapa de riesgo-UO'!AL122</f>
        <v>Semestral</v>
      </c>
      <c r="Q121" s="277" t="str">
        <f>'01-Mapa de riesgo-UO'!AP122</f>
        <v>Detectivo</v>
      </c>
      <c r="R121" s="438" t="str">
        <f>'01-Mapa de riesgo-UO'!AR122</f>
        <v>ACEPTABLE</v>
      </c>
      <c r="S121" s="491" t="s">
        <v>1123</v>
      </c>
      <c r="T121" s="492"/>
      <c r="U121" s="114" t="str">
        <f>'01-Mapa de riesgo-UO'!AW122</f>
        <v>REDUCIR</v>
      </c>
      <c r="V121" s="114">
        <f>'01-Mapa de riesgo-UO'!AX122</f>
        <v>0</v>
      </c>
      <c r="W121" s="132">
        <f>'01-Mapa de riesgo-UO'!AY122</f>
        <v>0</v>
      </c>
      <c r="X121" s="278" t="s">
        <v>642</v>
      </c>
      <c r="Y121" s="278" t="s">
        <v>1124</v>
      </c>
      <c r="Z121" s="278" t="s">
        <v>645</v>
      </c>
      <c r="AA121" s="278" t="s">
        <v>2884</v>
      </c>
      <c r="AB121" s="440" t="s">
        <v>648</v>
      </c>
    </row>
    <row r="122" spans="1:28" ht="81.75" hidden="1" customHeight="1" x14ac:dyDescent="0.2">
      <c r="A122" s="378"/>
      <c r="B122" s="372"/>
      <c r="C122" s="459"/>
      <c r="D122" s="372"/>
      <c r="E122" s="372"/>
      <c r="F122" s="372"/>
      <c r="G122" s="133" t="str">
        <f>'01-Mapa de riesgo-UO'!I123</f>
        <v>Desinterés por formular o participar en las actividades de extensión de la facultad</v>
      </c>
      <c r="H122" s="372"/>
      <c r="I122" s="438"/>
      <c r="J122" s="372"/>
      <c r="K122" s="492"/>
      <c r="L122" s="492"/>
      <c r="M122" s="276" t="str">
        <f>IF('01-Mapa de riesgo-UO'!S123="No existen", "No existe control para el riesgo",'01-Mapa de riesgo-UO'!W123)</f>
        <v>Realización de visitas a Colegios donde se promocionan los cursos ofrecidos</v>
      </c>
      <c r="N122" s="276">
        <f>'01-Mapa de riesgo-UO'!AB123</f>
        <v>0</v>
      </c>
      <c r="O122" s="276" t="str">
        <f>'01-Mapa de riesgo-UO'!AG123</f>
        <v>Decano - Grupos de Investigación - Grupos de Extensión</v>
      </c>
      <c r="P122" s="277" t="str">
        <f>'01-Mapa de riesgo-UO'!AL123</f>
        <v>Quincenal</v>
      </c>
      <c r="Q122" s="277" t="str">
        <f>'01-Mapa de riesgo-UO'!AP123</f>
        <v>Preventivo</v>
      </c>
      <c r="R122" s="438"/>
      <c r="S122" s="491" t="s">
        <v>1125</v>
      </c>
      <c r="T122" s="492"/>
      <c r="U122" s="114" t="str">
        <f>'01-Mapa de riesgo-UO'!AW123</f>
        <v>REDUCIR</v>
      </c>
      <c r="V122" s="114">
        <f>'01-Mapa de riesgo-UO'!AX123</f>
        <v>0</v>
      </c>
      <c r="W122" s="132">
        <f>'01-Mapa de riesgo-UO'!AY123</f>
        <v>0</v>
      </c>
      <c r="X122" s="278" t="s">
        <v>642</v>
      </c>
      <c r="Y122" s="278" t="s">
        <v>1126</v>
      </c>
      <c r="Z122" s="278" t="s">
        <v>645</v>
      </c>
      <c r="AA122" s="278" t="s">
        <v>2885</v>
      </c>
      <c r="AB122" s="440"/>
    </row>
    <row r="123" spans="1:28" ht="98.25" hidden="1" customHeight="1" x14ac:dyDescent="0.2">
      <c r="A123" s="378"/>
      <c r="B123" s="372"/>
      <c r="C123" s="459"/>
      <c r="D123" s="372"/>
      <c r="E123" s="372"/>
      <c r="F123" s="372"/>
      <c r="G123" s="133" t="str">
        <f>'01-Mapa de riesgo-UO'!I124</f>
        <v>Actualizacion de las actividades de extensión ofrecidos por la Facultad en la página web</v>
      </c>
      <c r="H123" s="372"/>
      <c r="I123" s="438"/>
      <c r="J123" s="372"/>
      <c r="K123" s="492"/>
      <c r="L123" s="492"/>
      <c r="M123" s="276" t="str">
        <f>IF('01-Mapa de riesgo-UO'!S124="No existen", "No existe control para el riesgo",'01-Mapa de riesgo-UO'!W124)</f>
        <v>Actualización periódica de la página web de la Facultad</v>
      </c>
      <c r="N123" s="276">
        <f>'01-Mapa de riesgo-UO'!AB124</f>
        <v>0</v>
      </c>
      <c r="O123" s="276" t="str">
        <f>'01-Mapa de riesgo-UO'!AG124</f>
        <v>Auxiliar Administrativo de Decanatura</v>
      </c>
      <c r="P123" s="277" t="str">
        <f>'01-Mapa de riesgo-UO'!AL124</f>
        <v>Bimestral</v>
      </c>
      <c r="Q123" s="277" t="str">
        <f>'01-Mapa de riesgo-UO'!AP124</f>
        <v>Preventivo</v>
      </c>
      <c r="R123" s="438"/>
      <c r="S123" s="491" t="s">
        <v>1127</v>
      </c>
      <c r="T123" s="492"/>
      <c r="U123" s="114" t="str">
        <f>'01-Mapa de riesgo-UO'!AW124</f>
        <v>REDUCIR</v>
      </c>
      <c r="V123" s="114">
        <f>'01-Mapa de riesgo-UO'!AX124</f>
        <v>0</v>
      </c>
      <c r="W123" s="132">
        <f>'01-Mapa de riesgo-UO'!AY124</f>
        <v>0</v>
      </c>
      <c r="X123" s="278" t="s">
        <v>642</v>
      </c>
      <c r="Y123" s="278" t="s">
        <v>1128</v>
      </c>
      <c r="Z123" s="278" t="s">
        <v>645</v>
      </c>
      <c r="AA123" s="278" t="s">
        <v>2886</v>
      </c>
      <c r="AB123" s="440"/>
    </row>
    <row r="124" spans="1:28" ht="51" hidden="1" customHeight="1" x14ac:dyDescent="0.2">
      <c r="A124" s="378">
        <v>39</v>
      </c>
      <c r="B124" s="372" t="str">
        <f>'01-Mapa de riesgo-UO'!D125</f>
        <v>EXTENSIÓN_PROYECCIÓN_SOCIAL</v>
      </c>
      <c r="C124" s="459"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372" t="str">
        <f>'01-Mapa de riesgo-UO'!AU125</f>
        <v>Número de estudiantes a los cuales se les realiza el  seguimiento desde cada programa</v>
      </c>
      <c r="K124" s="491">
        <v>0</v>
      </c>
      <c r="L124" s="491" t="s">
        <v>2879</v>
      </c>
      <c r="M124" s="276">
        <f>IF('01-Mapa de riesgo-UO'!S125="No existen", "No existe control para el riesgo",'01-Mapa de riesgo-UO'!W125)</f>
        <v>0</v>
      </c>
      <c r="N124" s="276">
        <f>'01-Mapa de riesgo-UO'!AB125</f>
        <v>0</v>
      </c>
      <c r="O124" s="276">
        <f>'01-Mapa de riesgo-UO'!AG125</f>
        <v>0</v>
      </c>
      <c r="P124" s="277">
        <f>'01-Mapa de riesgo-UO'!AL125</f>
        <v>0</v>
      </c>
      <c r="Q124" s="277">
        <f>'01-Mapa de riesgo-UO'!AP125</f>
        <v>0</v>
      </c>
      <c r="R124" s="438" t="str">
        <f>'01-Mapa de riesgo-UO'!AR125</f>
        <v>INEXISTENTE</v>
      </c>
      <c r="S124" s="457"/>
      <c r="T124" s="457"/>
      <c r="U124" s="114" t="str">
        <f>'01-Mapa de riesgo-UO'!AW125</f>
        <v>COMPARTIR</v>
      </c>
      <c r="V124" s="114" t="str">
        <f>'01-Mapa de riesgo-UO'!AX125</f>
        <v>Construcción del observatorio de egresados</v>
      </c>
      <c r="W124" s="132" t="str">
        <f>IF(U124="COMPARTIR",'01-Mapa de riesgo-UO'!BA125, IF(U124=0, 0,$I$6))</f>
        <v>Gestión de Egresados</v>
      </c>
      <c r="X124" s="278" t="s">
        <v>282</v>
      </c>
      <c r="Y124" s="278" t="s">
        <v>2893</v>
      </c>
      <c r="Z124" s="278" t="s">
        <v>643</v>
      </c>
      <c r="AA124" s="278"/>
      <c r="AB124" s="440" t="s">
        <v>648</v>
      </c>
    </row>
    <row r="125" spans="1:28" ht="51" hidden="1" customHeight="1" x14ac:dyDescent="0.2">
      <c r="A125" s="378"/>
      <c r="B125" s="372"/>
      <c r="C125" s="459"/>
      <c r="D125" s="372"/>
      <c r="E125" s="372"/>
      <c r="F125" s="372"/>
      <c r="G125" s="133">
        <f>'01-Mapa de riesgo-UO'!I126</f>
        <v>0</v>
      </c>
      <c r="H125" s="372"/>
      <c r="I125" s="438"/>
      <c r="J125" s="372"/>
      <c r="K125" s="492"/>
      <c r="L125" s="492"/>
      <c r="M125" s="276">
        <f>IF('01-Mapa de riesgo-UO'!S126="No existen", "No existe control para el riesgo",'01-Mapa de riesgo-UO'!W126)</f>
        <v>0</v>
      </c>
      <c r="N125" s="276">
        <f>'01-Mapa de riesgo-UO'!AB126</f>
        <v>0</v>
      </c>
      <c r="O125" s="276">
        <f>'01-Mapa de riesgo-UO'!AG126</f>
        <v>0</v>
      </c>
      <c r="P125" s="277">
        <f>'01-Mapa de riesgo-UO'!AL126</f>
        <v>0</v>
      </c>
      <c r="Q125" s="277">
        <f>'01-Mapa de riesgo-UO'!AP126</f>
        <v>0</v>
      </c>
      <c r="R125" s="438"/>
      <c r="S125" s="457"/>
      <c r="T125" s="457"/>
      <c r="U125" s="114">
        <f>'01-Mapa de riesgo-UO'!AW126</f>
        <v>0</v>
      </c>
      <c r="V125" s="114">
        <f>'01-Mapa de riesgo-UO'!AX126</f>
        <v>0</v>
      </c>
      <c r="W125" s="132">
        <f>IF(U125="COMPARTIR",'01-Mapa de riesgo-UO'!BA126, IF(U125=0, 0,$I$6))</f>
        <v>0</v>
      </c>
      <c r="X125" s="278"/>
      <c r="Y125" s="278"/>
      <c r="Z125" s="278"/>
      <c r="AA125" s="278"/>
      <c r="AB125" s="440"/>
    </row>
    <row r="126" spans="1:28" ht="51" hidden="1" customHeight="1" x14ac:dyDescent="0.2">
      <c r="A126" s="378"/>
      <c r="B126" s="372"/>
      <c r="C126" s="459"/>
      <c r="D126" s="372"/>
      <c r="E126" s="372"/>
      <c r="F126" s="372"/>
      <c r="G126" s="133">
        <f>'01-Mapa de riesgo-UO'!I127</f>
        <v>0</v>
      </c>
      <c r="H126" s="372"/>
      <c r="I126" s="438"/>
      <c r="J126" s="372"/>
      <c r="K126" s="492"/>
      <c r="L126" s="492"/>
      <c r="M126" s="276">
        <f>IF('01-Mapa de riesgo-UO'!S127="No existen", "No existe control para el riesgo",'01-Mapa de riesgo-UO'!W127)</f>
        <v>0</v>
      </c>
      <c r="N126" s="276">
        <f>'01-Mapa de riesgo-UO'!AB127</f>
        <v>0</v>
      </c>
      <c r="O126" s="276">
        <f>'01-Mapa de riesgo-UO'!AG127</f>
        <v>0</v>
      </c>
      <c r="P126" s="277">
        <f>'01-Mapa de riesgo-UO'!AL127</f>
        <v>0</v>
      </c>
      <c r="Q126" s="277">
        <f>'01-Mapa de riesgo-UO'!AP127</f>
        <v>0</v>
      </c>
      <c r="R126" s="438"/>
      <c r="S126" s="457"/>
      <c r="T126" s="457"/>
      <c r="U126" s="114">
        <f>'01-Mapa de riesgo-UO'!AW127</f>
        <v>0</v>
      </c>
      <c r="V126" s="114">
        <f>'01-Mapa de riesgo-UO'!AX127</f>
        <v>0</v>
      </c>
      <c r="W126" s="132">
        <f>IF(U126="COMPARTIR",'01-Mapa de riesgo-UO'!BA127, IF(U126=0, 0,$I$6))</f>
        <v>0</v>
      </c>
      <c r="X126" s="278"/>
      <c r="Y126" s="278"/>
      <c r="Z126" s="278"/>
      <c r="AA126" s="278"/>
      <c r="AB126" s="440"/>
    </row>
    <row r="127" spans="1:28" ht="51" hidden="1" customHeight="1" x14ac:dyDescent="0.2">
      <c r="A127" s="378">
        <v>40</v>
      </c>
      <c r="B127" s="372" t="str">
        <f>'01-Mapa de riesgo-UO'!D128</f>
        <v>ADMINISTRACIÓN_INSTITUCIONAL</v>
      </c>
      <c r="C127" s="459"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372" t="str">
        <f>'01-Mapa de riesgo-UO'!AU128</f>
        <v>Oportuna orientación en las gestiones administrativas para consolidar los convenios internacionales</v>
      </c>
      <c r="K127" s="491">
        <v>2</v>
      </c>
      <c r="L127" s="491" t="s">
        <v>1129</v>
      </c>
      <c r="M127" s="276">
        <f>IF('01-Mapa de riesgo-UO'!S128="No existen", "No existe control para el riesgo",'01-Mapa de riesgo-UO'!W128)</f>
        <v>0</v>
      </c>
      <c r="N127" s="276">
        <f>'01-Mapa de riesgo-UO'!AB128</f>
        <v>0</v>
      </c>
      <c r="O127" s="276">
        <f>'01-Mapa de riesgo-UO'!AG128</f>
        <v>0</v>
      </c>
      <c r="P127" s="277">
        <f>'01-Mapa de riesgo-UO'!AL128</f>
        <v>0</v>
      </c>
      <c r="Q127" s="277">
        <f>'01-Mapa de riesgo-UO'!AP128</f>
        <v>0</v>
      </c>
      <c r="R127" s="438" t="str">
        <f>'01-Mapa de riesgo-UO'!AR128</f>
        <v>INEXISTENTE</v>
      </c>
      <c r="S127" s="457"/>
      <c r="T127" s="457"/>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8" t="s">
        <v>642</v>
      </c>
      <c r="Y127" s="278" t="s">
        <v>2894</v>
      </c>
      <c r="Z127" s="278" t="s">
        <v>645</v>
      </c>
      <c r="AA127" s="278" t="s">
        <v>2895</v>
      </c>
      <c r="AB127" s="440" t="s">
        <v>648</v>
      </c>
    </row>
    <row r="128" spans="1:28" ht="51" hidden="1" customHeight="1" x14ac:dyDescent="0.2">
      <c r="A128" s="378"/>
      <c r="B128" s="372"/>
      <c r="C128" s="459"/>
      <c r="D128" s="372"/>
      <c r="E128" s="372"/>
      <c r="F128" s="372"/>
      <c r="G128" s="133">
        <f>'01-Mapa de riesgo-UO'!I129</f>
        <v>0</v>
      </c>
      <c r="H128" s="372"/>
      <c r="I128" s="438"/>
      <c r="J128" s="372"/>
      <c r="K128" s="492"/>
      <c r="L128" s="492"/>
      <c r="M128" s="276">
        <f>IF('01-Mapa de riesgo-UO'!S129="No existen", "No existe control para el riesgo",'01-Mapa de riesgo-UO'!W129)</f>
        <v>0</v>
      </c>
      <c r="N128" s="276">
        <f>'01-Mapa de riesgo-UO'!AB129</f>
        <v>0</v>
      </c>
      <c r="O128" s="276">
        <f>'01-Mapa de riesgo-UO'!AG129</f>
        <v>0</v>
      </c>
      <c r="P128" s="277">
        <f>'01-Mapa de riesgo-UO'!AL129</f>
        <v>0</v>
      </c>
      <c r="Q128" s="277">
        <f>'01-Mapa de riesgo-UO'!AP129</f>
        <v>0</v>
      </c>
      <c r="R128" s="438"/>
      <c r="S128" s="457"/>
      <c r="T128" s="457"/>
      <c r="U128" s="114">
        <f>'01-Mapa de riesgo-UO'!AW129</f>
        <v>0</v>
      </c>
      <c r="V128" s="114">
        <f>'01-Mapa de riesgo-UO'!AX129</f>
        <v>0</v>
      </c>
      <c r="W128" s="132">
        <f>IF(U128="COMPARTIR",'01-Mapa de riesgo-UO'!BA129, IF(U128=0, 0,$I$6))</f>
        <v>0</v>
      </c>
      <c r="X128" s="278"/>
      <c r="Y128" s="278"/>
      <c r="Z128" s="278"/>
      <c r="AA128" s="278"/>
      <c r="AB128" s="440"/>
    </row>
    <row r="129" spans="1:28" ht="51" hidden="1" customHeight="1" x14ac:dyDescent="0.2">
      <c r="A129" s="378"/>
      <c r="B129" s="372"/>
      <c r="C129" s="459"/>
      <c r="D129" s="372"/>
      <c r="E129" s="372"/>
      <c r="F129" s="372"/>
      <c r="G129" s="133">
        <f>'01-Mapa de riesgo-UO'!I130</f>
        <v>0</v>
      </c>
      <c r="H129" s="372"/>
      <c r="I129" s="438"/>
      <c r="J129" s="372"/>
      <c r="K129" s="492"/>
      <c r="L129" s="492"/>
      <c r="M129" s="276">
        <f>IF('01-Mapa de riesgo-UO'!S130="No existen", "No existe control para el riesgo",'01-Mapa de riesgo-UO'!W130)</f>
        <v>0</v>
      </c>
      <c r="N129" s="276">
        <f>'01-Mapa de riesgo-UO'!AB130</f>
        <v>0</v>
      </c>
      <c r="O129" s="276">
        <f>'01-Mapa de riesgo-UO'!AG130</f>
        <v>0</v>
      </c>
      <c r="P129" s="277">
        <f>'01-Mapa de riesgo-UO'!AL130</f>
        <v>0</v>
      </c>
      <c r="Q129" s="277">
        <f>'01-Mapa de riesgo-UO'!AP130</f>
        <v>0</v>
      </c>
      <c r="R129" s="438"/>
      <c r="S129" s="457"/>
      <c r="T129" s="457"/>
      <c r="U129" s="114">
        <f>'01-Mapa de riesgo-UO'!AW130</f>
        <v>0</v>
      </c>
      <c r="V129" s="114">
        <f>'01-Mapa de riesgo-UO'!AX130</f>
        <v>0</v>
      </c>
      <c r="W129" s="132">
        <f>IF(U129="COMPARTIR",'01-Mapa de riesgo-UO'!BA130, IF(U129=0, 0,$I$6))</f>
        <v>0</v>
      </c>
      <c r="X129" s="278"/>
      <c r="Y129" s="278"/>
      <c r="Z129" s="278"/>
      <c r="AA129" s="278"/>
      <c r="AB129" s="440"/>
    </row>
    <row r="130" spans="1:28" ht="51" hidden="1" customHeight="1" x14ac:dyDescent="0.2">
      <c r="A130" s="378">
        <v>41</v>
      </c>
      <c r="B130" s="372" t="str">
        <f>'01-Mapa de riesgo-UO'!D131</f>
        <v>ADMINISTRACIÓN_INSTITUCIONAL</v>
      </c>
      <c r="C130" s="459"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372" t="str">
        <f>'01-Mapa de riesgo-UO'!AU131</f>
        <v>Efectividad y tiempo de respuesta a las solicitudes realizadas</v>
      </c>
      <c r="K130" s="493">
        <v>0</v>
      </c>
      <c r="L130" s="491" t="s">
        <v>1130</v>
      </c>
      <c r="M130" s="276">
        <f>IF('01-Mapa de riesgo-UO'!S131="No existen", "No existe control para el riesgo",'01-Mapa de riesgo-UO'!W131)</f>
        <v>0</v>
      </c>
      <c r="N130" s="276">
        <f>'01-Mapa de riesgo-UO'!AB131</f>
        <v>0</v>
      </c>
      <c r="O130" s="276">
        <f>'01-Mapa de riesgo-UO'!AG131</f>
        <v>0</v>
      </c>
      <c r="P130" s="277">
        <f>'01-Mapa de riesgo-UO'!AL131</f>
        <v>0</v>
      </c>
      <c r="Q130" s="277">
        <f>'01-Mapa de riesgo-UO'!AP131</f>
        <v>0</v>
      </c>
      <c r="R130" s="438" t="str">
        <f>'01-Mapa de riesgo-UO'!AR131</f>
        <v>INEXISTENTE</v>
      </c>
      <c r="S130" s="457"/>
      <c r="T130" s="457"/>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8" t="s">
        <v>642</v>
      </c>
      <c r="Y130" s="278" t="s">
        <v>2896</v>
      </c>
      <c r="Z130" s="278" t="s">
        <v>645</v>
      </c>
      <c r="AA130" s="278" t="s">
        <v>2897</v>
      </c>
      <c r="AB130" s="440" t="s">
        <v>648</v>
      </c>
    </row>
    <row r="131" spans="1:28" ht="51" hidden="1" customHeight="1" x14ac:dyDescent="0.2">
      <c r="A131" s="378"/>
      <c r="B131" s="372"/>
      <c r="C131" s="459"/>
      <c r="D131" s="372"/>
      <c r="E131" s="372"/>
      <c r="F131" s="372"/>
      <c r="G131" s="133" t="str">
        <f>'01-Mapa de riesgo-UO'!I132</f>
        <v>No hay notificaciones de respuesta de las diferentes solicitudes.</v>
      </c>
      <c r="H131" s="372"/>
      <c r="I131" s="438"/>
      <c r="J131" s="372"/>
      <c r="K131" s="492"/>
      <c r="L131" s="492"/>
      <c r="M131" s="276">
        <f>IF('01-Mapa de riesgo-UO'!S132="No existen", "No existe control para el riesgo",'01-Mapa de riesgo-UO'!W132)</f>
        <v>0</v>
      </c>
      <c r="N131" s="276">
        <f>'01-Mapa de riesgo-UO'!AB132</f>
        <v>0</v>
      </c>
      <c r="O131" s="276">
        <f>'01-Mapa de riesgo-UO'!AG132</f>
        <v>0</v>
      </c>
      <c r="P131" s="277">
        <f>'01-Mapa de riesgo-UO'!AL132</f>
        <v>0</v>
      </c>
      <c r="Q131" s="277">
        <f>'01-Mapa de riesgo-UO'!AP132</f>
        <v>0</v>
      </c>
      <c r="R131" s="438"/>
      <c r="S131" s="457"/>
      <c r="T131" s="457"/>
      <c r="U131" s="114">
        <f>'01-Mapa de riesgo-UO'!AW132</f>
        <v>0</v>
      </c>
      <c r="V131" s="114">
        <f>'01-Mapa de riesgo-UO'!AX132</f>
        <v>0</v>
      </c>
      <c r="W131" s="132">
        <f>IF(U131="COMPARTIR",'01-Mapa de riesgo-UO'!BA132, IF(U131=0, 0,$I$6))</f>
        <v>0</v>
      </c>
      <c r="X131" s="278"/>
      <c r="Y131" s="278"/>
      <c r="Z131" s="278"/>
      <c r="AA131" s="278"/>
      <c r="AB131" s="440"/>
    </row>
    <row r="132" spans="1:28" ht="51" hidden="1" customHeight="1" x14ac:dyDescent="0.2">
      <c r="A132" s="378"/>
      <c r="B132" s="372"/>
      <c r="C132" s="459"/>
      <c r="D132" s="372"/>
      <c r="E132" s="372"/>
      <c r="F132" s="372"/>
      <c r="G132" s="133" t="str">
        <f>'01-Mapa de riesgo-UO'!I133</f>
        <v>Falta de profesionalismo para la realización de los procesos legales por parte de las personas encargadas</v>
      </c>
      <c r="H132" s="372"/>
      <c r="I132" s="438"/>
      <c r="J132" s="372"/>
      <c r="K132" s="492"/>
      <c r="L132" s="492"/>
      <c r="M132" s="276">
        <f>IF('01-Mapa de riesgo-UO'!S133="No existen", "No existe control para el riesgo",'01-Mapa de riesgo-UO'!W133)</f>
        <v>0</v>
      </c>
      <c r="N132" s="276">
        <f>'01-Mapa de riesgo-UO'!AB133</f>
        <v>0</v>
      </c>
      <c r="O132" s="276">
        <f>'01-Mapa de riesgo-UO'!AG133</f>
        <v>0</v>
      </c>
      <c r="P132" s="277">
        <f>'01-Mapa de riesgo-UO'!AL133</f>
        <v>0</v>
      </c>
      <c r="Q132" s="277">
        <f>'01-Mapa de riesgo-UO'!AP133</f>
        <v>0</v>
      </c>
      <c r="R132" s="438"/>
      <c r="S132" s="457"/>
      <c r="T132" s="457"/>
      <c r="U132" s="114">
        <f>'01-Mapa de riesgo-UO'!AW133</f>
        <v>0</v>
      </c>
      <c r="V132" s="114">
        <f>'01-Mapa de riesgo-UO'!AX133</f>
        <v>0</v>
      </c>
      <c r="W132" s="132">
        <f>IF(U132="COMPARTIR",'01-Mapa de riesgo-UO'!BA133, IF(U132=0, 0,$I$6))</f>
        <v>0</v>
      </c>
      <c r="X132" s="278"/>
      <c r="Y132" s="278"/>
      <c r="Z132" s="278"/>
      <c r="AA132" s="278"/>
      <c r="AB132" s="440"/>
    </row>
    <row r="133" spans="1:28" ht="51" hidden="1" customHeight="1" x14ac:dyDescent="0.2">
      <c r="A133" s="378">
        <v>42</v>
      </c>
      <c r="B133" s="372" t="str">
        <f>'01-Mapa de riesgo-UO'!D134</f>
        <v>DOCENCIA</v>
      </c>
      <c r="C133" s="459"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372" t="str">
        <f>'01-Mapa de riesgo-UO'!AU134</f>
        <v>No. De Resoluciones de Renovación de registros Calificados otorgadas/No. De Solicitudes de Renovación de  Registros Calificados de Programas solicitadas con proceso finalizado</v>
      </c>
      <c r="K133" s="472">
        <v>1</v>
      </c>
      <c r="L133" s="457" t="s">
        <v>2898</v>
      </c>
      <c r="M133" s="276"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6">
        <f>'01-Mapa de riesgo-UO'!AB134</f>
        <v>0</v>
      </c>
      <c r="O133" s="276" t="str">
        <f>'01-Mapa de riesgo-UO'!AG134</f>
        <v>Profesional Vicerrectoria Academica
Director de programa académico
Profesional de decanatura</v>
      </c>
      <c r="P133" s="277" t="str">
        <f>'01-Mapa de riesgo-UO'!AL134</f>
        <v>Semestral</v>
      </c>
      <c r="Q133" s="277" t="str">
        <f>'01-Mapa de riesgo-UO'!AP134</f>
        <v>Preventivo</v>
      </c>
      <c r="R133" s="438" t="str">
        <f>'01-Mapa de riesgo-UO'!AR134</f>
        <v>ACEPTABLE</v>
      </c>
      <c r="S133" s="457" t="s">
        <v>2903</v>
      </c>
      <c r="T133" s="457"/>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8" t="s">
        <v>282</v>
      </c>
      <c r="Y133" s="278" t="s">
        <v>1221</v>
      </c>
      <c r="Z133" s="278" t="s">
        <v>643</v>
      </c>
      <c r="AA133" s="278"/>
      <c r="AB133" s="440" t="s">
        <v>648</v>
      </c>
    </row>
    <row r="134" spans="1:28" ht="51" hidden="1" customHeight="1" x14ac:dyDescent="0.2">
      <c r="A134" s="378"/>
      <c r="B134" s="372"/>
      <c r="C134" s="459"/>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372"/>
      <c r="K134" s="455"/>
      <c r="L134" s="457"/>
      <c r="M134" s="276" t="str">
        <f>IF('01-Mapa de riesgo-UO'!S135="No existen", "No existe control para el riesgo",'01-Mapa de riesgo-UO'!W135)</f>
        <v>Grupo de apoyo de renovación curricular de la Facultad Ciencias de la Salud</v>
      </c>
      <c r="N134" s="276">
        <f>'01-Mapa de riesgo-UO'!AB135</f>
        <v>0</v>
      </c>
      <c r="O134" s="276" t="str">
        <f>'01-Mapa de riesgo-UO'!AG135</f>
        <v>Decano
Profesional decanatura</v>
      </c>
      <c r="P134" s="277" t="str">
        <f>'01-Mapa de riesgo-UO'!AL135</f>
        <v>Semanal</v>
      </c>
      <c r="Q134" s="277" t="str">
        <f>'01-Mapa de riesgo-UO'!AP135</f>
        <v>Preventivo</v>
      </c>
      <c r="R134" s="438"/>
      <c r="S134" s="457" t="s">
        <v>1222</v>
      </c>
      <c r="T134" s="457"/>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8" t="s">
        <v>282</v>
      </c>
      <c r="Y134" s="278" t="s">
        <v>1223</v>
      </c>
      <c r="Z134" s="278" t="s">
        <v>643</v>
      </c>
      <c r="AA134" s="278"/>
      <c r="AB134" s="440"/>
    </row>
    <row r="135" spans="1:28" ht="51" hidden="1" customHeight="1" x14ac:dyDescent="0.2">
      <c r="A135" s="378"/>
      <c r="B135" s="372"/>
      <c r="C135" s="459"/>
      <c r="D135" s="372"/>
      <c r="E135" s="372"/>
      <c r="F135" s="372"/>
      <c r="G135" s="133" t="str">
        <f>'01-Mapa de riesgo-UO'!I136</f>
        <v>Demora en el trámite y seguimiento del proceso, la planta docente predominante por contratación de prestación en los servicios de posgrado.</v>
      </c>
      <c r="H135" s="372"/>
      <c r="I135" s="438"/>
      <c r="J135" s="372"/>
      <c r="K135" s="455"/>
      <c r="L135" s="457"/>
      <c r="M135" s="276">
        <f>IF('01-Mapa de riesgo-UO'!S136="No existen", "No existe control para el riesgo",'01-Mapa de riesgo-UO'!W136)</f>
        <v>0</v>
      </c>
      <c r="N135" s="276">
        <f>'01-Mapa de riesgo-UO'!AB136</f>
        <v>0</v>
      </c>
      <c r="O135" s="276">
        <f>'01-Mapa de riesgo-UO'!AG136</f>
        <v>0</v>
      </c>
      <c r="P135" s="277">
        <f>'01-Mapa de riesgo-UO'!AL136</f>
        <v>0</v>
      </c>
      <c r="Q135" s="277">
        <f>'01-Mapa de riesgo-UO'!AP136</f>
        <v>0</v>
      </c>
      <c r="R135" s="438"/>
      <c r="S135" s="457"/>
      <c r="T135" s="457"/>
      <c r="U135" s="114">
        <f>'01-Mapa de riesgo-UO'!AW136</f>
        <v>0</v>
      </c>
      <c r="V135" s="114">
        <f>'01-Mapa de riesgo-UO'!AX136</f>
        <v>0</v>
      </c>
      <c r="W135" s="132">
        <f>IF(U135="COMPARTIR",'01-Mapa de riesgo-UO'!BA136, IF(U135=0, 0,$I$6))</f>
        <v>0</v>
      </c>
      <c r="X135" s="278"/>
      <c r="Y135" s="278"/>
      <c r="Z135" s="278"/>
      <c r="AA135" s="278"/>
      <c r="AB135" s="440"/>
    </row>
    <row r="136" spans="1:28" ht="51" hidden="1" customHeight="1" x14ac:dyDescent="0.2">
      <c r="A136" s="378">
        <v>43</v>
      </c>
      <c r="B136" s="372" t="str">
        <f>'01-Mapa de riesgo-UO'!D137</f>
        <v>DOCENCIA</v>
      </c>
      <c r="C136" s="459"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372" t="str">
        <f>'01-Mapa de riesgo-UO'!AU137</f>
        <v>No. De Estudiantes Matriculados Siguiente Semestre-nuevos matriculados/No. De Estudiantes Matriculados al inicio del semestre anterior por programa académico</v>
      </c>
      <c r="K136" s="472">
        <v>0.97</v>
      </c>
      <c r="L136" s="457" t="s">
        <v>2899</v>
      </c>
      <c r="M136" s="276" t="str">
        <f>IF('01-Mapa de riesgo-UO'!S137="No existen", "No existe control para el riesgo",'01-Mapa de riesgo-UO'!W137)</f>
        <v>Seguimiento del Programa PAI de la Vicerrectoría de Responsabilidad Social y Bienestar Universitario</v>
      </c>
      <c r="N136" s="276">
        <f>'01-Mapa de riesgo-UO'!AB137</f>
        <v>0</v>
      </c>
      <c r="O136" s="276" t="str">
        <f>'01-Mapa de riesgo-UO'!AG137</f>
        <v>Profesional PAI</v>
      </c>
      <c r="P136" s="277" t="str">
        <f>'01-Mapa de riesgo-UO'!AL137</f>
        <v>Semestral</v>
      </c>
      <c r="Q136" s="277" t="str">
        <f>'01-Mapa de riesgo-UO'!AP137</f>
        <v>Preventivo</v>
      </c>
      <c r="R136" s="438" t="str">
        <f>'01-Mapa de riesgo-UO'!AR137</f>
        <v>FUERTE</v>
      </c>
      <c r="S136" s="457" t="s">
        <v>1224</v>
      </c>
      <c r="T136" s="457"/>
      <c r="U136" s="114" t="str">
        <f>'01-Mapa de riesgo-UO'!AW137</f>
        <v>REDUCIR</v>
      </c>
      <c r="V136" s="114" t="str">
        <f>'01-Mapa de riesgo-UO'!AX137</f>
        <v>Evaluar resultados de las actividades realizadas para evitar la deserción</v>
      </c>
      <c r="W136" s="132">
        <f>IF(U136="COMPARTIR",'01-Mapa de riesgo-UO'!BA137, IF(U136=0, 0,$I$6))</f>
        <v>0</v>
      </c>
      <c r="X136" s="278" t="s">
        <v>642</v>
      </c>
      <c r="Y136" s="278" t="s">
        <v>1225</v>
      </c>
      <c r="Z136" s="278" t="s">
        <v>645</v>
      </c>
      <c r="AA136" s="278"/>
      <c r="AB136" s="440" t="s">
        <v>648</v>
      </c>
    </row>
    <row r="137" spans="1:28" ht="51" hidden="1" customHeight="1" x14ac:dyDescent="0.2">
      <c r="A137" s="378"/>
      <c r="B137" s="372"/>
      <c r="C137" s="459"/>
      <c r="D137" s="372"/>
      <c r="E137" s="372"/>
      <c r="F137" s="372"/>
      <c r="G137" s="133" t="str">
        <f>'01-Mapa de riesgo-UO'!I138</f>
        <v>Falta de calidad de los programas academicos</v>
      </c>
      <c r="H137" s="372"/>
      <c r="I137" s="438"/>
      <c r="J137" s="372"/>
      <c r="K137" s="455"/>
      <c r="L137" s="457"/>
      <c r="M137" s="276" t="str">
        <f>IF('01-Mapa de riesgo-UO'!S138="No existen", "No existe control para el riesgo",'01-Mapa de riesgo-UO'!W138)</f>
        <v>Seguimiento a los indicadores de deserción</v>
      </c>
      <c r="N137" s="276">
        <f>'01-Mapa de riesgo-UO'!AB138</f>
        <v>0</v>
      </c>
      <c r="O137" s="276" t="str">
        <f>'01-Mapa de riesgo-UO'!AG138</f>
        <v>Profesional Vicerrectoria Academica
Director de programa académico</v>
      </c>
      <c r="P137" s="277" t="str">
        <f>'01-Mapa de riesgo-UO'!AL138</f>
        <v>Semestral</v>
      </c>
      <c r="Q137" s="277" t="str">
        <f>'01-Mapa de riesgo-UO'!AP138</f>
        <v>Preventivo</v>
      </c>
      <c r="R137" s="438"/>
      <c r="S137" s="457" t="s">
        <v>1226</v>
      </c>
      <c r="T137" s="457"/>
      <c r="U137" s="114" t="str">
        <f>'01-Mapa de riesgo-UO'!AW138</f>
        <v>REDUCIR</v>
      </c>
      <c r="V137" s="114" t="str">
        <f>'01-Mapa de riesgo-UO'!AX138</f>
        <v>Planes de acción para evitar el aumento de la deserción</v>
      </c>
      <c r="W137" s="132">
        <f>IF(U137="COMPARTIR",'01-Mapa de riesgo-UO'!BA138, IF(U137=0, 0,$I$6))</f>
        <v>0</v>
      </c>
      <c r="X137" s="278" t="s">
        <v>282</v>
      </c>
      <c r="Y137" s="278" t="s">
        <v>1227</v>
      </c>
      <c r="Z137" s="278" t="s">
        <v>643</v>
      </c>
      <c r="AA137" s="278"/>
      <c r="AB137" s="440"/>
    </row>
    <row r="138" spans="1:28" ht="51" hidden="1" customHeight="1" x14ac:dyDescent="0.2">
      <c r="A138" s="378"/>
      <c r="B138" s="372"/>
      <c r="C138" s="459"/>
      <c r="D138" s="372"/>
      <c r="E138" s="372"/>
      <c r="F138" s="372"/>
      <c r="G138" s="133" t="str">
        <f>'01-Mapa de riesgo-UO'!I139</f>
        <v>Largos periodos de cese de actividades por los paros que se realizan.</v>
      </c>
      <c r="H138" s="372"/>
      <c r="I138" s="438"/>
      <c r="J138" s="372"/>
      <c r="K138" s="455"/>
      <c r="L138" s="457"/>
      <c r="M138" s="276">
        <f>IF('01-Mapa de riesgo-UO'!S139="No existen", "No existe control para el riesgo",'01-Mapa de riesgo-UO'!W139)</f>
        <v>0</v>
      </c>
      <c r="N138" s="276">
        <f>'01-Mapa de riesgo-UO'!AB139</f>
        <v>0</v>
      </c>
      <c r="O138" s="276">
        <f>'01-Mapa de riesgo-UO'!AG139</f>
        <v>0</v>
      </c>
      <c r="P138" s="277">
        <f>'01-Mapa de riesgo-UO'!AL139</f>
        <v>0</v>
      </c>
      <c r="Q138" s="277">
        <f>'01-Mapa de riesgo-UO'!AP139</f>
        <v>0</v>
      </c>
      <c r="R138" s="438"/>
      <c r="S138" s="457"/>
      <c r="T138" s="457"/>
      <c r="U138" s="114">
        <f>'01-Mapa de riesgo-UO'!AW139</f>
        <v>0</v>
      </c>
      <c r="V138" s="114">
        <f>'01-Mapa de riesgo-UO'!AX139</f>
        <v>0</v>
      </c>
      <c r="W138" s="132">
        <f>IF(U138="COMPARTIR",'01-Mapa de riesgo-UO'!BA139, IF(U138=0, 0,$I$6))</f>
        <v>0</v>
      </c>
      <c r="X138" s="278"/>
      <c r="Y138" s="278"/>
      <c r="Z138" s="278"/>
      <c r="AA138" s="278"/>
      <c r="AB138" s="440"/>
    </row>
    <row r="139" spans="1:28" ht="51" hidden="1" customHeight="1" x14ac:dyDescent="0.2">
      <c r="A139" s="378">
        <v>44</v>
      </c>
      <c r="B139" s="372" t="str">
        <f>'01-Mapa de riesgo-UO'!D140</f>
        <v>DOCENCIA</v>
      </c>
      <c r="C139" s="459"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372" t="str">
        <f>'01-Mapa de riesgo-UO'!AU140</f>
        <v>Indicadores de saberpro</v>
      </c>
      <c r="K139" s="472">
        <v>0</v>
      </c>
      <c r="L139" s="457" t="s">
        <v>2900</v>
      </c>
      <c r="M139" s="276" t="str">
        <f>IF('01-Mapa de riesgo-UO'!S140="No existen", "No existe control para el riesgo",'01-Mapa de riesgo-UO'!W140)</f>
        <v>Seguimiento a traves del comité curricular de los programas</v>
      </c>
      <c r="N139" s="276">
        <f>'01-Mapa de riesgo-UO'!AB140</f>
        <v>0</v>
      </c>
      <c r="O139" s="276" t="str">
        <f>'01-Mapa de riesgo-UO'!AG140</f>
        <v>Director de programa
Docentes miembros del comité
Estudiantes y Egresados miembros del comité</v>
      </c>
      <c r="P139" s="277" t="str">
        <f>'01-Mapa de riesgo-UO'!AL140</f>
        <v>Anual</v>
      </c>
      <c r="Q139" s="277" t="str">
        <f>'01-Mapa de riesgo-UO'!AP140</f>
        <v>Preventivo</v>
      </c>
      <c r="R139" s="438" t="str">
        <f>'01-Mapa de riesgo-UO'!AR140</f>
        <v>ACEPTABLE</v>
      </c>
      <c r="S139" s="457"/>
      <c r="T139" s="457"/>
      <c r="U139" s="114" t="str">
        <f>'01-Mapa de riesgo-UO'!AW140</f>
        <v>ASUMIR</v>
      </c>
      <c r="V139" s="114">
        <f>'01-Mapa de riesgo-UO'!AX140</f>
        <v>0</v>
      </c>
      <c r="W139" s="132">
        <f>IF(U139="COMPARTIR",'01-Mapa de riesgo-UO'!BA140, IF(U139=0, 0,$I$6))</f>
        <v>0</v>
      </c>
      <c r="X139" s="278"/>
      <c r="Y139" s="278"/>
      <c r="Z139" s="278"/>
      <c r="AA139" s="278"/>
      <c r="AB139" s="440" t="s">
        <v>660</v>
      </c>
    </row>
    <row r="140" spans="1:28" ht="51" hidden="1" customHeight="1" x14ac:dyDescent="0.2">
      <c r="A140" s="378"/>
      <c r="B140" s="372"/>
      <c r="C140" s="459"/>
      <c r="D140" s="372"/>
      <c r="E140" s="372"/>
      <c r="F140" s="372"/>
      <c r="G140" s="133" t="str">
        <f>'01-Mapa de riesgo-UO'!I141</f>
        <v>Falta de motivación por parte de los estudiantes que presentan las pruebas</v>
      </c>
      <c r="H140" s="372"/>
      <c r="I140" s="438"/>
      <c r="J140" s="372"/>
      <c r="K140" s="455"/>
      <c r="L140" s="457"/>
      <c r="M140" s="276" t="str">
        <f>IF('01-Mapa de riesgo-UO'!S141="No existen", "No existe control para el riesgo",'01-Mapa de riesgo-UO'!W141)</f>
        <v>Capacitar docentes en formulación de preguntas de acuerdo a las pruebas</v>
      </c>
      <c r="N140" s="276">
        <f>'01-Mapa de riesgo-UO'!AB141</f>
        <v>0</v>
      </c>
      <c r="O140" s="276">
        <f>'01-Mapa de riesgo-UO'!AG141</f>
        <v>0</v>
      </c>
      <c r="P140" s="277" t="str">
        <f>'01-Mapa de riesgo-UO'!AL141</f>
        <v>Anual</v>
      </c>
      <c r="Q140" s="277" t="str">
        <f>'01-Mapa de riesgo-UO'!AP141</f>
        <v>Preventivo</v>
      </c>
      <c r="R140" s="438"/>
      <c r="S140" s="457"/>
      <c r="T140" s="457"/>
      <c r="U140" s="114" t="str">
        <f>'01-Mapa de riesgo-UO'!AW141</f>
        <v>ASUMIR</v>
      </c>
      <c r="V140" s="114">
        <f>'01-Mapa de riesgo-UO'!AX141</f>
        <v>0</v>
      </c>
      <c r="W140" s="132">
        <f>IF(U140="COMPARTIR",'01-Mapa de riesgo-UO'!BA141, IF(U140=0, 0,$I$6))</f>
        <v>0</v>
      </c>
      <c r="X140" s="278"/>
      <c r="Y140" s="278"/>
      <c r="Z140" s="278"/>
      <c r="AA140" s="278"/>
      <c r="AB140" s="440"/>
    </row>
    <row r="141" spans="1:28" ht="51" hidden="1" customHeight="1" x14ac:dyDescent="0.2">
      <c r="A141" s="378"/>
      <c r="B141" s="372"/>
      <c r="C141" s="459"/>
      <c r="D141" s="372"/>
      <c r="E141" s="372"/>
      <c r="F141" s="372"/>
      <c r="G141" s="133">
        <f>'01-Mapa de riesgo-UO'!I142</f>
        <v>0</v>
      </c>
      <c r="H141" s="372"/>
      <c r="I141" s="438"/>
      <c r="J141" s="372"/>
      <c r="K141" s="455"/>
      <c r="L141" s="457"/>
      <c r="M141" s="276">
        <f>IF('01-Mapa de riesgo-UO'!S142="No existen", "No existe control para el riesgo",'01-Mapa de riesgo-UO'!W142)</f>
        <v>0</v>
      </c>
      <c r="N141" s="276">
        <f>'01-Mapa de riesgo-UO'!AB142</f>
        <v>0</v>
      </c>
      <c r="O141" s="276">
        <f>'01-Mapa de riesgo-UO'!AG142</f>
        <v>0</v>
      </c>
      <c r="P141" s="277">
        <f>'01-Mapa de riesgo-UO'!AL142</f>
        <v>0</v>
      </c>
      <c r="Q141" s="277">
        <f>'01-Mapa de riesgo-UO'!AP142</f>
        <v>0</v>
      </c>
      <c r="R141" s="438"/>
      <c r="S141" s="457"/>
      <c r="T141" s="457"/>
      <c r="U141" s="114" t="str">
        <f>'01-Mapa de riesgo-UO'!AW142</f>
        <v>ASUMIR</v>
      </c>
      <c r="V141" s="114">
        <f>'01-Mapa de riesgo-UO'!AX142</f>
        <v>0</v>
      </c>
      <c r="W141" s="132">
        <f>IF(U141="COMPARTIR",'01-Mapa de riesgo-UO'!BA142, IF(U141=0, 0,$I$6))</f>
        <v>0</v>
      </c>
      <c r="X141" s="278"/>
      <c r="Y141" s="278"/>
      <c r="Z141" s="278"/>
      <c r="AA141" s="278"/>
      <c r="AB141" s="440"/>
    </row>
    <row r="142" spans="1:28" ht="51" hidden="1" customHeight="1" x14ac:dyDescent="0.2">
      <c r="A142" s="378">
        <v>45</v>
      </c>
      <c r="B142" s="372" t="str">
        <f>'01-Mapa de riesgo-UO'!D143</f>
        <v>DOCENCIA</v>
      </c>
      <c r="C142" s="459"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372" t="str">
        <f>'01-Mapa de riesgo-UO'!AU143</f>
        <v>No. de curriculos actualizados/No. de curriculos a actualizar</v>
      </c>
      <c r="K142" s="472">
        <v>0.3</v>
      </c>
      <c r="L142" s="457" t="s">
        <v>1228</v>
      </c>
      <c r="M142" s="276" t="str">
        <f>IF('01-Mapa de riesgo-UO'!S143="No existen", "No existe control para el riesgo",'01-Mapa de riesgo-UO'!W143)</f>
        <v>Reuniones permanentes de los comités curriculares para tratar asuntos de actualización del currículo y retroalimentación con el medio externo</v>
      </c>
      <c r="N142" s="276">
        <f>'01-Mapa de riesgo-UO'!AB143</f>
        <v>0</v>
      </c>
      <c r="O142" s="276" t="str">
        <f>'01-Mapa de riesgo-UO'!AG143</f>
        <v>Director de programa
Docentes miembros del comité
Estudiantes y Egresados miembros del comité</v>
      </c>
      <c r="P142" s="277" t="str">
        <f>'01-Mapa de riesgo-UO'!AL143</f>
        <v>Trimestral</v>
      </c>
      <c r="Q142" s="277" t="str">
        <f>'01-Mapa de riesgo-UO'!AP143</f>
        <v>Preventivo</v>
      </c>
      <c r="R142" s="438" t="str">
        <f>'01-Mapa de riesgo-UO'!AR143</f>
        <v>ACEPTABLE</v>
      </c>
      <c r="S142" s="457" t="s">
        <v>1229</v>
      </c>
      <c r="T142" s="457"/>
      <c r="U142" s="114" t="str">
        <f>'01-Mapa de riesgo-UO'!AW143</f>
        <v>REDUCIR</v>
      </c>
      <c r="V142" s="114" t="str">
        <f>'01-Mapa de riesgo-UO'!AX143</f>
        <v>Revisar los curriculos de los  programas para verificar su pertinencia con el medio.</v>
      </c>
      <c r="W142" s="132">
        <f>IF(U142="COMPARTIR",'01-Mapa de riesgo-UO'!BA143, IF(U142=0, 0,$I$6))</f>
        <v>0</v>
      </c>
      <c r="X142" s="278" t="s">
        <v>282</v>
      </c>
      <c r="Y142" s="278" t="s">
        <v>2905</v>
      </c>
      <c r="Z142" s="278" t="s">
        <v>643</v>
      </c>
      <c r="AA142" s="278"/>
      <c r="AB142" s="440" t="s">
        <v>648</v>
      </c>
    </row>
    <row r="143" spans="1:28" ht="51" hidden="1" customHeight="1" x14ac:dyDescent="0.2">
      <c r="A143" s="378"/>
      <c r="B143" s="372"/>
      <c r="C143" s="459"/>
      <c r="D143" s="372"/>
      <c r="E143" s="372"/>
      <c r="F143" s="372"/>
      <c r="G143" s="133" t="str">
        <f>'01-Mapa de riesgo-UO'!I144</f>
        <v>Modelo de contratación docente no permite continuidad de los procesos y asignación de funciones</v>
      </c>
      <c r="H143" s="372"/>
      <c r="I143" s="438"/>
      <c r="J143" s="372"/>
      <c r="K143" s="455"/>
      <c r="L143" s="457"/>
      <c r="M143" s="276" t="str">
        <f>IF('01-Mapa de riesgo-UO'!S144="No existen", "No existe control para el riesgo",'01-Mapa de riesgo-UO'!W144)</f>
        <v>Participación de los comites curriculares en espacios de formación en renovación curricular</v>
      </c>
      <c r="N143" s="276">
        <f>'01-Mapa de riesgo-UO'!AB144</f>
        <v>0</v>
      </c>
      <c r="O143" s="276" t="str">
        <f>'01-Mapa de riesgo-UO'!AG144</f>
        <v>Profesional Vicerrectoria Academica</v>
      </c>
      <c r="P143" s="277" t="str">
        <f>'01-Mapa de riesgo-UO'!AL144</f>
        <v>Semestral</v>
      </c>
      <c r="Q143" s="277" t="str">
        <f>'01-Mapa de riesgo-UO'!AP144</f>
        <v>Preventivo</v>
      </c>
      <c r="R143" s="438"/>
      <c r="S143" s="457" t="s">
        <v>2904</v>
      </c>
      <c r="T143" s="457"/>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8" t="s">
        <v>283</v>
      </c>
      <c r="Y143" s="278" t="s">
        <v>2906</v>
      </c>
      <c r="Z143" s="278" t="s">
        <v>644</v>
      </c>
      <c r="AA143" s="278"/>
      <c r="AB143" s="440"/>
    </row>
    <row r="144" spans="1:28" ht="51" hidden="1" customHeight="1" x14ac:dyDescent="0.2">
      <c r="A144" s="378"/>
      <c r="B144" s="372"/>
      <c r="C144" s="459"/>
      <c r="D144" s="372"/>
      <c r="E144" s="372"/>
      <c r="F144" s="372"/>
      <c r="G144" s="133" t="str">
        <f>'01-Mapa de riesgo-UO'!I145</f>
        <v>Debilidad en los procesos de apropiación de los  lineamientos institucionales para la renovación curricular</v>
      </c>
      <c r="H144" s="372"/>
      <c r="I144" s="438"/>
      <c r="J144" s="372"/>
      <c r="K144" s="455"/>
      <c r="L144" s="457"/>
      <c r="M144" s="276">
        <f>IF('01-Mapa de riesgo-UO'!S145="No existen", "No existe control para el riesgo",'01-Mapa de riesgo-UO'!W145)</f>
        <v>0</v>
      </c>
      <c r="N144" s="276">
        <f>'01-Mapa de riesgo-UO'!AB145</f>
        <v>0</v>
      </c>
      <c r="O144" s="276">
        <f>'01-Mapa de riesgo-UO'!AG145</f>
        <v>0</v>
      </c>
      <c r="P144" s="277">
        <f>'01-Mapa de riesgo-UO'!AL145</f>
        <v>0</v>
      </c>
      <c r="Q144" s="277">
        <f>'01-Mapa de riesgo-UO'!AP145</f>
        <v>0</v>
      </c>
      <c r="R144" s="438"/>
      <c r="S144" s="457"/>
      <c r="T144" s="457"/>
      <c r="U144" s="114" t="str">
        <f>'01-Mapa de riesgo-UO'!AW145</f>
        <v>REDUCIR</v>
      </c>
      <c r="V144" s="114" t="str">
        <f>'01-Mapa de riesgo-UO'!AX145</f>
        <v>Acompañamiento y seguimiento de grupo asesor curricular de la Facultad</v>
      </c>
      <c r="W144" s="132">
        <f>IF(U144="COMPARTIR",'01-Mapa de riesgo-UO'!BA145, IF(U144=0, 0,$I$6))</f>
        <v>0</v>
      </c>
      <c r="X144" s="278"/>
      <c r="Y144" s="278"/>
      <c r="Z144" s="278"/>
      <c r="AA144" s="278"/>
      <c r="AB144" s="440"/>
    </row>
    <row r="145" spans="1:28" ht="51" hidden="1" customHeight="1" x14ac:dyDescent="0.2">
      <c r="A145" s="378">
        <v>46</v>
      </c>
      <c r="B145" s="372" t="str">
        <f>'01-Mapa de riesgo-UO'!D146</f>
        <v>INVESTIGACIÓN_E_INNOVACIÓN</v>
      </c>
      <c r="C145" s="459"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372" t="str">
        <f>'01-Mapa de riesgo-UO'!AU146</f>
        <v>No de grupos que descienden en su categoria/No de grupos reconocidos</v>
      </c>
      <c r="K145" s="472">
        <v>0</v>
      </c>
      <c r="L145" s="457" t="s">
        <v>2901</v>
      </c>
      <c r="M145" s="276"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6">
        <f>'01-Mapa de riesgo-UO'!AB146</f>
        <v>0</v>
      </c>
      <c r="O145" s="276" t="str">
        <f>'01-Mapa de riesgo-UO'!AG146</f>
        <v>Profesional de la Vicerrectoria de Investigación y Extensión 
Lider del grupo de investigación</v>
      </c>
      <c r="P145" s="277" t="str">
        <f>'01-Mapa de riesgo-UO'!AL146</f>
        <v>Semestral</v>
      </c>
      <c r="Q145" s="277" t="str">
        <f>'01-Mapa de riesgo-UO'!AP146</f>
        <v>Preventivo</v>
      </c>
      <c r="R145" s="438" t="str">
        <f>'01-Mapa de riesgo-UO'!AR146</f>
        <v>FUERTE</v>
      </c>
      <c r="S145" s="457" t="s">
        <v>1230</v>
      </c>
      <c r="T145" s="457"/>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8" t="s">
        <v>642</v>
      </c>
      <c r="Y145" s="278" t="s">
        <v>1231</v>
      </c>
      <c r="Z145" s="278" t="s">
        <v>645</v>
      </c>
      <c r="AA145" s="278"/>
      <c r="AB145" s="440" t="s">
        <v>648</v>
      </c>
    </row>
    <row r="146" spans="1:28" ht="51" hidden="1" customHeight="1" x14ac:dyDescent="0.2">
      <c r="A146" s="378"/>
      <c r="B146" s="372"/>
      <c r="C146" s="459"/>
      <c r="D146" s="372"/>
      <c r="E146" s="372"/>
      <c r="F146" s="372"/>
      <c r="G146" s="133" t="str">
        <f>'01-Mapa de riesgo-UO'!I147</f>
        <v>Desactualización de la información del Grupo de Investigación en la plataforma de Minciencias</v>
      </c>
      <c r="H146" s="372"/>
      <c r="I146" s="438"/>
      <c r="J146" s="372"/>
      <c r="K146" s="455"/>
      <c r="L146" s="457"/>
      <c r="M146" s="276" t="str">
        <f>IF('01-Mapa de riesgo-UO'!S147="No existen", "No existe control para el riesgo",'01-Mapa de riesgo-UO'!W147)</f>
        <v>Seguimiento a la información que se debe subir a CVLAC y GRUPLAC tanto investigadores como grupos</v>
      </c>
      <c r="N146" s="276">
        <f>'01-Mapa de riesgo-UO'!AB147</f>
        <v>0</v>
      </c>
      <c r="O146" s="276" t="str">
        <f>'01-Mapa de riesgo-UO'!AG147</f>
        <v>Profesional de la Vicerrectoria de Investigación y Extensión 
Lider del grupo de investigación</v>
      </c>
      <c r="P146" s="277" t="str">
        <f>'01-Mapa de riesgo-UO'!AL147</f>
        <v>Mensual</v>
      </c>
      <c r="Q146" s="277" t="str">
        <f>'01-Mapa de riesgo-UO'!AP147</f>
        <v>Preventivo</v>
      </c>
      <c r="R146" s="438"/>
      <c r="S146" s="457" t="s">
        <v>1232</v>
      </c>
      <c r="T146" s="457"/>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8" t="s">
        <v>642</v>
      </c>
      <c r="Y146" s="278" t="s">
        <v>2907</v>
      </c>
      <c r="Z146" s="278" t="s">
        <v>646</v>
      </c>
      <c r="AA146" s="278"/>
      <c r="AB146" s="440"/>
    </row>
    <row r="147" spans="1:28" ht="51" hidden="1" customHeight="1" x14ac:dyDescent="0.2">
      <c r="A147" s="378"/>
      <c r="B147" s="372"/>
      <c r="C147" s="459"/>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372"/>
      <c r="K147" s="455"/>
      <c r="L147" s="457"/>
      <c r="M147" s="276" t="str">
        <f>IF('01-Mapa de riesgo-UO'!S148="No existen", "No existe control para el riesgo",'01-Mapa de riesgo-UO'!W148)</f>
        <v>Hacer seguimiento a los microcurriculos para que tenga un efoque mas investigativo</v>
      </c>
      <c r="N147" s="276">
        <f>'01-Mapa de riesgo-UO'!AB148</f>
        <v>0</v>
      </c>
      <c r="O147" s="276" t="str">
        <f>'01-Mapa de riesgo-UO'!AG148</f>
        <v>Director de programa
Docentes miembros del comité
Estudiantes y Egresados miembros del comité</v>
      </c>
      <c r="P147" s="277" t="str">
        <f>'01-Mapa de riesgo-UO'!AL148</f>
        <v>Semestral</v>
      </c>
      <c r="Q147" s="277" t="str">
        <f>'01-Mapa de riesgo-UO'!AP148</f>
        <v>Preventivo</v>
      </c>
      <c r="R147" s="438"/>
      <c r="S147" s="457" t="s">
        <v>1233</v>
      </c>
      <c r="T147" s="457"/>
      <c r="U147" s="114" t="str">
        <f>'01-Mapa de riesgo-UO'!AW148</f>
        <v>REDUCIR</v>
      </c>
      <c r="V147" s="114" t="str">
        <f>'01-Mapa de riesgo-UO'!AX148</f>
        <v>Elaborar un cronograma que permita hacer seguimiento periodico a los microcurriculos</v>
      </c>
      <c r="W147" s="132">
        <f>IF(U147="COMPARTIR",'01-Mapa de riesgo-UO'!BA148, IF(U147=0, 0,$I$6))</f>
        <v>0</v>
      </c>
      <c r="X147" s="278" t="s">
        <v>282</v>
      </c>
      <c r="Y147" s="278" t="s">
        <v>1234</v>
      </c>
      <c r="Z147" s="278" t="s">
        <v>643</v>
      </c>
      <c r="AA147" s="278"/>
      <c r="AB147" s="440"/>
    </row>
    <row r="148" spans="1:28" ht="51" hidden="1" customHeight="1" x14ac:dyDescent="0.2">
      <c r="A148" s="378">
        <v>47</v>
      </c>
      <c r="B148" s="372" t="str">
        <f>'01-Mapa de riesgo-UO'!D149</f>
        <v>ADMINISTRACIÓN_INSTITUCIONAL</v>
      </c>
      <c r="C148" s="459"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372" t="str">
        <f>'01-Mapa de riesgo-UO'!AU149</f>
        <v>No. solicitudes de información realizada/No. de respuestas en el tiempo solicitado</v>
      </c>
      <c r="K148" s="472">
        <v>0.8</v>
      </c>
      <c r="L148" s="457" t="s">
        <v>1235</v>
      </c>
      <c r="M148" s="276" t="str">
        <f>IF('01-Mapa de riesgo-UO'!S149="No existen", "No existe control para el riesgo",'01-Mapa de riesgo-UO'!W149)</f>
        <v>Aplicativos actualizados y con información pertinente</v>
      </c>
      <c r="N148" s="276">
        <f>'01-Mapa de riesgo-UO'!AB149</f>
        <v>0</v>
      </c>
      <c r="O148" s="276" t="str">
        <f>'01-Mapa de riesgo-UO'!AG149</f>
        <v>Profesional de la decanatura</v>
      </c>
      <c r="P148" s="277" t="str">
        <f>'01-Mapa de riesgo-UO'!AL149</f>
        <v>Mensual</v>
      </c>
      <c r="Q148" s="277" t="str">
        <f>'01-Mapa de riesgo-UO'!AP149</f>
        <v>Preventivo</v>
      </c>
      <c r="R148" s="438" t="str">
        <f>'01-Mapa de riesgo-UO'!AR149</f>
        <v>ACEPTABLE</v>
      </c>
      <c r="S148" s="457" t="s">
        <v>1236</v>
      </c>
      <c r="T148" s="457"/>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8" t="s">
        <v>282</v>
      </c>
      <c r="Y148" s="278" t="s">
        <v>1237</v>
      </c>
      <c r="Z148" s="278" t="s">
        <v>643</v>
      </c>
      <c r="AA148" s="278"/>
      <c r="AB148" s="440" t="s">
        <v>648</v>
      </c>
    </row>
    <row r="149" spans="1:28" ht="51" hidden="1" customHeight="1" x14ac:dyDescent="0.2">
      <c r="A149" s="378"/>
      <c r="B149" s="372"/>
      <c r="C149" s="459"/>
      <c r="D149" s="372"/>
      <c r="E149" s="372"/>
      <c r="F149" s="372"/>
      <c r="G149" s="133" t="str">
        <f>'01-Mapa de riesgo-UO'!I150</f>
        <v>No obtener información a tiempo de otras areas para responder a las solicitudes</v>
      </c>
      <c r="H149" s="372"/>
      <c r="I149" s="438"/>
      <c r="J149" s="372"/>
      <c r="K149" s="455"/>
      <c r="L149" s="457"/>
      <c r="M149" s="276" t="str">
        <f>IF('01-Mapa de riesgo-UO'!S150="No existen", "No existe control para el riesgo",'01-Mapa de riesgo-UO'!W150)</f>
        <v>Tener un back up de la información interna de los procesos de la Facultad</v>
      </c>
      <c r="N149" s="276">
        <f>'01-Mapa de riesgo-UO'!AB150</f>
        <v>0</v>
      </c>
      <c r="O149" s="276">
        <f>'01-Mapa de riesgo-UO'!AG150</f>
        <v>0</v>
      </c>
      <c r="P149" s="277" t="str">
        <f>'01-Mapa de riesgo-UO'!AL150</f>
        <v>Mensual</v>
      </c>
      <c r="Q149" s="277" t="str">
        <f>'01-Mapa de riesgo-UO'!AP150</f>
        <v>Preventivo</v>
      </c>
      <c r="R149" s="438"/>
      <c r="S149" s="457" t="s">
        <v>1238</v>
      </c>
      <c r="T149" s="457"/>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8" t="s">
        <v>282</v>
      </c>
      <c r="Y149" s="278" t="s">
        <v>1239</v>
      </c>
      <c r="Z149" s="278" t="s">
        <v>643</v>
      </c>
      <c r="AA149" s="278"/>
      <c r="AB149" s="440"/>
    </row>
    <row r="150" spans="1:28" ht="51" hidden="1" customHeight="1" x14ac:dyDescent="0.2">
      <c r="A150" s="378"/>
      <c r="B150" s="372"/>
      <c r="C150" s="459"/>
      <c r="D150" s="372"/>
      <c r="E150" s="372"/>
      <c r="F150" s="372"/>
      <c r="G150" s="133">
        <f>'01-Mapa de riesgo-UO'!I151</f>
        <v>0</v>
      </c>
      <c r="H150" s="372"/>
      <c r="I150" s="438"/>
      <c r="J150" s="372"/>
      <c r="K150" s="455"/>
      <c r="L150" s="457"/>
      <c r="M150" s="276">
        <f>IF('01-Mapa de riesgo-UO'!S151="No existen", "No existe control para el riesgo",'01-Mapa de riesgo-UO'!W151)</f>
        <v>0</v>
      </c>
      <c r="N150" s="276">
        <f>'01-Mapa de riesgo-UO'!AB151</f>
        <v>0</v>
      </c>
      <c r="O150" s="276">
        <f>'01-Mapa de riesgo-UO'!AG151</f>
        <v>0</v>
      </c>
      <c r="P150" s="277">
        <f>'01-Mapa de riesgo-UO'!AL151</f>
        <v>0</v>
      </c>
      <c r="Q150" s="277">
        <f>'01-Mapa de riesgo-UO'!AP151</f>
        <v>0</v>
      </c>
      <c r="R150" s="438"/>
      <c r="S150" s="457"/>
      <c r="T150" s="457"/>
      <c r="U150" s="114">
        <f>'01-Mapa de riesgo-UO'!AW151</f>
        <v>0</v>
      </c>
      <c r="V150" s="114">
        <f>'01-Mapa de riesgo-UO'!AX151</f>
        <v>0</v>
      </c>
      <c r="W150" s="132">
        <f>IF(U150="COMPARTIR",'01-Mapa de riesgo-UO'!BA151, IF(U150=0, 0,$I$6))</f>
        <v>0</v>
      </c>
      <c r="X150" s="278"/>
      <c r="Y150" s="278"/>
      <c r="Z150" s="278"/>
      <c r="AA150" s="278"/>
      <c r="AB150" s="440"/>
    </row>
    <row r="151" spans="1:28" ht="51" hidden="1" customHeight="1" x14ac:dyDescent="0.2">
      <c r="A151" s="378">
        <v>48</v>
      </c>
      <c r="B151" s="372" t="str">
        <f>'01-Mapa de riesgo-UO'!D152</f>
        <v>DOCENCIA</v>
      </c>
      <c r="C151" s="459"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372" t="str">
        <f>'01-Mapa de riesgo-UO'!AU152</f>
        <v>No. estudiantes que realizaron movilidad/No. de solicitudes de movilidad avaladas</v>
      </c>
      <c r="K151" s="472">
        <v>0.9</v>
      </c>
      <c r="L151" s="457" t="s">
        <v>2902</v>
      </c>
      <c r="M151" s="276" t="str">
        <f>IF('01-Mapa de riesgo-UO'!S152="No existen", "No existe control para el riesgo",'01-Mapa de riesgo-UO'!W152)</f>
        <v xml:space="preserve">Divulgación de ofertas y convocatorias a la comunidad académica universitaria.
</v>
      </c>
      <c r="N151" s="276">
        <f>'01-Mapa de riesgo-UO'!AB152</f>
        <v>0</v>
      </c>
      <c r="O151" s="276" t="str">
        <f>'01-Mapa de riesgo-UO'!AG152</f>
        <v>Profesional Relaciones Internacionales Directores de programa
Profesional Decanatura</v>
      </c>
      <c r="P151" s="277" t="str">
        <f>'01-Mapa de riesgo-UO'!AL152</f>
        <v>Bimestral</v>
      </c>
      <c r="Q151" s="277" t="str">
        <f>'01-Mapa de riesgo-UO'!AP152</f>
        <v>Preventivo</v>
      </c>
      <c r="R151" s="438" t="str">
        <f>'01-Mapa de riesgo-UO'!AR152</f>
        <v>ACEPTABLE</v>
      </c>
      <c r="S151" s="457" t="s">
        <v>1240</v>
      </c>
      <c r="T151" s="457"/>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8" t="s">
        <v>282</v>
      </c>
      <c r="Y151" s="278" t="s">
        <v>2908</v>
      </c>
      <c r="Z151" s="278" t="s">
        <v>643</v>
      </c>
      <c r="AA151" s="278"/>
      <c r="AB151" s="440" t="s">
        <v>648</v>
      </c>
    </row>
    <row r="152" spans="1:28" ht="51" hidden="1" customHeight="1" x14ac:dyDescent="0.2">
      <c r="A152" s="378"/>
      <c r="B152" s="372"/>
      <c r="C152" s="459"/>
      <c r="D152" s="372"/>
      <c r="E152" s="372"/>
      <c r="F152" s="372"/>
      <c r="G152" s="133" t="str">
        <f>'01-Mapa de riesgo-UO'!I153</f>
        <v>No se informa a la comunidad los convenios vigentes para movilidad</v>
      </c>
      <c r="H152" s="372"/>
      <c r="I152" s="438"/>
      <c r="J152" s="372"/>
      <c r="K152" s="455"/>
      <c r="L152" s="457"/>
      <c r="M152" s="276" t="str">
        <f>IF('01-Mapa de riesgo-UO'!S153="No existen", "No existe control para el riesgo",'01-Mapa de riesgo-UO'!W153)</f>
        <v>Gestiones administrativas para la movilidad estudiantil y docente.</v>
      </c>
      <c r="N152" s="276">
        <f>'01-Mapa de riesgo-UO'!AB153</f>
        <v>0</v>
      </c>
      <c r="O152" s="276" t="str">
        <f>'01-Mapa de riesgo-UO'!AG153</f>
        <v>Profesional Relaciones Internacionales
Directores de programa
Profesional Decanatura
Auxiliares administrativos de programa</v>
      </c>
      <c r="P152" s="277" t="str">
        <f>'01-Mapa de riesgo-UO'!AL153</f>
        <v>Mensual</v>
      </c>
      <c r="Q152" s="277" t="str">
        <f>'01-Mapa de riesgo-UO'!AP153</f>
        <v>Preventivo</v>
      </c>
      <c r="R152" s="438"/>
      <c r="S152" s="457" t="s">
        <v>1241</v>
      </c>
      <c r="T152" s="457"/>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8" t="s">
        <v>282</v>
      </c>
      <c r="Y152" s="278" t="s">
        <v>1242</v>
      </c>
      <c r="Z152" s="278" t="s">
        <v>643</v>
      </c>
      <c r="AA152" s="278"/>
      <c r="AB152" s="440"/>
    </row>
    <row r="153" spans="1:28" ht="51" hidden="1" customHeight="1" x14ac:dyDescent="0.2">
      <c r="A153" s="378"/>
      <c r="B153" s="372"/>
      <c r="C153" s="459"/>
      <c r="D153" s="372"/>
      <c r="E153" s="372"/>
      <c r="F153" s="372"/>
      <c r="G153" s="133" t="str">
        <f>'01-Mapa de riesgo-UO'!I154</f>
        <v>Falta de recursos para realizar la movilidad.</v>
      </c>
      <c r="H153" s="372"/>
      <c r="I153" s="438"/>
      <c r="J153" s="372"/>
      <c r="K153" s="455"/>
      <c r="L153" s="457"/>
      <c r="M153" s="276">
        <f>IF('01-Mapa de riesgo-UO'!S154="No existen", "No existe control para el riesgo",'01-Mapa de riesgo-UO'!W154)</f>
        <v>0</v>
      </c>
      <c r="N153" s="276">
        <f>'01-Mapa de riesgo-UO'!AB154</f>
        <v>0</v>
      </c>
      <c r="O153" s="276">
        <f>'01-Mapa de riesgo-UO'!AG154</f>
        <v>0</v>
      </c>
      <c r="P153" s="277">
        <f>'01-Mapa de riesgo-UO'!AL154</f>
        <v>0</v>
      </c>
      <c r="Q153" s="277">
        <f>'01-Mapa de riesgo-UO'!AP154</f>
        <v>0</v>
      </c>
      <c r="R153" s="438"/>
      <c r="S153" s="457"/>
      <c r="T153" s="457"/>
      <c r="U153" s="114">
        <f>'01-Mapa de riesgo-UO'!AW154</f>
        <v>0</v>
      </c>
      <c r="V153" s="114">
        <f>'01-Mapa de riesgo-UO'!AX154</f>
        <v>0</v>
      </c>
      <c r="W153" s="132">
        <f>IF(U153="COMPARTIR",'01-Mapa de riesgo-UO'!BA154, IF(U153=0, 0,$I$6))</f>
        <v>0</v>
      </c>
      <c r="X153" s="278"/>
      <c r="Y153" s="278"/>
      <c r="Z153" s="278"/>
      <c r="AA153" s="278"/>
      <c r="AB153" s="440"/>
    </row>
    <row r="154" spans="1:28" ht="85.5" hidden="1" customHeight="1" x14ac:dyDescent="0.2">
      <c r="A154" s="378">
        <v>49</v>
      </c>
      <c r="B154" s="372" t="str">
        <f>'01-Mapa de riesgo-UO'!D155</f>
        <v>DOCENCIA</v>
      </c>
      <c r="C154" s="459"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372" t="str">
        <f>'01-Mapa de riesgo-UO'!AU155</f>
        <v>(# de programas académicos con renovación de acreditación de alta calidad/total de programas académicos acreditados)*100</v>
      </c>
      <c r="K154" s="471">
        <v>1</v>
      </c>
      <c r="L154" s="457" t="s">
        <v>2909</v>
      </c>
      <c r="M154" s="276" t="str">
        <f>IF('01-Mapa de riesgo-UO'!S155="No existen", "No existe control para el riesgo",'01-Mapa de riesgo-UO'!W155)</f>
        <v>Seguimiento y control de los procesos por parte de profesional de apoyo de la Facultad.</v>
      </c>
      <c r="N154" s="276">
        <f>'01-Mapa de riesgo-UO'!AB155</f>
        <v>0</v>
      </c>
      <c r="O154" s="276" t="str">
        <f>'01-Mapa de riesgo-UO'!AG155</f>
        <v>Profesional de gestión curricular de la Facultad</v>
      </c>
      <c r="P154" s="277" t="str">
        <f>'01-Mapa de riesgo-UO'!AL155</f>
        <v>Mensual</v>
      </c>
      <c r="Q154" s="277" t="str">
        <f>'01-Mapa de riesgo-UO'!AP155</f>
        <v>Preventivo</v>
      </c>
      <c r="R154" s="438" t="str">
        <f>'01-Mapa de riesgo-UO'!AR155</f>
        <v>FUERTE</v>
      </c>
      <c r="S154" s="457" t="s">
        <v>1308</v>
      </c>
      <c r="T154" s="457"/>
      <c r="U154" s="114" t="str">
        <f>'01-Mapa de riesgo-UO'!AW155</f>
        <v>ASUMIR</v>
      </c>
      <c r="V154" s="114">
        <f>'01-Mapa de riesgo-UO'!AX155</f>
        <v>0</v>
      </c>
      <c r="W154" s="132">
        <f>IF(U154="COMPARTIR",'01-Mapa de riesgo-UO'!BA155, IF(U154=0, 0,$I$6))</f>
        <v>0</v>
      </c>
      <c r="X154" s="278"/>
      <c r="Y154" s="278"/>
      <c r="Z154" s="278"/>
      <c r="AA154" s="278"/>
      <c r="AB154" s="440" t="s">
        <v>660</v>
      </c>
    </row>
    <row r="155" spans="1:28" ht="65.25" hidden="1" customHeight="1" x14ac:dyDescent="0.2">
      <c r="A155" s="378"/>
      <c r="B155" s="372"/>
      <c r="C155" s="459"/>
      <c r="D155" s="372"/>
      <c r="E155" s="372"/>
      <c r="F155" s="372"/>
      <c r="G155" s="133" t="str">
        <f>'01-Mapa de riesgo-UO'!I156</f>
        <v>No responder a los requerimientos y condiciones de calidad estipulados por la norma</v>
      </c>
      <c r="H155" s="372"/>
      <c r="I155" s="438"/>
      <c r="J155" s="372"/>
      <c r="K155" s="455"/>
      <c r="L155" s="457"/>
      <c r="M155" s="276" t="str">
        <f>IF('01-Mapa de riesgo-UO'!S156="No existen", "No existe control para el riesgo",'01-Mapa de riesgo-UO'!W156)</f>
        <v xml:space="preserve">Seguimiento y control de los procesos de la dirección de programa </v>
      </c>
      <c r="N155" s="276">
        <f>'01-Mapa de riesgo-UO'!AB156</f>
        <v>0</v>
      </c>
      <c r="O155" s="276" t="str">
        <f>'01-Mapa de riesgo-UO'!AG156</f>
        <v>Director  del programa académico</v>
      </c>
      <c r="P155" s="277" t="str">
        <f>'01-Mapa de riesgo-UO'!AL156</f>
        <v>Anual</v>
      </c>
      <c r="Q155" s="277" t="str">
        <f>'01-Mapa de riesgo-UO'!AP156</f>
        <v>Preventivo</v>
      </c>
      <c r="R155" s="438"/>
      <c r="S155" s="457" t="s">
        <v>2914</v>
      </c>
      <c r="T155" s="457"/>
      <c r="U155" s="114" t="str">
        <f>'01-Mapa de riesgo-UO'!AW156</f>
        <v>ASUMIR</v>
      </c>
      <c r="V155" s="114">
        <f>'01-Mapa de riesgo-UO'!AX156</f>
        <v>0</v>
      </c>
      <c r="W155" s="132">
        <f>IF(U155="COMPARTIR",'01-Mapa de riesgo-UO'!BA156, IF(U155=0, 0,$I$6))</f>
        <v>0</v>
      </c>
      <c r="X155" s="278"/>
      <c r="Y155" s="278"/>
      <c r="Z155" s="278"/>
      <c r="AA155" s="278"/>
      <c r="AB155" s="440"/>
    </row>
    <row r="156" spans="1:28" ht="65.25" hidden="1" customHeight="1" x14ac:dyDescent="0.2">
      <c r="A156" s="378"/>
      <c r="B156" s="372"/>
      <c r="C156" s="459"/>
      <c r="D156" s="372"/>
      <c r="E156" s="372"/>
      <c r="F156" s="372"/>
      <c r="G156" s="133" t="str">
        <f>'01-Mapa de riesgo-UO'!I157</f>
        <v>Por falta de recursos no hay suficiente cumplimiento de las condiciones requeridas para acreditar programas (infraestructura - docentes - investigación )</v>
      </c>
      <c r="H156" s="372"/>
      <c r="I156" s="438"/>
      <c r="J156" s="372"/>
      <c r="K156" s="455"/>
      <c r="L156" s="457"/>
      <c r="M156" s="276" t="str">
        <f>IF('01-Mapa de riesgo-UO'!S157="No existen", "No existe control para el riesgo",'01-Mapa de riesgo-UO'!W157)</f>
        <v>Seguimiento y control de los procesos de la Decanatura (Consejo de Facultad)</v>
      </c>
      <c r="N156" s="276">
        <f>'01-Mapa de riesgo-UO'!AB157</f>
        <v>0</v>
      </c>
      <c r="O156" s="276" t="str">
        <f>'01-Mapa de riesgo-UO'!AG157</f>
        <v>Decano</v>
      </c>
      <c r="P156" s="277" t="str">
        <f>'01-Mapa de riesgo-UO'!AL157</f>
        <v>Anual</v>
      </c>
      <c r="Q156" s="277" t="str">
        <f>'01-Mapa de riesgo-UO'!AP157</f>
        <v>Preventivo</v>
      </c>
      <c r="R156" s="438"/>
      <c r="S156" s="457" t="s">
        <v>2915</v>
      </c>
      <c r="T156" s="457"/>
      <c r="U156" s="114" t="str">
        <f>'01-Mapa de riesgo-UO'!AW157</f>
        <v>ASUMIR</v>
      </c>
      <c r="V156" s="114">
        <f>'01-Mapa de riesgo-UO'!AX157</f>
        <v>0</v>
      </c>
      <c r="W156" s="132">
        <f>IF(U156="COMPARTIR",'01-Mapa de riesgo-UO'!BA157, IF(U156=0, 0,$I$6))</f>
        <v>0</v>
      </c>
      <c r="X156" s="278"/>
      <c r="Y156" s="278"/>
      <c r="Z156" s="278"/>
      <c r="AA156" s="278"/>
      <c r="AB156" s="440"/>
    </row>
    <row r="157" spans="1:28" ht="65.25" hidden="1" customHeight="1" x14ac:dyDescent="0.2">
      <c r="A157" s="378">
        <v>50</v>
      </c>
      <c r="B157" s="372" t="str">
        <f>'01-Mapa de riesgo-UO'!D158</f>
        <v>DOCENCIA</v>
      </c>
      <c r="C157" s="459"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372" t="str">
        <f>'01-Mapa de riesgo-UO'!AU158</f>
        <v>(# de programas académicos con renovación curricular/total de programas académicos)*100</v>
      </c>
      <c r="K157" s="471">
        <v>0.74</v>
      </c>
      <c r="L157" s="457" t="s">
        <v>2910</v>
      </c>
      <c r="M157" s="276" t="str">
        <f>IF('01-Mapa de riesgo-UO'!S158="No existen", "No existe control para el riesgo",'01-Mapa de riesgo-UO'!W158)</f>
        <v>Seguimiento y control de los procesos de los comités curriculares</v>
      </c>
      <c r="N157" s="276">
        <f>'01-Mapa de riesgo-UO'!AB158</f>
        <v>0</v>
      </c>
      <c r="O157" s="276" t="str">
        <f>'01-Mapa de riesgo-UO'!AG158</f>
        <v xml:space="preserve">Director  del programa académico - Profesional de gestión curricular de la Facultad. </v>
      </c>
      <c r="P157" s="277" t="str">
        <f>'01-Mapa de riesgo-UO'!AL158</f>
        <v>Semestral</v>
      </c>
      <c r="Q157" s="277" t="str">
        <f>'01-Mapa de riesgo-UO'!AP158</f>
        <v>Preventivo</v>
      </c>
      <c r="R157" s="438" t="str">
        <f>'01-Mapa de riesgo-UO'!AR158</f>
        <v>FUERTE</v>
      </c>
      <c r="S157" s="457" t="s">
        <v>2916</v>
      </c>
      <c r="T157" s="457"/>
      <c r="U157" s="114" t="str">
        <f>'01-Mapa de riesgo-UO'!AW158</f>
        <v>ASUMIR</v>
      </c>
      <c r="V157" s="114">
        <f>'01-Mapa de riesgo-UO'!AX158</f>
        <v>0</v>
      </c>
      <c r="W157" s="132">
        <f>IF(U157="COMPARTIR",'01-Mapa de riesgo-UO'!BA158, IF(U157=0, 0,$I$6))</f>
        <v>0</v>
      </c>
      <c r="X157" s="278"/>
      <c r="Y157" s="278"/>
      <c r="Z157" s="278"/>
      <c r="AA157" s="278"/>
      <c r="AB157" s="440" t="s">
        <v>648</v>
      </c>
    </row>
    <row r="158" spans="1:28" ht="65.25" hidden="1" customHeight="1" x14ac:dyDescent="0.2">
      <c r="A158" s="378"/>
      <c r="B158" s="372"/>
      <c r="C158" s="459"/>
      <c r="D158" s="372"/>
      <c r="E158" s="372"/>
      <c r="F158" s="372"/>
      <c r="G158" s="133" t="str">
        <f>'01-Mapa de riesgo-UO'!I159</f>
        <v>Desactualización curricular de los programas de la Facultad</v>
      </c>
      <c r="H158" s="372"/>
      <c r="I158" s="438"/>
      <c r="J158" s="372"/>
      <c r="K158" s="455"/>
      <c r="L158" s="457"/>
      <c r="M158" s="276" t="str">
        <f>IF('01-Mapa de riesgo-UO'!S159="No existen", "No existe control para el riesgo",'01-Mapa de riesgo-UO'!W159)</f>
        <v>Seguimiento y control a la renovación curricular de los programas académicos</v>
      </c>
      <c r="N158" s="276">
        <f>'01-Mapa de riesgo-UO'!AB159</f>
        <v>0</v>
      </c>
      <c r="O158" s="276" t="str">
        <f>'01-Mapa de riesgo-UO'!AG159</f>
        <v>Profesional de gestión curricular de la Facultad - Comité Académico Administrativo FCE</v>
      </c>
      <c r="P158" s="277" t="str">
        <f>'01-Mapa de riesgo-UO'!AL159</f>
        <v>Mensual</v>
      </c>
      <c r="Q158" s="277" t="str">
        <f>'01-Mapa de riesgo-UO'!AP159</f>
        <v>Preventivo</v>
      </c>
      <c r="R158" s="438"/>
      <c r="S158" s="457" t="s">
        <v>2917</v>
      </c>
      <c r="T158" s="457"/>
      <c r="U158" s="114" t="str">
        <f>'01-Mapa de riesgo-UO'!AW159</f>
        <v>ASUMIR</v>
      </c>
      <c r="V158" s="114">
        <f>'01-Mapa de riesgo-UO'!AX159</f>
        <v>0</v>
      </c>
      <c r="W158" s="132">
        <f>IF(U158="COMPARTIR",'01-Mapa de riesgo-UO'!BA159, IF(U158=0, 0,$I$6))</f>
        <v>0</v>
      </c>
      <c r="X158" s="278"/>
      <c r="Y158" s="278"/>
      <c r="Z158" s="278"/>
      <c r="AA158" s="278"/>
      <c r="AB158" s="440"/>
    </row>
    <row r="159" spans="1:28" ht="65.25" hidden="1" customHeight="1" x14ac:dyDescent="0.2">
      <c r="A159" s="378"/>
      <c r="B159" s="372"/>
      <c r="C159" s="459"/>
      <c r="D159" s="372"/>
      <c r="E159" s="372"/>
      <c r="F159" s="372"/>
      <c r="G159" s="133">
        <f>'01-Mapa de riesgo-UO'!I160</f>
        <v>0</v>
      </c>
      <c r="H159" s="372"/>
      <c r="I159" s="438"/>
      <c r="J159" s="372"/>
      <c r="K159" s="455"/>
      <c r="L159" s="457"/>
      <c r="M159" s="276">
        <f>IF('01-Mapa de riesgo-UO'!S160="No existen", "No existe control para el riesgo",'01-Mapa de riesgo-UO'!W160)</f>
        <v>0</v>
      </c>
      <c r="N159" s="276">
        <f>'01-Mapa de riesgo-UO'!AB160</f>
        <v>0</v>
      </c>
      <c r="O159" s="276">
        <f>'01-Mapa de riesgo-UO'!AG160</f>
        <v>0</v>
      </c>
      <c r="P159" s="277">
        <f>'01-Mapa de riesgo-UO'!AL160</f>
        <v>0</v>
      </c>
      <c r="Q159" s="277">
        <f>'01-Mapa de riesgo-UO'!AP160</f>
        <v>0</v>
      </c>
      <c r="R159" s="438"/>
      <c r="S159" s="457"/>
      <c r="T159" s="457"/>
      <c r="U159" s="114" t="str">
        <f>'01-Mapa de riesgo-UO'!AW160</f>
        <v>ASUMIR</v>
      </c>
      <c r="V159" s="114">
        <f>'01-Mapa de riesgo-UO'!AX160</f>
        <v>0</v>
      </c>
      <c r="W159" s="132">
        <f>IF(U159="COMPARTIR",'01-Mapa de riesgo-UO'!BA160, IF(U159=0, 0,$I$6))</f>
        <v>0</v>
      </c>
      <c r="X159" s="278"/>
      <c r="Y159" s="278"/>
      <c r="Z159" s="278"/>
      <c r="AA159" s="278"/>
      <c r="AB159" s="440"/>
    </row>
    <row r="160" spans="1:28" ht="51" hidden="1" customHeight="1" x14ac:dyDescent="0.2">
      <c r="A160" s="378">
        <v>51</v>
      </c>
      <c r="B160" s="372" t="str">
        <f>'01-Mapa de riesgo-UO'!D161</f>
        <v>INVESTIGACIÓN_E_INNOVACIÓN</v>
      </c>
      <c r="C160" s="459"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372" t="str">
        <f>'01-Mapa de riesgo-UO'!AU161</f>
        <v>(# de grupos categorizados/ total de grupos)*100</v>
      </c>
      <c r="K160" s="471">
        <v>0.82</v>
      </c>
      <c r="L160" s="457" t="s">
        <v>1309</v>
      </c>
      <c r="M160" s="276" t="str">
        <f>IF('01-Mapa de riesgo-UO'!S161="No existen", "No existe control para el riesgo",'01-Mapa de riesgo-UO'!W161)</f>
        <v>Seguimiento y control de los estándares de reconocimiento y medición de Grupos de Investigación en MINCIENCIAS por parte de profesional.</v>
      </c>
      <c r="N160" s="276">
        <f>'01-Mapa de riesgo-UO'!AB161</f>
        <v>0</v>
      </c>
      <c r="O160" s="276" t="str">
        <f>'01-Mapa de riesgo-UO'!AG161</f>
        <v>Profesional del Comité de Inevstigaciones de la Facultad.</v>
      </c>
      <c r="P160" s="277" t="str">
        <f>'01-Mapa de riesgo-UO'!AL161</f>
        <v>Anual</v>
      </c>
      <c r="Q160" s="277" t="str">
        <f>'01-Mapa de riesgo-UO'!AP161</f>
        <v>Detectivo</v>
      </c>
      <c r="R160" s="438" t="str">
        <f>'01-Mapa de riesgo-UO'!AR161</f>
        <v>FUERTE</v>
      </c>
      <c r="S160" s="457" t="s">
        <v>1310</v>
      </c>
      <c r="T160" s="457"/>
      <c r="U160" s="114" t="str">
        <f>'01-Mapa de riesgo-UO'!AW161</f>
        <v>ASUMIR</v>
      </c>
      <c r="V160" s="114">
        <f>'01-Mapa de riesgo-UO'!AX161</f>
        <v>0</v>
      </c>
      <c r="W160" s="132">
        <f>IF(U160="COMPARTIR",'01-Mapa de riesgo-UO'!BA161, IF(U160=0, 0,$I$6))</f>
        <v>0</v>
      </c>
      <c r="X160" s="278"/>
      <c r="Y160" s="278"/>
      <c r="Z160" s="278"/>
      <c r="AA160" s="278"/>
      <c r="AB160" s="440" t="s">
        <v>660</v>
      </c>
    </row>
    <row r="161" spans="1:28" ht="51" hidden="1" customHeight="1" x14ac:dyDescent="0.2">
      <c r="A161" s="378"/>
      <c r="B161" s="372"/>
      <c r="C161" s="459"/>
      <c r="D161" s="372"/>
      <c r="E161" s="372"/>
      <c r="F161" s="372"/>
      <c r="G161" s="133" t="str">
        <f>'01-Mapa de riesgo-UO'!I162</f>
        <v>Desactualización de la información del Grupo de Investigación en la plataforma de MINCIENCIA</v>
      </c>
      <c r="H161" s="372"/>
      <c r="I161" s="438"/>
      <c r="J161" s="372"/>
      <c r="K161" s="455"/>
      <c r="L161" s="457"/>
      <c r="M161" s="276" t="str">
        <f>IF('01-Mapa de riesgo-UO'!S162="No existen", "No existe control para el riesgo",'01-Mapa de riesgo-UO'!W162)</f>
        <v>Seguimiento y actualización de la información del Grupo de Investigación en la plataforma de MINCIENCIA</v>
      </c>
      <c r="N161" s="276">
        <f>'01-Mapa de riesgo-UO'!AB162</f>
        <v>0</v>
      </c>
      <c r="O161" s="276" t="str">
        <f>'01-Mapa de riesgo-UO'!AG162</f>
        <v>Profesional del Comité de Investigaciones de la Facultad.</v>
      </c>
      <c r="P161" s="277" t="str">
        <f>'01-Mapa de riesgo-UO'!AL162</f>
        <v>Bimestral</v>
      </c>
      <c r="Q161" s="277" t="str">
        <f>'01-Mapa de riesgo-UO'!AP162</f>
        <v>Preventivo</v>
      </c>
      <c r="R161" s="438"/>
      <c r="S161" s="457" t="s">
        <v>2918</v>
      </c>
      <c r="T161" s="457"/>
      <c r="U161" s="114" t="str">
        <f>'01-Mapa de riesgo-UO'!AW162</f>
        <v>ASUMIR</v>
      </c>
      <c r="V161" s="114">
        <f>'01-Mapa de riesgo-UO'!AX162</f>
        <v>0</v>
      </c>
      <c r="W161" s="132">
        <f>IF(U161="COMPARTIR",'01-Mapa de riesgo-UO'!BA162, IF(U161=0, 0,$I$6))</f>
        <v>0</v>
      </c>
      <c r="X161" s="278"/>
      <c r="Y161" s="278"/>
      <c r="Z161" s="278"/>
      <c r="AA161" s="278"/>
      <c r="AB161" s="440"/>
    </row>
    <row r="162" spans="1:28" ht="51" hidden="1" customHeight="1" x14ac:dyDescent="0.2">
      <c r="A162" s="378"/>
      <c r="B162" s="372"/>
      <c r="C162" s="459"/>
      <c r="D162" s="372"/>
      <c r="E162" s="372"/>
      <c r="F162" s="372"/>
      <c r="G162" s="133" t="str">
        <f>'01-Mapa de riesgo-UO'!I163</f>
        <v>Desatención a los cronogramas establecidos, desconocimento de lo procesos y las plataformas para actualizar las solicitudes y la información respectiva.</v>
      </c>
      <c r="H162" s="372"/>
      <c r="I162" s="438"/>
      <c r="J162" s="372"/>
      <c r="K162" s="455"/>
      <c r="L162" s="457"/>
      <c r="M162" s="276" t="str">
        <f>IF('01-Mapa de riesgo-UO'!S163="No existen", "No existe control para el riesgo",'01-Mapa de riesgo-UO'!W163)</f>
        <v>Atención, difusión  y seguimiento a los cronogramas y plataformas de vinculación de los grupos en la clasificación de MINCIENCIAS.</v>
      </c>
      <c r="N162" s="276">
        <f>'01-Mapa de riesgo-UO'!AB163</f>
        <v>0</v>
      </c>
      <c r="O162" s="276" t="str">
        <f>'01-Mapa de riesgo-UO'!AG163</f>
        <v>Profesional del Comité de Investigaciones de la Facultad.</v>
      </c>
      <c r="P162" s="277" t="str">
        <f>'01-Mapa de riesgo-UO'!AL163</f>
        <v>Semestral</v>
      </c>
      <c r="Q162" s="277" t="str">
        <f>'01-Mapa de riesgo-UO'!AP163</f>
        <v>Preventivo</v>
      </c>
      <c r="R162" s="438"/>
      <c r="S162" s="457" t="s">
        <v>1311</v>
      </c>
      <c r="T162" s="457"/>
      <c r="U162" s="114" t="str">
        <f>'01-Mapa de riesgo-UO'!AW163</f>
        <v>ASUMIR</v>
      </c>
      <c r="V162" s="114">
        <f>'01-Mapa de riesgo-UO'!AX163</f>
        <v>0</v>
      </c>
      <c r="W162" s="132">
        <f>IF(U162="COMPARTIR",'01-Mapa de riesgo-UO'!BA163, IF(U162=0, 0,$I$6))</f>
        <v>0</v>
      </c>
      <c r="X162" s="278"/>
      <c r="Y162" s="278"/>
      <c r="Z162" s="278"/>
      <c r="AA162" s="278"/>
      <c r="AB162" s="440"/>
    </row>
    <row r="163" spans="1:28" ht="51" hidden="1" customHeight="1" x14ac:dyDescent="0.2">
      <c r="A163" s="378">
        <v>52</v>
      </c>
      <c r="B163" s="372" t="str">
        <f>'01-Mapa de riesgo-UO'!D164</f>
        <v>INVESTIGACIÓN_E_INNOVACIÓN</v>
      </c>
      <c r="C163" s="459"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372" t="str">
        <f>'01-Mapa de riesgo-UO'!AU164</f>
        <v>(# de semilleros  y grupos de investigación  al final del periodo /total de semilleros y grupos de investigación de la Facultad)*100</v>
      </c>
      <c r="K163" s="471">
        <v>1.23</v>
      </c>
      <c r="L163" s="457" t="s">
        <v>2911</v>
      </c>
      <c r="M163" s="276" t="str">
        <f>IF('01-Mapa de riesgo-UO'!S164="No existen", "No existe control para el riesgo",'01-Mapa de riesgo-UO'!W164)</f>
        <v>Atención, difusión  y seguimiento a los cronogramas  de convocatorias desde la Vicerrectoría de Investigaciones y la facultad.</v>
      </c>
      <c r="N163" s="276">
        <f>'01-Mapa de riesgo-UO'!AB164</f>
        <v>0</v>
      </c>
      <c r="O163" s="276" t="str">
        <f>'01-Mapa de riesgo-UO'!AG164</f>
        <v>Profesional del Comité de Investigaciones de la Facultad.</v>
      </c>
      <c r="P163" s="277" t="str">
        <f>'01-Mapa de riesgo-UO'!AL164</f>
        <v>Semestral</v>
      </c>
      <c r="Q163" s="277" t="str">
        <f>'01-Mapa de riesgo-UO'!AP164</f>
        <v>Preventivo</v>
      </c>
      <c r="R163" s="438" t="str">
        <f>'01-Mapa de riesgo-UO'!AR164</f>
        <v>FUERTE</v>
      </c>
      <c r="S163" s="457" t="s">
        <v>2919</v>
      </c>
      <c r="T163" s="457"/>
      <c r="U163" s="114" t="str">
        <f>'01-Mapa de riesgo-UO'!AW164</f>
        <v>ASUMIR</v>
      </c>
      <c r="V163" s="114">
        <f>'01-Mapa de riesgo-UO'!AX164</f>
        <v>0</v>
      </c>
      <c r="W163" s="132">
        <f>IF(U163="COMPARTIR",'01-Mapa de riesgo-UO'!BA164, IF(U163=0, 0,$I$6))</f>
        <v>0</v>
      </c>
      <c r="X163" s="278"/>
      <c r="Y163" s="278"/>
      <c r="Z163" s="278"/>
      <c r="AA163" s="278"/>
      <c r="AB163" s="440" t="s">
        <v>660</v>
      </c>
    </row>
    <row r="164" spans="1:28" ht="51" hidden="1" customHeight="1" x14ac:dyDescent="0.2">
      <c r="A164" s="378"/>
      <c r="B164" s="372"/>
      <c r="C164" s="459"/>
      <c r="D164" s="372"/>
      <c r="E164" s="372"/>
      <c r="F164" s="372"/>
      <c r="G164" s="133" t="str">
        <f>'01-Mapa de riesgo-UO'!I165</f>
        <v>Desinterés o poca participación de los estudiantes en los procesos de investigación</v>
      </c>
      <c r="H164" s="372"/>
      <c r="I164" s="438"/>
      <c r="J164" s="372"/>
      <c r="K164" s="455"/>
      <c r="L164" s="457"/>
      <c r="M164" s="276" t="str">
        <f>IF('01-Mapa de riesgo-UO'!S165="No existen", "No existe control para el riesgo",'01-Mapa de riesgo-UO'!W165)</f>
        <v>Atención, difusión  y seguimiento  al proceso de fomentación de la investigación de la facultad.</v>
      </c>
      <c r="N164" s="276">
        <f>'01-Mapa de riesgo-UO'!AB165</f>
        <v>0</v>
      </c>
      <c r="O164" s="276" t="str">
        <f>'01-Mapa de riesgo-UO'!AG165</f>
        <v>Profesional del Comité de Investigaciones de la Facultad.</v>
      </c>
      <c r="P164" s="277" t="str">
        <f>'01-Mapa de riesgo-UO'!AL165</f>
        <v>Mensual</v>
      </c>
      <c r="Q164" s="277" t="str">
        <f>'01-Mapa de riesgo-UO'!AP165</f>
        <v>Preventivo</v>
      </c>
      <c r="R164" s="438"/>
      <c r="S164" s="457" t="s">
        <v>2920</v>
      </c>
      <c r="T164" s="457"/>
      <c r="U164" s="114" t="str">
        <f>'01-Mapa de riesgo-UO'!AW165</f>
        <v>ASUMIR</v>
      </c>
      <c r="V164" s="114">
        <f>'01-Mapa de riesgo-UO'!AX165</f>
        <v>0</v>
      </c>
      <c r="W164" s="132">
        <f>IF(U164="COMPARTIR",'01-Mapa de riesgo-UO'!BA165, IF(U164=0, 0,$I$6))</f>
        <v>0</v>
      </c>
      <c r="X164" s="278"/>
      <c r="Y164" s="278"/>
      <c r="Z164" s="278"/>
      <c r="AA164" s="278"/>
      <c r="AB164" s="440"/>
    </row>
    <row r="165" spans="1:28" ht="51" hidden="1" customHeight="1" x14ac:dyDescent="0.2">
      <c r="A165" s="378"/>
      <c r="B165" s="372"/>
      <c r="C165" s="459"/>
      <c r="D165" s="372"/>
      <c r="E165" s="372"/>
      <c r="F165" s="372"/>
      <c r="G165" s="133" t="str">
        <f>'01-Mapa de riesgo-UO'!I166</f>
        <v>Poca valoración de la producción CTI y apropiación social del conocimiento</v>
      </c>
      <c r="H165" s="372"/>
      <c r="I165" s="438"/>
      <c r="J165" s="372"/>
      <c r="K165" s="455"/>
      <c r="L165" s="457"/>
      <c r="M165" s="276" t="str">
        <f>IF('01-Mapa de riesgo-UO'!S166="No existen", "No existe control para el riesgo",'01-Mapa de riesgo-UO'!W166)</f>
        <v xml:space="preserve">Atención, difusión  y seguimiento a los cronogramas de las jornadas de apropiación social. </v>
      </c>
      <c r="N165" s="276">
        <f>'01-Mapa de riesgo-UO'!AB166</f>
        <v>0</v>
      </c>
      <c r="O165" s="276" t="str">
        <f>'01-Mapa de riesgo-UO'!AG166</f>
        <v>Profesional del Comité de Investigaciones de la Facultad.</v>
      </c>
      <c r="P165" s="277" t="str">
        <f>'01-Mapa de riesgo-UO'!AL166</f>
        <v>Semestral</v>
      </c>
      <c r="Q165" s="277" t="str">
        <f>'01-Mapa de riesgo-UO'!AP166</f>
        <v>Preventivo</v>
      </c>
      <c r="R165" s="438"/>
      <c r="S165" s="457" t="s">
        <v>2921</v>
      </c>
      <c r="T165" s="457"/>
      <c r="U165" s="114" t="str">
        <f>'01-Mapa de riesgo-UO'!AW166</f>
        <v>ASUMIR</v>
      </c>
      <c r="V165" s="114">
        <f>'01-Mapa de riesgo-UO'!AX166</f>
        <v>0</v>
      </c>
      <c r="W165" s="132">
        <f>IF(U165="COMPARTIR",'01-Mapa de riesgo-UO'!BA166, IF(U165=0, 0,$I$6))</f>
        <v>0</v>
      </c>
      <c r="X165" s="278"/>
      <c r="Y165" s="278"/>
      <c r="Z165" s="278"/>
      <c r="AA165" s="278"/>
      <c r="AB165" s="440"/>
    </row>
    <row r="166" spans="1:28" ht="84" hidden="1" customHeight="1" x14ac:dyDescent="0.2">
      <c r="A166" s="378">
        <v>53</v>
      </c>
      <c r="B166" s="372" t="str">
        <f>'01-Mapa de riesgo-UO'!D167</f>
        <v>EXTENSIÓN_PROYECCIÓN_SOCIAL</v>
      </c>
      <c r="C166" s="459"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372" t="str">
        <f>'01-Mapa de riesgo-UO'!AU167</f>
        <v>(# de actividades de extensión programadas/ # de actividades inscritas en el aplicativo)*100</v>
      </c>
      <c r="K166" s="471">
        <v>1</v>
      </c>
      <c r="L166" s="457" t="s">
        <v>2912</v>
      </c>
      <c r="M166" s="276" t="str">
        <f>IF('01-Mapa de riesgo-UO'!S167="No existen", "No existe control para el riesgo",'01-Mapa de riesgo-UO'!W167)</f>
        <v>Seguimiento y control en el proceso de la actividad de extensión desde la Facultad.
Aplicativo de Extensión.</v>
      </c>
      <c r="N166" s="276">
        <f>'01-Mapa de riesgo-UO'!AB167</f>
        <v>0</v>
      </c>
      <c r="O166" s="276" t="str">
        <f>'01-Mapa de riesgo-UO'!AG167</f>
        <v>Profesional del Comité de Investigaciones de la Facultad.</v>
      </c>
      <c r="P166" s="277" t="str">
        <f>'01-Mapa de riesgo-UO'!AL167</f>
        <v>Diaria</v>
      </c>
      <c r="Q166" s="277" t="str">
        <f>'01-Mapa de riesgo-UO'!AP167</f>
        <v>Preventivo</v>
      </c>
      <c r="R166" s="438" t="str">
        <f>'01-Mapa de riesgo-UO'!AR167</f>
        <v>FUERTE</v>
      </c>
      <c r="S166" s="457" t="s">
        <v>2922</v>
      </c>
      <c r="T166" s="457"/>
      <c r="U166" s="114" t="str">
        <f>'01-Mapa de riesgo-UO'!AW167</f>
        <v>ASUMIR</v>
      </c>
      <c r="V166" s="114">
        <f>'01-Mapa de riesgo-UO'!AX167</f>
        <v>0</v>
      </c>
      <c r="W166" s="132">
        <f>IF(U166="COMPARTIR",'01-Mapa de riesgo-UO'!BA167, IF(U166=0, 0,$I$6))</f>
        <v>0</v>
      </c>
      <c r="X166" s="278"/>
      <c r="Y166" s="278"/>
      <c r="Z166" s="278"/>
      <c r="AA166" s="278"/>
      <c r="AB166" s="440" t="s">
        <v>660</v>
      </c>
    </row>
    <row r="167" spans="1:28" ht="84" hidden="1" customHeight="1" x14ac:dyDescent="0.2">
      <c r="A167" s="378"/>
      <c r="B167" s="372"/>
      <c r="C167" s="459"/>
      <c r="D167" s="372"/>
      <c r="E167" s="372"/>
      <c r="F167" s="372"/>
      <c r="G167" s="133" t="str">
        <f>'01-Mapa de riesgo-UO'!I168</f>
        <v>Desinterés por formular o participar en las actividades de extensión de la Facultad</v>
      </c>
      <c r="H167" s="372"/>
      <c r="I167" s="438"/>
      <c r="J167" s="372"/>
      <c r="K167" s="455"/>
      <c r="L167" s="457"/>
      <c r="M167" s="276" t="str">
        <f>IF('01-Mapa de riesgo-UO'!S168="No existen", "No existe control para el riesgo",'01-Mapa de riesgo-UO'!W168)</f>
        <v xml:space="preserve">Atención, difusión  y seguimiento  al proceso de  extensión de la Facultad. </v>
      </c>
      <c r="N167" s="276">
        <f>'01-Mapa de riesgo-UO'!AB168</f>
        <v>0</v>
      </c>
      <c r="O167" s="276" t="str">
        <f>'01-Mapa de riesgo-UO'!AG168</f>
        <v>Profesional del Comité de Inevstigaciones de la Facultad.</v>
      </c>
      <c r="P167" s="277" t="str">
        <f>'01-Mapa de riesgo-UO'!AL168</f>
        <v>Mensual</v>
      </c>
      <c r="Q167" s="277" t="str">
        <f>'01-Mapa de riesgo-UO'!AP168</f>
        <v>Preventivo</v>
      </c>
      <c r="R167" s="438"/>
      <c r="S167" s="457" t="s">
        <v>2923</v>
      </c>
      <c r="T167" s="457"/>
      <c r="U167" s="114" t="str">
        <f>'01-Mapa de riesgo-UO'!AW168</f>
        <v>ASUMIR</v>
      </c>
      <c r="V167" s="114">
        <f>'01-Mapa de riesgo-UO'!AX168</f>
        <v>0</v>
      </c>
      <c r="W167" s="132">
        <f>IF(U167="COMPARTIR",'01-Mapa de riesgo-UO'!BA168, IF(U167=0, 0,$I$6))</f>
        <v>0</v>
      </c>
      <c r="X167" s="278"/>
      <c r="Y167" s="278"/>
      <c r="Z167" s="278"/>
      <c r="AA167" s="278"/>
      <c r="AB167" s="440"/>
    </row>
    <row r="168" spans="1:28" ht="84" hidden="1" customHeight="1" x14ac:dyDescent="0.2">
      <c r="A168" s="378"/>
      <c r="B168" s="372"/>
      <c r="C168" s="459"/>
      <c r="D168" s="372"/>
      <c r="E168" s="372"/>
      <c r="F168" s="372"/>
      <c r="G168" s="133" t="str">
        <f>'01-Mapa de riesgo-UO'!I169</f>
        <v xml:space="preserve"> Poca difusión interna y externa de las actividades de extensión propias de la Facultad. </v>
      </c>
      <c r="H168" s="372"/>
      <c r="I168" s="438"/>
      <c r="J168" s="372"/>
      <c r="K168" s="455"/>
      <c r="L168" s="457"/>
      <c r="M168" s="276" t="str">
        <f>IF('01-Mapa de riesgo-UO'!S169="No existen", "No existe control para el riesgo",'01-Mapa de riesgo-UO'!W169)</f>
        <v xml:space="preserve">Atención, difusión  y seguimiento a los cronogramas de las actividades de extensión. </v>
      </c>
      <c r="N168" s="276">
        <f>'01-Mapa de riesgo-UO'!AB169</f>
        <v>0</v>
      </c>
      <c r="O168" s="276" t="str">
        <f>'01-Mapa de riesgo-UO'!AG169</f>
        <v>Profesional del Comité de Inevstigaciones de la Facultad.</v>
      </c>
      <c r="P168" s="277" t="str">
        <f>'01-Mapa de riesgo-UO'!AL169</f>
        <v>Mensual</v>
      </c>
      <c r="Q168" s="277" t="str">
        <f>'01-Mapa de riesgo-UO'!AP169</f>
        <v>Preventivo</v>
      </c>
      <c r="R168" s="438"/>
      <c r="S168" s="457" t="s">
        <v>2924</v>
      </c>
      <c r="T168" s="457"/>
      <c r="U168" s="114" t="str">
        <f>'01-Mapa de riesgo-UO'!AW169</f>
        <v>ASUMIR</v>
      </c>
      <c r="V168" s="114">
        <f>'01-Mapa de riesgo-UO'!AX169</f>
        <v>0</v>
      </c>
      <c r="W168" s="132">
        <f>IF(U168="COMPARTIR",'01-Mapa de riesgo-UO'!BA169, IF(U168=0, 0,$I$6))</f>
        <v>0</v>
      </c>
      <c r="X168" s="278"/>
      <c r="Y168" s="278"/>
      <c r="Z168" s="278"/>
      <c r="AA168" s="278"/>
      <c r="AB168" s="440"/>
    </row>
    <row r="169" spans="1:28" ht="94.5" hidden="1" customHeight="1" x14ac:dyDescent="0.2">
      <c r="A169" s="378">
        <v>54</v>
      </c>
      <c r="B169" s="372" t="str">
        <f>'01-Mapa de riesgo-UO'!D170</f>
        <v>DOCENCIA</v>
      </c>
      <c r="C169" s="459"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372" t="str">
        <f>'01-Mapa de riesgo-UO'!AU170</f>
        <v>(# de programas académicos con renovación de registro calificado/total de programas académicos con registro calificado)*100</v>
      </c>
      <c r="K169" s="471">
        <v>1</v>
      </c>
      <c r="L169" s="457" t="s">
        <v>2913</v>
      </c>
      <c r="M169" s="276" t="str">
        <f>IF('01-Mapa de riesgo-UO'!S170="No existen", "No existe control para el riesgo",'01-Mapa de riesgo-UO'!W170)</f>
        <v>Seguimiento y control en el proceso por parte del profesional de la Facultad encargado de la Gestión Curricular</v>
      </c>
      <c r="N169" s="276">
        <f>'01-Mapa de riesgo-UO'!AB170</f>
        <v>0</v>
      </c>
      <c r="O169" s="276" t="str">
        <f>'01-Mapa de riesgo-UO'!AG170</f>
        <v>Profesional de Gestión Curricular</v>
      </c>
      <c r="P169" s="277" t="str">
        <f>'01-Mapa de riesgo-UO'!AL170</f>
        <v>Mensual</v>
      </c>
      <c r="Q169" s="277" t="str">
        <f>'01-Mapa de riesgo-UO'!AP170</f>
        <v>Preventivo</v>
      </c>
      <c r="R169" s="438" t="str">
        <f>'01-Mapa de riesgo-UO'!AR170</f>
        <v>FUERTE</v>
      </c>
      <c r="S169" s="457" t="s">
        <v>2925</v>
      </c>
      <c r="T169" s="457"/>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8" t="s">
        <v>282</v>
      </c>
      <c r="Y169" s="278" t="s">
        <v>2927</v>
      </c>
      <c r="Z169" s="278" t="s">
        <v>643</v>
      </c>
      <c r="AA169" s="278"/>
      <c r="AB169" s="440" t="s">
        <v>660</v>
      </c>
    </row>
    <row r="170" spans="1:28" ht="94.5" hidden="1" customHeight="1" x14ac:dyDescent="0.2">
      <c r="A170" s="378"/>
      <c r="B170" s="372"/>
      <c r="C170" s="459"/>
      <c r="D170" s="372"/>
      <c r="E170" s="372"/>
      <c r="F170" s="372"/>
      <c r="G170" s="133" t="str">
        <f>'01-Mapa de riesgo-UO'!I171</f>
        <v>No responder a los requerimientos y condiciones de renovación curricular estipulados por la norma</v>
      </c>
      <c r="H170" s="372"/>
      <c r="I170" s="438"/>
      <c r="J170" s="372"/>
      <c r="K170" s="455"/>
      <c r="L170" s="457"/>
      <c r="M170" s="276" t="str">
        <f>IF('01-Mapa de riesgo-UO'!S171="No existen", "No existe control para el riesgo",'01-Mapa de riesgo-UO'!W171)</f>
        <v xml:space="preserve">Seguimiento y control de los procesos de la dirección de programa </v>
      </c>
      <c r="N170" s="276">
        <f>'01-Mapa de riesgo-UO'!AB171</f>
        <v>0</v>
      </c>
      <c r="O170" s="276" t="str">
        <f>'01-Mapa de riesgo-UO'!AG171</f>
        <v>Director o coordinador de programa académico</v>
      </c>
      <c r="P170" s="277" t="str">
        <f>'01-Mapa de riesgo-UO'!AL171</f>
        <v>Anual</v>
      </c>
      <c r="Q170" s="277" t="str">
        <f>'01-Mapa de riesgo-UO'!AP171</f>
        <v>Preventivo</v>
      </c>
      <c r="R170" s="438"/>
      <c r="S170" s="457" t="s">
        <v>2926</v>
      </c>
      <c r="T170" s="457"/>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8" t="s">
        <v>642</v>
      </c>
      <c r="Y170" s="352" t="s">
        <v>2928</v>
      </c>
      <c r="Z170" s="278" t="s">
        <v>645</v>
      </c>
      <c r="AA170" s="278" t="s">
        <v>1312</v>
      </c>
      <c r="AB170" s="440"/>
    </row>
    <row r="171" spans="1:28" ht="94.5" hidden="1" customHeight="1" x14ac:dyDescent="0.2">
      <c r="A171" s="378"/>
      <c r="B171" s="372"/>
      <c r="C171" s="459"/>
      <c r="D171" s="372"/>
      <c r="E171" s="372"/>
      <c r="F171" s="372"/>
      <c r="G171" s="133">
        <f>'01-Mapa de riesgo-UO'!I172</f>
        <v>0</v>
      </c>
      <c r="H171" s="372"/>
      <c r="I171" s="438"/>
      <c r="J171" s="372"/>
      <c r="K171" s="455"/>
      <c r="L171" s="457"/>
      <c r="M171" s="276">
        <f>IF('01-Mapa de riesgo-UO'!S172="No existen", "No existe control para el riesgo",'01-Mapa de riesgo-UO'!W172)</f>
        <v>0</v>
      </c>
      <c r="N171" s="276">
        <f>'01-Mapa de riesgo-UO'!AB172</f>
        <v>0</v>
      </c>
      <c r="O171" s="276">
        <f>'01-Mapa de riesgo-UO'!AG172</f>
        <v>0</v>
      </c>
      <c r="P171" s="277">
        <f>'01-Mapa de riesgo-UO'!AL172</f>
        <v>0</v>
      </c>
      <c r="Q171" s="277">
        <f>'01-Mapa de riesgo-UO'!AP172</f>
        <v>0</v>
      </c>
      <c r="R171" s="438"/>
      <c r="S171" s="457"/>
      <c r="T171" s="457"/>
      <c r="U171" s="114">
        <f>'01-Mapa de riesgo-UO'!AW172</f>
        <v>0</v>
      </c>
      <c r="V171" s="114">
        <f>'01-Mapa de riesgo-UO'!AX172</f>
        <v>0</v>
      </c>
      <c r="W171" s="132">
        <f>IF(U171="COMPARTIR",'01-Mapa de riesgo-UO'!BA172, IF(U171=0, 0,$I$6))</f>
        <v>0</v>
      </c>
      <c r="X171" s="278"/>
      <c r="Y171" s="278"/>
      <c r="Z171" s="278"/>
      <c r="AA171" s="278"/>
      <c r="AB171" s="440"/>
    </row>
    <row r="172" spans="1:28" ht="51" hidden="1" customHeight="1" x14ac:dyDescent="0.2">
      <c r="A172" s="378">
        <v>55</v>
      </c>
      <c r="B172" s="372" t="str">
        <f>'01-Mapa de riesgo-UO'!D173</f>
        <v>ADMINISTRACIÓN_INSTITUCIONAL</v>
      </c>
      <c r="C172" s="459"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372" t="str">
        <f>'01-Mapa de riesgo-UO'!AU173</f>
        <v>Relación (Número-de-estudiantes/Personal-Decanatura). Caracterización de plataformas vs procesos (Número plataformas / # procesos identificados);Incrementar el número de manuales construidos</v>
      </c>
      <c r="K172" s="455">
        <f>3200/3</f>
        <v>1066.6666666666667</v>
      </c>
      <c r="L172" s="457" t="s">
        <v>1378</v>
      </c>
      <c r="M172" s="276" t="str">
        <f>IF('01-Mapa de riesgo-UO'!S173="No existen", "No existe control para el riesgo",'01-Mapa de riesgo-UO'!W173)</f>
        <v>Ajuste mensual de los manuales de procesos, ajustados a la actualidad normativa de la institución</v>
      </c>
      <c r="N172" s="276">
        <f>'01-Mapa de riesgo-UO'!AB173</f>
        <v>0</v>
      </c>
      <c r="O172" s="276" t="str">
        <f>'01-Mapa de riesgo-UO'!AG173</f>
        <v>Profesional de Apoyo</v>
      </c>
      <c r="P172" s="277" t="str">
        <f>'01-Mapa de riesgo-UO'!AL173</f>
        <v>Mensual</v>
      </c>
      <c r="Q172" s="277" t="str">
        <f>'01-Mapa de riesgo-UO'!AP173</f>
        <v>Preventivo</v>
      </c>
      <c r="R172" s="438" t="str">
        <f>'01-Mapa de riesgo-UO'!AR173</f>
        <v>FUERTE</v>
      </c>
      <c r="S172" s="457" t="s">
        <v>1379</v>
      </c>
      <c r="T172" s="457"/>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8" t="s">
        <v>282</v>
      </c>
      <c r="Y172" s="278" t="s">
        <v>1380</v>
      </c>
      <c r="Z172" s="278" t="s">
        <v>643</v>
      </c>
      <c r="AA172" s="278"/>
      <c r="AB172" s="440" t="s">
        <v>648</v>
      </c>
    </row>
    <row r="173" spans="1:28" ht="51" hidden="1" customHeight="1" x14ac:dyDescent="0.2">
      <c r="A173" s="378"/>
      <c r="B173" s="372"/>
      <c r="C173" s="459"/>
      <c r="D173" s="372"/>
      <c r="E173" s="372"/>
      <c r="F173" s="372"/>
      <c r="G173" s="133" t="str">
        <f>'01-Mapa de riesgo-UO'!I174</f>
        <v>No cuenta con aplicativos ni los suficientes mecanismos para el seguimiento de la totalidad de los procesos académicos/administrativos de la facultad.</v>
      </c>
      <c r="H173" s="372"/>
      <c r="I173" s="438"/>
      <c r="J173" s="372"/>
      <c r="K173" s="455"/>
      <c r="L173" s="457"/>
      <c r="M173" s="276"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6">
        <f>'01-Mapa de riesgo-UO'!AB174</f>
        <v>0</v>
      </c>
      <c r="O173" s="276" t="str">
        <f>'01-Mapa de riesgo-UO'!AG174</f>
        <v>Decano</v>
      </c>
      <c r="P173" s="277" t="str">
        <f>'01-Mapa de riesgo-UO'!AL174</f>
        <v>Mensual</v>
      </c>
      <c r="Q173" s="277" t="str">
        <f>'01-Mapa de riesgo-UO'!AP174</f>
        <v>Preventivo</v>
      </c>
      <c r="R173" s="438"/>
      <c r="S173" s="457" t="s">
        <v>1381</v>
      </c>
      <c r="T173" s="457"/>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8" t="s">
        <v>642</v>
      </c>
      <c r="Y173" s="278" t="s">
        <v>1382</v>
      </c>
      <c r="Z173" s="278" t="s">
        <v>646</v>
      </c>
      <c r="AA173" s="278" t="s">
        <v>1383</v>
      </c>
      <c r="AB173" s="440"/>
    </row>
    <row r="174" spans="1:28" ht="51" hidden="1" customHeight="1" x14ac:dyDescent="0.2">
      <c r="A174" s="378"/>
      <c r="B174" s="372"/>
      <c r="C174" s="459"/>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372"/>
      <c r="K174" s="455"/>
      <c r="L174" s="457"/>
      <c r="M174" s="276" t="str">
        <f>IF('01-Mapa de riesgo-UO'!S175="No existen", "No existe control para el riesgo",'01-Mapa de riesgo-UO'!W175)</f>
        <v>Actualización y documentación de las necesidades evidenciadas para la modernización de la estructura administrativa.</v>
      </c>
      <c r="N174" s="276">
        <f>'01-Mapa de riesgo-UO'!AB175</f>
        <v>0</v>
      </c>
      <c r="O174" s="276" t="str">
        <f>'01-Mapa de riesgo-UO'!AG175</f>
        <v>Profesional de Apoyo</v>
      </c>
      <c r="P174" s="277" t="str">
        <f>'01-Mapa de riesgo-UO'!AL175</f>
        <v>Trimestral</v>
      </c>
      <c r="Q174" s="277" t="str">
        <f>'01-Mapa de riesgo-UO'!AP175</f>
        <v>Preventivo</v>
      </c>
      <c r="R174" s="438"/>
      <c r="S174" s="457" t="s">
        <v>1384</v>
      </c>
      <c r="T174" s="457"/>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8" t="s">
        <v>642</v>
      </c>
      <c r="Y174" s="278" t="s">
        <v>1385</v>
      </c>
      <c r="Z174" s="278" t="s">
        <v>646</v>
      </c>
      <c r="AA174" s="278" t="s">
        <v>1386</v>
      </c>
      <c r="AB174" s="440"/>
    </row>
    <row r="175" spans="1:28" ht="51" hidden="1" customHeight="1" x14ac:dyDescent="0.2">
      <c r="A175" s="378">
        <v>56</v>
      </c>
      <c r="B175" s="372" t="str">
        <f>'01-Mapa de riesgo-UO'!D176</f>
        <v>DOCENCIA</v>
      </c>
      <c r="C175" s="459"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372" t="str">
        <f>'01-Mapa de riesgo-UO'!AU176</f>
        <v>Programas con registro calificado y reacreditación efectuado o en proceso</v>
      </c>
      <c r="K175" s="471">
        <v>1</v>
      </c>
      <c r="L175" s="457" t="s">
        <v>1387</v>
      </c>
      <c r="M175" s="276" t="str">
        <f>IF('01-Mapa de riesgo-UO'!S176="No existen", "No existe control para el riesgo",'01-Mapa de riesgo-UO'!W176)</f>
        <v>Alerta de Vicerrectoría Académica y reuniones del Consejo de Facultad</v>
      </c>
      <c r="N175" s="276" t="str">
        <f>'01-Mapa de riesgo-UO'!AB176</f>
        <v>Google Calendar</v>
      </c>
      <c r="O175" s="276" t="str">
        <f>'01-Mapa de riesgo-UO'!AG176</f>
        <v>Vicerrector Académico</v>
      </c>
      <c r="P175" s="277" t="str">
        <f>'01-Mapa de riesgo-UO'!AL176</f>
        <v>Semestral</v>
      </c>
      <c r="Q175" s="277" t="str">
        <f>'01-Mapa de riesgo-UO'!AP176</f>
        <v>Preventivo</v>
      </c>
      <c r="R175" s="438" t="str">
        <f>'01-Mapa de riesgo-UO'!AR176</f>
        <v>FUERTE</v>
      </c>
      <c r="S175" s="457" t="s">
        <v>1388</v>
      </c>
      <c r="T175" s="457"/>
      <c r="U175" s="114" t="str">
        <f>'01-Mapa de riesgo-UO'!AW176</f>
        <v>ASUMIR</v>
      </c>
      <c r="V175" s="114">
        <f>'01-Mapa de riesgo-UO'!AX176</f>
        <v>0</v>
      </c>
      <c r="W175" s="132">
        <f>IF(U175="COMPARTIR",'01-Mapa de riesgo-UO'!BA176, IF(U175=0, 0,$I$6))</f>
        <v>0</v>
      </c>
      <c r="X175" s="278"/>
      <c r="Y175" s="278"/>
      <c r="Z175" s="278"/>
      <c r="AA175" s="278"/>
      <c r="AB175" s="440" t="s">
        <v>660</v>
      </c>
    </row>
    <row r="176" spans="1:28" ht="51" hidden="1" customHeight="1" x14ac:dyDescent="0.2">
      <c r="A176" s="378"/>
      <c r="B176" s="372"/>
      <c r="C176" s="459"/>
      <c r="D176" s="372"/>
      <c r="E176" s="372"/>
      <c r="F176" s="372"/>
      <c r="G176" s="133" t="str">
        <f>'01-Mapa de riesgo-UO'!I177</f>
        <v>Ausencia de procesos de sistematización de las experiencias desde decanatura apoyado en direcciones</v>
      </c>
      <c r="H176" s="372"/>
      <c r="I176" s="438"/>
      <c r="J176" s="372"/>
      <c r="K176" s="455"/>
      <c r="L176" s="457"/>
      <c r="M176" s="276" t="str">
        <f>IF('01-Mapa de riesgo-UO'!S177="No existen", "No existe control para el riesgo",'01-Mapa de riesgo-UO'!W177)</f>
        <v>Repositorio con información de referencia de los procesos de registro calificado de los diferentes programas</v>
      </c>
      <c r="N176" s="276" t="str">
        <f>'01-Mapa de riesgo-UO'!AB177</f>
        <v>Google Drive</v>
      </c>
      <c r="O176" s="276" t="str">
        <f>'01-Mapa de riesgo-UO'!AG177</f>
        <v>Director del Programa / Decano</v>
      </c>
      <c r="P176" s="277" t="str">
        <f>'01-Mapa de riesgo-UO'!AL177</f>
        <v>Semestral</v>
      </c>
      <c r="Q176" s="277" t="str">
        <f>'01-Mapa de riesgo-UO'!AP177</f>
        <v>Preventivo</v>
      </c>
      <c r="R176" s="438"/>
      <c r="S176" s="457" t="s">
        <v>1389</v>
      </c>
      <c r="T176" s="457"/>
      <c r="U176" s="114" t="str">
        <f>'01-Mapa de riesgo-UO'!AW177</f>
        <v>ASUMIR</v>
      </c>
      <c r="V176" s="114">
        <f>'01-Mapa de riesgo-UO'!AX177</f>
        <v>0</v>
      </c>
      <c r="W176" s="132">
        <f>IF(U176="COMPARTIR",'01-Mapa de riesgo-UO'!BA177, IF(U176=0, 0,$I$6))</f>
        <v>0</v>
      </c>
      <c r="X176" s="278"/>
      <c r="Y176" s="278"/>
      <c r="Z176" s="278"/>
      <c r="AA176" s="278"/>
      <c r="AB176" s="440"/>
    </row>
    <row r="177" spans="1:28" ht="51" hidden="1" customHeight="1" x14ac:dyDescent="0.2">
      <c r="A177" s="378"/>
      <c r="B177" s="372"/>
      <c r="C177" s="459"/>
      <c r="D177" s="372"/>
      <c r="E177" s="372"/>
      <c r="F177" s="372"/>
      <c r="G177" s="133">
        <f>'01-Mapa de riesgo-UO'!I178</f>
        <v>0</v>
      </c>
      <c r="H177" s="372"/>
      <c r="I177" s="438"/>
      <c r="J177" s="372"/>
      <c r="K177" s="455"/>
      <c r="L177" s="457"/>
      <c r="M177" s="276">
        <f>IF('01-Mapa de riesgo-UO'!S178="No existen", "No existe control para el riesgo",'01-Mapa de riesgo-UO'!W178)</f>
        <v>0</v>
      </c>
      <c r="N177" s="276">
        <f>'01-Mapa de riesgo-UO'!AB178</f>
        <v>0</v>
      </c>
      <c r="O177" s="276">
        <f>'01-Mapa de riesgo-UO'!AG178</f>
        <v>0</v>
      </c>
      <c r="P177" s="277">
        <f>'01-Mapa de riesgo-UO'!AL178</f>
        <v>0</v>
      </c>
      <c r="Q177" s="277">
        <f>'01-Mapa de riesgo-UO'!AP178</f>
        <v>0</v>
      </c>
      <c r="R177" s="438"/>
      <c r="S177" s="457"/>
      <c r="T177" s="457"/>
      <c r="U177" s="114" t="str">
        <f>'01-Mapa de riesgo-UO'!AW178</f>
        <v>ASUMIR</v>
      </c>
      <c r="V177" s="114">
        <f>'01-Mapa de riesgo-UO'!AX178</f>
        <v>0</v>
      </c>
      <c r="W177" s="132">
        <f>IF(U177="COMPARTIR",'01-Mapa de riesgo-UO'!BA178, IF(U177=0, 0,$I$6))</f>
        <v>0</v>
      </c>
      <c r="X177" s="278"/>
      <c r="Y177" s="278"/>
      <c r="Z177" s="278"/>
      <c r="AA177" s="278"/>
      <c r="AB177" s="440"/>
    </row>
    <row r="178" spans="1:28" ht="51" hidden="1" customHeight="1" x14ac:dyDescent="0.2">
      <c r="A178" s="378">
        <v>57</v>
      </c>
      <c r="B178" s="372" t="str">
        <f>'01-Mapa de riesgo-UO'!D179</f>
        <v>DOCENCIA</v>
      </c>
      <c r="C178" s="459"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372" t="str">
        <f>'01-Mapa de riesgo-UO'!AU179</f>
        <v>Documentación de necesidad en crecimiento de planta y relación docente/estudiante</v>
      </c>
      <c r="K178" s="455">
        <f>3200/43</f>
        <v>74.418604651162795</v>
      </c>
      <c r="L178" s="457" t="s">
        <v>1390</v>
      </c>
      <c r="M178" s="276" t="str">
        <f>IF('01-Mapa de riesgo-UO'!S179="No existen", "No existe control para el riesgo",'01-Mapa de riesgo-UO'!W179)</f>
        <v>Documento actualizado con las necesidades de planta y sus indicadores estudiante/docente</v>
      </c>
      <c r="N178" s="276" t="str">
        <f>'01-Mapa de riesgo-UO'!AB179</f>
        <v>Google Drive</v>
      </c>
      <c r="O178" s="276" t="str">
        <f>'01-Mapa de riesgo-UO'!AG179</f>
        <v>Profesional de Apoyo</v>
      </c>
      <c r="P178" s="277" t="str">
        <f>'01-Mapa de riesgo-UO'!AL179</f>
        <v>Semestral</v>
      </c>
      <c r="Q178" s="277" t="str">
        <f>'01-Mapa de riesgo-UO'!AP179</f>
        <v>Preventivo</v>
      </c>
      <c r="R178" s="438" t="str">
        <f>'01-Mapa de riesgo-UO'!AR179</f>
        <v>FUERTE</v>
      </c>
      <c r="S178" s="457" t="s">
        <v>1391</v>
      </c>
      <c r="T178" s="457"/>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8" t="s">
        <v>282</v>
      </c>
      <c r="Y178" s="278" t="s">
        <v>1392</v>
      </c>
      <c r="Z178" s="278" t="s">
        <v>643</v>
      </c>
      <c r="AA178" s="278"/>
      <c r="AB178" s="440" t="s">
        <v>648</v>
      </c>
    </row>
    <row r="179" spans="1:28" ht="51" hidden="1" customHeight="1" x14ac:dyDescent="0.2">
      <c r="A179" s="378"/>
      <c r="B179" s="372"/>
      <c r="C179" s="459"/>
      <c r="D179" s="372"/>
      <c r="E179" s="372"/>
      <c r="F179" s="372"/>
      <c r="G179" s="133" t="str">
        <f>'01-Mapa de riesgo-UO'!I180</f>
        <v>Ausencia de procesos de sistematización de las experiencias desde decanatura apoyado en direcciones</v>
      </c>
      <c r="H179" s="372"/>
      <c r="I179" s="438"/>
      <c r="J179" s="372"/>
      <c r="K179" s="455"/>
      <c r="L179" s="457"/>
      <c r="M179" s="276" t="str">
        <f>IF('01-Mapa de riesgo-UO'!S180="No existen", "No existe control para el riesgo",'01-Mapa de riesgo-UO'!W180)</f>
        <v>Mecanismo sistemático de necesidad de personal docente de planta/transitorio requerido; discusión en Consejo de Facultad para transladar a órganos superiores</v>
      </c>
      <c r="N179" s="276" t="str">
        <f>'01-Mapa de riesgo-UO'!AB180</f>
        <v>Aplicativo en Línea</v>
      </c>
      <c r="O179" s="276" t="str">
        <f>'01-Mapa de riesgo-UO'!AG180</f>
        <v>Profesional de Apoyo</v>
      </c>
      <c r="P179" s="277" t="str">
        <f>'01-Mapa de riesgo-UO'!AL180</f>
        <v>Semestral</v>
      </c>
      <c r="Q179" s="277" t="str">
        <f>'01-Mapa de riesgo-UO'!AP180</f>
        <v>Preventivo</v>
      </c>
      <c r="R179" s="438"/>
      <c r="S179" s="457" t="s">
        <v>1393</v>
      </c>
      <c r="T179" s="457"/>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8" t="s">
        <v>642</v>
      </c>
      <c r="Y179" s="278" t="s">
        <v>1394</v>
      </c>
      <c r="Z179" s="278" t="s">
        <v>645</v>
      </c>
      <c r="AA179" s="278" t="s">
        <v>1395</v>
      </c>
      <c r="AB179" s="440"/>
    </row>
    <row r="180" spans="1:28" ht="51" hidden="1" customHeight="1" x14ac:dyDescent="0.2">
      <c r="A180" s="378"/>
      <c r="B180" s="372"/>
      <c r="C180" s="459"/>
      <c r="D180" s="372"/>
      <c r="E180" s="372"/>
      <c r="F180" s="372"/>
      <c r="G180" s="133">
        <f>'01-Mapa de riesgo-UO'!I181</f>
        <v>0</v>
      </c>
      <c r="H180" s="372"/>
      <c r="I180" s="438"/>
      <c r="J180" s="372"/>
      <c r="K180" s="455"/>
      <c r="L180" s="457"/>
      <c r="M180" s="276">
        <f>IF('01-Mapa de riesgo-UO'!S181="No existen", "No existe control para el riesgo",'01-Mapa de riesgo-UO'!W181)</f>
        <v>0</v>
      </c>
      <c r="N180" s="276">
        <f>'01-Mapa de riesgo-UO'!AB181</f>
        <v>0</v>
      </c>
      <c r="O180" s="276">
        <f>'01-Mapa de riesgo-UO'!AG181</f>
        <v>0</v>
      </c>
      <c r="P180" s="277">
        <f>'01-Mapa de riesgo-UO'!AL181</f>
        <v>0</v>
      </c>
      <c r="Q180" s="277">
        <f>'01-Mapa de riesgo-UO'!AP181</f>
        <v>0</v>
      </c>
      <c r="R180" s="438"/>
      <c r="S180" s="457"/>
      <c r="T180" s="457"/>
      <c r="U180" s="114">
        <f>'01-Mapa de riesgo-UO'!AW181</f>
        <v>0</v>
      </c>
      <c r="V180" s="114">
        <f>'01-Mapa de riesgo-UO'!AX181</f>
        <v>0</v>
      </c>
      <c r="W180" s="132">
        <f>IF(U180="COMPARTIR",'01-Mapa de riesgo-UO'!BA181, IF(U180=0, 0,$I$6))</f>
        <v>0</v>
      </c>
      <c r="X180" s="278"/>
      <c r="Y180" s="278"/>
      <c r="Z180" s="278"/>
      <c r="AA180" s="278"/>
      <c r="AB180" s="440"/>
    </row>
    <row r="181" spans="1:28" ht="51" hidden="1" customHeight="1" x14ac:dyDescent="0.2">
      <c r="A181" s="378">
        <v>58</v>
      </c>
      <c r="B181" s="372" t="str">
        <f>'01-Mapa de riesgo-UO'!D182</f>
        <v>DOCENCIA</v>
      </c>
      <c r="C181" s="459"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372" t="str">
        <f>'01-Mapa de riesgo-UO'!AU182</f>
        <v>Porcentaje de deserción en cada uno de los programas</v>
      </c>
      <c r="K181" s="471">
        <v>0.95</v>
      </c>
      <c r="L181" s="457" t="s">
        <v>1396</v>
      </c>
      <c r="M181" s="276" t="str">
        <f>IF('01-Mapa de riesgo-UO'!S182="No existen", "No existe control para el riesgo",'01-Mapa de riesgo-UO'!W182)</f>
        <v>Monitoreo de cifras de deserción, para posterior análisis de vulnerabilidades</v>
      </c>
      <c r="N181" s="276" t="str">
        <f>'01-Mapa de riesgo-UO'!AB182</f>
        <v>Aplicatívo en Linea</v>
      </c>
      <c r="O181" s="276" t="str">
        <f>'01-Mapa de riesgo-UO'!AG182</f>
        <v xml:space="preserve">Vicerrectoría </v>
      </c>
      <c r="P181" s="277" t="str">
        <f>'01-Mapa de riesgo-UO'!AL182</f>
        <v>Diaria</v>
      </c>
      <c r="Q181" s="277" t="str">
        <f>'01-Mapa de riesgo-UO'!AP182</f>
        <v>Preventivo</v>
      </c>
      <c r="R181" s="438" t="str">
        <f>'01-Mapa de riesgo-UO'!AR182</f>
        <v>ACEPTABLE</v>
      </c>
      <c r="S181" s="457" t="s">
        <v>1397</v>
      </c>
      <c r="T181" s="457"/>
      <c r="U181" s="114" t="str">
        <f>'01-Mapa de riesgo-UO'!AW182</f>
        <v>ASUMIR</v>
      </c>
      <c r="V181" s="114">
        <f>'01-Mapa de riesgo-UO'!AX182</f>
        <v>0</v>
      </c>
      <c r="W181" s="132">
        <f>IF(U181="COMPARTIR",'01-Mapa de riesgo-UO'!BA182, IF(U181=0, 0,$I$6))</f>
        <v>0</v>
      </c>
      <c r="X181" s="278"/>
      <c r="Y181" s="278"/>
      <c r="Z181" s="278"/>
      <c r="AA181" s="278"/>
      <c r="AB181" s="440" t="s">
        <v>660</v>
      </c>
    </row>
    <row r="182" spans="1:28" ht="51" hidden="1" customHeight="1" x14ac:dyDescent="0.2">
      <c r="A182" s="378"/>
      <c r="B182" s="372"/>
      <c r="C182" s="459"/>
      <c r="D182" s="372"/>
      <c r="E182" s="372"/>
      <c r="F182" s="372"/>
      <c r="G182" s="133" t="str">
        <f>'01-Mapa de riesgo-UO'!I183</f>
        <v>La falta de acompañamiento hacia los estudiantes facilita la deserción por fallas académicas, desconocimiento de procesos</v>
      </c>
      <c r="H182" s="372"/>
      <c r="I182" s="438"/>
      <c r="J182" s="372"/>
      <c r="K182" s="455"/>
      <c r="L182" s="457"/>
      <c r="M182" s="276" t="str">
        <f>IF('01-Mapa de riesgo-UO'!S183="No existen", "No existe control para el riesgo",'01-Mapa de riesgo-UO'!W183)</f>
        <v>Acciones permanentes de intervención sobre el entorno universitaria que acompañe a los estudiantes en coordinación con VRSYBU presentadas en Consejo de Facultad</v>
      </c>
      <c r="N182" s="276">
        <f>'01-Mapa de riesgo-UO'!AB183</f>
        <v>0</v>
      </c>
      <c r="O182" s="276" t="str">
        <f>'01-Mapa de riesgo-UO'!AG183</f>
        <v>Decano</v>
      </c>
      <c r="P182" s="277" t="str">
        <f>'01-Mapa de riesgo-UO'!AL183</f>
        <v>Semestral</v>
      </c>
      <c r="Q182" s="277" t="str">
        <f>'01-Mapa de riesgo-UO'!AP183</f>
        <v>Preventivo</v>
      </c>
      <c r="R182" s="438"/>
      <c r="S182" s="457" t="s">
        <v>1398</v>
      </c>
      <c r="T182" s="457"/>
      <c r="U182" s="114" t="str">
        <f>'01-Mapa de riesgo-UO'!AW183</f>
        <v>ASUMIR</v>
      </c>
      <c r="V182" s="114">
        <f>'01-Mapa de riesgo-UO'!AX183</f>
        <v>0</v>
      </c>
      <c r="W182" s="132">
        <f>IF(U182="COMPARTIR",'01-Mapa de riesgo-UO'!BA183, IF(U182=0, 0,$I$6))</f>
        <v>0</v>
      </c>
      <c r="X182" s="278"/>
      <c r="Y182" s="278"/>
      <c r="Z182" s="278"/>
      <c r="AA182" s="278"/>
      <c r="AB182" s="440"/>
    </row>
    <row r="183" spans="1:28" ht="51" hidden="1" customHeight="1" x14ac:dyDescent="0.2">
      <c r="A183" s="378"/>
      <c r="B183" s="372"/>
      <c r="C183" s="459"/>
      <c r="D183" s="372"/>
      <c r="E183" s="372"/>
      <c r="F183" s="372"/>
      <c r="G183" s="133" t="str">
        <f>'01-Mapa de riesgo-UO'!I184</f>
        <v>No existe un plan de acción institucional articulado para le medición sistemática de variables que influyen en la deserción estudiantil.</v>
      </c>
      <c r="H183" s="372"/>
      <c r="I183" s="438"/>
      <c r="J183" s="372"/>
      <c r="K183" s="455"/>
      <c r="L183" s="457"/>
      <c r="M183" s="276" t="str">
        <f>IF('01-Mapa de riesgo-UO'!S184="No existen", "No existe control para el riesgo",'01-Mapa de riesgo-UO'!W184)</f>
        <v>Plantear la necesidad  de generar un sistema de medición de la deserción con la capacidad de caracterizar las causas del fenómeno.</v>
      </c>
      <c r="N183" s="276">
        <f>'01-Mapa de riesgo-UO'!AB184</f>
        <v>0</v>
      </c>
      <c r="O183" s="276" t="str">
        <f>'01-Mapa de riesgo-UO'!AG184</f>
        <v>Decano</v>
      </c>
      <c r="P183" s="277" t="str">
        <f>'01-Mapa de riesgo-UO'!AL184</f>
        <v>Semestral</v>
      </c>
      <c r="Q183" s="277" t="str">
        <f>'01-Mapa de riesgo-UO'!AP184</f>
        <v>Preventivo</v>
      </c>
      <c r="R183" s="438"/>
      <c r="S183" s="457" t="s">
        <v>1399</v>
      </c>
      <c r="T183" s="457"/>
      <c r="U183" s="114" t="str">
        <f>'01-Mapa de riesgo-UO'!AW184</f>
        <v>ASUMIR</v>
      </c>
      <c r="V183" s="114">
        <f>'01-Mapa de riesgo-UO'!AX184</f>
        <v>0</v>
      </c>
      <c r="W183" s="132">
        <f>IF(U183="COMPARTIR",'01-Mapa de riesgo-UO'!BA184, IF(U183=0, 0,$I$6))</f>
        <v>0</v>
      </c>
      <c r="X183" s="278"/>
      <c r="Y183" s="278"/>
      <c r="Z183" s="278"/>
      <c r="AA183" s="278"/>
      <c r="AB183" s="440"/>
    </row>
    <row r="184" spans="1:28" ht="51" hidden="1" customHeight="1" x14ac:dyDescent="0.2">
      <c r="A184" s="378">
        <v>59</v>
      </c>
      <c r="B184" s="372" t="str">
        <f>'01-Mapa de riesgo-UO'!D185</f>
        <v>EXTENSIÓN_PROYECCIÓN_SOCIAL</v>
      </c>
      <c r="C184" s="459"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372" t="str">
        <f>'01-Mapa de riesgo-UO'!AU185</f>
        <v>Promedio de escenarios (eventos) de participación regional</v>
      </c>
      <c r="K184" s="455">
        <v>5</v>
      </c>
      <c r="L184" s="457" t="s">
        <v>1400</v>
      </c>
      <c r="M184" s="276" t="str">
        <f>IF('01-Mapa de riesgo-UO'!S185="No existen", "No existe control para el riesgo",'01-Mapa de riesgo-UO'!W185)</f>
        <v>Revisión de los planes de competitividad y el acercamiento a las discusiones gremiales de la región y el país</v>
      </c>
      <c r="N184" s="276" t="str">
        <f>'01-Mapa de riesgo-UO'!AB185</f>
        <v>Google Drive</v>
      </c>
      <c r="O184" s="276" t="str">
        <f>'01-Mapa de riesgo-UO'!AG185</f>
        <v>Decano</v>
      </c>
      <c r="P184" s="277" t="str">
        <f>'01-Mapa de riesgo-UO'!AL185</f>
        <v>semanal</v>
      </c>
      <c r="Q184" s="277" t="str">
        <f>'01-Mapa de riesgo-UO'!AP185</f>
        <v>Preventivo</v>
      </c>
      <c r="R184" s="438" t="str">
        <f>'01-Mapa de riesgo-UO'!AR185</f>
        <v>ACEPTABLE</v>
      </c>
      <c r="S184" s="457" t="s">
        <v>1401</v>
      </c>
      <c r="T184" s="457"/>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78" t="s">
        <v>282</v>
      </c>
      <c r="Y184" s="278" t="s">
        <v>1402</v>
      </c>
      <c r="Z184" s="278" t="s">
        <v>643</v>
      </c>
      <c r="AA184" s="278"/>
      <c r="AB184" s="440" t="s">
        <v>648</v>
      </c>
    </row>
    <row r="185" spans="1:28" ht="51" hidden="1" customHeight="1" x14ac:dyDescent="0.2">
      <c r="A185" s="378"/>
      <c r="B185" s="372"/>
      <c r="C185" s="459"/>
      <c r="D185" s="372"/>
      <c r="E185" s="372"/>
      <c r="F185" s="372"/>
      <c r="G185" s="133" t="str">
        <f>'01-Mapa de riesgo-UO'!I186</f>
        <v>No se cuenta con un mecaniso o proceso institucional en la facultad de acercamiento a los gremios.</v>
      </c>
      <c r="H185" s="372"/>
      <c r="I185" s="438"/>
      <c r="J185" s="372"/>
      <c r="K185" s="455"/>
      <c r="L185" s="457"/>
      <c r="M185" s="276" t="str">
        <f>IF('01-Mapa de riesgo-UO'!S186="No existen", "No existe control para el riesgo",'01-Mapa de riesgo-UO'!W186)</f>
        <v>Reuniones periódicas de comité de extensión y revisión al interior del Consejo de Facultad de tales planes</v>
      </c>
      <c r="N185" s="276">
        <f>'01-Mapa de riesgo-UO'!AB186</f>
        <v>0</v>
      </c>
      <c r="O185" s="276" t="str">
        <f>'01-Mapa de riesgo-UO'!AG186</f>
        <v>Decano</v>
      </c>
      <c r="P185" s="277" t="str">
        <f>'01-Mapa de riesgo-UO'!AL186</f>
        <v>Trimestral</v>
      </c>
      <c r="Q185" s="277" t="str">
        <f>'01-Mapa de riesgo-UO'!AP186</f>
        <v>Preventivo</v>
      </c>
      <c r="R185" s="438"/>
      <c r="S185" s="457" t="s">
        <v>1403</v>
      </c>
      <c r="T185" s="457"/>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8" t="s">
        <v>282</v>
      </c>
      <c r="Y185" s="278" t="s">
        <v>1404</v>
      </c>
      <c r="Z185" s="278" t="s">
        <v>643</v>
      </c>
      <c r="AA185" s="278"/>
      <c r="AB185" s="440"/>
    </row>
    <row r="186" spans="1:28" ht="51" hidden="1" customHeight="1" x14ac:dyDescent="0.2">
      <c r="A186" s="378"/>
      <c r="B186" s="372"/>
      <c r="C186" s="459"/>
      <c r="D186" s="372"/>
      <c r="E186" s="372"/>
      <c r="F186" s="372"/>
      <c r="G186" s="133">
        <f>'01-Mapa de riesgo-UO'!I187</f>
        <v>0</v>
      </c>
      <c r="H186" s="372"/>
      <c r="I186" s="438"/>
      <c r="J186" s="372"/>
      <c r="K186" s="455"/>
      <c r="L186" s="457"/>
      <c r="M186" s="276">
        <f>IF('01-Mapa de riesgo-UO'!S187="No existen", "No existe control para el riesgo",'01-Mapa de riesgo-UO'!W187)</f>
        <v>0</v>
      </c>
      <c r="N186" s="276">
        <f>'01-Mapa de riesgo-UO'!AB187</f>
        <v>0</v>
      </c>
      <c r="O186" s="276">
        <f>'01-Mapa de riesgo-UO'!AG187</f>
        <v>0</v>
      </c>
      <c r="P186" s="277">
        <f>'01-Mapa de riesgo-UO'!AL187</f>
        <v>0</v>
      </c>
      <c r="Q186" s="277">
        <f>'01-Mapa de riesgo-UO'!AP187</f>
        <v>0</v>
      </c>
      <c r="R186" s="438"/>
      <c r="S186" s="457"/>
      <c r="T186" s="457"/>
      <c r="U186" s="114">
        <f>'01-Mapa de riesgo-UO'!AW187</f>
        <v>0</v>
      </c>
      <c r="V186" s="114">
        <f>'01-Mapa de riesgo-UO'!AX187</f>
        <v>0</v>
      </c>
      <c r="W186" s="132">
        <f>IF(U186="COMPARTIR",'01-Mapa de riesgo-UO'!BA187, IF(U186=0, 0,$I$6))</f>
        <v>0</v>
      </c>
      <c r="X186" s="278"/>
      <c r="Y186" s="278"/>
      <c r="Z186" s="278"/>
      <c r="AA186" s="278"/>
      <c r="AB186" s="440"/>
    </row>
    <row r="187" spans="1:28" ht="101.25" hidden="1" customHeight="1" x14ac:dyDescent="0.2">
      <c r="A187" s="378">
        <v>60</v>
      </c>
      <c r="B187" s="372" t="str">
        <f>'01-Mapa de riesgo-UO'!D188</f>
        <v>EXTENSIÓN_PROYECCIÓN_SOCIAL</v>
      </c>
      <c r="C187" s="459"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372" t="str">
        <f>'01-Mapa de riesgo-UO'!AU188</f>
        <v># de Compras que supere los 100 SMLMV</v>
      </c>
      <c r="K187" s="455">
        <v>100</v>
      </c>
      <c r="L187" s="457" t="s">
        <v>2937</v>
      </c>
      <c r="M187" s="276" t="str">
        <f>IF('01-Mapa de riesgo-UO'!S188="No existen", "No existe control para el riesgo",'01-Mapa de riesgo-UO'!W188)</f>
        <v>Revisión del monto de la compra al momento de llegar la solicitud</v>
      </c>
      <c r="N187" s="276">
        <f>'01-Mapa de riesgo-UO'!AB188</f>
        <v>0</v>
      </c>
      <c r="O187" s="276" t="str">
        <f>'01-Mapa de riesgo-UO'!AG188</f>
        <v>Decano</v>
      </c>
      <c r="P187" s="277" t="str">
        <f>'01-Mapa de riesgo-UO'!AL188</f>
        <v>No definida</v>
      </c>
      <c r="Q187" s="277" t="str">
        <f>'01-Mapa de riesgo-UO'!AP188</f>
        <v>Preventivo</v>
      </c>
      <c r="R187" s="438" t="str">
        <f>'01-Mapa de riesgo-UO'!AR188</f>
        <v>ACEPTABLE</v>
      </c>
      <c r="S187" s="457" t="s">
        <v>2938</v>
      </c>
      <c r="T187" s="457"/>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78" t="s">
        <v>642</v>
      </c>
      <c r="Y187" s="278" t="s">
        <v>2939</v>
      </c>
      <c r="Z187" s="278" t="s">
        <v>645</v>
      </c>
      <c r="AA187" s="278" t="s">
        <v>2940</v>
      </c>
      <c r="AB187" s="440" t="s">
        <v>660</v>
      </c>
    </row>
    <row r="188" spans="1:28" ht="51" hidden="1" customHeight="1" x14ac:dyDescent="0.2">
      <c r="A188" s="378"/>
      <c r="B188" s="372"/>
      <c r="C188" s="459"/>
      <c r="D188" s="372"/>
      <c r="E188" s="372"/>
      <c r="F188" s="372"/>
      <c r="G188" s="133">
        <f>'01-Mapa de riesgo-UO'!I189</f>
        <v>0</v>
      </c>
      <c r="H188" s="372"/>
      <c r="I188" s="438"/>
      <c r="J188" s="372"/>
      <c r="K188" s="455"/>
      <c r="L188" s="457"/>
      <c r="M188" s="276">
        <f>IF('01-Mapa de riesgo-UO'!S189="No existen", "No existe control para el riesgo",'01-Mapa de riesgo-UO'!W189)</f>
        <v>0</v>
      </c>
      <c r="N188" s="276">
        <f>'01-Mapa de riesgo-UO'!AB189</f>
        <v>0</v>
      </c>
      <c r="O188" s="276">
        <f>'01-Mapa de riesgo-UO'!AG189</f>
        <v>0</v>
      </c>
      <c r="P188" s="277">
        <f>'01-Mapa de riesgo-UO'!AL189</f>
        <v>0</v>
      </c>
      <c r="Q188" s="277">
        <f>'01-Mapa de riesgo-UO'!AP189</f>
        <v>0</v>
      </c>
      <c r="R188" s="438"/>
      <c r="S188" s="457"/>
      <c r="T188" s="457"/>
      <c r="U188" s="114">
        <f>'01-Mapa de riesgo-UO'!AW189</f>
        <v>0</v>
      </c>
      <c r="V188" s="114">
        <f>'01-Mapa de riesgo-UO'!AX189</f>
        <v>0</v>
      </c>
      <c r="W188" s="132">
        <f>IF(U188="COMPARTIR",'01-Mapa de riesgo-UO'!BA189, IF(U188=0, 0,$I$6))</f>
        <v>0</v>
      </c>
      <c r="X188" s="278"/>
      <c r="Y188" s="278"/>
      <c r="Z188" s="278"/>
      <c r="AA188" s="278"/>
      <c r="AB188" s="440"/>
    </row>
    <row r="189" spans="1:28" ht="51" hidden="1" customHeight="1" x14ac:dyDescent="0.2">
      <c r="A189" s="378"/>
      <c r="B189" s="372"/>
      <c r="C189" s="459"/>
      <c r="D189" s="372"/>
      <c r="E189" s="372"/>
      <c r="F189" s="372"/>
      <c r="G189" s="133">
        <f>'01-Mapa de riesgo-UO'!I190</f>
        <v>0</v>
      </c>
      <c r="H189" s="372"/>
      <c r="I189" s="438"/>
      <c r="J189" s="372"/>
      <c r="K189" s="455"/>
      <c r="L189" s="457"/>
      <c r="M189" s="276">
        <f>IF('01-Mapa de riesgo-UO'!S190="No existen", "No existe control para el riesgo",'01-Mapa de riesgo-UO'!W190)</f>
        <v>0</v>
      </c>
      <c r="N189" s="276">
        <f>'01-Mapa de riesgo-UO'!AB190</f>
        <v>0</v>
      </c>
      <c r="O189" s="276">
        <f>'01-Mapa de riesgo-UO'!AG190</f>
        <v>0</v>
      </c>
      <c r="P189" s="277">
        <f>'01-Mapa de riesgo-UO'!AL190</f>
        <v>0</v>
      </c>
      <c r="Q189" s="277">
        <f>'01-Mapa de riesgo-UO'!AP190</f>
        <v>0</v>
      </c>
      <c r="R189" s="438"/>
      <c r="S189" s="457"/>
      <c r="T189" s="457"/>
      <c r="U189" s="114">
        <f>'01-Mapa de riesgo-UO'!AW190</f>
        <v>0</v>
      </c>
      <c r="V189" s="114">
        <f>'01-Mapa de riesgo-UO'!AX190</f>
        <v>0</v>
      </c>
      <c r="W189" s="132">
        <f>IF(U189="COMPARTIR",'01-Mapa de riesgo-UO'!BA190, IF(U189=0, 0,$I$6))</f>
        <v>0</v>
      </c>
      <c r="X189" s="278"/>
      <c r="Y189" s="278"/>
      <c r="Z189" s="278"/>
      <c r="AA189" s="278"/>
      <c r="AB189" s="440"/>
    </row>
    <row r="190" spans="1:28" ht="77.25" hidden="1" customHeight="1" x14ac:dyDescent="0.2">
      <c r="A190" s="378">
        <v>61</v>
      </c>
      <c r="B190" s="372" t="str">
        <f>'01-Mapa de riesgo-UO'!D191</f>
        <v>DOCENCIA</v>
      </c>
      <c r="C190" s="459"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372" t="str">
        <f>'01-Mapa de riesgo-UO'!AU191</f>
        <v>Número de programas sin realización de actividades de revisión curricular</v>
      </c>
      <c r="K190" s="455">
        <v>0</v>
      </c>
      <c r="L190" s="457" t="s">
        <v>2941</v>
      </c>
      <c r="M190" s="276" t="str">
        <f>IF('01-Mapa de riesgo-UO'!S191="No existen", "No existe control para el riesgo",'01-Mapa de riesgo-UO'!W191)</f>
        <v>Revisión de los currículos por parte de los comités curriculares</v>
      </c>
      <c r="N190" s="276">
        <f>'01-Mapa de riesgo-UO'!AB191</f>
        <v>0</v>
      </c>
      <c r="O190" s="276" t="str">
        <f>'01-Mapa de riesgo-UO'!AG191</f>
        <v>Director del Programa Academico</v>
      </c>
      <c r="P190" s="277" t="str">
        <f>'01-Mapa de riesgo-UO'!AL191</f>
        <v>No definida</v>
      </c>
      <c r="Q190" s="277" t="str">
        <f>'01-Mapa de riesgo-UO'!AP191</f>
        <v>Detectivo</v>
      </c>
      <c r="R190" s="438" t="str">
        <f>'01-Mapa de riesgo-UO'!AR191</f>
        <v>ACEPTABLE</v>
      </c>
      <c r="S190" s="457" t="s">
        <v>1441</v>
      </c>
      <c r="T190" s="457"/>
      <c r="U190" s="114" t="str">
        <f>'01-Mapa de riesgo-UO'!AW191</f>
        <v>ASUMIR</v>
      </c>
      <c r="V190" s="114">
        <f>'01-Mapa de riesgo-UO'!AX191</f>
        <v>0</v>
      </c>
      <c r="W190" s="132">
        <f>IF(U190="COMPARTIR",'01-Mapa de riesgo-UO'!BA191, IF(U190=0, 0,$I$6))</f>
        <v>0</v>
      </c>
      <c r="X190" s="278"/>
      <c r="Y190" s="278"/>
      <c r="Z190" s="278"/>
      <c r="AA190" s="278"/>
      <c r="AB190" s="440" t="s">
        <v>660</v>
      </c>
    </row>
    <row r="191" spans="1:28" ht="77.25" hidden="1" customHeight="1" x14ac:dyDescent="0.2">
      <c r="A191" s="378"/>
      <c r="B191" s="372"/>
      <c r="C191" s="459"/>
      <c r="D191" s="372"/>
      <c r="E191" s="372"/>
      <c r="F191" s="372"/>
      <c r="G191" s="133">
        <f>'01-Mapa de riesgo-UO'!I192</f>
        <v>0</v>
      </c>
      <c r="H191" s="372"/>
      <c r="I191" s="438"/>
      <c r="J191" s="372"/>
      <c r="K191" s="455"/>
      <c r="L191" s="457"/>
      <c r="M191" s="276">
        <f>IF('01-Mapa de riesgo-UO'!S192="No existen", "No existe control para el riesgo",'01-Mapa de riesgo-UO'!W192)</f>
        <v>0</v>
      </c>
      <c r="N191" s="276">
        <f>'01-Mapa de riesgo-UO'!AB192</f>
        <v>0</v>
      </c>
      <c r="O191" s="276">
        <f>'01-Mapa de riesgo-UO'!AG192</f>
        <v>0</v>
      </c>
      <c r="P191" s="277">
        <f>'01-Mapa de riesgo-UO'!AL192</f>
        <v>0</v>
      </c>
      <c r="Q191" s="277">
        <f>'01-Mapa de riesgo-UO'!AP192</f>
        <v>0</v>
      </c>
      <c r="R191" s="438"/>
      <c r="S191" s="457"/>
      <c r="T191" s="457"/>
      <c r="U191" s="114" t="str">
        <f>'01-Mapa de riesgo-UO'!AW192</f>
        <v>ASUMIR</v>
      </c>
      <c r="V191" s="114">
        <f>'01-Mapa de riesgo-UO'!AX192</f>
        <v>0</v>
      </c>
      <c r="W191" s="132">
        <f>IF(U191="COMPARTIR",'01-Mapa de riesgo-UO'!BA192, IF(U191=0, 0,$I$6))</f>
        <v>0</v>
      </c>
      <c r="X191" s="278"/>
      <c r="Y191" s="278"/>
      <c r="Z191" s="278"/>
      <c r="AA191" s="278"/>
      <c r="AB191" s="440"/>
    </row>
    <row r="192" spans="1:28" ht="77.25" hidden="1" customHeight="1" x14ac:dyDescent="0.2">
      <c r="A192" s="378"/>
      <c r="B192" s="372"/>
      <c r="C192" s="459"/>
      <c r="D192" s="372"/>
      <c r="E192" s="372"/>
      <c r="F192" s="372"/>
      <c r="G192" s="133">
        <f>'01-Mapa de riesgo-UO'!I193</f>
        <v>0</v>
      </c>
      <c r="H192" s="372"/>
      <c r="I192" s="438"/>
      <c r="J192" s="372"/>
      <c r="K192" s="455"/>
      <c r="L192" s="457"/>
      <c r="M192" s="276">
        <f>IF('01-Mapa de riesgo-UO'!S193="No existen", "No existe control para el riesgo",'01-Mapa de riesgo-UO'!W193)</f>
        <v>0</v>
      </c>
      <c r="N192" s="276">
        <f>'01-Mapa de riesgo-UO'!AB193</f>
        <v>0</v>
      </c>
      <c r="O192" s="276">
        <f>'01-Mapa de riesgo-UO'!AG193</f>
        <v>0</v>
      </c>
      <c r="P192" s="277">
        <f>'01-Mapa de riesgo-UO'!AL193</f>
        <v>0</v>
      </c>
      <c r="Q192" s="277">
        <f>'01-Mapa de riesgo-UO'!AP193</f>
        <v>0</v>
      </c>
      <c r="R192" s="438"/>
      <c r="S192" s="457"/>
      <c r="T192" s="457"/>
      <c r="U192" s="114" t="str">
        <f>'01-Mapa de riesgo-UO'!AW193</f>
        <v>ASUMIR</v>
      </c>
      <c r="V192" s="114">
        <f>'01-Mapa de riesgo-UO'!AX193</f>
        <v>0</v>
      </c>
      <c r="W192" s="132">
        <f>IF(U192="COMPARTIR",'01-Mapa de riesgo-UO'!BA193, IF(U192=0, 0,$I$6))</f>
        <v>0</v>
      </c>
      <c r="X192" s="278"/>
      <c r="Y192" s="278"/>
      <c r="Z192" s="278"/>
      <c r="AA192" s="278"/>
      <c r="AB192" s="440"/>
    </row>
    <row r="193" spans="1:28" ht="77.25" hidden="1" customHeight="1" x14ac:dyDescent="0.2">
      <c r="A193" s="378">
        <v>62</v>
      </c>
      <c r="B193" s="372" t="str">
        <f>'01-Mapa de riesgo-UO'!D194</f>
        <v>DOCENCIA</v>
      </c>
      <c r="C193" s="459"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372" t="str">
        <f>'01-Mapa de riesgo-UO'!AU194</f>
        <v>No. De docentes que incumplen los planes de trabajo (Vigencia)</v>
      </c>
      <c r="K193" s="455">
        <v>0</v>
      </c>
      <c r="L193" s="457" t="s">
        <v>2942</v>
      </c>
      <c r="M193" s="276" t="str">
        <f>IF('01-Mapa de riesgo-UO'!S194="No existen", "No existe control para el riesgo",'01-Mapa de riesgo-UO'!W194)</f>
        <v>Aplicación de evaluación docente</v>
      </c>
      <c r="N193" s="276" t="str">
        <f>'01-Mapa de riesgo-UO'!AB194</f>
        <v>Evaluacion docente</v>
      </c>
      <c r="O193" s="276" t="str">
        <f>'01-Mapa de riesgo-UO'!AG194</f>
        <v>Decano</v>
      </c>
      <c r="P193" s="277" t="str">
        <f>'01-Mapa de riesgo-UO'!AL194</f>
        <v>Anual</v>
      </c>
      <c r="Q193" s="277" t="str">
        <f>'01-Mapa de riesgo-UO'!AP194</f>
        <v>Detectivo</v>
      </c>
      <c r="R193" s="438" t="str">
        <f>'01-Mapa de riesgo-UO'!AR194</f>
        <v>ACEPTABLE</v>
      </c>
      <c r="S193" s="457" t="s">
        <v>2944</v>
      </c>
      <c r="T193" s="457"/>
      <c r="U193" s="114" t="str">
        <f>'01-Mapa de riesgo-UO'!AW194</f>
        <v>ASUMIR</v>
      </c>
      <c r="V193" s="114">
        <f>'01-Mapa de riesgo-UO'!AX194</f>
        <v>0</v>
      </c>
      <c r="W193" s="132">
        <f>IF(U193="COMPARTIR",'01-Mapa de riesgo-UO'!BA194, IF(U193=0, 0,$I$6))</f>
        <v>0</v>
      </c>
      <c r="X193" s="278"/>
      <c r="Y193" s="278"/>
      <c r="Z193" s="278"/>
      <c r="AA193" s="278"/>
      <c r="AB193" s="440" t="s">
        <v>660</v>
      </c>
    </row>
    <row r="194" spans="1:28" ht="77.25" hidden="1" customHeight="1" x14ac:dyDescent="0.2">
      <c r="A194" s="378"/>
      <c r="B194" s="372"/>
      <c r="C194" s="459"/>
      <c r="D194" s="372"/>
      <c r="E194" s="372"/>
      <c r="F194" s="372"/>
      <c r="G194" s="133">
        <f>'01-Mapa de riesgo-UO'!I195</f>
        <v>0</v>
      </c>
      <c r="H194" s="372"/>
      <c r="I194" s="438"/>
      <c r="J194" s="372"/>
      <c r="K194" s="455"/>
      <c r="L194" s="457"/>
      <c r="M194" s="276" t="str">
        <f>IF('01-Mapa de riesgo-UO'!S195="No existen", "No existe control para el riesgo",'01-Mapa de riesgo-UO'!W195)</f>
        <v>Seguimiento al plan de trabajo del docente</v>
      </c>
      <c r="N194" s="276">
        <f>'01-Mapa de riesgo-UO'!AB195</f>
        <v>0</v>
      </c>
      <c r="O194" s="276" t="str">
        <f>'01-Mapa de riesgo-UO'!AG195</f>
        <v>Decano</v>
      </c>
      <c r="P194" s="277" t="str">
        <f>'01-Mapa de riesgo-UO'!AL195</f>
        <v>Semestral</v>
      </c>
      <c r="Q194" s="277" t="str">
        <f>'01-Mapa de riesgo-UO'!AP195</f>
        <v>Preventivo</v>
      </c>
      <c r="R194" s="438"/>
      <c r="S194" s="457" t="s">
        <v>1442</v>
      </c>
      <c r="T194" s="457"/>
      <c r="U194" s="114" t="str">
        <f>'01-Mapa de riesgo-UO'!AW195</f>
        <v>ASUMIR</v>
      </c>
      <c r="V194" s="114">
        <f>'01-Mapa de riesgo-UO'!AX195</f>
        <v>0</v>
      </c>
      <c r="W194" s="132">
        <f>IF(U194="COMPARTIR",'01-Mapa de riesgo-UO'!BA195, IF(U194=0, 0,$I$6))</f>
        <v>0</v>
      </c>
      <c r="X194" s="278"/>
      <c r="Y194" s="278"/>
      <c r="Z194" s="278"/>
      <c r="AA194" s="278"/>
      <c r="AB194" s="440"/>
    </row>
    <row r="195" spans="1:28" ht="77.25" hidden="1" customHeight="1" x14ac:dyDescent="0.2">
      <c r="A195" s="378"/>
      <c r="B195" s="372"/>
      <c r="C195" s="459"/>
      <c r="D195" s="372"/>
      <c r="E195" s="372"/>
      <c r="F195" s="372"/>
      <c r="G195" s="133">
        <f>'01-Mapa de riesgo-UO'!I196</f>
        <v>0</v>
      </c>
      <c r="H195" s="372"/>
      <c r="I195" s="438"/>
      <c r="J195" s="372"/>
      <c r="K195" s="455"/>
      <c r="L195" s="457"/>
      <c r="M195" s="276">
        <f>IF('01-Mapa de riesgo-UO'!S196="No existen", "No existe control para el riesgo",'01-Mapa de riesgo-UO'!W196)</f>
        <v>0</v>
      </c>
      <c r="N195" s="276">
        <f>'01-Mapa de riesgo-UO'!AB196</f>
        <v>0</v>
      </c>
      <c r="O195" s="276">
        <f>'01-Mapa de riesgo-UO'!AG196</f>
        <v>0</v>
      </c>
      <c r="P195" s="277">
        <f>'01-Mapa de riesgo-UO'!AL196</f>
        <v>0</v>
      </c>
      <c r="Q195" s="277">
        <f>'01-Mapa de riesgo-UO'!AP196</f>
        <v>0</v>
      </c>
      <c r="R195" s="438"/>
      <c r="S195" s="457"/>
      <c r="T195" s="457"/>
      <c r="U195" s="114" t="str">
        <f>'01-Mapa de riesgo-UO'!AW196</f>
        <v>ASUMIR</v>
      </c>
      <c r="V195" s="114">
        <f>'01-Mapa de riesgo-UO'!AX196</f>
        <v>0</v>
      </c>
      <c r="W195" s="132">
        <f>IF(U195="COMPARTIR",'01-Mapa de riesgo-UO'!BA196, IF(U195=0, 0,$I$6))</f>
        <v>0</v>
      </c>
      <c r="X195" s="278"/>
      <c r="Y195" s="278"/>
      <c r="Z195" s="278"/>
      <c r="AA195" s="278"/>
      <c r="AB195" s="440"/>
    </row>
    <row r="196" spans="1:28" ht="89.25" hidden="1" customHeight="1" x14ac:dyDescent="0.2">
      <c r="A196" s="378">
        <v>63</v>
      </c>
      <c r="B196" s="372" t="str">
        <f>'01-Mapa de riesgo-UO'!D197</f>
        <v>DOCENCIA</v>
      </c>
      <c r="C196" s="459"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372" t="str">
        <f>'01-Mapa de riesgo-UO'!AU197</f>
        <v>No. De estudiantes inscritos por vigencia en cada programa</v>
      </c>
      <c r="K196" s="472">
        <v>0.66</v>
      </c>
      <c r="L196" s="457" t="s">
        <v>2943</v>
      </c>
      <c r="M196" s="276" t="str">
        <f>IF('01-Mapa de riesgo-UO'!S197="No existen", "No existe control para el riesgo",'01-Mapa de riesgo-UO'!W197)</f>
        <v>Aplicación de encuestas de necesidades de los profesionales que requieren formacion posgraduada (Proceso de autoevaluación)</v>
      </c>
      <c r="N196" s="276">
        <f>'01-Mapa de riesgo-UO'!AB197</f>
        <v>0</v>
      </c>
      <c r="O196" s="276" t="str">
        <f>'01-Mapa de riesgo-UO'!AG197</f>
        <v>Director del Programa Academico</v>
      </c>
      <c r="P196" s="277" t="str">
        <f>'01-Mapa de riesgo-UO'!AL197</f>
        <v>No definida</v>
      </c>
      <c r="Q196" s="277" t="str">
        <f>'01-Mapa de riesgo-UO'!AP197</f>
        <v>Preventivo</v>
      </c>
      <c r="R196" s="438" t="str">
        <f>'01-Mapa de riesgo-UO'!AR197</f>
        <v>FUERTE</v>
      </c>
      <c r="S196" s="457" t="s">
        <v>2945</v>
      </c>
      <c r="T196" s="457"/>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8" t="s">
        <v>282</v>
      </c>
      <c r="Y196" s="278" t="s">
        <v>2946</v>
      </c>
      <c r="Z196" s="278" t="s">
        <v>643</v>
      </c>
      <c r="AA196" s="278"/>
      <c r="AB196" s="440" t="s">
        <v>660</v>
      </c>
    </row>
    <row r="197" spans="1:28" ht="89.25" hidden="1" customHeight="1" x14ac:dyDescent="0.2">
      <c r="A197" s="378"/>
      <c r="B197" s="372"/>
      <c r="C197" s="459"/>
      <c r="D197" s="372"/>
      <c r="E197" s="372"/>
      <c r="F197" s="372"/>
      <c r="G197" s="133">
        <f>'01-Mapa de riesgo-UO'!I198</f>
        <v>0</v>
      </c>
      <c r="H197" s="372"/>
      <c r="I197" s="438"/>
      <c r="J197" s="372"/>
      <c r="K197" s="455"/>
      <c r="L197" s="457"/>
      <c r="M197" s="276" t="str">
        <f>IF('01-Mapa de riesgo-UO'!S198="No existen", "No existe control para el riesgo",'01-Mapa de riesgo-UO'!W198)</f>
        <v>Implementación y seguimiento de estrategias de difusión de los programas de posgrados</v>
      </c>
      <c r="N197" s="276">
        <f>'01-Mapa de riesgo-UO'!AB198</f>
        <v>0</v>
      </c>
      <c r="O197" s="276" t="str">
        <f>'01-Mapa de riesgo-UO'!AG198</f>
        <v>Director del Programa Academico</v>
      </c>
      <c r="P197" s="277" t="str">
        <f>'01-Mapa de riesgo-UO'!AL198</f>
        <v>Semestral</v>
      </c>
      <c r="Q197" s="277" t="str">
        <f>'01-Mapa de riesgo-UO'!AP198</f>
        <v>Preventivo</v>
      </c>
      <c r="R197" s="438"/>
      <c r="S197" s="457" t="s">
        <v>1443</v>
      </c>
      <c r="T197" s="457"/>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8" t="s">
        <v>642</v>
      </c>
      <c r="Y197" s="278" t="s">
        <v>2947</v>
      </c>
      <c r="Z197" s="278" t="s">
        <v>645</v>
      </c>
      <c r="AA197" s="278" t="s">
        <v>1444</v>
      </c>
      <c r="AB197" s="440"/>
    </row>
    <row r="198" spans="1:28" ht="89.25" hidden="1" customHeight="1" x14ac:dyDescent="0.2">
      <c r="A198" s="378"/>
      <c r="B198" s="372"/>
      <c r="C198" s="459"/>
      <c r="D198" s="372"/>
      <c r="E198" s="372"/>
      <c r="F198" s="372"/>
      <c r="G198" s="133">
        <f>'01-Mapa de riesgo-UO'!I199</f>
        <v>0</v>
      </c>
      <c r="H198" s="372"/>
      <c r="I198" s="438"/>
      <c r="J198" s="372"/>
      <c r="K198" s="455"/>
      <c r="L198" s="457"/>
      <c r="M198" s="276" t="str">
        <f>IF('01-Mapa de riesgo-UO'!S199="No existen", "No existe control para el riesgo",'01-Mapa de riesgo-UO'!W199)</f>
        <v>Implementacion de estrategias conjuntas con los grupos de investigación para vincular estudiantes</v>
      </c>
      <c r="N198" s="276">
        <f>'01-Mapa de riesgo-UO'!AB199</f>
        <v>0</v>
      </c>
      <c r="O198" s="276" t="str">
        <f>'01-Mapa de riesgo-UO'!AG199</f>
        <v>Director del Programa Academico</v>
      </c>
      <c r="P198" s="277" t="str">
        <f>'01-Mapa de riesgo-UO'!AL199</f>
        <v>Anual</v>
      </c>
      <c r="Q198" s="277" t="str">
        <f>'01-Mapa de riesgo-UO'!AP199</f>
        <v>Preventivo</v>
      </c>
      <c r="R198" s="438"/>
      <c r="S198" s="457" t="s">
        <v>1445</v>
      </c>
      <c r="T198" s="457"/>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8" t="s">
        <v>642</v>
      </c>
      <c r="Y198" s="278" t="s">
        <v>1446</v>
      </c>
      <c r="Z198" s="278" t="s">
        <v>645</v>
      </c>
      <c r="AA198" s="278" t="s">
        <v>1444</v>
      </c>
      <c r="AB198" s="440"/>
    </row>
    <row r="199" spans="1:28" ht="51" hidden="1" customHeight="1" x14ac:dyDescent="0.2">
      <c r="A199" s="378">
        <v>64</v>
      </c>
      <c r="B199" s="372" t="str">
        <f>'01-Mapa de riesgo-UO'!D200</f>
        <v>ADMINISTRACIÓN_INSTITUCIONAL</v>
      </c>
      <c r="C199" s="459"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372" t="str">
        <f>'01-Mapa de riesgo-UO'!AU200</f>
        <v>N° de aplicativos de Sistemas de Información que presentan fallas</v>
      </c>
      <c r="K199" s="472">
        <v>0.3</v>
      </c>
      <c r="L199" s="457" t="s">
        <v>1447</v>
      </c>
      <c r="M199" s="276" t="str">
        <f>IF('01-Mapa de riesgo-UO'!S200="No existen", "No existe control para el riesgo",'01-Mapa de riesgo-UO'!W200)</f>
        <v>Reporte inmediato de las fallas a los entes encargados</v>
      </c>
      <c r="N199" s="276">
        <f>'01-Mapa de riesgo-UO'!AB200</f>
        <v>0</v>
      </c>
      <c r="O199" s="276">
        <f>'01-Mapa de riesgo-UO'!AG200</f>
        <v>0</v>
      </c>
      <c r="P199" s="277" t="str">
        <f>'01-Mapa de riesgo-UO'!AL200</f>
        <v>No definida</v>
      </c>
      <c r="Q199" s="277" t="str">
        <f>'01-Mapa de riesgo-UO'!AP200</f>
        <v>Preventivo</v>
      </c>
      <c r="R199" s="438" t="str">
        <f>'01-Mapa de riesgo-UO'!AR200</f>
        <v>ACEPTABLE</v>
      </c>
      <c r="S199" s="457" t="s">
        <v>1448</v>
      </c>
      <c r="T199" s="457"/>
      <c r="U199" s="114" t="str">
        <f>'01-Mapa de riesgo-UO'!AW200</f>
        <v>REDUCIR</v>
      </c>
      <c r="V199" s="114" t="str">
        <f>'01-Mapa de riesgo-UO'!AX200</f>
        <v>Reporte y seguimiento a fallas presentadas en los aplicativos</v>
      </c>
      <c r="W199" s="132">
        <f>IF(U199="COMPARTIR",'01-Mapa de riesgo-UO'!BA200, IF(U199=0, 0,$I$6))</f>
        <v>0</v>
      </c>
      <c r="X199" s="278" t="s">
        <v>642</v>
      </c>
      <c r="Y199" s="278" t="s">
        <v>1449</v>
      </c>
      <c r="Z199" s="278" t="s">
        <v>646</v>
      </c>
      <c r="AA199" s="278" t="s">
        <v>1450</v>
      </c>
      <c r="AB199" s="440" t="s">
        <v>648</v>
      </c>
    </row>
    <row r="200" spans="1:28" ht="51" hidden="1" customHeight="1" x14ac:dyDescent="0.2">
      <c r="A200" s="378"/>
      <c r="B200" s="372"/>
      <c r="C200" s="459"/>
      <c r="D200" s="372"/>
      <c r="E200" s="372"/>
      <c r="F200" s="372"/>
      <c r="G200" s="133">
        <f>'01-Mapa de riesgo-UO'!I201</f>
        <v>0</v>
      </c>
      <c r="H200" s="372"/>
      <c r="I200" s="438"/>
      <c r="J200" s="372"/>
      <c r="K200" s="455"/>
      <c r="L200" s="457"/>
      <c r="M200" s="276" t="str">
        <f>IF('01-Mapa de riesgo-UO'!S201="No existen", "No existe control para el riesgo",'01-Mapa de riesgo-UO'!W201)</f>
        <v>Seguimiento y reuniones con los entes encargados</v>
      </c>
      <c r="N200" s="276">
        <f>'01-Mapa de riesgo-UO'!AB201</f>
        <v>0</v>
      </c>
      <c r="O200" s="276">
        <f>'01-Mapa de riesgo-UO'!AG201</f>
        <v>0</v>
      </c>
      <c r="P200" s="277" t="str">
        <f>'01-Mapa de riesgo-UO'!AL201</f>
        <v>No definida</v>
      </c>
      <c r="Q200" s="277" t="str">
        <f>'01-Mapa de riesgo-UO'!AP201</f>
        <v>Preventivo</v>
      </c>
      <c r="R200" s="438"/>
      <c r="S200" s="457" t="s">
        <v>1451</v>
      </c>
      <c r="T200" s="457"/>
      <c r="U200" s="114" t="str">
        <f>'01-Mapa de riesgo-UO'!AW201</f>
        <v>REDUCIR</v>
      </c>
      <c r="V200" s="114" t="str">
        <f>'01-Mapa de riesgo-UO'!AX201</f>
        <v>Programación de reuniones de seguimiento y preventivas con los entes encargados</v>
      </c>
      <c r="W200" s="132">
        <f>IF(U200="COMPARTIR",'01-Mapa de riesgo-UO'!BA201, IF(U200=0, 0,$I$6))</f>
        <v>0</v>
      </c>
      <c r="X200" s="278" t="s">
        <v>282</v>
      </c>
      <c r="Y200" s="278" t="s">
        <v>1452</v>
      </c>
      <c r="Z200" s="278" t="s">
        <v>643</v>
      </c>
      <c r="AA200" s="278"/>
      <c r="AB200" s="440"/>
    </row>
    <row r="201" spans="1:28" ht="51" hidden="1" customHeight="1" x14ac:dyDescent="0.2">
      <c r="A201" s="378"/>
      <c r="B201" s="372"/>
      <c r="C201" s="459"/>
      <c r="D201" s="372"/>
      <c r="E201" s="372"/>
      <c r="F201" s="372"/>
      <c r="G201" s="133">
        <f>'01-Mapa de riesgo-UO'!I202</f>
        <v>0</v>
      </c>
      <c r="H201" s="372"/>
      <c r="I201" s="438"/>
      <c r="J201" s="372"/>
      <c r="K201" s="455"/>
      <c r="L201" s="457"/>
      <c r="M201" s="276">
        <f>IF('01-Mapa de riesgo-UO'!S202="No existen", "No existe control para el riesgo",'01-Mapa de riesgo-UO'!W202)</f>
        <v>0</v>
      </c>
      <c r="N201" s="276">
        <f>'01-Mapa de riesgo-UO'!AB202</f>
        <v>0</v>
      </c>
      <c r="O201" s="276">
        <f>'01-Mapa de riesgo-UO'!AG202</f>
        <v>0</v>
      </c>
      <c r="P201" s="277">
        <f>'01-Mapa de riesgo-UO'!AL202</f>
        <v>0</v>
      </c>
      <c r="Q201" s="277">
        <f>'01-Mapa de riesgo-UO'!AP202</f>
        <v>0</v>
      </c>
      <c r="R201" s="438"/>
      <c r="S201" s="457"/>
      <c r="T201" s="457"/>
      <c r="U201" s="114">
        <f>'01-Mapa de riesgo-UO'!AW202</f>
        <v>0</v>
      </c>
      <c r="V201" s="114">
        <f>'01-Mapa de riesgo-UO'!AX202</f>
        <v>0</v>
      </c>
      <c r="W201" s="132">
        <f>IF(U201="COMPARTIR",'01-Mapa de riesgo-UO'!BA202, IF(U201=0, 0,$I$6))</f>
        <v>0</v>
      </c>
      <c r="X201" s="278"/>
      <c r="Y201" s="278"/>
      <c r="Z201" s="278"/>
      <c r="AA201" s="278"/>
      <c r="AB201" s="440"/>
    </row>
    <row r="202" spans="1:28" ht="51" hidden="1" customHeight="1" x14ac:dyDescent="0.2">
      <c r="A202" s="378">
        <v>65</v>
      </c>
      <c r="B202" s="372" t="str">
        <f>'01-Mapa de riesgo-UO'!D203</f>
        <v>EXTENSIÓN_PROYECCIÓN_SOCIAL</v>
      </c>
      <c r="C202" s="459"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372" t="str">
        <f>'01-Mapa de riesgo-UO'!AU203</f>
        <v>No. de informes de ensayos con pérdida de la imparcialidad / No. informes de ensayos expedidos por el laboratorio</v>
      </c>
      <c r="K202" s="471">
        <v>0</v>
      </c>
      <c r="L202" s="457" t="s">
        <v>2948</v>
      </c>
      <c r="M202" s="276" t="str">
        <f>IF('01-Mapa de riesgo-UO'!S203="No existen", "No existe control para el riesgo",'01-Mapa de riesgo-UO'!W203)</f>
        <v>Firma de cada funcionario del:
- Reporte de conflicto de ínteres
- Acta de compromiso ético
- Declaración de impedimento
- Contrato laboral</v>
      </c>
      <c r="N202" s="276">
        <f>'01-Mapa de riesgo-UO'!AB203</f>
        <v>0</v>
      </c>
      <c r="O202" s="276" t="str">
        <f>'01-Mapa de riesgo-UO'!AG203</f>
        <v>Director (Transitorio)</v>
      </c>
      <c r="P202" s="277" t="str">
        <f>'01-Mapa de riesgo-UO'!AL203</f>
        <v>Anual</v>
      </c>
      <c r="Q202" s="277" t="str">
        <f>'01-Mapa de riesgo-UO'!AP203</f>
        <v>Preventivo</v>
      </c>
      <c r="R202" s="438" t="str">
        <f>'01-Mapa de riesgo-UO'!AR203</f>
        <v>ACEPTABLE</v>
      </c>
      <c r="S202" s="457" t="s">
        <v>2949</v>
      </c>
      <c r="T202" s="457"/>
      <c r="U202" s="114" t="str">
        <f>'01-Mapa de riesgo-UO'!AW203</f>
        <v>ASUMIR</v>
      </c>
      <c r="V202" s="114">
        <f>'01-Mapa de riesgo-UO'!AX203</f>
        <v>0</v>
      </c>
      <c r="W202" s="132">
        <f>IF(U202="COMPARTIR",'01-Mapa de riesgo-UO'!BA203, IF(U202=0, 0,$I$6))</f>
        <v>0</v>
      </c>
      <c r="X202" s="278"/>
      <c r="Y202" s="278"/>
      <c r="Z202" s="278"/>
      <c r="AA202" s="278"/>
      <c r="AB202" s="440" t="s">
        <v>660</v>
      </c>
    </row>
    <row r="203" spans="1:28" ht="51" hidden="1" customHeight="1" x14ac:dyDescent="0.2">
      <c r="A203" s="378"/>
      <c r="B203" s="372"/>
      <c r="C203" s="459"/>
      <c r="D203" s="372"/>
      <c r="E203" s="372"/>
      <c r="F203" s="372"/>
      <c r="G203" s="133" t="str">
        <f>'01-Mapa de riesgo-UO'!I204</f>
        <v xml:space="preserve">Orden de un superior sobre el resultado del ensayo </v>
      </c>
      <c r="H203" s="372"/>
      <c r="I203" s="438"/>
      <c r="J203" s="372"/>
      <c r="K203" s="455"/>
      <c r="L203" s="457"/>
      <c r="M203" s="276" t="str">
        <f>IF('01-Mapa de riesgo-UO'!S204="No existen", "No existe control para el riesgo",'01-Mapa de riesgo-UO'!W204)</f>
        <v>Con la trazabilidad  del registro de datos primarios en fisico y en medio magnético, los cuales son revisados por el responsable técnico.</v>
      </c>
      <c r="N203" s="276">
        <f>'01-Mapa de riesgo-UO'!AB204</f>
        <v>0</v>
      </c>
      <c r="O203" s="276" t="str">
        <f>'01-Mapa de riesgo-UO'!AG204</f>
        <v>Profesional I (Transitorio Ocasional de Proyecto</v>
      </c>
      <c r="P203" s="277" t="str">
        <f>'01-Mapa de riesgo-UO'!AL204</f>
        <v>Diaria</v>
      </c>
      <c r="Q203" s="277" t="str">
        <f>'01-Mapa de riesgo-UO'!AP204</f>
        <v>Preventivo</v>
      </c>
      <c r="R203" s="438"/>
      <c r="S203" s="457" t="s">
        <v>2950</v>
      </c>
      <c r="T203" s="457"/>
      <c r="U203" s="114" t="str">
        <f>'01-Mapa de riesgo-UO'!AW204</f>
        <v>ASUMIR</v>
      </c>
      <c r="V203" s="114">
        <f>'01-Mapa de riesgo-UO'!AX204</f>
        <v>0</v>
      </c>
      <c r="W203" s="132">
        <f>IF(U203="COMPARTIR",'01-Mapa de riesgo-UO'!BA204, IF(U203=0, 0,$I$6))</f>
        <v>0</v>
      </c>
      <c r="X203" s="278"/>
      <c r="Y203" s="278"/>
      <c r="Z203" s="278"/>
      <c r="AA203" s="278"/>
      <c r="AB203" s="440"/>
    </row>
    <row r="204" spans="1:28" ht="51" hidden="1" customHeight="1" x14ac:dyDescent="0.2">
      <c r="A204" s="378"/>
      <c r="B204" s="372"/>
      <c r="C204" s="459"/>
      <c r="D204" s="372"/>
      <c r="E204" s="372"/>
      <c r="F204" s="372"/>
      <c r="G204" s="133" t="str">
        <f>'01-Mapa de riesgo-UO'!I205</f>
        <v>Interés economico de otra dependencia de la universidad .</v>
      </c>
      <c r="H204" s="372"/>
      <c r="I204" s="438"/>
      <c r="J204" s="372"/>
      <c r="K204" s="455"/>
      <c r="L204" s="457"/>
      <c r="M204" s="276" t="str">
        <f>IF('01-Mapa de riesgo-UO'!S205="No existen", "No existe control para el riesgo",'01-Mapa de riesgo-UO'!W205)</f>
        <v>Firma de cada funcionario del:
- Reporte de conflicto de ínteres</v>
      </c>
      <c r="N204" s="276">
        <f>'01-Mapa de riesgo-UO'!AB205</f>
        <v>0</v>
      </c>
      <c r="O204" s="276" t="str">
        <f>'01-Mapa de riesgo-UO'!AG205</f>
        <v>Profesional I (Transitorio Ocasional de Proyecto</v>
      </c>
      <c r="P204" s="277" t="str">
        <f>'01-Mapa de riesgo-UO'!AL205</f>
        <v>Anual</v>
      </c>
      <c r="Q204" s="277" t="str">
        <f>'01-Mapa de riesgo-UO'!AP205</f>
        <v>Preventivo</v>
      </c>
      <c r="R204" s="438"/>
      <c r="S204" s="457" t="s">
        <v>1517</v>
      </c>
      <c r="T204" s="457"/>
      <c r="U204" s="114" t="str">
        <f>'01-Mapa de riesgo-UO'!AW205</f>
        <v>ASUMIR</v>
      </c>
      <c r="V204" s="114">
        <f>'01-Mapa de riesgo-UO'!AX205</f>
        <v>0</v>
      </c>
      <c r="W204" s="132">
        <f>IF(U204="COMPARTIR",'01-Mapa de riesgo-UO'!BA205, IF(U204=0, 0,$I$6))</f>
        <v>0</v>
      </c>
      <c r="X204" s="278"/>
      <c r="Y204" s="278"/>
      <c r="Z204" s="278"/>
      <c r="AA204" s="278"/>
      <c r="AB204" s="440"/>
    </row>
    <row r="205" spans="1:28" ht="51" hidden="1" customHeight="1" x14ac:dyDescent="0.2">
      <c r="A205" s="378">
        <v>66</v>
      </c>
      <c r="B205" s="372" t="str">
        <f>'01-Mapa de riesgo-UO'!D206</f>
        <v>EXTENSIÓN_PROYECCIÓN_SOCIAL</v>
      </c>
      <c r="C205" s="459"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372" t="str">
        <f>'01-Mapa de riesgo-UO'!AU206</f>
        <v>No. veces en que las condiciones ambientales se salen de los límites / Días Laborales anuales</v>
      </c>
      <c r="K205" s="471">
        <v>0</v>
      </c>
      <c r="L205" s="457" t="s">
        <v>1518</v>
      </c>
      <c r="M205" s="276"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76">
        <f>'01-Mapa de riesgo-UO'!AB206</f>
        <v>0</v>
      </c>
      <c r="O205" s="276" t="str">
        <f>'01-Mapa de riesgo-UO'!AG206</f>
        <v>Técnico I - Auxiliar Laboratorio (Transitorio Ocasional de Proyecto)</v>
      </c>
      <c r="P205" s="277" t="str">
        <f>'01-Mapa de riesgo-UO'!AL206</f>
        <v>Diaria</v>
      </c>
      <c r="Q205" s="277" t="str">
        <f>'01-Mapa de riesgo-UO'!AP206</f>
        <v>Preventivo</v>
      </c>
      <c r="R205" s="438" t="str">
        <f>'01-Mapa de riesgo-UO'!AR206</f>
        <v>ACEPTABLE</v>
      </c>
      <c r="S205" s="457" t="s">
        <v>1519</v>
      </c>
      <c r="T205" s="457"/>
      <c r="U205" s="114" t="str">
        <f>'01-Mapa de riesgo-UO'!AW206</f>
        <v>ASUMIR</v>
      </c>
      <c r="V205" s="114">
        <f>'01-Mapa de riesgo-UO'!AX206</f>
        <v>0</v>
      </c>
      <c r="W205" s="132">
        <f>IF(U205="COMPARTIR",'01-Mapa de riesgo-UO'!BA206, IF(U205=0, 0,$I$6))</f>
        <v>0</v>
      </c>
      <c r="X205" s="278"/>
      <c r="Y205" s="278"/>
      <c r="Z205" s="278"/>
      <c r="AA205" s="278"/>
      <c r="AB205" s="440" t="s">
        <v>660</v>
      </c>
    </row>
    <row r="206" spans="1:28" ht="51" hidden="1" customHeight="1" x14ac:dyDescent="0.2">
      <c r="A206" s="378"/>
      <c r="B206" s="372"/>
      <c r="C206" s="459"/>
      <c r="D206" s="372"/>
      <c r="E206" s="372"/>
      <c r="F206" s="372"/>
      <c r="G206" s="133">
        <f>'01-Mapa de riesgo-UO'!I207</f>
        <v>0</v>
      </c>
      <c r="H206" s="372"/>
      <c r="I206" s="438"/>
      <c r="J206" s="372"/>
      <c r="K206" s="455"/>
      <c r="L206" s="457"/>
      <c r="M206" s="276">
        <f>IF('01-Mapa de riesgo-UO'!S207="No existen", "No existe control para el riesgo",'01-Mapa de riesgo-UO'!W207)</f>
        <v>0</v>
      </c>
      <c r="N206" s="276">
        <f>'01-Mapa de riesgo-UO'!AB207</f>
        <v>0</v>
      </c>
      <c r="O206" s="276">
        <f>'01-Mapa de riesgo-UO'!AG207</f>
        <v>0</v>
      </c>
      <c r="P206" s="277">
        <f>'01-Mapa de riesgo-UO'!AL207</f>
        <v>0</v>
      </c>
      <c r="Q206" s="277">
        <f>'01-Mapa de riesgo-UO'!AP207</f>
        <v>0</v>
      </c>
      <c r="R206" s="438"/>
      <c r="S206" s="457"/>
      <c r="T206" s="457"/>
      <c r="U206" s="114" t="str">
        <f>'01-Mapa de riesgo-UO'!AW207</f>
        <v>ASUMIR</v>
      </c>
      <c r="V206" s="114">
        <f>'01-Mapa de riesgo-UO'!AX207</f>
        <v>0</v>
      </c>
      <c r="W206" s="132">
        <f>IF(U206="COMPARTIR",'01-Mapa de riesgo-UO'!BA207, IF(U206=0, 0,$I$6))</f>
        <v>0</v>
      </c>
      <c r="X206" s="278"/>
      <c r="Y206" s="278"/>
      <c r="Z206" s="278"/>
      <c r="AA206" s="278"/>
      <c r="AB206" s="440"/>
    </row>
    <row r="207" spans="1:28" ht="51" hidden="1" customHeight="1" x14ac:dyDescent="0.2">
      <c r="A207" s="378"/>
      <c r="B207" s="372"/>
      <c r="C207" s="459"/>
      <c r="D207" s="372"/>
      <c r="E207" s="372"/>
      <c r="F207" s="372"/>
      <c r="G207" s="133">
        <f>'01-Mapa de riesgo-UO'!I208</f>
        <v>0</v>
      </c>
      <c r="H207" s="372"/>
      <c r="I207" s="438"/>
      <c r="J207" s="372"/>
      <c r="K207" s="455"/>
      <c r="L207" s="457"/>
      <c r="M207" s="276">
        <f>IF('01-Mapa de riesgo-UO'!S208="No existen", "No existe control para el riesgo",'01-Mapa de riesgo-UO'!W208)</f>
        <v>0</v>
      </c>
      <c r="N207" s="276">
        <f>'01-Mapa de riesgo-UO'!AB208</f>
        <v>0</v>
      </c>
      <c r="O207" s="276">
        <f>'01-Mapa de riesgo-UO'!AG208</f>
        <v>0</v>
      </c>
      <c r="P207" s="277">
        <f>'01-Mapa de riesgo-UO'!AL208</f>
        <v>0</v>
      </c>
      <c r="Q207" s="277">
        <f>'01-Mapa de riesgo-UO'!AP208</f>
        <v>0</v>
      </c>
      <c r="R207" s="438"/>
      <c r="S207" s="457"/>
      <c r="T207" s="457"/>
      <c r="U207" s="114" t="str">
        <f>'01-Mapa de riesgo-UO'!AW208</f>
        <v>ASUMIR</v>
      </c>
      <c r="V207" s="114">
        <f>'01-Mapa de riesgo-UO'!AX208</f>
        <v>0</v>
      </c>
      <c r="W207" s="132">
        <f>IF(U207="COMPARTIR",'01-Mapa de riesgo-UO'!BA208, IF(U207=0, 0,$I$6))</f>
        <v>0</v>
      </c>
      <c r="X207" s="278"/>
      <c r="Y207" s="278"/>
      <c r="Z207" s="278"/>
      <c r="AA207" s="278"/>
      <c r="AB207" s="440"/>
    </row>
    <row r="208" spans="1:28" ht="51" hidden="1" customHeight="1" x14ac:dyDescent="0.2">
      <c r="A208" s="378">
        <v>67</v>
      </c>
      <c r="B208" s="372" t="str">
        <f>'01-Mapa de riesgo-UO'!D209</f>
        <v>EXTENSIÓN_PROYECCIÓN_SOCIAL</v>
      </c>
      <c r="C208" s="459"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372" t="str">
        <f>'01-Mapa de riesgo-UO'!AU209</f>
        <v>No. de equipos calibrados de acuerdo al plan / Total equipos a calibrar</v>
      </c>
      <c r="K208" s="471">
        <v>1</v>
      </c>
      <c r="L208" s="457" t="s">
        <v>1520</v>
      </c>
      <c r="M208" s="276" t="str">
        <f>IF('01-Mapa de riesgo-UO'!S209="No existen", "No existe control para el riesgo",'01-Mapa de riesgo-UO'!W209)</f>
        <v>Ejecución del plan de mantenimiento, verificación y calibración de equipos; para cada vigencia</v>
      </c>
      <c r="N208" s="276">
        <f>'01-Mapa de riesgo-UO'!AB209</f>
        <v>0</v>
      </c>
      <c r="O208" s="276" t="str">
        <f>'01-Mapa de riesgo-UO'!AG209</f>
        <v>Profesional I (Transitorio Ocasional de Proyecto</v>
      </c>
      <c r="P208" s="277" t="str">
        <f>'01-Mapa de riesgo-UO'!AL209</f>
        <v>Anual</v>
      </c>
      <c r="Q208" s="277" t="str">
        <f>'01-Mapa de riesgo-UO'!AP209</f>
        <v>Preventivo</v>
      </c>
      <c r="R208" s="438" t="str">
        <f>'01-Mapa de riesgo-UO'!AR209</f>
        <v>ACEPTABLE</v>
      </c>
      <c r="S208" s="457" t="s">
        <v>1521</v>
      </c>
      <c r="T208" s="457"/>
      <c r="U208" s="114" t="str">
        <f>'01-Mapa de riesgo-UO'!AW209</f>
        <v>ASUMIR</v>
      </c>
      <c r="V208" s="114">
        <f>'01-Mapa de riesgo-UO'!AX209</f>
        <v>0</v>
      </c>
      <c r="W208" s="132">
        <f>IF(U208="COMPARTIR",'01-Mapa de riesgo-UO'!BA209, IF(U208=0, 0,$I$6))</f>
        <v>0</v>
      </c>
      <c r="X208" s="278"/>
      <c r="Y208" s="278"/>
      <c r="Z208" s="278"/>
      <c r="AA208" s="278"/>
      <c r="AB208" s="440" t="s">
        <v>660</v>
      </c>
    </row>
    <row r="209" spans="1:28" ht="51" hidden="1" customHeight="1" x14ac:dyDescent="0.2">
      <c r="A209" s="378"/>
      <c r="B209" s="372"/>
      <c r="C209" s="459"/>
      <c r="D209" s="372"/>
      <c r="E209" s="372"/>
      <c r="F209" s="372"/>
      <c r="G209" s="133">
        <f>'01-Mapa de riesgo-UO'!I210</f>
        <v>0</v>
      </c>
      <c r="H209" s="372"/>
      <c r="I209" s="438"/>
      <c r="J209" s="372"/>
      <c r="K209" s="455"/>
      <c r="L209" s="457"/>
      <c r="M209" s="276">
        <f>IF('01-Mapa de riesgo-UO'!S210="No existen", "No existe control para el riesgo",'01-Mapa de riesgo-UO'!W210)</f>
        <v>0</v>
      </c>
      <c r="N209" s="276">
        <f>'01-Mapa de riesgo-UO'!AB210</f>
        <v>0</v>
      </c>
      <c r="O209" s="276">
        <f>'01-Mapa de riesgo-UO'!AG210</f>
        <v>0</v>
      </c>
      <c r="P209" s="277">
        <f>'01-Mapa de riesgo-UO'!AL210</f>
        <v>0</v>
      </c>
      <c r="Q209" s="277">
        <f>'01-Mapa de riesgo-UO'!AP210</f>
        <v>0</v>
      </c>
      <c r="R209" s="438"/>
      <c r="S209" s="457"/>
      <c r="T209" s="457"/>
      <c r="U209" s="114" t="str">
        <f>'01-Mapa de riesgo-UO'!AW210</f>
        <v>ASUMIR</v>
      </c>
      <c r="V209" s="114">
        <f>'01-Mapa de riesgo-UO'!AX210</f>
        <v>0</v>
      </c>
      <c r="W209" s="132">
        <f>IF(U209="COMPARTIR",'01-Mapa de riesgo-UO'!BA210, IF(U209=0, 0,$I$6))</f>
        <v>0</v>
      </c>
      <c r="X209" s="278"/>
      <c r="Y209" s="278"/>
      <c r="Z209" s="278"/>
      <c r="AA209" s="278"/>
      <c r="AB209" s="440"/>
    </row>
    <row r="210" spans="1:28" ht="51" hidden="1" customHeight="1" x14ac:dyDescent="0.2">
      <c r="A210" s="378"/>
      <c r="B210" s="372"/>
      <c r="C210" s="459"/>
      <c r="D210" s="372"/>
      <c r="E210" s="372"/>
      <c r="F210" s="372"/>
      <c r="G210" s="133">
        <f>'01-Mapa de riesgo-UO'!I211</f>
        <v>0</v>
      </c>
      <c r="H210" s="372"/>
      <c r="I210" s="438"/>
      <c r="J210" s="372"/>
      <c r="K210" s="455"/>
      <c r="L210" s="457"/>
      <c r="M210" s="276">
        <f>IF('01-Mapa de riesgo-UO'!S211="No existen", "No existe control para el riesgo",'01-Mapa de riesgo-UO'!W211)</f>
        <v>0</v>
      </c>
      <c r="N210" s="276">
        <f>'01-Mapa de riesgo-UO'!AB211</f>
        <v>0</v>
      </c>
      <c r="O210" s="276">
        <f>'01-Mapa de riesgo-UO'!AG211</f>
        <v>0</v>
      </c>
      <c r="P210" s="277">
        <f>'01-Mapa de riesgo-UO'!AL211</f>
        <v>0</v>
      </c>
      <c r="Q210" s="277">
        <f>'01-Mapa de riesgo-UO'!AP211</f>
        <v>0</v>
      </c>
      <c r="R210" s="438"/>
      <c r="S210" s="457"/>
      <c r="T210" s="457"/>
      <c r="U210" s="114" t="str">
        <f>'01-Mapa de riesgo-UO'!AW211</f>
        <v>ASUMIR</v>
      </c>
      <c r="V210" s="114">
        <f>'01-Mapa de riesgo-UO'!AX211</f>
        <v>0</v>
      </c>
      <c r="W210" s="132">
        <f>IF(U210="COMPARTIR",'01-Mapa de riesgo-UO'!BA211, IF(U210=0, 0,$I$6))</f>
        <v>0</v>
      </c>
      <c r="X210" s="278"/>
      <c r="Y210" s="278"/>
      <c r="Z210" s="278"/>
      <c r="AA210" s="278"/>
      <c r="AB210" s="440"/>
    </row>
    <row r="211" spans="1:28" ht="51" hidden="1" customHeight="1" x14ac:dyDescent="0.2">
      <c r="A211" s="378">
        <v>68</v>
      </c>
      <c r="B211" s="372" t="str">
        <f>'01-Mapa de riesgo-UO'!D212</f>
        <v>EXTENSIÓN_PROYECCIÓN_SOCIAL</v>
      </c>
      <c r="C211" s="459"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372" t="str">
        <f>'01-Mapa de riesgo-UO'!AU212</f>
        <v>No. veces en que las condiciones ambientales se salen de los límites / Días Laborales anuales</v>
      </c>
      <c r="K211" s="471">
        <v>0</v>
      </c>
      <c r="L211" s="457" t="s">
        <v>1518</v>
      </c>
      <c r="M211" s="276" t="str">
        <f>IF('01-Mapa de riesgo-UO'!S212="No existen", "No existe control para el riesgo",'01-Mapa de riesgo-UO'!W212)</f>
        <v xml:space="preserve">Registrar las condiciones ambientales del área de almacenamiento de los materiales de referencia. </v>
      </c>
      <c r="N211" s="276">
        <f>'01-Mapa de riesgo-UO'!AB212</f>
        <v>0</v>
      </c>
      <c r="O211" s="276" t="str">
        <f>'01-Mapa de riesgo-UO'!AG212</f>
        <v>Técnico I - Auxiliar Laboratorio (Transitorio Ocasional de Proyecto)</v>
      </c>
      <c r="P211" s="277" t="str">
        <f>'01-Mapa de riesgo-UO'!AL212</f>
        <v>Diaria</v>
      </c>
      <c r="Q211" s="277" t="str">
        <f>'01-Mapa de riesgo-UO'!AP212</f>
        <v>Preventivo</v>
      </c>
      <c r="R211" s="438" t="str">
        <f>'01-Mapa de riesgo-UO'!AR212</f>
        <v>ACEPTABLE</v>
      </c>
      <c r="S211" s="457" t="s">
        <v>1522</v>
      </c>
      <c r="T211" s="457"/>
      <c r="U211" s="114" t="str">
        <f>'01-Mapa de riesgo-UO'!AW212</f>
        <v>ASUMIR</v>
      </c>
      <c r="V211" s="114">
        <f>'01-Mapa de riesgo-UO'!AX212</f>
        <v>0</v>
      </c>
      <c r="W211" s="132">
        <f>IF(U211="COMPARTIR",'01-Mapa de riesgo-UO'!BA212, IF(U211=0, 0,$I$6))</f>
        <v>0</v>
      </c>
      <c r="X211" s="278"/>
      <c r="Y211" s="278"/>
      <c r="Z211" s="278"/>
      <c r="AA211" s="278"/>
      <c r="AB211" s="440" t="s">
        <v>660</v>
      </c>
    </row>
    <row r="212" spans="1:28" ht="51" hidden="1" customHeight="1" x14ac:dyDescent="0.2">
      <c r="A212" s="378"/>
      <c r="B212" s="372"/>
      <c r="C212" s="459"/>
      <c r="D212" s="372"/>
      <c r="E212" s="372"/>
      <c r="F212" s="372"/>
      <c r="G212" s="133">
        <f>'01-Mapa de riesgo-UO'!I213</f>
        <v>0</v>
      </c>
      <c r="H212" s="372"/>
      <c r="I212" s="438"/>
      <c r="J212" s="372"/>
      <c r="K212" s="455"/>
      <c r="L212" s="457"/>
      <c r="M212" s="276">
        <f>IF('01-Mapa de riesgo-UO'!S213="No existen", "No existe control para el riesgo",'01-Mapa de riesgo-UO'!W213)</f>
        <v>0</v>
      </c>
      <c r="N212" s="276">
        <f>'01-Mapa de riesgo-UO'!AB213</f>
        <v>0</v>
      </c>
      <c r="O212" s="276">
        <f>'01-Mapa de riesgo-UO'!AG213</f>
        <v>0</v>
      </c>
      <c r="P212" s="277">
        <f>'01-Mapa de riesgo-UO'!AL213</f>
        <v>0</v>
      </c>
      <c r="Q212" s="277">
        <f>'01-Mapa de riesgo-UO'!AP213</f>
        <v>0</v>
      </c>
      <c r="R212" s="438"/>
      <c r="S212" s="457"/>
      <c r="T212" s="457"/>
      <c r="U212" s="114" t="str">
        <f>'01-Mapa de riesgo-UO'!AW213</f>
        <v>ASUMIR</v>
      </c>
      <c r="V212" s="114">
        <f>'01-Mapa de riesgo-UO'!AX213</f>
        <v>0</v>
      </c>
      <c r="W212" s="132">
        <f>IF(U212="COMPARTIR",'01-Mapa de riesgo-UO'!BA213, IF(U212=0, 0,$I$6))</f>
        <v>0</v>
      </c>
      <c r="X212" s="278"/>
      <c r="Y212" s="278"/>
      <c r="Z212" s="278"/>
      <c r="AA212" s="278"/>
      <c r="AB212" s="440"/>
    </row>
    <row r="213" spans="1:28" ht="51" hidden="1" customHeight="1" x14ac:dyDescent="0.2">
      <c r="A213" s="378"/>
      <c r="B213" s="372"/>
      <c r="C213" s="459"/>
      <c r="D213" s="372"/>
      <c r="E213" s="372"/>
      <c r="F213" s="372"/>
      <c r="G213" s="133">
        <f>'01-Mapa de riesgo-UO'!I214</f>
        <v>0</v>
      </c>
      <c r="H213" s="372"/>
      <c r="I213" s="438"/>
      <c r="J213" s="372"/>
      <c r="K213" s="455"/>
      <c r="L213" s="457"/>
      <c r="M213" s="276">
        <f>IF('01-Mapa de riesgo-UO'!S214="No existen", "No existe control para el riesgo",'01-Mapa de riesgo-UO'!W214)</f>
        <v>0</v>
      </c>
      <c r="N213" s="276">
        <f>'01-Mapa de riesgo-UO'!AB214</f>
        <v>0</v>
      </c>
      <c r="O213" s="276">
        <f>'01-Mapa de riesgo-UO'!AG214</f>
        <v>0</v>
      </c>
      <c r="P213" s="277">
        <f>'01-Mapa de riesgo-UO'!AL214</f>
        <v>0</v>
      </c>
      <c r="Q213" s="277">
        <f>'01-Mapa de riesgo-UO'!AP214</f>
        <v>0</v>
      </c>
      <c r="R213" s="438"/>
      <c r="S213" s="457"/>
      <c r="T213" s="457"/>
      <c r="U213" s="114" t="str">
        <f>'01-Mapa de riesgo-UO'!AW214</f>
        <v>ASUMIR</v>
      </c>
      <c r="V213" s="114">
        <f>'01-Mapa de riesgo-UO'!AX214</f>
        <v>0</v>
      </c>
      <c r="W213" s="132">
        <f>IF(U213="COMPARTIR",'01-Mapa de riesgo-UO'!BA214, IF(U213=0, 0,$I$6))</f>
        <v>0</v>
      </c>
      <c r="X213" s="278"/>
      <c r="Y213" s="278"/>
      <c r="Z213" s="278"/>
      <c r="AA213" s="278"/>
      <c r="AB213" s="440"/>
    </row>
    <row r="214" spans="1:28" ht="51" hidden="1" customHeight="1" x14ac:dyDescent="0.2">
      <c r="A214" s="378">
        <v>69</v>
      </c>
      <c r="B214" s="372" t="str">
        <f>'01-Mapa de riesgo-UO'!D215</f>
        <v>EXTENSIÓN_PROYECCIÓN_SOCIAL</v>
      </c>
      <c r="C214" s="459"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372" t="str">
        <f>'01-Mapa de riesgo-UO'!AU215</f>
        <v>No de Informes de Ensayo con declaración de conformidad equivocada / No de Informes de ensayo con declaración de conformidad emitida</v>
      </c>
      <c r="K214" s="471">
        <v>0</v>
      </c>
      <c r="L214" s="457" t="s">
        <v>1523</v>
      </c>
      <c r="M214" s="276" t="str">
        <f>IF('01-Mapa de riesgo-UO'!S215="No existen", "No existe control para el riesgo",'01-Mapa de riesgo-UO'!W215)</f>
        <v>Utlización de la regla de decisión basada en la aceptación simple JCGM-106-2012</v>
      </c>
      <c r="N214" s="276">
        <f>'01-Mapa de riesgo-UO'!AB215</f>
        <v>0</v>
      </c>
      <c r="O214" s="276" t="str">
        <f>'01-Mapa de riesgo-UO'!AG215</f>
        <v>Director (Transitorio)</v>
      </c>
      <c r="P214" s="277" t="str">
        <f>'01-Mapa de riesgo-UO'!AL215</f>
        <v>Diaria</v>
      </c>
      <c r="Q214" s="277" t="str">
        <f>'01-Mapa de riesgo-UO'!AP215</f>
        <v>Preventivo</v>
      </c>
      <c r="R214" s="438" t="str">
        <f>'01-Mapa de riesgo-UO'!AR215</f>
        <v>ACEPTABLE</v>
      </c>
      <c r="S214" s="457" t="s">
        <v>1524</v>
      </c>
      <c r="T214" s="457"/>
      <c r="U214" s="114" t="str">
        <f>'01-Mapa de riesgo-UO'!AW215</f>
        <v>ASUMIR</v>
      </c>
      <c r="V214" s="114">
        <f>'01-Mapa de riesgo-UO'!AX215</f>
        <v>0</v>
      </c>
      <c r="W214" s="132">
        <f>IF(U214="COMPARTIR",'01-Mapa de riesgo-UO'!BA215, IF(U214=0, 0,$I$6))</f>
        <v>0</v>
      </c>
      <c r="X214" s="278"/>
      <c r="Y214" s="278"/>
      <c r="Z214" s="278"/>
      <c r="AA214" s="278"/>
      <c r="AB214" s="440" t="s">
        <v>660</v>
      </c>
    </row>
    <row r="215" spans="1:28" ht="51" hidden="1" customHeight="1" x14ac:dyDescent="0.2">
      <c r="A215" s="378"/>
      <c r="B215" s="372"/>
      <c r="C215" s="459"/>
      <c r="D215" s="372"/>
      <c r="E215" s="372"/>
      <c r="F215" s="372"/>
      <c r="G215" s="133" t="str">
        <f>'01-Mapa de riesgo-UO'!I216</f>
        <v>Inadecuada estimación de la incertidumbre  basada en los principios técnicos de uso del equipamiento y mediciones del laboratorio</v>
      </c>
      <c r="H215" s="372"/>
      <c r="I215" s="438"/>
      <c r="J215" s="372"/>
      <c r="K215" s="455"/>
      <c r="L215" s="457"/>
      <c r="M215" s="276" t="str">
        <f>IF('01-Mapa de riesgo-UO'!S216="No existen", "No existe control para el riesgo",'01-Mapa de riesgo-UO'!W216)</f>
        <v>- Instructivo de evaluación de la incertidumbre
- Hoja de cálculo de incertidumbre</v>
      </c>
      <c r="N215" s="276">
        <f>'01-Mapa de riesgo-UO'!AB216</f>
        <v>0</v>
      </c>
      <c r="O215" s="276" t="str">
        <f>'01-Mapa de riesgo-UO'!AG216</f>
        <v xml:space="preserve">Técnico I - Profesional I Laboratorio  (Transitorio Ocasional de Proyecto) </v>
      </c>
      <c r="P215" s="277" t="str">
        <f>'01-Mapa de riesgo-UO'!AL216</f>
        <v>Diaria</v>
      </c>
      <c r="Q215" s="277" t="str">
        <f>'01-Mapa de riesgo-UO'!AP216</f>
        <v>Preventivo</v>
      </c>
      <c r="R215" s="438"/>
      <c r="S215" s="457" t="s">
        <v>1525</v>
      </c>
      <c r="T215" s="457"/>
      <c r="U215" s="114" t="str">
        <f>'01-Mapa de riesgo-UO'!AW216</f>
        <v>ASUMIR</v>
      </c>
      <c r="V215" s="114">
        <f>'01-Mapa de riesgo-UO'!AX216</f>
        <v>0</v>
      </c>
      <c r="W215" s="132">
        <f>IF(U215="COMPARTIR",'01-Mapa de riesgo-UO'!BA216, IF(U215=0, 0,$I$6))</f>
        <v>0</v>
      </c>
      <c r="X215" s="278"/>
      <c r="Y215" s="278"/>
      <c r="Z215" s="278"/>
      <c r="AA215" s="278"/>
      <c r="AB215" s="440"/>
    </row>
    <row r="216" spans="1:28" ht="51" hidden="1" customHeight="1" x14ac:dyDescent="0.2">
      <c r="A216" s="378"/>
      <c r="B216" s="372"/>
      <c r="C216" s="459"/>
      <c r="D216" s="372"/>
      <c r="E216" s="372"/>
      <c r="F216" s="372"/>
      <c r="G216" s="133">
        <f>'01-Mapa de riesgo-UO'!I217</f>
        <v>0</v>
      </c>
      <c r="H216" s="372"/>
      <c r="I216" s="438"/>
      <c r="J216" s="372"/>
      <c r="K216" s="455"/>
      <c r="L216" s="457"/>
      <c r="M216" s="276">
        <f>IF('01-Mapa de riesgo-UO'!S217="No existen", "No existe control para el riesgo",'01-Mapa de riesgo-UO'!W217)</f>
        <v>0</v>
      </c>
      <c r="N216" s="276">
        <f>'01-Mapa de riesgo-UO'!AB217</f>
        <v>0</v>
      </c>
      <c r="O216" s="276">
        <f>'01-Mapa de riesgo-UO'!AG217</f>
        <v>0</v>
      </c>
      <c r="P216" s="277">
        <f>'01-Mapa de riesgo-UO'!AL217</f>
        <v>0</v>
      </c>
      <c r="Q216" s="277">
        <f>'01-Mapa de riesgo-UO'!AP217</f>
        <v>0</v>
      </c>
      <c r="R216" s="438"/>
      <c r="S216" s="457"/>
      <c r="T216" s="457"/>
      <c r="U216" s="114" t="str">
        <f>'01-Mapa de riesgo-UO'!AW217</f>
        <v>ASUMIR</v>
      </c>
      <c r="V216" s="114">
        <f>'01-Mapa de riesgo-UO'!AX217</f>
        <v>0</v>
      </c>
      <c r="W216" s="132">
        <f>IF(U216="COMPARTIR",'01-Mapa de riesgo-UO'!BA217, IF(U216=0, 0,$I$6))</f>
        <v>0</v>
      </c>
      <c r="X216" s="278"/>
      <c r="Y216" s="278"/>
      <c r="Z216" s="278"/>
      <c r="AA216" s="278"/>
      <c r="AB216" s="440"/>
    </row>
    <row r="217" spans="1:28" ht="51" hidden="1" customHeight="1" x14ac:dyDescent="0.2">
      <c r="A217" s="378">
        <v>70</v>
      </c>
      <c r="B217" s="372" t="str">
        <f>'01-Mapa de riesgo-UO'!D218</f>
        <v>EXTENSIÓN_PROYECCIÓN_SOCIAL</v>
      </c>
      <c r="C217" s="459"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372" t="str">
        <f>'01-Mapa de riesgo-UO'!AU218</f>
        <v>No. de verificaciones de métodos de ensayo con desempeño no válido / No. total de verificaciones de métodos de ensayo</v>
      </c>
      <c r="K217" s="471">
        <v>0</v>
      </c>
      <c r="L217" s="457" t="s">
        <v>1526</v>
      </c>
      <c r="M217" s="276" t="str">
        <f>IF('01-Mapa de riesgo-UO'!S218="No existen", "No existe control para el riesgo",'01-Mapa de riesgo-UO'!W218)</f>
        <v>Generación del plan de verificación de los métodos de ensayo con base en el documento normativo</v>
      </c>
      <c r="N217" s="276">
        <f>'01-Mapa de riesgo-UO'!AB218</f>
        <v>0</v>
      </c>
      <c r="O217" s="276" t="str">
        <f>'01-Mapa de riesgo-UO'!AG218</f>
        <v xml:space="preserve">Técnico I - Profesional I Laboratorio  (Transitorio Ocasional de Proyecto) </v>
      </c>
      <c r="P217" s="277" t="str">
        <f>'01-Mapa de riesgo-UO'!AL218</f>
        <v>Anual</v>
      </c>
      <c r="Q217" s="277" t="str">
        <f>'01-Mapa de riesgo-UO'!AP218</f>
        <v>Preventivo</v>
      </c>
      <c r="R217" s="438" t="str">
        <f>'01-Mapa de riesgo-UO'!AR218</f>
        <v>ACEPTABLE</v>
      </c>
      <c r="S217" s="457" t="s">
        <v>1527</v>
      </c>
      <c r="T217" s="457"/>
      <c r="U217" s="114" t="str">
        <f>'01-Mapa de riesgo-UO'!AW218</f>
        <v>ASUMIR</v>
      </c>
      <c r="V217" s="114">
        <f>'01-Mapa de riesgo-UO'!AX218</f>
        <v>0</v>
      </c>
      <c r="W217" s="132">
        <f>IF(U217="COMPARTIR",'01-Mapa de riesgo-UO'!BA218, IF(U217=0, 0,$I$6))</f>
        <v>0</v>
      </c>
      <c r="X217" s="278"/>
      <c r="Y217" s="278"/>
      <c r="Z217" s="278"/>
      <c r="AA217" s="278"/>
      <c r="AB217" s="440" t="s">
        <v>660</v>
      </c>
    </row>
    <row r="218" spans="1:28" ht="51" hidden="1" customHeight="1" x14ac:dyDescent="0.2">
      <c r="A218" s="378"/>
      <c r="B218" s="372"/>
      <c r="C218" s="459"/>
      <c r="D218" s="372"/>
      <c r="E218" s="372"/>
      <c r="F218" s="372"/>
      <c r="G218" s="133">
        <f>'01-Mapa de riesgo-UO'!I219</f>
        <v>0</v>
      </c>
      <c r="H218" s="372"/>
      <c r="I218" s="438"/>
      <c r="J218" s="372"/>
      <c r="K218" s="455"/>
      <c r="L218" s="457"/>
      <c r="M218" s="276" t="str">
        <f>IF('01-Mapa de riesgo-UO'!S219="No existen", "No existe control para el riesgo",'01-Mapa de riesgo-UO'!W219)</f>
        <v>Ejecución del plan de verificación de los métodos de ensayo con base en el documento normativo</v>
      </c>
      <c r="N218" s="276">
        <f>'01-Mapa de riesgo-UO'!AB219</f>
        <v>0</v>
      </c>
      <c r="O218" s="276" t="str">
        <f>'01-Mapa de riesgo-UO'!AG219</f>
        <v xml:space="preserve">Técnico I - Profesional I Laboratorio  (Transitorio Ocasional de Proyecto) </v>
      </c>
      <c r="P218" s="277" t="str">
        <f>'01-Mapa de riesgo-UO'!AL219</f>
        <v>Anual</v>
      </c>
      <c r="Q218" s="277" t="str">
        <f>'01-Mapa de riesgo-UO'!AP219</f>
        <v>Preventivo</v>
      </c>
      <c r="R218" s="438"/>
      <c r="S218" s="457" t="s">
        <v>1527</v>
      </c>
      <c r="T218" s="457"/>
      <c r="U218" s="114" t="str">
        <f>'01-Mapa de riesgo-UO'!AW219</f>
        <v>ASUMIR</v>
      </c>
      <c r="V218" s="114">
        <f>'01-Mapa de riesgo-UO'!AX219</f>
        <v>0</v>
      </c>
      <c r="W218" s="132">
        <f>IF(U218="COMPARTIR",'01-Mapa de riesgo-UO'!BA219, IF(U218=0, 0,$I$6))</f>
        <v>0</v>
      </c>
      <c r="X218" s="278"/>
      <c r="Y218" s="278"/>
      <c r="Z218" s="278"/>
      <c r="AA218" s="278"/>
      <c r="AB218" s="440"/>
    </row>
    <row r="219" spans="1:28" ht="51" hidden="1" customHeight="1" x14ac:dyDescent="0.2">
      <c r="A219" s="378"/>
      <c r="B219" s="372"/>
      <c r="C219" s="459"/>
      <c r="D219" s="372"/>
      <c r="E219" s="372"/>
      <c r="F219" s="372"/>
      <c r="G219" s="133">
        <f>'01-Mapa de riesgo-UO'!I220</f>
        <v>0</v>
      </c>
      <c r="H219" s="372"/>
      <c r="I219" s="438"/>
      <c r="J219" s="372"/>
      <c r="K219" s="455"/>
      <c r="L219" s="457"/>
      <c r="M219" s="276" t="str">
        <f>IF('01-Mapa de riesgo-UO'!S220="No existen", "No existe control para el riesgo",'01-Mapa de riesgo-UO'!W220)</f>
        <v>Generación y aprobación del informe de verificación evidenciando el cumplimietno de las características de desempeño establecidas en el documento normativo</v>
      </c>
      <c r="N219" s="276">
        <f>'01-Mapa de riesgo-UO'!AB220</f>
        <v>0</v>
      </c>
      <c r="O219" s="276" t="str">
        <f>'01-Mapa de riesgo-UO'!AG220</f>
        <v xml:space="preserve">Técnico I - Profesional I Laboratorio  (Transitorio Ocasional de Proyecto) </v>
      </c>
      <c r="P219" s="277" t="str">
        <f>'01-Mapa de riesgo-UO'!AL220</f>
        <v>Anual</v>
      </c>
      <c r="Q219" s="277" t="str">
        <f>'01-Mapa de riesgo-UO'!AP220</f>
        <v>Preventivo</v>
      </c>
      <c r="R219" s="438"/>
      <c r="S219" s="457" t="s">
        <v>1517</v>
      </c>
      <c r="T219" s="457"/>
      <c r="U219" s="114" t="str">
        <f>'01-Mapa de riesgo-UO'!AW220</f>
        <v>ASUMIR</v>
      </c>
      <c r="V219" s="114">
        <f>'01-Mapa de riesgo-UO'!AX220</f>
        <v>0</v>
      </c>
      <c r="W219" s="132">
        <f>IF(U219="COMPARTIR",'01-Mapa de riesgo-UO'!BA220, IF(U219=0, 0,$I$6))</f>
        <v>0</v>
      </c>
      <c r="X219" s="278"/>
      <c r="Y219" s="278"/>
      <c r="Z219" s="278"/>
      <c r="AA219" s="278"/>
      <c r="AB219" s="440"/>
    </row>
    <row r="220" spans="1:28" ht="51" hidden="1" customHeight="1" x14ac:dyDescent="0.2">
      <c r="A220" s="378">
        <v>71</v>
      </c>
      <c r="B220" s="372" t="str">
        <f>'01-Mapa de riesgo-UO'!D221</f>
        <v>EXTENSIÓN_PROYECCIÓN_SOCIAL</v>
      </c>
      <c r="C220" s="459"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372" t="str">
        <f>'01-Mapa de riesgo-UO'!AU221</f>
        <v>No. caracteristicas de desempeño insatisfactorias / No. de carácterísticas de desempeño evaluadas</v>
      </c>
      <c r="K220" s="471">
        <v>0</v>
      </c>
      <c r="L220" s="457" t="s">
        <v>1528</v>
      </c>
      <c r="M220" s="276" t="str">
        <f>IF('01-Mapa de riesgo-UO'!S221="No existen", "No existe control para el riesgo",'01-Mapa de riesgo-UO'!W221)</f>
        <v>- Partipación en ensayos de aptitud
- Uso de material de referencia certificado
- Comprobaciones funcionales del equipamiento
- Implementación de gráficos de control</v>
      </c>
      <c r="N220" s="276">
        <f>'01-Mapa de riesgo-UO'!AB221</f>
        <v>0</v>
      </c>
      <c r="O220" s="276" t="str">
        <f>'01-Mapa de riesgo-UO'!AG221</f>
        <v xml:space="preserve">Técnico I - Profesional I Laboratorio  (Transitorio Ocasional de Proyecto) </v>
      </c>
      <c r="P220" s="277" t="str">
        <f>'01-Mapa de riesgo-UO'!AL221</f>
        <v>Diaria</v>
      </c>
      <c r="Q220" s="277" t="str">
        <f>'01-Mapa de riesgo-UO'!AP221</f>
        <v>Preventivo</v>
      </c>
      <c r="R220" s="438" t="str">
        <f>'01-Mapa de riesgo-UO'!AR221</f>
        <v>ACEPTABLE</v>
      </c>
      <c r="S220" s="457" t="s">
        <v>1529</v>
      </c>
      <c r="T220" s="457"/>
      <c r="U220" s="114" t="str">
        <f>'01-Mapa de riesgo-UO'!AW221</f>
        <v>ASUMIR</v>
      </c>
      <c r="V220" s="114">
        <f>'01-Mapa de riesgo-UO'!AX221</f>
        <v>0</v>
      </c>
      <c r="W220" s="132">
        <f>IF(U220="COMPARTIR",'01-Mapa de riesgo-UO'!BA221, IF(U220=0, 0,$I$6))</f>
        <v>0</v>
      </c>
      <c r="X220" s="278"/>
      <c r="Y220" s="278"/>
      <c r="Z220" s="278"/>
      <c r="AA220" s="278"/>
      <c r="AB220" s="440" t="s">
        <v>660</v>
      </c>
    </row>
    <row r="221" spans="1:28" ht="51" hidden="1" customHeight="1" x14ac:dyDescent="0.2">
      <c r="A221" s="378"/>
      <c r="B221" s="372"/>
      <c r="C221" s="459"/>
      <c r="D221" s="372"/>
      <c r="E221" s="372"/>
      <c r="F221" s="372"/>
      <c r="G221" s="133">
        <f>'01-Mapa de riesgo-UO'!I222</f>
        <v>0</v>
      </c>
      <c r="H221" s="372"/>
      <c r="I221" s="438"/>
      <c r="J221" s="372"/>
      <c r="K221" s="455"/>
      <c r="L221" s="457"/>
      <c r="M221" s="276">
        <f>IF('01-Mapa de riesgo-UO'!S222="No existen", "No existe control para el riesgo",'01-Mapa de riesgo-UO'!W222)</f>
        <v>0</v>
      </c>
      <c r="N221" s="276">
        <f>'01-Mapa de riesgo-UO'!AB222</f>
        <v>0</v>
      </c>
      <c r="O221" s="276">
        <f>'01-Mapa de riesgo-UO'!AG222</f>
        <v>0</v>
      </c>
      <c r="P221" s="277">
        <f>'01-Mapa de riesgo-UO'!AL222</f>
        <v>0</v>
      </c>
      <c r="Q221" s="277">
        <f>'01-Mapa de riesgo-UO'!AP222</f>
        <v>0</v>
      </c>
      <c r="R221" s="438"/>
      <c r="S221" s="457"/>
      <c r="T221" s="457"/>
      <c r="U221" s="114" t="str">
        <f>'01-Mapa de riesgo-UO'!AW222</f>
        <v>ASUMIR</v>
      </c>
      <c r="V221" s="114">
        <f>'01-Mapa de riesgo-UO'!AX222</f>
        <v>0</v>
      </c>
      <c r="W221" s="132">
        <f>IF(U221="COMPARTIR",'01-Mapa de riesgo-UO'!BA222, IF(U221=0, 0,$I$6))</f>
        <v>0</v>
      </c>
      <c r="X221" s="278"/>
      <c r="Y221" s="278"/>
      <c r="Z221" s="278"/>
      <c r="AA221" s="278"/>
      <c r="AB221" s="440"/>
    </row>
    <row r="222" spans="1:28" ht="51" hidden="1" customHeight="1" x14ac:dyDescent="0.2">
      <c r="A222" s="378"/>
      <c r="B222" s="372"/>
      <c r="C222" s="459"/>
      <c r="D222" s="372"/>
      <c r="E222" s="372"/>
      <c r="F222" s="372"/>
      <c r="G222" s="133">
        <f>'01-Mapa de riesgo-UO'!I223</f>
        <v>0</v>
      </c>
      <c r="H222" s="372"/>
      <c r="I222" s="438"/>
      <c r="J222" s="372"/>
      <c r="K222" s="455"/>
      <c r="L222" s="457"/>
      <c r="M222" s="276">
        <f>IF('01-Mapa de riesgo-UO'!S223="No existen", "No existe control para el riesgo",'01-Mapa de riesgo-UO'!W223)</f>
        <v>0</v>
      </c>
      <c r="N222" s="276">
        <f>'01-Mapa de riesgo-UO'!AB223</f>
        <v>0</v>
      </c>
      <c r="O222" s="276">
        <f>'01-Mapa de riesgo-UO'!AG223</f>
        <v>0</v>
      </c>
      <c r="P222" s="277">
        <f>'01-Mapa de riesgo-UO'!AL223</f>
        <v>0</v>
      </c>
      <c r="Q222" s="277">
        <f>'01-Mapa de riesgo-UO'!AP223</f>
        <v>0</v>
      </c>
      <c r="R222" s="438"/>
      <c r="S222" s="457"/>
      <c r="T222" s="457"/>
      <c r="U222" s="114" t="str">
        <f>'01-Mapa de riesgo-UO'!AW223</f>
        <v>ASUMIR</v>
      </c>
      <c r="V222" s="114">
        <f>'01-Mapa de riesgo-UO'!AX223</f>
        <v>0</v>
      </c>
      <c r="W222" s="132">
        <f>IF(U222="COMPARTIR",'01-Mapa de riesgo-UO'!BA223, IF(U222=0, 0,$I$6))</f>
        <v>0</v>
      </c>
      <c r="X222" s="278"/>
      <c r="Y222" s="278"/>
      <c r="Z222" s="278"/>
      <c r="AA222" s="278"/>
      <c r="AB222" s="440"/>
    </row>
    <row r="223" spans="1:28" ht="51" hidden="1" customHeight="1" x14ac:dyDescent="0.2">
      <c r="A223" s="378">
        <v>72</v>
      </c>
      <c r="B223" s="372" t="str">
        <f>'01-Mapa de riesgo-UO'!D224</f>
        <v>EXTENSIÓN_PROYECCIÓN_SOCIAL</v>
      </c>
      <c r="C223" s="459"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372" t="str">
        <f>'01-Mapa de riesgo-UO'!AU224</f>
        <v>No. de informes de ensayos con mal uso de la condición de acreditación / No. informes de ensayos expedidos por el laboratorio</v>
      </c>
      <c r="K223" s="471">
        <v>0</v>
      </c>
      <c r="L223" s="457" t="s">
        <v>1530</v>
      </c>
      <c r="M223" s="276"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76">
        <f>'01-Mapa de riesgo-UO'!AB224</f>
        <v>0</v>
      </c>
      <c r="O223" s="276" t="str">
        <f>'01-Mapa de riesgo-UO'!AG224</f>
        <v xml:space="preserve">Director - Profesional I Laboratorio  (Transitorio Ocasional de Proyecto) </v>
      </c>
      <c r="P223" s="277" t="str">
        <f>'01-Mapa de riesgo-UO'!AL224</f>
        <v>Diaria</v>
      </c>
      <c r="Q223" s="277" t="str">
        <f>'01-Mapa de riesgo-UO'!AP224</f>
        <v>Preventivo</v>
      </c>
      <c r="R223" s="438" t="str">
        <f>'01-Mapa de riesgo-UO'!AR224</f>
        <v>ACEPTABLE</v>
      </c>
      <c r="S223" s="457" t="s">
        <v>1531</v>
      </c>
      <c r="T223" s="457"/>
      <c r="U223" s="114" t="str">
        <f>'01-Mapa de riesgo-UO'!AW224</f>
        <v>ASUMIR</v>
      </c>
      <c r="V223" s="114">
        <f>'01-Mapa de riesgo-UO'!AX224</f>
        <v>0</v>
      </c>
      <c r="W223" s="132">
        <f>IF(U223="COMPARTIR",'01-Mapa de riesgo-UO'!BA224, IF(U223=0, 0,$I$6))</f>
        <v>0</v>
      </c>
      <c r="X223" s="278"/>
      <c r="Y223" s="278"/>
      <c r="Z223" s="278"/>
      <c r="AA223" s="278"/>
      <c r="AB223" s="440" t="s">
        <v>660</v>
      </c>
    </row>
    <row r="224" spans="1:28" ht="51" hidden="1" customHeight="1" x14ac:dyDescent="0.2">
      <c r="A224" s="378"/>
      <c r="B224" s="372"/>
      <c r="C224" s="459"/>
      <c r="D224" s="372"/>
      <c r="E224" s="372"/>
      <c r="F224" s="372"/>
      <c r="G224" s="133">
        <f>'01-Mapa de riesgo-UO'!I225</f>
        <v>0</v>
      </c>
      <c r="H224" s="372"/>
      <c r="I224" s="438"/>
      <c r="J224" s="372"/>
      <c r="K224" s="455"/>
      <c r="L224" s="457"/>
      <c r="M224" s="276" t="str">
        <f>IF('01-Mapa de riesgo-UO'!S225="No existen", "No existe control para el riesgo",'01-Mapa de riesgo-UO'!W225)</f>
        <v>- Uso de formatos diferentes para la emisión de resultados para distinguir la condición de acreditación de los parametros de ensayo realizados por el Laboratorio</v>
      </c>
      <c r="N224" s="276">
        <f>'01-Mapa de riesgo-UO'!AB225</f>
        <v>0</v>
      </c>
      <c r="O224" s="276" t="str">
        <f>'01-Mapa de riesgo-UO'!AG225</f>
        <v xml:space="preserve">Auxiliar - Profesional I Laboratorio  (Transitorio Ocasional de Proyecto) </v>
      </c>
      <c r="P224" s="277" t="str">
        <f>'01-Mapa de riesgo-UO'!AL225</f>
        <v>Diaria</v>
      </c>
      <c r="Q224" s="277" t="str">
        <f>'01-Mapa de riesgo-UO'!AP225</f>
        <v>Preventivo</v>
      </c>
      <c r="R224" s="438"/>
      <c r="S224" s="457" t="s">
        <v>1516</v>
      </c>
      <c r="T224" s="457"/>
      <c r="U224" s="114" t="str">
        <f>'01-Mapa de riesgo-UO'!AW225</f>
        <v>ASUMIR</v>
      </c>
      <c r="V224" s="114">
        <f>'01-Mapa de riesgo-UO'!AX225</f>
        <v>0</v>
      </c>
      <c r="W224" s="132">
        <f>IF(U224="COMPARTIR",'01-Mapa de riesgo-UO'!BA225, IF(U224=0, 0,$I$6))</f>
        <v>0</v>
      </c>
      <c r="X224" s="278"/>
      <c r="Y224" s="278"/>
      <c r="Z224" s="278"/>
      <c r="AA224" s="278"/>
      <c r="AB224" s="440"/>
    </row>
    <row r="225" spans="1:28" ht="51" hidden="1" customHeight="1" x14ac:dyDescent="0.2">
      <c r="A225" s="378"/>
      <c r="B225" s="372"/>
      <c r="C225" s="459"/>
      <c r="D225" s="372"/>
      <c r="E225" s="372"/>
      <c r="F225" s="372"/>
      <c r="G225" s="133">
        <f>'01-Mapa de riesgo-UO'!I226</f>
        <v>0</v>
      </c>
      <c r="H225" s="372"/>
      <c r="I225" s="438"/>
      <c r="J225" s="372"/>
      <c r="K225" s="455"/>
      <c r="L225" s="457"/>
      <c r="M225" s="276" t="str">
        <f>IF('01-Mapa de riesgo-UO'!S226="No existen", "No existe control para el riesgo",'01-Mapa de riesgo-UO'!W226)</f>
        <v>- Uso de indicador (*), para la distinción de los parametros de ensayo cubiertos por el esquema de acreditación del Laboratorio</v>
      </c>
      <c r="N225" s="276">
        <f>'01-Mapa de riesgo-UO'!AB226</f>
        <v>0</v>
      </c>
      <c r="O225" s="276" t="str">
        <f>'01-Mapa de riesgo-UO'!AG226</f>
        <v xml:space="preserve">Auxiliar - Profesional I Laboratorio  (Transitorio Ocasional de Proyecto) </v>
      </c>
      <c r="P225" s="277" t="str">
        <f>'01-Mapa de riesgo-UO'!AL226</f>
        <v>Diaria</v>
      </c>
      <c r="Q225" s="277" t="str">
        <f>'01-Mapa de riesgo-UO'!AP226</f>
        <v>Preventivo</v>
      </c>
      <c r="R225" s="438"/>
      <c r="S225" s="457" t="s">
        <v>1532</v>
      </c>
      <c r="T225" s="457"/>
      <c r="U225" s="114" t="str">
        <f>'01-Mapa de riesgo-UO'!AW226</f>
        <v>ASUMIR</v>
      </c>
      <c r="V225" s="114">
        <f>'01-Mapa de riesgo-UO'!AX226</f>
        <v>0</v>
      </c>
      <c r="W225" s="132">
        <f>IF(U225="COMPARTIR",'01-Mapa de riesgo-UO'!BA226, IF(U225=0, 0,$I$6))</f>
        <v>0</v>
      </c>
      <c r="X225" s="278"/>
      <c r="Y225" s="278"/>
      <c r="Z225" s="278"/>
      <c r="AA225" s="278"/>
      <c r="AB225" s="440"/>
    </row>
    <row r="226" spans="1:28" ht="51" hidden="1" customHeight="1" x14ac:dyDescent="0.2">
      <c r="A226" s="378">
        <v>73</v>
      </c>
      <c r="B226" s="372" t="str">
        <f>'01-Mapa de riesgo-UO'!D227</f>
        <v>EXTENSIÓN_PROYECCIÓN_SOCIAL</v>
      </c>
      <c r="C226" s="459"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372" t="str">
        <f>'01-Mapa de riesgo-UO'!AU227</f>
        <v>(No. de informes de ensayos con pérdida de la imparcialidad/ No. informes de ensayos expedidos por el laboratorio)*100</v>
      </c>
      <c r="K226" s="471">
        <v>0</v>
      </c>
      <c r="L226" s="457" t="s">
        <v>1649</v>
      </c>
      <c r="M226" s="276"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76">
        <f>'01-Mapa de riesgo-UO'!AB227</f>
        <v>0</v>
      </c>
      <c r="O226" s="276" t="str">
        <f>'01-Mapa de riesgo-UO'!AG227</f>
        <v>Director del Laboratorio (Planta)</v>
      </c>
      <c r="P226" s="277" t="str">
        <f>'01-Mapa de riesgo-UO'!AL227</f>
        <v>Anual</v>
      </c>
      <c r="Q226" s="277" t="str">
        <f>'01-Mapa de riesgo-UO'!AP227</f>
        <v>Preventivo</v>
      </c>
      <c r="R226" s="438" t="str">
        <f>'01-Mapa de riesgo-UO'!AR227</f>
        <v>ACEPTABLE</v>
      </c>
      <c r="S226" s="457" t="s">
        <v>1650</v>
      </c>
      <c r="T226" s="457"/>
      <c r="U226" s="114" t="str">
        <f>'01-Mapa de riesgo-UO'!AW227</f>
        <v>ASUMIR</v>
      </c>
      <c r="V226" s="114">
        <f>'01-Mapa de riesgo-UO'!AX227</f>
        <v>0</v>
      </c>
      <c r="W226" s="132">
        <f>IF(U226="COMPARTIR",'01-Mapa de riesgo-UO'!BA227, IF(U226=0, 0,$I$6))</f>
        <v>0</v>
      </c>
      <c r="X226" s="278"/>
      <c r="Y226" s="278"/>
      <c r="Z226" s="278"/>
      <c r="AA226" s="278"/>
      <c r="AB226" s="440" t="s">
        <v>648</v>
      </c>
    </row>
    <row r="227" spans="1:28" ht="51" hidden="1" customHeight="1" x14ac:dyDescent="0.2">
      <c r="A227" s="378"/>
      <c r="B227" s="372"/>
      <c r="C227" s="459"/>
      <c r="D227" s="372"/>
      <c r="E227" s="372"/>
      <c r="F227" s="372"/>
      <c r="G227" s="133" t="str">
        <f>'01-Mapa de riesgo-UO'!I228</f>
        <v>Orden de un superior sobre el resultado de un ensayo</v>
      </c>
      <c r="H227" s="372"/>
      <c r="I227" s="438"/>
      <c r="J227" s="372"/>
      <c r="K227" s="455"/>
      <c r="L227" s="457"/>
      <c r="M227" s="276" t="str">
        <f>IF('01-Mapa de riesgo-UO'!S228="No existen", "No existe control para el riesgo",'01-Mapa de riesgo-UO'!W228)</f>
        <v>Trazabilidad  del registro de datos primarios en físico y en medio magnético, los cuales son revisados por el director técnico.</v>
      </c>
      <c r="N227" s="276">
        <f>'01-Mapa de riesgo-UO'!AB228</f>
        <v>0</v>
      </c>
      <c r="O227" s="276" t="str">
        <f>'01-Mapa de riesgo-UO'!AG228</f>
        <v>Profesional del laboratorio (Contratista)</v>
      </c>
      <c r="P227" s="277" t="str">
        <f>'01-Mapa de riesgo-UO'!AL228</f>
        <v>Diaria</v>
      </c>
      <c r="Q227" s="277" t="str">
        <f>'01-Mapa de riesgo-UO'!AP228</f>
        <v>Preventivo</v>
      </c>
      <c r="R227" s="438"/>
      <c r="S227" s="457" t="s">
        <v>1651</v>
      </c>
      <c r="T227" s="457"/>
      <c r="U227" s="114" t="str">
        <f>'01-Mapa de riesgo-UO'!AW228</f>
        <v>ASUMIR</v>
      </c>
      <c r="V227" s="114">
        <f>'01-Mapa de riesgo-UO'!AX228</f>
        <v>0</v>
      </c>
      <c r="W227" s="132">
        <f>IF(U227="COMPARTIR",'01-Mapa de riesgo-UO'!BA228, IF(U227=0, 0,$I$6))</f>
        <v>0</v>
      </c>
      <c r="X227" s="278"/>
      <c r="Y227" s="278"/>
      <c r="Z227" s="278"/>
      <c r="AA227" s="278"/>
      <c r="AB227" s="440"/>
    </row>
    <row r="228" spans="1:28" ht="51" hidden="1" customHeight="1" x14ac:dyDescent="0.2">
      <c r="A228" s="378"/>
      <c r="B228" s="372"/>
      <c r="C228" s="459"/>
      <c r="D228" s="372"/>
      <c r="E228" s="372"/>
      <c r="F228" s="372"/>
      <c r="G228" s="133">
        <f>'01-Mapa de riesgo-UO'!I229</f>
        <v>0</v>
      </c>
      <c r="H228" s="372"/>
      <c r="I228" s="438"/>
      <c r="J228" s="372"/>
      <c r="K228" s="455"/>
      <c r="L228" s="457"/>
      <c r="M228" s="276">
        <f>IF('01-Mapa de riesgo-UO'!S229="No existen", "No existe control para el riesgo",'01-Mapa de riesgo-UO'!W229)</f>
        <v>0</v>
      </c>
      <c r="N228" s="276">
        <f>'01-Mapa de riesgo-UO'!AB229</f>
        <v>0</v>
      </c>
      <c r="O228" s="276">
        <f>'01-Mapa de riesgo-UO'!AG229</f>
        <v>0</v>
      </c>
      <c r="P228" s="277">
        <f>'01-Mapa de riesgo-UO'!AL229</f>
        <v>0</v>
      </c>
      <c r="Q228" s="277">
        <f>'01-Mapa de riesgo-UO'!AP229</f>
        <v>0</v>
      </c>
      <c r="R228" s="438"/>
      <c r="S228" s="457"/>
      <c r="T228" s="457"/>
      <c r="U228" s="114" t="str">
        <f>'01-Mapa de riesgo-UO'!AW229</f>
        <v>ASUMIR</v>
      </c>
      <c r="V228" s="114">
        <f>'01-Mapa de riesgo-UO'!AX229</f>
        <v>0</v>
      </c>
      <c r="W228" s="132">
        <f>IF(U228="COMPARTIR",'01-Mapa de riesgo-UO'!BA229, IF(U228=0, 0,$I$6))</f>
        <v>0</v>
      </c>
      <c r="X228" s="278"/>
      <c r="Y228" s="278"/>
      <c r="Z228" s="278"/>
      <c r="AA228" s="278"/>
      <c r="AB228" s="440"/>
    </row>
    <row r="229" spans="1:28" ht="51" hidden="1" customHeight="1" x14ac:dyDescent="0.2">
      <c r="A229" s="378">
        <v>74</v>
      </c>
      <c r="B229" s="372" t="str">
        <f>'01-Mapa de riesgo-UO'!D230</f>
        <v>EXTENSIÓN_PROYECCIÓN_SOCIAL</v>
      </c>
      <c r="C229" s="459"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372" t="str">
        <f>'01-Mapa de riesgo-UO'!AU230</f>
        <v>(No. de informes de ensayos con pérdida de la confidencialidad/ No. informes de ensayos expedidos por el laboratorio)*100</v>
      </c>
      <c r="K229" s="471">
        <v>0</v>
      </c>
      <c r="L229" s="457" t="s">
        <v>1652</v>
      </c>
      <c r="M229" s="276" t="str">
        <f>IF('01-Mapa de riesgo-UO'!S230="No existen", "No existe control para el riesgo",'01-Mapa de riesgo-UO'!W230)</f>
        <v>Copias de seguridad de la información digital almacenada en la carpeta compartida.                                             
Copias de seguridad del registro de datos primarios almacenados en la nube.</v>
      </c>
      <c r="N229" s="276">
        <f>'01-Mapa de riesgo-UO'!AB230</f>
        <v>0</v>
      </c>
      <c r="O229" s="276" t="str">
        <f>'01-Mapa de riesgo-UO'!AG230</f>
        <v>Profesional del laboratorio (Contratista)</v>
      </c>
      <c r="P229" s="277" t="str">
        <f>'01-Mapa de riesgo-UO'!AL230</f>
        <v>Mensual</v>
      </c>
      <c r="Q229" s="277" t="str">
        <f>'01-Mapa de riesgo-UO'!AP230</f>
        <v>Preventivo</v>
      </c>
      <c r="R229" s="438" t="str">
        <f>'01-Mapa de riesgo-UO'!AR230</f>
        <v>ACEPTABLE</v>
      </c>
      <c r="S229" s="457" t="s">
        <v>1653</v>
      </c>
      <c r="T229" s="457"/>
      <c r="U229" s="114" t="str">
        <f>'01-Mapa de riesgo-UO'!AW230</f>
        <v>ASUMIR</v>
      </c>
      <c r="V229" s="114">
        <f>'01-Mapa de riesgo-UO'!AX230</f>
        <v>0</v>
      </c>
      <c r="W229" s="132">
        <f>IF(U229="COMPARTIR",'01-Mapa de riesgo-UO'!BA230, IF(U229=0, 0,$I$6))</f>
        <v>0</v>
      </c>
      <c r="X229" s="278"/>
      <c r="Y229" s="278"/>
      <c r="Z229" s="278"/>
      <c r="AA229" s="278"/>
      <c r="AB229" s="440" t="s">
        <v>648</v>
      </c>
    </row>
    <row r="230" spans="1:28" ht="51" hidden="1" customHeight="1" x14ac:dyDescent="0.2">
      <c r="A230" s="378"/>
      <c r="B230" s="372"/>
      <c r="C230" s="459"/>
      <c r="D230" s="372"/>
      <c r="E230" s="372"/>
      <c r="F230" s="372"/>
      <c r="G230" s="133" t="str">
        <f>'01-Mapa de riesgo-UO'!I231</f>
        <v>La información del cliente obtenida por alguna fuente(organismo-usuario) no se mantiene de manera confidencial.</v>
      </c>
      <c r="H230" s="372"/>
      <c r="I230" s="438"/>
      <c r="J230" s="372"/>
      <c r="K230" s="455"/>
      <c r="L230" s="457"/>
      <c r="M230" s="276" t="str">
        <f>IF('01-Mapa de riesgo-UO'!S231="No existen", "No existe control para el riesgo",'01-Mapa de riesgo-UO'!W231)</f>
        <v>Carta emitida por las IPS donde se establecen los correos autorizadas para el envío de la información.</v>
      </c>
      <c r="N230" s="276">
        <f>'01-Mapa de riesgo-UO'!AB231</f>
        <v>0</v>
      </c>
      <c r="O230" s="276" t="str">
        <f>'01-Mapa de riesgo-UO'!AG231</f>
        <v>Profesional en coordinación de calidad (Contratista)</v>
      </c>
      <c r="P230" s="277" t="str">
        <f>'01-Mapa de riesgo-UO'!AL231</f>
        <v>Anual</v>
      </c>
      <c r="Q230" s="277" t="str">
        <f>'01-Mapa de riesgo-UO'!AP231</f>
        <v>Preventivo</v>
      </c>
      <c r="R230" s="438"/>
      <c r="S230" s="457" t="s">
        <v>1654</v>
      </c>
      <c r="T230" s="457"/>
      <c r="U230" s="114" t="str">
        <f>'01-Mapa de riesgo-UO'!AW231</f>
        <v>ASUMIR</v>
      </c>
      <c r="V230" s="114">
        <f>'01-Mapa de riesgo-UO'!AX231</f>
        <v>0</v>
      </c>
      <c r="W230" s="132">
        <f>IF(U230="COMPARTIR",'01-Mapa de riesgo-UO'!BA231, IF(U230=0, 0,$I$6))</f>
        <v>0</v>
      </c>
      <c r="X230" s="278"/>
      <c r="Y230" s="278"/>
      <c r="Z230" s="278"/>
      <c r="AA230" s="278"/>
      <c r="AB230" s="440"/>
    </row>
    <row r="231" spans="1:28" ht="51" hidden="1" customHeight="1" x14ac:dyDescent="0.2">
      <c r="A231" s="378"/>
      <c r="B231" s="372"/>
      <c r="C231" s="459"/>
      <c r="D231" s="372"/>
      <c r="E231" s="372"/>
      <c r="F231" s="372"/>
      <c r="G231" s="133">
        <f>'01-Mapa de riesgo-UO'!I232</f>
        <v>0</v>
      </c>
      <c r="H231" s="372"/>
      <c r="I231" s="438"/>
      <c r="J231" s="372"/>
      <c r="K231" s="455"/>
      <c r="L231" s="457"/>
      <c r="M231" s="276">
        <f>IF('01-Mapa de riesgo-UO'!S232="No existen", "No existe control para el riesgo",'01-Mapa de riesgo-UO'!W232)</f>
        <v>0</v>
      </c>
      <c r="N231" s="276">
        <f>'01-Mapa de riesgo-UO'!AB232</f>
        <v>0</v>
      </c>
      <c r="O231" s="276">
        <f>'01-Mapa de riesgo-UO'!AG232</f>
        <v>0</v>
      </c>
      <c r="P231" s="277">
        <f>'01-Mapa de riesgo-UO'!AL232</f>
        <v>0</v>
      </c>
      <c r="Q231" s="277">
        <f>'01-Mapa de riesgo-UO'!AP232</f>
        <v>0</v>
      </c>
      <c r="R231" s="438"/>
      <c r="S231" s="457"/>
      <c r="T231" s="457"/>
      <c r="U231" s="114" t="str">
        <f>'01-Mapa de riesgo-UO'!AW232</f>
        <v>ASUMIR</v>
      </c>
      <c r="V231" s="114">
        <f>'01-Mapa de riesgo-UO'!AX232</f>
        <v>0</v>
      </c>
      <c r="W231" s="132">
        <f>IF(U231="COMPARTIR",'01-Mapa de riesgo-UO'!BA232, IF(U231=0, 0,$I$6))</f>
        <v>0</v>
      </c>
      <c r="X231" s="278"/>
      <c r="Y231" s="278"/>
      <c r="Z231" s="278"/>
      <c r="AA231" s="278"/>
      <c r="AB231" s="440"/>
    </row>
    <row r="232" spans="1:28" ht="51" hidden="1" customHeight="1" x14ac:dyDescent="0.2">
      <c r="A232" s="378">
        <v>75</v>
      </c>
      <c r="B232" s="372" t="str">
        <f>'01-Mapa de riesgo-UO'!D233</f>
        <v>EXTENSIÓN_PROYECCIÓN_SOCIAL</v>
      </c>
      <c r="C232" s="459"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372" t="str">
        <f>'01-Mapa de riesgo-UO'!AU233</f>
        <v>(No. De certificados o informes entregados a tiempo/No. Total de certificados o informes emitidos)*100</v>
      </c>
      <c r="K232" s="471">
        <v>1</v>
      </c>
      <c r="L232" s="457" t="s">
        <v>1655</v>
      </c>
      <c r="M232" s="276" t="str">
        <f>IF('01-Mapa de riesgo-UO'!S233="No existen", "No existe control para el riesgo",'01-Mapa de riesgo-UO'!W233)</f>
        <v>Seguimieto del objetivo de calidad:  Entregar los resultados de los ensayos /calibraciones a tiempo.</v>
      </c>
      <c r="N232" s="276">
        <f>'01-Mapa de riesgo-UO'!AB233</f>
        <v>0</v>
      </c>
      <c r="O232" s="276" t="str">
        <f>'01-Mapa de riesgo-UO'!AG233</f>
        <v>Director del Laboratorio (Planta)</v>
      </c>
      <c r="P232" s="277" t="str">
        <f>'01-Mapa de riesgo-UO'!AL233</f>
        <v>Mensual</v>
      </c>
      <c r="Q232" s="277" t="str">
        <f>'01-Mapa de riesgo-UO'!AP233</f>
        <v>Preventivo</v>
      </c>
      <c r="R232" s="438" t="str">
        <f>'01-Mapa de riesgo-UO'!AR233</f>
        <v>ACEPTABLE</v>
      </c>
      <c r="S232" s="457" t="s">
        <v>1656</v>
      </c>
      <c r="T232" s="457"/>
      <c r="U232" s="114" t="str">
        <f>'01-Mapa de riesgo-UO'!AW233</f>
        <v>ASUMIR</v>
      </c>
      <c r="V232" s="114">
        <f>'01-Mapa de riesgo-UO'!AX233</f>
        <v>0</v>
      </c>
      <c r="W232" s="132">
        <f>IF(U232="COMPARTIR",'01-Mapa de riesgo-UO'!BA233, IF(U232=0, 0,$I$6))</f>
        <v>0</v>
      </c>
      <c r="X232" s="278"/>
      <c r="Y232" s="278"/>
      <c r="Z232" s="278"/>
      <c r="AA232" s="278"/>
      <c r="AB232" s="440" t="s">
        <v>648</v>
      </c>
    </row>
    <row r="233" spans="1:28" ht="51" hidden="1" customHeight="1" x14ac:dyDescent="0.2">
      <c r="A233" s="378"/>
      <c r="B233" s="372"/>
      <c r="C233" s="459"/>
      <c r="D233" s="372"/>
      <c r="E233" s="372"/>
      <c r="F233" s="372"/>
      <c r="G233" s="133" t="str">
        <f>'01-Mapa de riesgo-UO'!I234</f>
        <v xml:space="preserve">Los clientes inician procesos legales por incorformidad con los resultados. </v>
      </c>
      <c r="H233" s="372"/>
      <c r="I233" s="438"/>
      <c r="J233" s="372"/>
      <c r="K233" s="455"/>
      <c r="L233" s="457"/>
      <c r="M233" s="276"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6">
        <f>'01-Mapa de riesgo-UO'!AB234</f>
        <v>0</v>
      </c>
      <c r="O233" s="276" t="str">
        <f>'01-Mapa de riesgo-UO'!AG234</f>
        <v>Profesional del laboratorio (Contratista)</v>
      </c>
      <c r="P233" s="277" t="str">
        <f>'01-Mapa de riesgo-UO'!AL234</f>
        <v>Anual</v>
      </c>
      <c r="Q233" s="277" t="str">
        <f>'01-Mapa de riesgo-UO'!AP234</f>
        <v>Preventivo</v>
      </c>
      <c r="R233" s="438"/>
      <c r="S233" s="457" t="s">
        <v>1657</v>
      </c>
      <c r="T233" s="457"/>
      <c r="U233" s="114" t="str">
        <f>'01-Mapa de riesgo-UO'!AW234</f>
        <v>ASUMIR</v>
      </c>
      <c r="V233" s="114">
        <f>'01-Mapa de riesgo-UO'!AX234</f>
        <v>0</v>
      </c>
      <c r="W233" s="132">
        <f>IF(U233="COMPARTIR",'01-Mapa de riesgo-UO'!BA234, IF(U233=0, 0,$I$6))</f>
        <v>0</v>
      </c>
      <c r="X233" s="278"/>
      <c r="Y233" s="278"/>
      <c r="Z233" s="278"/>
      <c r="AA233" s="278"/>
      <c r="AB233" s="440"/>
    </row>
    <row r="234" spans="1:28" ht="51" hidden="1" customHeight="1" x14ac:dyDescent="0.2">
      <c r="A234" s="378"/>
      <c r="B234" s="372"/>
      <c r="C234" s="459"/>
      <c r="D234" s="372"/>
      <c r="E234" s="372"/>
      <c r="F234" s="372"/>
      <c r="G234" s="133">
        <f>'01-Mapa de riesgo-UO'!I235</f>
        <v>0</v>
      </c>
      <c r="H234" s="372"/>
      <c r="I234" s="438"/>
      <c r="J234" s="372"/>
      <c r="K234" s="455"/>
      <c r="L234" s="457"/>
      <c r="M234" s="276">
        <f>IF('01-Mapa de riesgo-UO'!S235="No existen", "No existe control para el riesgo",'01-Mapa de riesgo-UO'!W235)</f>
        <v>0</v>
      </c>
      <c r="N234" s="276">
        <f>'01-Mapa de riesgo-UO'!AB235</f>
        <v>0</v>
      </c>
      <c r="O234" s="276">
        <f>'01-Mapa de riesgo-UO'!AG235</f>
        <v>0</v>
      </c>
      <c r="P234" s="277">
        <f>'01-Mapa de riesgo-UO'!AL235</f>
        <v>0</v>
      </c>
      <c r="Q234" s="277">
        <f>'01-Mapa de riesgo-UO'!AP235</f>
        <v>0</v>
      </c>
      <c r="R234" s="438"/>
      <c r="S234" s="457"/>
      <c r="T234" s="457"/>
      <c r="U234" s="114" t="str">
        <f>'01-Mapa de riesgo-UO'!AW235</f>
        <v>ASUMIR</v>
      </c>
      <c r="V234" s="114">
        <f>'01-Mapa de riesgo-UO'!AX235</f>
        <v>0</v>
      </c>
      <c r="W234" s="132">
        <f>IF(U234="COMPARTIR",'01-Mapa de riesgo-UO'!BA235, IF(U234=0, 0,$I$6))</f>
        <v>0</v>
      </c>
      <c r="X234" s="278"/>
      <c r="Y234" s="278"/>
      <c r="Z234" s="278"/>
      <c r="AA234" s="278"/>
      <c r="AB234" s="440"/>
    </row>
    <row r="235" spans="1:28" ht="51" hidden="1" customHeight="1" x14ac:dyDescent="0.2">
      <c r="A235" s="378">
        <v>76</v>
      </c>
      <c r="B235" s="372" t="str">
        <f>'01-Mapa de riesgo-UO'!D236</f>
        <v>EXTENSIÓN_PROYECCIÓN_SOCIAL</v>
      </c>
      <c r="C235" s="459"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372" t="str">
        <f>'01-Mapa de riesgo-UO'!AU236</f>
        <v>(No. de muestras derramadas y/o contaminadas / No. De recepción de muestras)*100</v>
      </c>
      <c r="K235" s="471">
        <v>0</v>
      </c>
      <c r="L235" s="457" t="s">
        <v>1658</v>
      </c>
      <c r="M235" s="276" t="str">
        <f>IF('01-Mapa de riesgo-UO'!S236="No existen", "No existe control para el riesgo",'01-Mapa de riesgo-UO'!W236)</f>
        <v>Implementación de formatos:
SGC-FOR-013-09 Evaluación técnica  
SGC-FOR-013-10 supervisión
SGC-FOR-013-12  Evaluación de competencias</v>
      </c>
      <c r="N235" s="276">
        <f>'01-Mapa de riesgo-UO'!AB236</f>
        <v>0</v>
      </c>
      <c r="O235" s="276" t="str">
        <f>'01-Mapa de riesgo-UO'!AG236</f>
        <v>Director técnico (Transitorio)</v>
      </c>
      <c r="P235" s="277" t="str">
        <f>'01-Mapa de riesgo-UO'!AL236</f>
        <v>Anual</v>
      </c>
      <c r="Q235" s="277" t="str">
        <f>'01-Mapa de riesgo-UO'!AP236</f>
        <v>Preventivo</v>
      </c>
      <c r="R235" s="438" t="str">
        <f>'01-Mapa de riesgo-UO'!AR236</f>
        <v>ACEPTABLE</v>
      </c>
      <c r="S235" s="457" t="s">
        <v>1659</v>
      </c>
      <c r="T235" s="457"/>
      <c r="U235" s="114" t="str">
        <f>'01-Mapa de riesgo-UO'!AW236</f>
        <v>ASUMIR</v>
      </c>
      <c r="V235" s="114">
        <f>'01-Mapa de riesgo-UO'!AX236</f>
        <v>0</v>
      </c>
      <c r="W235" s="132">
        <f>IF(U235="COMPARTIR",'01-Mapa de riesgo-UO'!BA236, IF(U235=0, 0,$I$6))</f>
        <v>0</v>
      </c>
      <c r="X235" s="278"/>
      <c r="Y235" s="278"/>
      <c r="Z235" s="278"/>
      <c r="AA235" s="278"/>
      <c r="AB235" s="440" t="s">
        <v>648</v>
      </c>
    </row>
    <row r="236" spans="1:28" ht="51" hidden="1" customHeight="1" x14ac:dyDescent="0.2">
      <c r="A236" s="378"/>
      <c r="B236" s="372"/>
      <c r="C236" s="459"/>
      <c r="D236" s="372"/>
      <c r="E236" s="372"/>
      <c r="F236" s="372"/>
      <c r="G236" s="133" t="str">
        <f>'01-Mapa de riesgo-UO'!I237</f>
        <v xml:space="preserve">Disposición incorrecta de residuos </v>
      </c>
      <c r="H236" s="372"/>
      <c r="I236" s="438"/>
      <c r="J236" s="372"/>
      <c r="K236" s="455"/>
      <c r="L236" s="457"/>
      <c r="M236" s="276" t="str">
        <f>IF('01-Mapa de riesgo-UO'!S237="No existen", "No existe control para el riesgo",'01-Mapa de riesgo-UO'!W237)</f>
        <v>Capacitaciones en Manejo y gestión de residuos peligrosos generados durante el procesamiento y diagnóstico de SARS-CoV-2  y Viruela Símica (Monkeypox)</v>
      </c>
      <c r="N236" s="276">
        <f>'01-Mapa de riesgo-UO'!AB237</f>
        <v>0</v>
      </c>
      <c r="O236" s="276" t="str">
        <f>'01-Mapa de riesgo-UO'!AG237</f>
        <v>Profesional del laboratorio (Contratista)</v>
      </c>
      <c r="P236" s="277" t="str">
        <f>'01-Mapa de riesgo-UO'!AL237</f>
        <v>Anual</v>
      </c>
      <c r="Q236" s="277" t="str">
        <f>'01-Mapa de riesgo-UO'!AP237</f>
        <v>Preventivo</v>
      </c>
      <c r="R236" s="438"/>
      <c r="S236" s="457" t="s">
        <v>1660</v>
      </c>
      <c r="T236" s="457"/>
      <c r="U236" s="114" t="str">
        <f>'01-Mapa de riesgo-UO'!AW237</f>
        <v>ASUMIR</v>
      </c>
      <c r="V236" s="114">
        <f>'01-Mapa de riesgo-UO'!AX237</f>
        <v>0</v>
      </c>
      <c r="W236" s="132">
        <f>IF(U236="COMPARTIR",'01-Mapa de riesgo-UO'!BA237, IF(U236=0, 0,$I$6))</f>
        <v>0</v>
      </c>
      <c r="X236" s="278"/>
      <c r="Y236" s="278"/>
      <c r="Z236" s="278"/>
      <c r="AA236" s="278"/>
      <c r="AB236" s="440"/>
    </row>
    <row r="237" spans="1:28" ht="51" hidden="1" customHeight="1" x14ac:dyDescent="0.2">
      <c r="A237" s="378"/>
      <c r="B237" s="372"/>
      <c r="C237" s="459"/>
      <c r="D237" s="372"/>
      <c r="E237" s="372"/>
      <c r="F237" s="372"/>
      <c r="G237" s="133" t="str">
        <f>'01-Mapa de riesgo-UO'!I238</f>
        <v xml:space="preserve">Derrame de la muestra </v>
      </c>
      <c r="H237" s="372"/>
      <c r="I237" s="438"/>
      <c r="J237" s="372"/>
      <c r="K237" s="455"/>
      <c r="L237" s="457"/>
      <c r="M237" s="276" t="str">
        <f>IF('01-Mapa de riesgo-UO'!S238="No existen", "No existe control para el riesgo",'01-Mapa de riesgo-UO'!W238)</f>
        <v>Capacitación en recepción y desembalaje de muestras sospechosas de SARS-CoV-2  y Viruela Símica (Monkeypox)</v>
      </c>
      <c r="N237" s="276">
        <f>'01-Mapa de riesgo-UO'!AB238</f>
        <v>0</v>
      </c>
      <c r="O237" s="276" t="str">
        <f>'01-Mapa de riesgo-UO'!AG238</f>
        <v>Profesional del laboratorio (Contratista)</v>
      </c>
      <c r="P237" s="277" t="str">
        <f>'01-Mapa de riesgo-UO'!AL238</f>
        <v>Anual</v>
      </c>
      <c r="Q237" s="277" t="str">
        <f>'01-Mapa de riesgo-UO'!AP238</f>
        <v>Preventivo</v>
      </c>
      <c r="R237" s="438"/>
      <c r="S237" s="457" t="s">
        <v>1661</v>
      </c>
      <c r="T237" s="457"/>
      <c r="U237" s="114" t="str">
        <f>'01-Mapa de riesgo-UO'!AW238</f>
        <v>ASUMIR</v>
      </c>
      <c r="V237" s="114">
        <f>'01-Mapa de riesgo-UO'!AX238</f>
        <v>0</v>
      </c>
      <c r="W237" s="132">
        <f>IF(U237="COMPARTIR",'01-Mapa de riesgo-UO'!BA238, IF(U237=0, 0,$I$6))</f>
        <v>0</v>
      </c>
      <c r="X237" s="278"/>
      <c r="Y237" s="278"/>
      <c r="Z237" s="278"/>
      <c r="AA237" s="278"/>
      <c r="AB237" s="440"/>
    </row>
    <row r="238" spans="1:28" ht="51" hidden="1" customHeight="1" x14ac:dyDescent="0.2">
      <c r="A238" s="378">
        <v>77</v>
      </c>
      <c r="B238" s="372" t="str">
        <f>'01-Mapa de riesgo-UO'!D239</f>
        <v>EXTENSIÓN_PROYECCIÓN_SOCIAL</v>
      </c>
      <c r="C238" s="459"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372" t="str">
        <f>'01-Mapa de riesgo-UO'!AU239</f>
        <v>(No. Funcionarios con COVID-19 y/o Monkeypox/No. Total de funcionarios)*100</v>
      </c>
      <c r="K238" s="471">
        <v>0</v>
      </c>
      <c r="L238" s="457" t="s">
        <v>1662</v>
      </c>
      <c r="M238" s="276"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76">
        <f>'01-Mapa de riesgo-UO'!AB239</f>
        <v>0</v>
      </c>
      <c r="O238" s="276" t="str">
        <f>'01-Mapa de riesgo-UO'!AG239</f>
        <v>Profesional del laboratorio (Contratista)</v>
      </c>
      <c r="P238" s="277" t="str">
        <f>'01-Mapa de riesgo-UO'!AL239</f>
        <v>Diaria</v>
      </c>
      <c r="Q238" s="277" t="str">
        <f>'01-Mapa de riesgo-UO'!AP239</f>
        <v>Preventivo</v>
      </c>
      <c r="R238" s="438" t="str">
        <f>'01-Mapa de riesgo-UO'!AR239</f>
        <v>ACEPTABLE</v>
      </c>
      <c r="S238" s="457" t="s">
        <v>1663</v>
      </c>
      <c r="T238" s="457"/>
      <c r="U238" s="114" t="str">
        <f>'01-Mapa de riesgo-UO'!AW239</f>
        <v>ASUMIR</v>
      </c>
      <c r="V238" s="114">
        <f>'01-Mapa de riesgo-UO'!AX239</f>
        <v>0</v>
      </c>
      <c r="W238" s="132">
        <f>IF(U238="COMPARTIR",'01-Mapa de riesgo-UO'!BA239, IF(U238=0, 0,$I$6))</f>
        <v>0</v>
      </c>
      <c r="X238" s="278"/>
      <c r="Y238" s="278"/>
      <c r="Z238" s="278"/>
      <c r="AA238" s="278"/>
      <c r="AB238" s="440" t="s">
        <v>648</v>
      </c>
    </row>
    <row r="239" spans="1:28" ht="51" hidden="1" customHeight="1" x14ac:dyDescent="0.2">
      <c r="A239" s="378"/>
      <c r="B239" s="372"/>
      <c r="C239" s="459"/>
      <c r="D239" s="372"/>
      <c r="E239" s="372"/>
      <c r="F239" s="372"/>
      <c r="G239" s="133" t="str">
        <f>'01-Mapa de riesgo-UO'!I240</f>
        <v>Contagio de COVID-19 y/o Monkeypox del personal por contacto externo/interno</v>
      </c>
      <c r="H239" s="372"/>
      <c r="I239" s="438"/>
      <c r="J239" s="372"/>
      <c r="K239" s="455"/>
      <c r="L239" s="457"/>
      <c r="M239" s="276" t="str">
        <f>IF('01-Mapa de riesgo-UO'!S240="No existen", "No existe control para el riesgo",'01-Mapa de riesgo-UO'!W240)</f>
        <v>Vacunación contra COVID-19, realización de pruebas diagnósticas a personal que presente síntomas respiratorios y/o lesiones cutaneas y fiebre.</v>
      </c>
      <c r="N239" s="276">
        <f>'01-Mapa de riesgo-UO'!AB240</f>
        <v>0</v>
      </c>
      <c r="O239" s="276" t="str">
        <f>'01-Mapa de riesgo-UO'!AG240</f>
        <v>Director del Laboratorio (Planta)</v>
      </c>
      <c r="P239" s="277" t="str">
        <f>'01-Mapa de riesgo-UO'!AL240</f>
        <v>No Definida</v>
      </c>
      <c r="Q239" s="277" t="str">
        <f>'01-Mapa de riesgo-UO'!AP240</f>
        <v>Preventivo</v>
      </c>
      <c r="R239" s="438"/>
      <c r="S239" s="457" t="s">
        <v>1664</v>
      </c>
      <c r="T239" s="457"/>
      <c r="U239" s="114" t="str">
        <f>'01-Mapa de riesgo-UO'!AW240</f>
        <v>ASUMIR</v>
      </c>
      <c r="V239" s="114">
        <f>'01-Mapa de riesgo-UO'!AX240</f>
        <v>0</v>
      </c>
      <c r="W239" s="132">
        <f>IF(U239="COMPARTIR",'01-Mapa de riesgo-UO'!BA240, IF(U239=0, 0,$I$6))</f>
        <v>0</v>
      </c>
      <c r="X239" s="278"/>
      <c r="Y239" s="278"/>
      <c r="Z239" s="278"/>
      <c r="AA239" s="278"/>
      <c r="AB239" s="440"/>
    </row>
    <row r="240" spans="1:28" ht="51" hidden="1" customHeight="1" x14ac:dyDescent="0.2">
      <c r="A240" s="378"/>
      <c r="B240" s="372"/>
      <c r="C240" s="459"/>
      <c r="D240" s="372"/>
      <c r="E240" s="372"/>
      <c r="F240" s="372"/>
      <c r="G240" s="133" t="str">
        <f>'01-Mapa de riesgo-UO'!I241</f>
        <v>Inclumiento de funciones especificas debido a incapacidad del personal.</v>
      </c>
      <c r="H240" s="372"/>
      <c r="I240" s="438"/>
      <c r="J240" s="372"/>
      <c r="K240" s="455"/>
      <c r="L240" s="457"/>
      <c r="M240" s="276" t="str">
        <f>IF('01-Mapa de riesgo-UO'!S241="No existen", "No existe control para el riesgo",'01-Mapa de riesgo-UO'!W241)</f>
        <v xml:space="preserve">Aplicación de los procesos establecidos en el  instructivo  123-LBM-INT-10 - Actividades y responsabilidades del personal </v>
      </c>
      <c r="N240" s="276">
        <f>'01-Mapa de riesgo-UO'!AB241</f>
        <v>0</v>
      </c>
      <c r="O240" s="276" t="str">
        <f>'01-Mapa de riesgo-UO'!AG241</f>
        <v>Profesional del laboratorio (Contratista)</v>
      </c>
      <c r="P240" s="277" t="str">
        <f>'01-Mapa de riesgo-UO'!AL241</f>
        <v>Diaria</v>
      </c>
      <c r="Q240" s="277" t="str">
        <f>'01-Mapa de riesgo-UO'!AP241</f>
        <v>Preventivo</v>
      </c>
      <c r="R240" s="438"/>
      <c r="S240" s="457" t="s">
        <v>1665</v>
      </c>
      <c r="T240" s="457"/>
      <c r="U240" s="114" t="str">
        <f>'01-Mapa de riesgo-UO'!AW241</f>
        <v>ASUMIR</v>
      </c>
      <c r="V240" s="114">
        <f>'01-Mapa de riesgo-UO'!AX241</f>
        <v>0</v>
      </c>
      <c r="W240" s="132">
        <f>IF(U240="COMPARTIR",'01-Mapa de riesgo-UO'!BA241, IF(U240=0, 0,$I$6))</f>
        <v>0</v>
      </c>
      <c r="X240" s="278"/>
      <c r="Y240" s="278"/>
      <c r="Z240" s="278"/>
      <c r="AA240" s="278"/>
      <c r="AB240" s="440"/>
    </row>
    <row r="241" spans="1:28" ht="51" hidden="1" customHeight="1" x14ac:dyDescent="0.2">
      <c r="A241" s="378">
        <v>78</v>
      </c>
      <c r="B241" s="372" t="str">
        <f>'01-Mapa de riesgo-UO'!D242</f>
        <v>EXTENSIÓN_PROYECCIÓN_SOCIAL</v>
      </c>
      <c r="C241" s="459"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372" t="str">
        <f>'01-Mapa de riesgo-UO'!AU242</f>
        <v>(No. De muestras no procesadas por daño o mal funcionamiento de equipos o por falta de insumos, materiales y reactivos/No. Total de muestras procesadas)*100</v>
      </c>
      <c r="K241" s="471">
        <v>0</v>
      </c>
      <c r="L241" s="457" t="s">
        <v>1666</v>
      </c>
      <c r="M241" s="276" t="str">
        <f>IF('01-Mapa de riesgo-UO'!S242="No existen", "No existe control para el riesgo",'01-Mapa de riesgo-UO'!W242)</f>
        <v>Ejecución del plan de calibración, verificación y mantenimiento anual con fechas de cumplimiento.</v>
      </c>
      <c r="N241" s="276">
        <f>'01-Mapa de riesgo-UO'!AB242</f>
        <v>0</v>
      </c>
      <c r="O241" s="276" t="str">
        <f>'01-Mapa de riesgo-UO'!AG242</f>
        <v>Director del Laboratorio (Planta)</v>
      </c>
      <c r="P241" s="277" t="str">
        <f>'01-Mapa de riesgo-UO'!AL242</f>
        <v>Anual</v>
      </c>
      <c r="Q241" s="277" t="str">
        <f>'01-Mapa de riesgo-UO'!AP242</f>
        <v>Preventivo</v>
      </c>
      <c r="R241" s="438" t="str">
        <f>'01-Mapa de riesgo-UO'!AR242</f>
        <v>ACEPTABLE</v>
      </c>
      <c r="S241" s="457" t="s">
        <v>1667</v>
      </c>
      <c r="T241" s="457"/>
      <c r="U241" s="114" t="str">
        <f>'01-Mapa de riesgo-UO'!AW242</f>
        <v>ASUMIR</v>
      </c>
      <c r="V241" s="114">
        <f>'01-Mapa de riesgo-UO'!AX242</f>
        <v>0</v>
      </c>
      <c r="W241" s="132">
        <f>IF(U241="COMPARTIR",'01-Mapa de riesgo-UO'!BA242, IF(U241=0, 0,$I$6))</f>
        <v>0</v>
      </c>
      <c r="X241" s="278"/>
      <c r="Y241" s="278"/>
      <c r="Z241" s="278"/>
      <c r="AA241" s="278"/>
      <c r="AB241" s="440" t="s">
        <v>648</v>
      </c>
    </row>
    <row r="242" spans="1:28" ht="51" hidden="1" customHeight="1" x14ac:dyDescent="0.2">
      <c r="A242" s="378"/>
      <c r="B242" s="372"/>
      <c r="C242" s="459"/>
      <c r="D242" s="372"/>
      <c r="E242" s="372"/>
      <c r="F242" s="372"/>
      <c r="G242" s="133" t="str">
        <f>'01-Mapa de riesgo-UO'!I243</f>
        <v>Falta de insumos, materiales, reactivos, o elementos de protección personal para el procesamiento de muestras</v>
      </c>
      <c r="H242" s="372"/>
      <c r="I242" s="438"/>
      <c r="J242" s="372"/>
      <c r="K242" s="455"/>
      <c r="L242" s="457"/>
      <c r="M242" s="276" t="str">
        <f>IF('01-Mapa de riesgo-UO'!S243="No existen", "No existe control para el riesgo",'01-Mapa de riesgo-UO'!W243)</f>
        <v>Diligenciamiento y seguimiento del formato 123-LBM-F25 Inventario.</v>
      </c>
      <c r="N242" s="276">
        <f>'01-Mapa de riesgo-UO'!AB243</f>
        <v>0</v>
      </c>
      <c r="O242" s="276" t="str">
        <f>'01-Mapa de riesgo-UO'!AG243</f>
        <v>Profesional del laboratorio (Transitorio administrativo)</v>
      </c>
      <c r="P242" s="277" t="str">
        <f>'01-Mapa de riesgo-UO'!AL243</f>
        <v>Quincenal</v>
      </c>
      <c r="Q242" s="277" t="str">
        <f>'01-Mapa de riesgo-UO'!AP243</f>
        <v>Preventivo</v>
      </c>
      <c r="R242" s="438"/>
      <c r="S242" s="457" t="s">
        <v>1668</v>
      </c>
      <c r="T242" s="457"/>
      <c r="U242" s="114" t="str">
        <f>'01-Mapa de riesgo-UO'!AW243</f>
        <v>ASUMIR</v>
      </c>
      <c r="V242" s="114">
        <f>'01-Mapa de riesgo-UO'!AX243</f>
        <v>0</v>
      </c>
      <c r="W242" s="132">
        <f>IF(U242="COMPARTIR",'01-Mapa de riesgo-UO'!BA243, IF(U242=0, 0,$I$6))</f>
        <v>0</v>
      </c>
      <c r="X242" s="278"/>
      <c r="Y242" s="278"/>
      <c r="Z242" s="278"/>
      <c r="AA242" s="278"/>
      <c r="AB242" s="440"/>
    </row>
    <row r="243" spans="1:28" ht="51" hidden="1" customHeight="1" x14ac:dyDescent="0.2">
      <c r="A243" s="378"/>
      <c r="B243" s="372"/>
      <c r="C243" s="459"/>
      <c r="D243" s="372"/>
      <c r="E243" s="372"/>
      <c r="F243" s="372"/>
      <c r="G243" s="133" t="str">
        <f>'01-Mapa de riesgo-UO'!I244</f>
        <v>Falta de espacio en los ultracongeladores para el almacenamiento de contra muestras.</v>
      </c>
      <c r="H243" s="372"/>
      <c r="I243" s="438"/>
      <c r="J243" s="372"/>
      <c r="K243" s="455"/>
      <c r="L243" s="457"/>
      <c r="M243" s="276" t="str">
        <f>IF('01-Mapa de riesgo-UO'!S244="No existen", "No existe control para el riesgo",'01-Mapa de riesgo-UO'!W244)</f>
        <v>Descarte de muestras con resultado negativo según  el comunicado Eliminación de muestras SARS-CoV-2</v>
      </c>
      <c r="N243" s="276">
        <f>'01-Mapa de riesgo-UO'!AB244</f>
        <v>0</v>
      </c>
      <c r="O243" s="276" t="str">
        <f>'01-Mapa de riesgo-UO'!AG244</f>
        <v>Profesional de laboratorio (Contratista)</v>
      </c>
      <c r="P243" s="277" t="str">
        <f>'01-Mapa de riesgo-UO'!AL244</f>
        <v>Semestral</v>
      </c>
      <c r="Q243" s="277" t="str">
        <f>'01-Mapa de riesgo-UO'!AP244</f>
        <v>Preventivo</v>
      </c>
      <c r="R243" s="438"/>
      <c r="S243" s="457" t="s">
        <v>1669</v>
      </c>
      <c r="T243" s="457"/>
      <c r="U243" s="114" t="str">
        <f>'01-Mapa de riesgo-UO'!AW244</f>
        <v>ASUMIR</v>
      </c>
      <c r="V243" s="114">
        <f>'01-Mapa de riesgo-UO'!AX244</f>
        <v>0</v>
      </c>
      <c r="W243" s="132">
        <f>IF(U243="COMPARTIR",'01-Mapa de riesgo-UO'!BA244, IF(U243=0, 0,$I$6))</f>
        <v>0</v>
      </c>
      <c r="X243" s="278"/>
      <c r="Y243" s="278"/>
      <c r="Z243" s="278"/>
      <c r="AA243" s="278"/>
      <c r="AB243" s="440"/>
    </row>
    <row r="244" spans="1:28" ht="51" hidden="1" customHeight="1" x14ac:dyDescent="0.2">
      <c r="A244" s="378">
        <v>79</v>
      </c>
      <c r="B244" s="372" t="str">
        <f>'01-Mapa de riesgo-UO'!D245</f>
        <v>EXTENSIÓN_PROYECCIÓN_SOCIAL</v>
      </c>
      <c r="C244" s="459"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372" t="str">
        <f>'01-Mapa de riesgo-UO'!AU245</f>
        <v>No. Datos de medición donde las condiciones ambientales se salen de los límites/ No. Datos de medición de las condiciones ambientales.</v>
      </c>
      <c r="K244" s="455">
        <f>(9/197)*100</f>
        <v>4.5685279187817258</v>
      </c>
      <c r="L244" s="457" t="s">
        <v>1670</v>
      </c>
      <c r="M244" s="276"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76">
        <f>'01-Mapa de riesgo-UO'!AB245</f>
        <v>0</v>
      </c>
      <c r="O244" s="276" t="str">
        <f>'01-Mapa de riesgo-UO'!AG245</f>
        <v>Profesional del laboratorio (Contratista)</v>
      </c>
      <c r="P244" s="277" t="str">
        <f>'01-Mapa de riesgo-UO'!AL245</f>
        <v>Diaria</v>
      </c>
      <c r="Q244" s="277" t="str">
        <f>'01-Mapa de riesgo-UO'!AP245</f>
        <v>Preventivo</v>
      </c>
      <c r="R244" s="438" t="str">
        <f>'01-Mapa de riesgo-UO'!AR245</f>
        <v>ACEPTABLE</v>
      </c>
      <c r="S244" s="457" t="s">
        <v>1671</v>
      </c>
      <c r="T244" s="457"/>
      <c r="U244" s="114" t="str">
        <f>'01-Mapa de riesgo-UO'!AW245</f>
        <v>ASUMIR</v>
      </c>
      <c r="V244" s="114">
        <f>'01-Mapa de riesgo-UO'!AX245</f>
        <v>0</v>
      </c>
      <c r="W244" s="132">
        <f>IF(U244="COMPARTIR",'01-Mapa de riesgo-UO'!BA245, IF(U244=0, 0,$I$6))</f>
        <v>0</v>
      </c>
      <c r="X244" s="278"/>
      <c r="Y244" s="278"/>
      <c r="Z244" s="278"/>
      <c r="AA244" s="278"/>
      <c r="AB244" s="440" t="s">
        <v>648</v>
      </c>
    </row>
    <row r="245" spans="1:28" ht="51" hidden="1" customHeight="1" x14ac:dyDescent="0.2">
      <c r="A245" s="378"/>
      <c r="B245" s="372"/>
      <c r="C245" s="459"/>
      <c r="D245" s="372"/>
      <c r="E245" s="372"/>
      <c r="F245" s="372"/>
      <c r="G245" s="133" t="str">
        <f>'01-Mapa de riesgo-UO'!I246</f>
        <v>Daños en el funcionamiento de aire acondicionado o  incorrecta ventilación</v>
      </c>
      <c r="H245" s="372"/>
      <c r="I245" s="438"/>
      <c r="J245" s="372"/>
      <c r="K245" s="455"/>
      <c r="L245" s="457"/>
      <c r="M245" s="276" t="str">
        <f>IF('01-Mapa de riesgo-UO'!S246="No existen", "No existe control para el riesgo",'01-Mapa de riesgo-UO'!W246)</f>
        <v>Solicitar y progamar  mantenimientos periódicos del aire acondicionado.
Instalación de aire acondicionado unidireccional.</v>
      </c>
      <c r="N245" s="276">
        <f>'01-Mapa de riesgo-UO'!AB246</f>
        <v>0</v>
      </c>
      <c r="O245" s="276" t="str">
        <f>'01-Mapa de riesgo-UO'!AG246</f>
        <v>Profesional del laboratorio (Transitorio administrativo)</v>
      </c>
      <c r="P245" s="277" t="str">
        <f>'01-Mapa de riesgo-UO'!AL246</f>
        <v>Semestral</v>
      </c>
      <c r="Q245" s="277" t="str">
        <f>'01-Mapa de riesgo-UO'!AP246</f>
        <v>Preventivo</v>
      </c>
      <c r="R245" s="438"/>
      <c r="S245" s="457" t="s">
        <v>1672</v>
      </c>
      <c r="T245" s="457"/>
      <c r="U245" s="114" t="str">
        <f>'01-Mapa de riesgo-UO'!AW246</f>
        <v>ASUMIR</v>
      </c>
      <c r="V245" s="114">
        <f>'01-Mapa de riesgo-UO'!AX246</f>
        <v>0</v>
      </c>
      <c r="W245" s="132">
        <f>IF(U245="COMPARTIR",'01-Mapa de riesgo-UO'!BA246, IF(U245=0, 0,$I$6))</f>
        <v>0</v>
      </c>
      <c r="X245" s="278"/>
      <c r="Y245" s="278"/>
      <c r="Z245" s="278"/>
      <c r="AA245" s="278"/>
      <c r="AB245" s="440"/>
    </row>
    <row r="246" spans="1:28" ht="51" hidden="1" customHeight="1" x14ac:dyDescent="0.2">
      <c r="A246" s="378"/>
      <c r="B246" s="372"/>
      <c r="C246" s="459"/>
      <c r="D246" s="372"/>
      <c r="E246" s="372"/>
      <c r="F246" s="372"/>
      <c r="G246" s="133">
        <f>'01-Mapa de riesgo-UO'!I247</f>
        <v>0</v>
      </c>
      <c r="H246" s="372"/>
      <c r="I246" s="438"/>
      <c r="J246" s="372"/>
      <c r="K246" s="455"/>
      <c r="L246" s="457"/>
      <c r="M246" s="276">
        <f>IF('01-Mapa de riesgo-UO'!S247="No existen", "No existe control para el riesgo",'01-Mapa de riesgo-UO'!W247)</f>
        <v>0</v>
      </c>
      <c r="N246" s="276">
        <f>'01-Mapa de riesgo-UO'!AB247</f>
        <v>0</v>
      </c>
      <c r="O246" s="276">
        <f>'01-Mapa de riesgo-UO'!AG247</f>
        <v>0</v>
      </c>
      <c r="P246" s="277">
        <f>'01-Mapa de riesgo-UO'!AL247</f>
        <v>0</v>
      </c>
      <c r="Q246" s="277">
        <f>'01-Mapa de riesgo-UO'!AP247</f>
        <v>0</v>
      </c>
      <c r="R246" s="438"/>
      <c r="S246" s="457"/>
      <c r="T246" s="457"/>
      <c r="U246" s="114" t="str">
        <f>'01-Mapa de riesgo-UO'!AW247</f>
        <v>ASUMIR</v>
      </c>
      <c r="V246" s="114">
        <f>'01-Mapa de riesgo-UO'!AX247</f>
        <v>0</v>
      </c>
      <c r="W246" s="132">
        <f>IF(U246="COMPARTIR",'01-Mapa de riesgo-UO'!BA247, IF(U246=0, 0,$I$6))</f>
        <v>0</v>
      </c>
      <c r="X246" s="278"/>
      <c r="Y246" s="278"/>
      <c r="Z246" s="278"/>
      <c r="AA246" s="278"/>
      <c r="AB246" s="440"/>
    </row>
    <row r="247" spans="1:28" ht="51" hidden="1" customHeight="1" x14ac:dyDescent="0.2">
      <c r="A247" s="378">
        <v>80</v>
      </c>
      <c r="B247" s="372" t="str">
        <f>'01-Mapa de riesgo-UO'!D248</f>
        <v>EXTENSIÓN_PROYECCIÓN_SOCIAL</v>
      </c>
      <c r="C247" s="459"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372" t="str">
        <f>'01-Mapa de riesgo-UO'!AU248</f>
        <v>No. De funcionarios con afecciones fisicas/ No. Total de funcionarios * 100</v>
      </c>
      <c r="K247" s="471">
        <v>0</v>
      </c>
      <c r="L247" s="457" t="s">
        <v>1673</v>
      </c>
      <c r="M247" s="276" t="str">
        <f>IF('01-Mapa de riesgo-UO'!S248="No existen", "No existe control para el riesgo",'01-Mapa de riesgo-UO'!W248)</f>
        <v>Implementación de pausas saludables para la prevención de riesgo osteomuscular.</v>
      </c>
      <c r="N247" s="276">
        <f>'01-Mapa de riesgo-UO'!AB248</f>
        <v>0</v>
      </c>
      <c r="O247" s="276" t="str">
        <f>'01-Mapa de riesgo-UO'!AG248</f>
        <v>Profesional de laboratorio (Contratista)</v>
      </c>
      <c r="P247" s="277" t="str">
        <f>'01-Mapa de riesgo-UO'!AL248</f>
        <v>Diaria</v>
      </c>
      <c r="Q247" s="277" t="str">
        <f>'01-Mapa de riesgo-UO'!AP248</f>
        <v>Preventivo</v>
      </c>
      <c r="R247" s="438" t="str">
        <f>'01-Mapa de riesgo-UO'!AR248</f>
        <v>ACEPTABLE</v>
      </c>
      <c r="S247" s="457" t="s">
        <v>1674</v>
      </c>
      <c r="T247" s="457"/>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78" t="s">
        <v>282</v>
      </c>
      <c r="Y247" s="278" t="s">
        <v>1675</v>
      </c>
      <c r="Z247" s="278" t="s">
        <v>643</v>
      </c>
      <c r="AA247" s="278"/>
      <c r="AB247" s="440" t="s">
        <v>648</v>
      </c>
    </row>
    <row r="248" spans="1:28" ht="51" hidden="1" customHeight="1" x14ac:dyDescent="0.2">
      <c r="A248" s="378"/>
      <c r="B248" s="372"/>
      <c r="C248" s="459"/>
      <c r="D248" s="372"/>
      <c r="E248" s="372"/>
      <c r="F248" s="372"/>
      <c r="G248" s="133" t="str">
        <f>'01-Mapa de riesgo-UO'!I249</f>
        <v xml:space="preserve">Problemas urinarios, renales,  gástricos o migrañas por las jornadas largas al interior del laboratorio de procesamiento.  </v>
      </c>
      <c r="H248" s="372"/>
      <c r="I248" s="438"/>
      <c r="J248" s="372"/>
      <c r="K248" s="455"/>
      <c r="L248" s="457"/>
      <c r="M248" s="276" t="str">
        <f>IF('01-Mapa de riesgo-UO'!S249="No existen", "No existe control para el riesgo",'01-Mapa de riesgo-UO'!W249)</f>
        <v>Definición de la jornada laboral dentro del procesamiento y diagnóstico de SARS-CoV-2 y/o Monkeypox</v>
      </c>
      <c r="N248" s="276">
        <f>'01-Mapa de riesgo-UO'!AB249</f>
        <v>0</v>
      </c>
      <c r="O248" s="276" t="str">
        <f>'01-Mapa de riesgo-UO'!AG249</f>
        <v>Profesional de seguridad y salud en el trabajo</v>
      </c>
      <c r="P248" s="277" t="str">
        <f>'01-Mapa de riesgo-UO'!AL249</f>
        <v>No Definida</v>
      </c>
      <c r="Q248" s="277" t="str">
        <f>'01-Mapa de riesgo-UO'!AP249</f>
        <v>Preventivo</v>
      </c>
      <c r="R248" s="438"/>
      <c r="S248" s="457" t="s">
        <v>1676</v>
      </c>
      <c r="T248" s="457"/>
      <c r="U248" s="114" t="str">
        <f>'01-Mapa de riesgo-UO'!AW249</f>
        <v>REDUCIR</v>
      </c>
      <c r="V248" s="114" t="str">
        <f>'01-Mapa de riesgo-UO'!AX249</f>
        <v>Evaluación de los riesgos laborales dentro del laboratorio</v>
      </c>
      <c r="W248" s="132">
        <f>IF(U248="COMPARTIR",'01-Mapa de riesgo-UO'!BA249, IF(U248=0, 0,$I$6))</f>
        <v>0</v>
      </c>
      <c r="X248" s="278" t="s">
        <v>282</v>
      </c>
      <c r="Y248" s="278" t="s">
        <v>1677</v>
      </c>
      <c r="Z248" s="278" t="s">
        <v>643</v>
      </c>
      <c r="AA248" s="278"/>
      <c r="AB248" s="440"/>
    </row>
    <row r="249" spans="1:28" ht="51" hidden="1" customHeight="1" x14ac:dyDescent="0.2">
      <c r="A249" s="378"/>
      <c r="B249" s="372"/>
      <c r="C249" s="459"/>
      <c r="D249" s="372"/>
      <c r="E249" s="372"/>
      <c r="F249" s="372"/>
      <c r="G249" s="133" t="str">
        <f>'01-Mapa de riesgo-UO'!I250</f>
        <v xml:space="preserve"> Eventos de ansiedad o pánico por situaciones de estrés dentro del procesamiento y diagnóstico de SARS-CoV-2 y/o Monkeypox</v>
      </c>
      <c r="H249" s="372"/>
      <c r="I249" s="438"/>
      <c r="J249" s="372"/>
      <c r="K249" s="455"/>
      <c r="L249" s="457"/>
      <c r="M249" s="276" t="str">
        <f>IF('01-Mapa de riesgo-UO'!S250="No existen", "No existe control para el riesgo",'01-Mapa de riesgo-UO'!W250)</f>
        <v>Programar capacitaciones y conferencias realizadas por talento humano sobre manejo de emociones y temas relacionados</v>
      </c>
      <c r="N249" s="276">
        <f>'01-Mapa de riesgo-UO'!AB250</f>
        <v>0</v>
      </c>
      <c r="O249" s="276" t="str">
        <f>'01-Mapa de riesgo-UO'!AG250</f>
        <v>Profesional de laboratorio (Transitorio administrativo)</v>
      </c>
      <c r="P249" s="277" t="str">
        <f>'01-Mapa de riesgo-UO'!AL250</f>
        <v>Anual</v>
      </c>
      <c r="Q249" s="277" t="str">
        <f>'01-Mapa de riesgo-UO'!AP250</f>
        <v>Preventivo</v>
      </c>
      <c r="R249" s="438"/>
      <c r="S249" s="457" t="s">
        <v>1678</v>
      </c>
      <c r="T249" s="457"/>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8" t="s">
        <v>282</v>
      </c>
      <c r="Y249" s="278" t="s">
        <v>1679</v>
      </c>
      <c r="Z249" s="278" t="s">
        <v>643</v>
      </c>
      <c r="AA249" s="278"/>
      <c r="AB249" s="440"/>
    </row>
    <row r="250" spans="1:28" ht="51" hidden="1" customHeight="1" x14ac:dyDescent="0.2">
      <c r="A250" s="378">
        <v>81</v>
      </c>
      <c r="B250" s="372" t="str">
        <f>'01-Mapa de riesgo-UO'!D251</f>
        <v>EXTENSIÓN_PROYECCIÓN_SOCIAL</v>
      </c>
      <c r="C250" s="459"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372" t="str">
        <f>'01-Mapa de riesgo-UO'!AU251</f>
        <v>No. Equipos con fallas o daños debido a filtraciones de agua, temblores, tormentas eléctricas o catástrofes naturales/No. Total de equipos * 100</v>
      </c>
      <c r="K250" s="471">
        <v>0</v>
      </c>
      <c r="L250" s="457" t="s">
        <v>1680</v>
      </c>
      <c r="M250" s="276" t="str">
        <f>IF('01-Mapa de riesgo-UO'!S251="No existen", "No existe control para el riesgo",'01-Mapa de riesgo-UO'!W251)</f>
        <v>Solicitud de mantenimientos periódicos de las canaletas del Laboratorio</v>
      </c>
      <c r="N250" s="276">
        <f>'01-Mapa de riesgo-UO'!AB251</f>
        <v>0</v>
      </c>
      <c r="O250" s="276" t="str">
        <f>'01-Mapa de riesgo-UO'!AG251</f>
        <v>Profesional de laboratorio (Transitorio administrativo)</v>
      </c>
      <c r="P250" s="277" t="str">
        <f>'01-Mapa de riesgo-UO'!AL251</f>
        <v>Anual</v>
      </c>
      <c r="Q250" s="277" t="str">
        <f>'01-Mapa de riesgo-UO'!AP251</f>
        <v>Preventivo</v>
      </c>
      <c r="R250" s="438" t="str">
        <f>'01-Mapa de riesgo-UO'!AR251</f>
        <v>ACEPTABLE</v>
      </c>
      <c r="S250" s="457" t="s">
        <v>1681</v>
      </c>
      <c r="T250" s="457"/>
      <c r="U250" s="114" t="str">
        <f>'01-Mapa de riesgo-UO'!AW251</f>
        <v>ASUMIR</v>
      </c>
      <c r="V250" s="114">
        <f>'01-Mapa de riesgo-UO'!AX251</f>
        <v>0</v>
      </c>
      <c r="W250" s="132">
        <f>IF(U250="COMPARTIR",'01-Mapa de riesgo-UO'!BA251, IF(U250=0, 0,$I$6))</f>
        <v>0</v>
      </c>
      <c r="X250" s="278"/>
      <c r="Y250" s="278"/>
      <c r="Z250" s="278"/>
      <c r="AA250" s="278"/>
      <c r="AB250" s="440" t="s">
        <v>660</v>
      </c>
    </row>
    <row r="251" spans="1:28" ht="51" hidden="1" customHeight="1" x14ac:dyDescent="0.2">
      <c r="A251" s="378"/>
      <c r="B251" s="372"/>
      <c r="C251" s="459"/>
      <c r="D251" s="372"/>
      <c r="E251" s="372"/>
      <c r="F251" s="372"/>
      <c r="G251" s="133" t="str">
        <f>'01-Mapa de riesgo-UO'!I252</f>
        <v>Temblores, tormentas eléctrica, catástrofes naturales.</v>
      </c>
      <c r="H251" s="372"/>
      <c r="I251" s="438"/>
      <c r="J251" s="372"/>
      <c r="K251" s="455"/>
      <c r="L251" s="457"/>
      <c r="M251" s="276" t="str">
        <f>IF('01-Mapa de riesgo-UO'!S252="No existen", "No existe control para el riesgo",'01-Mapa de riesgo-UO'!W252)</f>
        <v>Póliza de seguro de los equipos del Laboratorio</v>
      </c>
      <c r="N251" s="276">
        <f>'01-Mapa de riesgo-UO'!AB252</f>
        <v>0</v>
      </c>
      <c r="O251" s="276" t="str">
        <f>'01-Mapa de riesgo-UO'!AG252</f>
        <v>Profesional de laboratorio (Transitorio administrativo)</v>
      </c>
      <c r="P251" s="277" t="str">
        <f>'01-Mapa de riesgo-UO'!AL252</f>
        <v>Anual</v>
      </c>
      <c r="Q251" s="277" t="str">
        <f>'01-Mapa de riesgo-UO'!AP252</f>
        <v>Preventivo</v>
      </c>
      <c r="R251" s="438"/>
      <c r="S251" s="457" t="s">
        <v>1682</v>
      </c>
      <c r="T251" s="457"/>
      <c r="U251" s="114" t="str">
        <f>'01-Mapa de riesgo-UO'!AW252</f>
        <v>ASUMIR</v>
      </c>
      <c r="V251" s="114">
        <f>'01-Mapa de riesgo-UO'!AX252</f>
        <v>0</v>
      </c>
      <c r="W251" s="132">
        <f>IF(U251="COMPARTIR",'01-Mapa de riesgo-UO'!BA252, IF(U251=0, 0,$I$6))</f>
        <v>0</v>
      </c>
      <c r="X251" s="278"/>
      <c r="Y251" s="278"/>
      <c r="Z251" s="278"/>
      <c r="AA251" s="278"/>
      <c r="AB251" s="440"/>
    </row>
    <row r="252" spans="1:28" ht="51" hidden="1" customHeight="1" x14ac:dyDescent="0.2">
      <c r="A252" s="378"/>
      <c r="B252" s="372"/>
      <c r="C252" s="459"/>
      <c r="D252" s="372"/>
      <c r="E252" s="372"/>
      <c r="F252" s="372"/>
      <c r="G252" s="133">
        <f>'01-Mapa de riesgo-UO'!I253</f>
        <v>0</v>
      </c>
      <c r="H252" s="372"/>
      <c r="I252" s="438"/>
      <c r="J252" s="372"/>
      <c r="K252" s="455"/>
      <c r="L252" s="457"/>
      <c r="M252" s="276">
        <f>IF('01-Mapa de riesgo-UO'!S253="No existen", "No existe control para el riesgo",'01-Mapa de riesgo-UO'!W253)</f>
        <v>0</v>
      </c>
      <c r="N252" s="276">
        <f>'01-Mapa de riesgo-UO'!AB253</f>
        <v>0</v>
      </c>
      <c r="O252" s="276">
        <f>'01-Mapa de riesgo-UO'!AG253</f>
        <v>0</v>
      </c>
      <c r="P252" s="277">
        <f>'01-Mapa de riesgo-UO'!AL253</f>
        <v>0</v>
      </c>
      <c r="Q252" s="277">
        <f>'01-Mapa de riesgo-UO'!AP253</f>
        <v>0</v>
      </c>
      <c r="R252" s="438"/>
      <c r="S252" s="457"/>
      <c r="T252" s="457"/>
      <c r="U252" s="114" t="str">
        <f>'01-Mapa de riesgo-UO'!AW253</f>
        <v>ASUMIR</v>
      </c>
      <c r="V252" s="114">
        <f>'01-Mapa de riesgo-UO'!AX253</f>
        <v>0</v>
      </c>
      <c r="W252" s="132">
        <f>IF(U252="COMPARTIR",'01-Mapa de riesgo-UO'!BA253, IF(U252=0, 0,$I$6))</f>
        <v>0</v>
      </c>
      <c r="X252" s="278"/>
      <c r="Y252" s="278"/>
      <c r="Z252" s="278"/>
      <c r="AA252" s="278"/>
      <c r="AB252" s="440"/>
    </row>
    <row r="253" spans="1:28" ht="51" hidden="1" customHeight="1" x14ac:dyDescent="0.2">
      <c r="A253" s="378">
        <v>82</v>
      </c>
      <c r="B253" s="372" t="str">
        <f>'01-Mapa de riesgo-UO'!D254</f>
        <v>EXTENSIÓN_PROYECCIÓN_SOCIAL</v>
      </c>
      <c r="C253" s="459"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372" t="str">
        <f>'01-Mapa de riesgo-UO'!AU254</f>
        <v>(No. de informes de ensayos con información errónea suministrada por la IPS/ No. informes de ensayos expedidos por el laboratorio)*100</v>
      </c>
      <c r="K253" s="471">
        <v>0</v>
      </c>
      <c r="L253" s="457" t="s">
        <v>1683</v>
      </c>
      <c r="M253" s="276" t="str">
        <f>IF('01-Mapa de riesgo-UO'!S254="No existen", "No existe control para el riesgo",'01-Mapa de riesgo-UO'!W254)</f>
        <v>Verificación de la información del paciente con bases de datos nacionales, fichas epidemiológicas, documentos de identidad</v>
      </c>
      <c r="N253" s="276">
        <f>'01-Mapa de riesgo-UO'!AB254</f>
        <v>0</v>
      </c>
      <c r="O253" s="276" t="str">
        <f>'01-Mapa de riesgo-UO'!AG254</f>
        <v>Profesional de laboratorio (Contratista)</v>
      </c>
      <c r="P253" s="277" t="str">
        <f>'01-Mapa de riesgo-UO'!AL254</f>
        <v>Diaria</v>
      </c>
      <c r="Q253" s="277" t="str">
        <f>'01-Mapa de riesgo-UO'!AP254</f>
        <v>Preventivo</v>
      </c>
      <c r="R253" s="438" t="str">
        <f>'01-Mapa de riesgo-UO'!AR254</f>
        <v>ACEPTABLE</v>
      </c>
      <c r="S253" s="457" t="s">
        <v>1684</v>
      </c>
      <c r="T253" s="457"/>
      <c r="U253" s="114" t="str">
        <f>'01-Mapa de riesgo-UO'!AW254</f>
        <v>ASUMIR</v>
      </c>
      <c r="V253" s="114">
        <f>'01-Mapa de riesgo-UO'!AX254</f>
        <v>0</v>
      </c>
      <c r="W253" s="132">
        <f>IF(U253="COMPARTIR",'01-Mapa de riesgo-UO'!BA254, IF(U253=0, 0,$I$6))</f>
        <v>0</v>
      </c>
      <c r="X253" s="278"/>
      <c r="Y253" s="278"/>
      <c r="Z253" s="278"/>
      <c r="AA253" s="278"/>
      <c r="AB253" s="440" t="s">
        <v>648</v>
      </c>
    </row>
    <row r="254" spans="1:28" ht="51" hidden="1" customHeight="1" x14ac:dyDescent="0.2">
      <c r="A254" s="378"/>
      <c r="B254" s="372"/>
      <c r="C254" s="459"/>
      <c r="D254" s="372"/>
      <c r="E254" s="372"/>
      <c r="F254" s="372"/>
      <c r="G254" s="133">
        <f>'01-Mapa de riesgo-UO'!I255</f>
        <v>0</v>
      </c>
      <c r="H254" s="372"/>
      <c r="I254" s="438"/>
      <c r="J254" s="372"/>
      <c r="K254" s="455"/>
      <c r="L254" s="457"/>
      <c r="M254" s="276">
        <f>IF('01-Mapa de riesgo-UO'!S255="No existen", "No existe control para el riesgo",'01-Mapa de riesgo-UO'!W255)</f>
        <v>0</v>
      </c>
      <c r="N254" s="276">
        <f>'01-Mapa de riesgo-UO'!AB255</f>
        <v>0</v>
      </c>
      <c r="O254" s="276">
        <f>'01-Mapa de riesgo-UO'!AG255</f>
        <v>0</v>
      </c>
      <c r="P254" s="277">
        <f>'01-Mapa de riesgo-UO'!AL255</f>
        <v>0</v>
      </c>
      <c r="Q254" s="277">
        <f>'01-Mapa de riesgo-UO'!AP255</f>
        <v>0</v>
      </c>
      <c r="R254" s="438"/>
      <c r="S254" s="457"/>
      <c r="T254" s="457"/>
      <c r="U254" s="114" t="str">
        <f>'01-Mapa de riesgo-UO'!AW255</f>
        <v>ASUMIR</v>
      </c>
      <c r="V254" s="114">
        <f>'01-Mapa de riesgo-UO'!AX255</f>
        <v>0</v>
      </c>
      <c r="W254" s="132">
        <f>IF(U254="COMPARTIR",'01-Mapa de riesgo-UO'!BA255, IF(U254=0, 0,$I$6))</f>
        <v>0</v>
      </c>
      <c r="X254" s="278"/>
      <c r="Y254" s="278"/>
      <c r="Z254" s="278"/>
      <c r="AA254" s="278"/>
      <c r="AB254" s="440"/>
    </row>
    <row r="255" spans="1:28" ht="51" hidden="1" customHeight="1" x14ac:dyDescent="0.2">
      <c r="A255" s="378"/>
      <c r="B255" s="372"/>
      <c r="C255" s="459"/>
      <c r="D255" s="372"/>
      <c r="E255" s="372"/>
      <c r="F255" s="372"/>
      <c r="G255" s="133">
        <f>'01-Mapa de riesgo-UO'!I256</f>
        <v>0</v>
      </c>
      <c r="H255" s="372"/>
      <c r="I255" s="438"/>
      <c r="J255" s="372"/>
      <c r="K255" s="455"/>
      <c r="L255" s="457"/>
      <c r="M255" s="276">
        <f>IF('01-Mapa de riesgo-UO'!S256="No existen", "No existe control para el riesgo",'01-Mapa de riesgo-UO'!W256)</f>
        <v>0</v>
      </c>
      <c r="N255" s="276">
        <f>'01-Mapa de riesgo-UO'!AB256</f>
        <v>0</v>
      </c>
      <c r="O255" s="276">
        <f>'01-Mapa de riesgo-UO'!AG256</f>
        <v>0</v>
      </c>
      <c r="P255" s="277">
        <f>'01-Mapa de riesgo-UO'!AL256</f>
        <v>0</v>
      </c>
      <c r="Q255" s="277">
        <f>'01-Mapa de riesgo-UO'!AP256</f>
        <v>0</v>
      </c>
      <c r="R255" s="438"/>
      <c r="S255" s="457"/>
      <c r="T255" s="457"/>
      <c r="U255" s="114" t="str">
        <f>'01-Mapa de riesgo-UO'!AW256</f>
        <v>ASUMIR</v>
      </c>
      <c r="V255" s="114">
        <f>'01-Mapa de riesgo-UO'!AX256</f>
        <v>0</v>
      </c>
      <c r="W255" s="132">
        <f>IF(U255="COMPARTIR",'01-Mapa de riesgo-UO'!BA256, IF(U255=0, 0,$I$6))</f>
        <v>0</v>
      </c>
      <c r="X255" s="278"/>
      <c r="Y255" s="278"/>
      <c r="Z255" s="278"/>
      <c r="AA255" s="278"/>
      <c r="AB255" s="440"/>
    </row>
    <row r="256" spans="1:28" ht="51" hidden="1" customHeight="1" x14ac:dyDescent="0.2">
      <c r="A256" s="378">
        <v>83</v>
      </c>
      <c r="B256" s="372" t="str">
        <f>'01-Mapa de riesgo-UO'!D257</f>
        <v>EXTENSIÓN_PROYECCIÓN_SOCIAL</v>
      </c>
      <c r="C256" s="459"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372" t="str">
        <f>'01-Mapa de riesgo-UO'!AU257</f>
        <v>(No. de equipos  calibrados de acuerdo al plan/ total equipos) *100</v>
      </c>
      <c r="K256" s="471">
        <v>1</v>
      </c>
      <c r="L256" s="457" t="s">
        <v>1685</v>
      </c>
      <c r="M256" s="276" t="str">
        <f>IF('01-Mapa de riesgo-UO'!S257="No existen", "No existe control para el riesgo",'01-Mapa de riesgo-UO'!W257)</f>
        <v>Ejecución del plan de mantenimiento, verificación y calibración de equipos</v>
      </c>
      <c r="N256" s="276">
        <f>'01-Mapa de riesgo-UO'!AB257</f>
        <v>0</v>
      </c>
      <c r="O256" s="276" t="str">
        <f>'01-Mapa de riesgo-UO'!AG257</f>
        <v>Profesional de laboratorio (Contratista)</v>
      </c>
      <c r="P256" s="277" t="str">
        <f>'01-Mapa de riesgo-UO'!AL257</f>
        <v>Anual</v>
      </c>
      <c r="Q256" s="277" t="str">
        <f>'01-Mapa de riesgo-UO'!AP257</f>
        <v>Preventivo</v>
      </c>
      <c r="R256" s="438" t="str">
        <f>'01-Mapa de riesgo-UO'!AR257</f>
        <v>ACEPTABLE</v>
      </c>
      <c r="S256" s="457" t="s">
        <v>1667</v>
      </c>
      <c r="T256" s="457"/>
      <c r="U256" s="114" t="str">
        <f>'01-Mapa de riesgo-UO'!AW257</f>
        <v>ASUMIR</v>
      </c>
      <c r="V256" s="114">
        <f>'01-Mapa de riesgo-UO'!AX257</f>
        <v>0</v>
      </c>
      <c r="W256" s="132">
        <f>IF(U256="COMPARTIR",'01-Mapa de riesgo-UO'!BA257, IF(U256=0, 0,$I$6))</f>
        <v>0</v>
      </c>
      <c r="X256" s="278"/>
      <c r="Y256" s="278"/>
      <c r="Z256" s="278"/>
      <c r="AA256" s="278"/>
      <c r="AB256" s="440" t="s">
        <v>648</v>
      </c>
    </row>
    <row r="257" spans="1:28" ht="51" hidden="1" customHeight="1" x14ac:dyDescent="0.2">
      <c r="A257" s="378"/>
      <c r="B257" s="372"/>
      <c r="C257" s="459"/>
      <c r="D257" s="372"/>
      <c r="E257" s="372"/>
      <c r="F257" s="372"/>
      <c r="G257" s="133">
        <f>'01-Mapa de riesgo-UO'!I258</f>
        <v>0</v>
      </c>
      <c r="H257" s="372"/>
      <c r="I257" s="438"/>
      <c r="J257" s="372"/>
      <c r="K257" s="455"/>
      <c r="L257" s="457"/>
      <c r="M257" s="276">
        <f>IF('01-Mapa de riesgo-UO'!S258="No existen", "No existe control para el riesgo",'01-Mapa de riesgo-UO'!W258)</f>
        <v>0</v>
      </c>
      <c r="N257" s="276">
        <f>'01-Mapa de riesgo-UO'!AB258</f>
        <v>0</v>
      </c>
      <c r="O257" s="276">
        <f>'01-Mapa de riesgo-UO'!AG258</f>
        <v>0</v>
      </c>
      <c r="P257" s="277">
        <f>'01-Mapa de riesgo-UO'!AL258</f>
        <v>0</v>
      </c>
      <c r="Q257" s="277">
        <f>'01-Mapa de riesgo-UO'!AP258</f>
        <v>0</v>
      </c>
      <c r="R257" s="438"/>
      <c r="S257" s="457"/>
      <c r="T257" s="457"/>
      <c r="U257" s="114" t="str">
        <f>'01-Mapa de riesgo-UO'!AW258</f>
        <v>ASUMIR</v>
      </c>
      <c r="V257" s="114">
        <f>'01-Mapa de riesgo-UO'!AX258</f>
        <v>0</v>
      </c>
      <c r="W257" s="132">
        <f>IF(U257="COMPARTIR",'01-Mapa de riesgo-UO'!BA258, IF(U257=0, 0,$I$6))</f>
        <v>0</v>
      </c>
      <c r="X257" s="278"/>
      <c r="Y257" s="278"/>
      <c r="Z257" s="278"/>
      <c r="AA257" s="278"/>
      <c r="AB257" s="440"/>
    </row>
    <row r="258" spans="1:28" ht="51" hidden="1" customHeight="1" x14ac:dyDescent="0.2">
      <c r="A258" s="378"/>
      <c r="B258" s="372"/>
      <c r="C258" s="459"/>
      <c r="D258" s="372"/>
      <c r="E258" s="372"/>
      <c r="F258" s="372"/>
      <c r="G258" s="133">
        <f>'01-Mapa de riesgo-UO'!I259</f>
        <v>0</v>
      </c>
      <c r="H258" s="372"/>
      <c r="I258" s="438"/>
      <c r="J258" s="372"/>
      <c r="K258" s="455"/>
      <c r="L258" s="457"/>
      <c r="M258" s="276">
        <f>IF('01-Mapa de riesgo-UO'!S259="No existen", "No existe control para el riesgo",'01-Mapa de riesgo-UO'!W259)</f>
        <v>0</v>
      </c>
      <c r="N258" s="276">
        <f>'01-Mapa de riesgo-UO'!AB259</f>
        <v>0</v>
      </c>
      <c r="O258" s="276">
        <f>'01-Mapa de riesgo-UO'!AG259</f>
        <v>0</v>
      </c>
      <c r="P258" s="277">
        <f>'01-Mapa de riesgo-UO'!AL259</f>
        <v>0</v>
      </c>
      <c r="Q258" s="277">
        <f>'01-Mapa de riesgo-UO'!AP259</f>
        <v>0</v>
      </c>
      <c r="R258" s="438"/>
      <c r="S258" s="457"/>
      <c r="T258" s="457"/>
      <c r="U258" s="114" t="str">
        <f>'01-Mapa de riesgo-UO'!AW259</f>
        <v>ASUMIR</v>
      </c>
      <c r="V258" s="114">
        <f>'01-Mapa de riesgo-UO'!AX259</f>
        <v>0</v>
      </c>
      <c r="W258" s="132">
        <f>IF(U258="COMPARTIR",'01-Mapa de riesgo-UO'!BA259, IF(U258=0, 0,$I$6))</f>
        <v>0</v>
      </c>
      <c r="X258" s="278"/>
      <c r="Y258" s="278"/>
      <c r="Z258" s="278"/>
      <c r="AA258" s="278"/>
      <c r="AB258" s="440"/>
    </row>
    <row r="259" spans="1:28" ht="51" hidden="1" customHeight="1" x14ac:dyDescent="0.2">
      <c r="A259" s="378">
        <v>84</v>
      </c>
      <c r="B259" s="372" t="str">
        <f>'01-Mapa de riesgo-UO'!D260</f>
        <v>EXTENSIÓN_PROYECCIÓN_SOCIAL</v>
      </c>
      <c r="C259" s="459"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372" t="str">
        <f>'01-Mapa de riesgo-UO'!AU260</f>
        <v>(No. veces en que la temperatura de los equipos de refrigeración se salen de los límites/No. Total de mediciones delos  equipos de refrigeración)x 100</v>
      </c>
      <c r="K259" s="470">
        <v>3.5999999999999999E-3</v>
      </c>
      <c r="L259" s="457" t="s">
        <v>1686</v>
      </c>
      <c r="M259" s="276" t="str">
        <f>IF('01-Mapa de riesgo-UO'!S260="No existen", "No existe control para el riesgo",'01-Mapa de riesgo-UO'!W260)</f>
        <v xml:space="preserve">Control de condiciones ambientales (Temperatura de las neveras) en el área de almacenamiento de materiales de referencia. </v>
      </c>
      <c r="N259" s="276">
        <f>'01-Mapa de riesgo-UO'!AB260</f>
        <v>0</v>
      </c>
      <c r="O259" s="276" t="str">
        <f>'01-Mapa de riesgo-UO'!AG260</f>
        <v>Profesional de laboratorio (Contratista)</v>
      </c>
      <c r="P259" s="277" t="str">
        <f>'01-Mapa de riesgo-UO'!AL260</f>
        <v>Diaria</v>
      </c>
      <c r="Q259" s="277" t="str">
        <f>'01-Mapa de riesgo-UO'!AP260</f>
        <v>Preventivo</v>
      </c>
      <c r="R259" s="438" t="str">
        <f>'01-Mapa de riesgo-UO'!AR260</f>
        <v>ACEPTABLE</v>
      </c>
      <c r="S259" s="457" t="s">
        <v>1687</v>
      </c>
      <c r="T259" s="457"/>
      <c r="U259" s="114" t="str">
        <f>'01-Mapa de riesgo-UO'!AW260</f>
        <v>ASUMIR</v>
      </c>
      <c r="V259" s="114">
        <f>'01-Mapa de riesgo-UO'!AX260</f>
        <v>0</v>
      </c>
      <c r="W259" s="132">
        <f>IF(U259="COMPARTIR",'01-Mapa de riesgo-UO'!BA260, IF(U259=0, 0,$I$6))</f>
        <v>0</v>
      </c>
      <c r="X259" s="278"/>
      <c r="Y259" s="278"/>
      <c r="Z259" s="278"/>
      <c r="AA259" s="278"/>
      <c r="AB259" s="440" t="s">
        <v>648</v>
      </c>
    </row>
    <row r="260" spans="1:28" ht="51" hidden="1" customHeight="1" x14ac:dyDescent="0.2">
      <c r="A260" s="378"/>
      <c r="B260" s="372"/>
      <c r="C260" s="459"/>
      <c r="D260" s="372"/>
      <c r="E260" s="372"/>
      <c r="F260" s="372"/>
      <c r="G260" s="133">
        <f>'01-Mapa de riesgo-UO'!I261</f>
        <v>0</v>
      </c>
      <c r="H260" s="372"/>
      <c r="I260" s="438"/>
      <c r="J260" s="372"/>
      <c r="K260" s="455"/>
      <c r="L260" s="457"/>
      <c r="M260" s="276">
        <f>IF('01-Mapa de riesgo-UO'!S261="No existen", "No existe control para el riesgo",'01-Mapa de riesgo-UO'!W261)</f>
        <v>0</v>
      </c>
      <c r="N260" s="276">
        <f>'01-Mapa de riesgo-UO'!AB261</f>
        <v>0</v>
      </c>
      <c r="O260" s="276">
        <f>'01-Mapa de riesgo-UO'!AG261</f>
        <v>0</v>
      </c>
      <c r="P260" s="277">
        <f>'01-Mapa de riesgo-UO'!AL261</f>
        <v>0</v>
      </c>
      <c r="Q260" s="277">
        <f>'01-Mapa de riesgo-UO'!AP261</f>
        <v>0</v>
      </c>
      <c r="R260" s="438"/>
      <c r="S260" s="457"/>
      <c r="T260" s="457"/>
      <c r="U260" s="114" t="str">
        <f>'01-Mapa de riesgo-UO'!AW261</f>
        <v>ASUMIR</v>
      </c>
      <c r="V260" s="114">
        <f>'01-Mapa de riesgo-UO'!AX261</f>
        <v>0</v>
      </c>
      <c r="W260" s="132">
        <f>IF(U260="COMPARTIR",'01-Mapa de riesgo-UO'!BA261, IF(U260=0, 0,$I$6))</f>
        <v>0</v>
      </c>
      <c r="X260" s="278"/>
      <c r="Y260" s="278"/>
      <c r="Z260" s="278"/>
      <c r="AA260" s="278"/>
      <c r="AB260" s="440"/>
    </row>
    <row r="261" spans="1:28" ht="51" hidden="1" customHeight="1" x14ac:dyDescent="0.2">
      <c r="A261" s="378"/>
      <c r="B261" s="372"/>
      <c r="C261" s="459"/>
      <c r="D261" s="372"/>
      <c r="E261" s="372"/>
      <c r="F261" s="372"/>
      <c r="G261" s="133">
        <f>'01-Mapa de riesgo-UO'!I262</f>
        <v>0</v>
      </c>
      <c r="H261" s="372"/>
      <c r="I261" s="438"/>
      <c r="J261" s="372"/>
      <c r="K261" s="455"/>
      <c r="L261" s="457"/>
      <c r="M261" s="276">
        <f>IF('01-Mapa de riesgo-UO'!S262="No existen", "No existe control para el riesgo",'01-Mapa de riesgo-UO'!W262)</f>
        <v>0</v>
      </c>
      <c r="N261" s="276">
        <f>'01-Mapa de riesgo-UO'!AB262</f>
        <v>0</v>
      </c>
      <c r="O261" s="276">
        <f>'01-Mapa de riesgo-UO'!AG262</f>
        <v>0</v>
      </c>
      <c r="P261" s="277">
        <f>'01-Mapa de riesgo-UO'!AL262</f>
        <v>0</v>
      </c>
      <c r="Q261" s="277">
        <f>'01-Mapa de riesgo-UO'!AP262</f>
        <v>0</v>
      </c>
      <c r="R261" s="438"/>
      <c r="S261" s="457"/>
      <c r="T261" s="457"/>
      <c r="U261" s="114" t="str">
        <f>'01-Mapa de riesgo-UO'!AW262</f>
        <v>ASUMIR</v>
      </c>
      <c r="V261" s="114">
        <f>'01-Mapa de riesgo-UO'!AX262</f>
        <v>0</v>
      </c>
      <c r="W261" s="132">
        <f>IF(U261="COMPARTIR",'01-Mapa de riesgo-UO'!BA262, IF(U261=0, 0,$I$6))</f>
        <v>0</v>
      </c>
      <c r="X261" s="278"/>
      <c r="Y261" s="278"/>
      <c r="Z261" s="278"/>
      <c r="AA261" s="278"/>
      <c r="AB261" s="440"/>
    </row>
    <row r="262" spans="1:28" ht="51" hidden="1" customHeight="1" x14ac:dyDescent="0.2">
      <c r="A262" s="378">
        <v>85</v>
      </c>
      <c r="B262" s="372" t="str">
        <f>'01-Mapa de riesgo-UO'!D263</f>
        <v>EXTENSIÓN_PROYECCIÓN_SOCIAL</v>
      </c>
      <c r="C262" s="459"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372" t="str">
        <f>'01-Mapa de riesgo-UO'!AU263</f>
        <v>(Programaciones Ejecutadas/Programaciones Planificadas)*100</v>
      </c>
      <c r="K262" s="471">
        <v>1</v>
      </c>
      <c r="L262" s="457" t="s">
        <v>1688</v>
      </c>
      <c r="M262" s="276" t="str">
        <f>IF('01-Mapa de riesgo-UO'!S263="No existen", "No existe control para el riesgo",'01-Mapa de riesgo-UO'!W263)</f>
        <v>Planes de mantenimiento de equipos
- Solicitud de participación en ensayos de aptitud (cotización)
- Solicitud de insumos acorde a sus especificaciones para la vigencia</v>
      </c>
      <c r="N262" s="276">
        <f>'01-Mapa de riesgo-UO'!AB263</f>
        <v>0</v>
      </c>
      <c r="O262" s="276" t="str">
        <f>'01-Mapa de riesgo-UO'!AG263</f>
        <v>Profesional de laboratorio (Contratista)</v>
      </c>
      <c r="P262" s="277" t="str">
        <f>'01-Mapa de riesgo-UO'!AL263</f>
        <v>Anual</v>
      </c>
      <c r="Q262" s="277" t="str">
        <f>'01-Mapa de riesgo-UO'!AP263</f>
        <v>Preventivo</v>
      </c>
      <c r="R262" s="438" t="str">
        <f>'01-Mapa de riesgo-UO'!AR263</f>
        <v>ACEPTABLE</v>
      </c>
      <c r="S262" s="457" t="s">
        <v>1689</v>
      </c>
      <c r="T262" s="457"/>
      <c r="U262" s="114" t="str">
        <f>'01-Mapa de riesgo-UO'!AW263</f>
        <v>REDUCIR</v>
      </c>
      <c r="V262" s="114" t="str">
        <f>'01-Mapa de riesgo-UO'!AX263</f>
        <v xml:space="preserve">Actualizar los planes de acuerdo a la disponibilidad del mercado
</v>
      </c>
      <c r="W262" s="132">
        <f>IF(U262="COMPARTIR",'01-Mapa de riesgo-UO'!BA263, IF(U262=0, 0,$I$6))</f>
        <v>0</v>
      </c>
      <c r="X262" s="278" t="s">
        <v>282</v>
      </c>
      <c r="Y262" s="278" t="s">
        <v>1690</v>
      </c>
      <c r="Z262" s="278" t="s">
        <v>643</v>
      </c>
      <c r="AA262" s="278"/>
      <c r="AB262" s="440" t="s">
        <v>648</v>
      </c>
    </row>
    <row r="263" spans="1:28" ht="51" hidden="1" customHeight="1" x14ac:dyDescent="0.2">
      <c r="A263" s="378"/>
      <c r="B263" s="372"/>
      <c r="C263" s="459"/>
      <c r="D263" s="372"/>
      <c r="E263" s="372"/>
      <c r="F263" s="372"/>
      <c r="G263" s="133">
        <f>'01-Mapa de riesgo-UO'!I264</f>
        <v>0</v>
      </c>
      <c r="H263" s="372"/>
      <c r="I263" s="438"/>
      <c r="J263" s="372"/>
      <c r="K263" s="455"/>
      <c r="L263" s="457"/>
      <c r="M263" s="276">
        <f>IF('01-Mapa de riesgo-UO'!S264="No existen", "No existe control para el riesgo",'01-Mapa de riesgo-UO'!W264)</f>
        <v>0</v>
      </c>
      <c r="N263" s="276">
        <f>'01-Mapa de riesgo-UO'!AB264</f>
        <v>0</v>
      </c>
      <c r="O263" s="276">
        <f>'01-Mapa de riesgo-UO'!AG264</f>
        <v>0</v>
      </c>
      <c r="P263" s="277">
        <f>'01-Mapa de riesgo-UO'!AL264</f>
        <v>0</v>
      </c>
      <c r="Q263" s="277">
        <f>'01-Mapa de riesgo-UO'!AP264</f>
        <v>0</v>
      </c>
      <c r="R263" s="438"/>
      <c r="S263" s="457"/>
      <c r="T263" s="457"/>
      <c r="U263" s="114">
        <f>'01-Mapa de riesgo-UO'!AW264</f>
        <v>0</v>
      </c>
      <c r="V263" s="114">
        <f>'01-Mapa de riesgo-UO'!AX264</f>
        <v>0</v>
      </c>
      <c r="W263" s="132">
        <f>IF(U263="COMPARTIR",'01-Mapa de riesgo-UO'!BA264, IF(U263=0, 0,$I$6))</f>
        <v>0</v>
      </c>
      <c r="X263" s="278"/>
      <c r="Y263" s="278"/>
      <c r="Z263" s="278"/>
      <c r="AA263" s="278"/>
      <c r="AB263" s="440"/>
    </row>
    <row r="264" spans="1:28" ht="51" hidden="1" customHeight="1" x14ac:dyDescent="0.2">
      <c r="A264" s="378"/>
      <c r="B264" s="372"/>
      <c r="C264" s="459"/>
      <c r="D264" s="372"/>
      <c r="E264" s="372"/>
      <c r="F264" s="372"/>
      <c r="G264" s="133">
        <f>'01-Mapa de riesgo-UO'!I265</f>
        <v>0</v>
      </c>
      <c r="H264" s="372"/>
      <c r="I264" s="438"/>
      <c r="J264" s="372"/>
      <c r="K264" s="455"/>
      <c r="L264" s="457"/>
      <c r="M264" s="276">
        <f>IF('01-Mapa de riesgo-UO'!S265="No existen", "No existe control para el riesgo",'01-Mapa de riesgo-UO'!W265)</f>
        <v>0</v>
      </c>
      <c r="N264" s="276">
        <f>'01-Mapa de riesgo-UO'!AB265</f>
        <v>0</v>
      </c>
      <c r="O264" s="276">
        <f>'01-Mapa de riesgo-UO'!AG265</f>
        <v>0</v>
      </c>
      <c r="P264" s="277">
        <f>'01-Mapa de riesgo-UO'!AL265</f>
        <v>0</v>
      </c>
      <c r="Q264" s="277">
        <f>'01-Mapa de riesgo-UO'!AP265</f>
        <v>0</v>
      </c>
      <c r="R264" s="438"/>
      <c r="S264" s="457"/>
      <c r="T264" s="457"/>
      <c r="U264" s="114">
        <f>'01-Mapa de riesgo-UO'!AW265</f>
        <v>0</v>
      </c>
      <c r="V264" s="114">
        <f>'01-Mapa de riesgo-UO'!AX265</f>
        <v>0</v>
      </c>
      <c r="W264" s="132">
        <f>IF(U264="COMPARTIR",'01-Mapa de riesgo-UO'!BA265, IF(U264=0, 0,$I$6))</f>
        <v>0</v>
      </c>
      <c r="X264" s="278"/>
      <c r="Y264" s="278"/>
      <c r="Z264" s="278"/>
      <c r="AA264" s="278"/>
      <c r="AB264" s="440"/>
    </row>
    <row r="265" spans="1:28" ht="51" hidden="1" customHeight="1" x14ac:dyDescent="0.2">
      <c r="A265" s="378">
        <v>86</v>
      </c>
      <c r="B265" s="372" t="str">
        <f>'01-Mapa de riesgo-UO'!D266</f>
        <v>EXTENSIÓN_PROYECCIÓN_SOCIAL</v>
      </c>
      <c r="C265" s="459"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372" t="str">
        <f>'01-Mapa de riesgo-UO'!AU266</f>
        <v>(Número de certificados o informes entregados a tiempo/ Número total de reportes emitidos) x 100</v>
      </c>
      <c r="K265" s="471">
        <v>1</v>
      </c>
      <c r="L265" s="457" t="s">
        <v>1655</v>
      </c>
      <c r="M265" s="276" t="str">
        <f>IF('01-Mapa de riesgo-UO'!S266="No existen", "No existe control para el riesgo",'01-Mapa de riesgo-UO'!W266)</f>
        <v>Seguimiento formato SGC-FOR-008-07 Capacidad del laboratorio en relación a la cantidad de equipos. Realizar doble turno.</v>
      </c>
      <c r="N265" s="276">
        <f>'01-Mapa de riesgo-UO'!AB266</f>
        <v>0</v>
      </c>
      <c r="O265" s="276" t="str">
        <f>'01-Mapa de riesgo-UO'!AG266</f>
        <v>Director técnico (Transitorio)</v>
      </c>
      <c r="P265" s="277" t="str">
        <f>'01-Mapa de riesgo-UO'!AL266</f>
        <v>No Definida</v>
      </c>
      <c r="Q265" s="277" t="str">
        <f>'01-Mapa de riesgo-UO'!AP266</f>
        <v>Detectivo</v>
      </c>
      <c r="R265" s="438" t="str">
        <f>'01-Mapa de riesgo-UO'!AR266</f>
        <v>ACEPTABLE</v>
      </c>
      <c r="S265" s="457" t="s">
        <v>1667</v>
      </c>
      <c r="T265" s="457"/>
      <c r="U265" s="114" t="str">
        <f>'01-Mapa de riesgo-UO'!AW266</f>
        <v>ASUMIR</v>
      </c>
      <c r="V265" s="114">
        <f>'01-Mapa de riesgo-UO'!AX266</f>
        <v>0</v>
      </c>
      <c r="W265" s="132">
        <f>IF(U265="COMPARTIR",'01-Mapa de riesgo-UO'!BA266, IF(U265=0, 0,$I$6))</f>
        <v>0</v>
      </c>
      <c r="X265" s="278"/>
      <c r="Y265" s="278"/>
      <c r="Z265" s="278"/>
      <c r="AA265" s="278"/>
      <c r="AB265" s="440" t="s">
        <v>648</v>
      </c>
    </row>
    <row r="266" spans="1:28" ht="51" hidden="1" customHeight="1" x14ac:dyDescent="0.2">
      <c r="A266" s="378"/>
      <c r="B266" s="372"/>
      <c r="C266" s="459"/>
      <c r="D266" s="372"/>
      <c r="E266" s="372"/>
      <c r="F266" s="372"/>
      <c r="G266" s="133" t="str">
        <f>'01-Mapa de riesgo-UO'!I267</f>
        <v xml:space="preserve">Limitación de personal aplicados al procesamiento </v>
      </c>
      <c r="H266" s="372"/>
      <c r="I266" s="438"/>
      <c r="J266" s="372"/>
      <c r="K266" s="455"/>
      <c r="L266" s="457"/>
      <c r="M266" s="276" t="str">
        <f>IF('01-Mapa de riesgo-UO'!S267="No existen", "No existe control para el riesgo",'01-Mapa de riesgo-UO'!W267)</f>
        <v>Seguimiento formato SGC-FOR-008-07 Capacidad del laboratorio en relación a los recursos humanos. Realizar doble Turno</v>
      </c>
      <c r="N266" s="276">
        <f>'01-Mapa de riesgo-UO'!AB267</f>
        <v>0</v>
      </c>
      <c r="O266" s="276" t="str">
        <f>'01-Mapa de riesgo-UO'!AG267</f>
        <v>Director técnico (Transitorio)</v>
      </c>
      <c r="P266" s="277" t="str">
        <f>'01-Mapa de riesgo-UO'!AL267</f>
        <v>No Definida</v>
      </c>
      <c r="Q266" s="277" t="str">
        <f>'01-Mapa de riesgo-UO'!AP267</f>
        <v>Detectivo</v>
      </c>
      <c r="R266" s="438"/>
      <c r="S266" s="457" t="s">
        <v>1691</v>
      </c>
      <c r="T266" s="457"/>
      <c r="U266" s="114" t="str">
        <f>'01-Mapa de riesgo-UO'!AW267</f>
        <v>ASUMIR</v>
      </c>
      <c r="V266" s="114">
        <f>'01-Mapa de riesgo-UO'!AX267</f>
        <v>0</v>
      </c>
      <c r="W266" s="132">
        <f>IF(U266="COMPARTIR",'01-Mapa de riesgo-UO'!BA267, IF(U266=0, 0,$I$6))</f>
        <v>0</v>
      </c>
      <c r="X266" s="278"/>
      <c r="Y266" s="278"/>
      <c r="Z266" s="278"/>
      <c r="AA266" s="278"/>
      <c r="AB266" s="440"/>
    </row>
    <row r="267" spans="1:28" ht="51" hidden="1" customHeight="1" x14ac:dyDescent="0.2">
      <c r="A267" s="378"/>
      <c r="B267" s="372"/>
      <c r="C267" s="459"/>
      <c r="D267" s="372"/>
      <c r="E267" s="372"/>
      <c r="F267" s="372"/>
      <c r="G267" s="133">
        <f>'01-Mapa de riesgo-UO'!I268</f>
        <v>0</v>
      </c>
      <c r="H267" s="372"/>
      <c r="I267" s="438"/>
      <c r="J267" s="372"/>
      <c r="K267" s="455"/>
      <c r="L267" s="457"/>
      <c r="M267" s="276">
        <f>IF('01-Mapa de riesgo-UO'!S268="No existen", "No existe control para el riesgo",'01-Mapa de riesgo-UO'!W268)</f>
        <v>0</v>
      </c>
      <c r="N267" s="276">
        <f>'01-Mapa de riesgo-UO'!AB268</f>
        <v>0</v>
      </c>
      <c r="O267" s="276">
        <f>'01-Mapa de riesgo-UO'!AG268</f>
        <v>0</v>
      </c>
      <c r="P267" s="277">
        <f>'01-Mapa de riesgo-UO'!AL268</f>
        <v>0</v>
      </c>
      <c r="Q267" s="277">
        <f>'01-Mapa de riesgo-UO'!AP268</f>
        <v>0</v>
      </c>
      <c r="R267" s="438"/>
      <c r="S267" s="457"/>
      <c r="T267" s="457"/>
      <c r="U267" s="114" t="str">
        <f>'01-Mapa de riesgo-UO'!AW268</f>
        <v>ASUMIR</v>
      </c>
      <c r="V267" s="114">
        <f>'01-Mapa de riesgo-UO'!AX268</f>
        <v>0</v>
      </c>
      <c r="W267" s="132">
        <f>IF(U267="COMPARTIR",'01-Mapa de riesgo-UO'!BA268, IF(U267=0, 0,$I$6))</f>
        <v>0</v>
      </c>
      <c r="X267" s="278"/>
      <c r="Y267" s="278"/>
      <c r="Z267" s="278"/>
      <c r="AA267" s="278"/>
      <c r="AB267" s="440"/>
    </row>
    <row r="268" spans="1:28" ht="51" hidden="1" customHeight="1" x14ac:dyDescent="0.2">
      <c r="A268" s="378">
        <v>87</v>
      </c>
      <c r="B268" s="372" t="str">
        <f>'01-Mapa de riesgo-UO'!D269</f>
        <v>EXTENSIÓN_PROYECCIÓN_SOCIAL</v>
      </c>
      <c r="C268" s="459"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372" t="str">
        <f>'01-Mapa de riesgo-UO'!AU269</f>
        <v>No informes con pérdida de la imparcialidad/ No informes expedidos por el laboratorio</v>
      </c>
      <c r="K268" s="455">
        <v>0</v>
      </c>
      <c r="L268" s="457" t="s">
        <v>1740</v>
      </c>
      <c r="M268" s="276" t="str">
        <f>IF('01-Mapa de riesgo-UO'!S269="No existen", "No existe control para el riesgo",'01-Mapa de riesgo-UO'!W269)</f>
        <v>Firma de cada funcionario del:
- Reporte de Conflicto de interés
- Acta de compromiso ético
- Declaración de impedimento</v>
      </c>
      <c r="N268" s="276">
        <f>'01-Mapa de riesgo-UO'!AB269</f>
        <v>0</v>
      </c>
      <c r="O268" s="276" t="str">
        <f>'01-Mapa de riesgo-UO'!AG269</f>
        <v>Director</v>
      </c>
      <c r="P268" s="277" t="str">
        <f>'01-Mapa de riesgo-UO'!AL269</f>
        <v>No definida</v>
      </c>
      <c r="Q268" s="277" t="str">
        <f>'01-Mapa de riesgo-UO'!AP269</f>
        <v>Preventivo</v>
      </c>
      <c r="R268" s="438" t="str">
        <f>'01-Mapa de riesgo-UO'!AR269</f>
        <v>ACEPTABLE</v>
      </c>
      <c r="S268" s="457" t="s">
        <v>2951</v>
      </c>
      <c r="T268" s="457"/>
      <c r="U268" s="114" t="str">
        <f>'01-Mapa de riesgo-UO'!AW269</f>
        <v>ASUMIR</v>
      </c>
      <c r="V268" s="114">
        <f>'01-Mapa de riesgo-UO'!AX269</f>
        <v>0</v>
      </c>
      <c r="W268" s="132">
        <f>IF(U268="COMPARTIR",'01-Mapa de riesgo-UO'!BA269, IF(U268=0, 0,$I$6))</f>
        <v>0</v>
      </c>
      <c r="X268" s="278"/>
      <c r="Y268" s="278"/>
      <c r="Z268" s="278"/>
      <c r="AA268" s="278"/>
      <c r="AB268" s="440" t="s">
        <v>648</v>
      </c>
    </row>
    <row r="269" spans="1:28" ht="51" hidden="1" customHeight="1" x14ac:dyDescent="0.2">
      <c r="A269" s="378"/>
      <c r="B269" s="372"/>
      <c r="C269" s="459"/>
      <c r="D269" s="372"/>
      <c r="E269" s="372"/>
      <c r="F269" s="372"/>
      <c r="G269" s="133" t="str">
        <f>'01-Mapa de riesgo-UO'!I270</f>
        <v>Orden de un superior sobre el resultado del ensayo / calibración</v>
      </c>
      <c r="H269" s="372"/>
      <c r="I269" s="438"/>
      <c r="J269" s="372"/>
      <c r="K269" s="455"/>
      <c r="L269" s="457"/>
      <c r="M269" s="276">
        <f>IF('01-Mapa de riesgo-UO'!S270="No existen", "No existe control para el riesgo",'01-Mapa de riesgo-UO'!W270)</f>
        <v>0</v>
      </c>
      <c r="N269" s="276">
        <f>'01-Mapa de riesgo-UO'!AB270</f>
        <v>0</v>
      </c>
      <c r="O269" s="276">
        <f>'01-Mapa de riesgo-UO'!AG270</f>
        <v>0</v>
      </c>
      <c r="P269" s="277">
        <f>'01-Mapa de riesgo-UO'!AL270</f>
        <v>0</v>
      </c>
      <c r="Q269" s="277">
        <f>'01-Mapa de riesgo-UO'!AP270</f>
        <v>0</v>
      </c>
      <c r="R269" s="438"/>
      <c r="S269" s="457"/>
      <c r="T269" s="457"/>
      <c r="U269" s="114" t="str">
        <f>'01-Mapa de riesgo-UO'!AW270</f>
        <v>ASUMIR</v>
      </c>
      <c r="V269" s="114">
        <f>'01-Mapa de riesgo-UO'!AX270</f>
        <v>0</v>
      </c>
      <c r="W269" s="132">
        <f>IF(U269="COMPARTIR",'01-Mapa de riesgo-UO'!BA270, IF(U269=0, 0,$I$6))</f>
        <v>0</v>
      </c>
      <c r="X269" s="278"/>
      <c r="Y269" s="278"/>
      <c r="Z269" s="278"/>
      <c r="AA269" s="278"/>
      <c r="AB269" s="440"/>
    </row>
    <row r="270" spans="1:28" ht="51" hidden="1" customHeight="1" x14ac:dyDescent="0.2">
      <c r="A270" s="378"/>
      <c r="B270" s="372"/>
      <c r="C270" s="459"/>
      <c r="D270" s="372"/>
      <c r="E270" s="372"/>
      <c r="F270" s="372"/>
      <c r="G270" s="133">
        <f>'01-Mapa de riesgo-UO'!I271</f>
        <v>0</v>
      </c>
      <c r="H270" s="372"/>
      <c r="I270" s="438"/>
      <c r="J270" s="372"/>
      <c r="K270" s="455"/>
      <c r="L270" s="457"/>
      <c r="M270" s="276">
        <f>IF('01-Mapa de riesgo-UO'!S271="No existen", "No existe control para el riesgo",'01-Mapa de riesgo-UO'!W271)</f>
        <v>0</v>
      </c>
      <c r="N270" s="276">
        <f>'01-Mapa de riesgo-UO'!AB271</f>
        <v>0</v>
      </c>
      <c r="O270" s="276">
        <f>'01-Mapa de riesgo-UO'!AG271</f>
        <v>0</v>
      </c>
      <c r="P270" s="277">
        <f>'01-Mapa de riesgo-UO'!AL271</f>
        <v>0</v>
      </c>
      <c r="Q270" s="277">
        <f>'01-Mapa de riesgo-UO'!AP271</f>
        <v>0</v>
      </c>
      <c r="R270" s="438"/>
      <c r="S270" s="457"/>
      <c r="T270" s="457"/>
      <c r="U270" s="114" t="str">
        <f>'01-Mapa de riesgo-UO'!AW271</f>
        <v>ASUMIR</v>
      </c>
      <c r="V270" s="114">
        <f>'01-Mapa de riesgo-UO'!AX271</f>
        <v>0</v>
      </c>
      <c r="W270" s="132">
        <f>IF(U270="COMPARTIR",'01-Mapa de riesgo-UO'!BA271, IF(U270=0, 0,$I$6))</f>
        <v>0</v>
      </c>
      <c r="X270" s="278"/>
      <c r="Y270" s="278"/>
      <c r="Z270" s="278"/>
      <c r="AA270" s="278"/>
      <c r="AB270" s="440"/>
    </row>
    <row r="271" spans="1:28" ht="51" hidden="1" customHeight="1" x14ac:dyDescent="0.2">
      <c r="A271" s="378">
        <v>88</v>
      </c>
      <c r="B271" s="372" t="str">
        <f>'01-Mapa de riesgo-UO'!D272</f>
        <v>EXTENSIÓN_PROYECCIÓN_SOCIAL</v>
      </c>
      <c r="C271" s="459"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372" t="str">
        <f>'01-Mapa de riesgo-UO'!AU272</f>
        <v xml:space="preserve">No veces en que las instalaciones fueron inadecuadas para la realización del ensayo </v>
      </c>
      <c r="K271" s="455">
        <v>0</v>
      </c>
      <c r="L271" s="457" t="s">
        <v>1741</v>
      </c>
      <c r="M271" s="276" t="str">
        <f>IF('01-Mapa de riesgo-UO'!S272="No existen", "No existe control para el riesgo",'01-Mapa de riesgo-UO'!W272)</f>
        <v xml:space="preserve">Aplicar lo indicado en el instructivo de condiciones ambientales </v>
      </c>
      <c r="N271" s="276">
        <f>'01-Mapa de riesgo-UO'!AB272</f>
        <v>0</v>
      </c>
      <c r="O271" s="276">
        <f>'01-Mapa de riesgo-UO'!AG272</f>
        <v>0</v>
      </c>
      <c r="P271" s="277" t="str">
        <f>'01-Mapa de riesgo-UO'!AL272</f>
        <v>No definida</v>
      </c>
      <c r="Q271" s="277" t="str">
        <f>'01-Mapa de riesgo-UO'!AP272</f>
        <v>Preventivo</v>
      </c>
      <c r="R271" s="438" t="str">
        <f>'01-Mapa de riesgo-UO'!AR272</f>
        <v>ACEPTABLE</v>
      </c>
      <c r="S271" s="457" t="s">
        <v>2952</v>
      </c>
      <c r="T271" s="457"/>
      <c r="U271" s="114" t="str">
        <f>'01-Mapa de riesgo-UO'!AW272</f>
        <v>ASUMIR</v>
      </c>
      <c r="V271" s="114">
        <f>'01-Mapa de riesgo-UO'!AX272</f>
        <v>0</v>
      </c>
      <c r="W271" s="132">
        <f>IF(U271="COMPARTIR",'01-Mapa de riesgo-UO'!BA272, IF(U271=0, 0,$I$6))</f>
        <v>0</v>
      </c>
      <c r="X271" s="278"/>
      <c r="Y271" s="278"/>
      <c r="Z271" s="278"/>
      <c r="AA271" s="278"/>
      <c r="AB271" s="440" t="s">
        <v>648</v>
      </c>
    </row>
    <row r="272" spans="1:28" ht="51" hidden="1" customHeight="1" x14ac:dyDescent="0.2">
      <c r="A272" s="378"/>
      <c r="B272" s="372"/>
      <c r="C272" s="459"/>
      <c r="D272" s="372"/>
      <c r="E272" s="372"/>
      <c r="F272" s="372"/>
      <c r="G272" s="133">
        <f>'01-Mapa de riesgo-UO'!I273</f>
        <v>0</v>
      </c>
      <c r="H272" s="372"/>
      <c r="I272" s="438"/>
      <c r="J272" s="372"/>
      <c r="K272" s="455"/>
      <c r="L272" s="457"/>
      <c r="M272" s="276">
        <f>IF('01-Mapa de riesgo-UO'!S273="No existen", "No existe control para el riesgo",'01-Mapa de riesgo-UO'!W273)</f>
        <v>0</v>
      </c>
      <c r="N272" s="276">
        <f>'01-Mapa de riesgo-UO'!AB273</f>
        <v>0</v>
      </c>
      <c r="O272" s="276">
        <f>'01-Mapa de riesgo-UO'!AG273</f>
        <v>0</v>
      </c>
      <c r="P272" s="277">
        <f>'01-Mapa de riesgo-UO'!AL273</f>
        <v>0</v>
      </c>
      <c r="Q272" s="277">
        <f>'01-Mapa de riesgo-UO'!AP273</f>
        <v>0</v>
      </c>
      <c r="R272" s="438"/>
      <c r="S272" s="457"/>
      <c r="T272" s="457"/>
      <c r="U272" s="114" t="str">
        <f>'01-Mapa de riesgo-UO'!AW273</f>
        <v>ASUMIR</v>
      </c>
      <c r="V272" s="114">
        <f>'01-Mapa de riesgo-UO'!AX273</f>
        <v>0</v>
      </c>
      <c r="W272" s="132">
        <f>IF(U272="COMPARTIR",'01-Mapa de riesgo-UO'!BA273, IF(U272=0, 0,$I$6))</f>
        <v>0</v>
      </c>
      <c r="X272" s="278"/>
      <c r="Y272" s="278"/>
      <c r="Z272" s="278"/>
      <c r="AA272" s="278"/>
      <c r="AB272" s="440"/>
    </row>
    <row r="273" spans="1:28" ht="51" hidden="1" customHeight="1" x14ac:dyDescent="0.2">
      <c r="A273" s="378"/>
      <c r="B273" s="372"/>
      <c r="C273" s="459"/>
      <c r="D273" s="372"/>
      <c r="E273" s="372"/>
      <c r="F273" s="372"/>
      <c r="G273" s="133">
        <f>'01-Mapa de riesgo-UO'!I274</f>
        <v>0</v>
      </c>
      <c r="H273" s="372"/>
      <c r="I273" s="438"/>
      <c r="J273" s="372"/>
      <c r="K273" s="455"/>
      <c r="L273" s="457"/>
      <c r="M273" s="276">
        <f>IF('01-Mapa de riesgo-UO'!S274="No existen", "No existe control para el riesgo",'01-Mapa de riesgo-UO'!W274)</f>
        <v>0</v>
      </c>
      <c r="N273" s="276">
        <f>'01-Mapa de riesgo-UO'!AB274</f>
        <v>0</v>
      </c>
      <c r="O273" s="276">
        <f>'01-Mapa de riesgo-UO'!AG274</f>
        <v>0</v>
      </c>
      <c r="P273" s="277">
        <f>'01-Mapa de riesgo-UO'!AL274</f>
        <v>0</v>
      </c>
      <c r="Q273" s="277">
        <f>'01-Mapa de riesgo-UO'!AP274</f>
        <v>0</v>
      </c>
      <c r="R273" s="438"/>
      <c r="S273" s="457"/>
      <c r="T273" s="457"/>
      <c r="U273" s="114" t="str">
        <f>'01-Mapa de riesgo-UO'!AW274</f>
        <v>ASUMIR</v>
      </c>
      <c r="V273" s="114">
        <f>'01-Mapa de riesgo-UO'!AX274</f>
        <v>0</v>
      </c>
      <c r="W273" s="132">
        <f>IF(U273="COMPARTIR",'01-Mapa de riesgo-UO'!BA274, IF(U273=0, 0,$I$6))</f>
        <v>0</v>
      </c>
      <c r="X273" s="278"/>
      <c r="Y273" s="278"/>
      <c r="Z273" s="278"/>
      <c r="AA273" s="278"/>
      <c r="AB273" s="440"/>
    </row>
    <row r="274" spans="1:28" ht="51" hidden="1" customHeight="1" x14ac:dyDescent="0.2">
      <c r="A274" s="378">
        <v>89</v>
      </c>
      <c r="B274" s="372" t="str">
        <f>'01-Mapa de riesgo-UO'!D275</f>
        <v>EXTENSIÓN_PROYECCIÓN_SOCIAL</v>
      </c>
      <c r="C274" s="459"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372" t="str">
        <f>'01-Mapa de riesgo-UO'!AU275</f>
        <v>% de cumplimiento del plan de calibración, verificación y mantenimiento</v>
      </c>
      <c r="K274" s="471">
        <v>0</v>
      </c>
      <c r="L274" s="457" t="s">
        <v>1742</v>
      </c>
      <c r="M274" s="276"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76">
        <f>'01-Mapa de riesgo-UO'!AB275</f>
        <v>0</v>
      </c>
      <c r="O274" s="276">
        <f>'01-Mapa de riesgo-UO'!AG275</f>
        <v>0</v>
      </c>
      <c r="P274" s="277" t="str">
        <f>'01-Mapa de riesgo-UO'!AL275</f>
        <v>Anual</v>
      </c>
      <c r="Q274" s="277" t="str">
        <f>'01-Mapa de riesgo-UO'!AP275</f>
        <v>Preventivo</v>
      </c>
      <c r="R274" s="438" t="str">
        <f>'01-Mapa de riesgo-UO'!AR275</f>
        <v>ACEPTABLE</v>
      </c>
      <c r="S274" s="457" t="s">
        <v>2953</v>
      </c>
      <c r="T274" s="457"/>
      <c r="U274" s="114" t="str">
        <f>'01-Mapa de riesgo-UO'!AW275</f>
        <v>REDUCIR</v>
      </c>
      <c r="V274" s="114" t="str">
        <f>'01-Mapa de riesgo-UO'!AX275</f>
        <v>Enviar el equipo a calibración de manera inmediata</v>
      </c>
      <c r="W274" s="132">
        <f>IF(U274="COMPARTIR",'01-Mapa de riesgo-UO'!BA275, IF(U274=0, 0,$I$6))</f>
        <v>0</v>
      </c>
      <c r="X274" s="278" t="s">
        <v>282</v>
      </c>
      <c r="Y274" s="278" t="s">
        <v>1743</v>
      </c>
      <c r="Z274" s="278" t="s">
        <v>1744</v>
      </c>
      <c r="AA274" s="278"/>
      <c r="AB274" s="440" t="s">
        <v>648</v>
      </c>
    </row>
    <row r="275" spans="1:28" ht="51" hidden="1" customHeight="1" x14ac:dyDescent="0.2">
      <c r="A275" s="378"/>
      <c r="B275" s="372"/>
      <c r="C275" s="459"/>
      <c r="D275" s="372"/>
      <c r="E275" s="372"/>
      <c r="F275" s="372"/>
      <c r="G275" s="133">
        <f>'01-Mapa de riesgo-UO'!I276</f>
        <v>0</v>
      </c>
      <c r="H275" s="372"/>
      <c r="I275" s="438"/>
      <c r="J275" s="372"/>
      <c r="K275" s="455"/>
      <c r="L275" s="457"/>
      <c r="M275" s="276">
        <f>IF('01-Mapa de riesgo-UO'!S276="No existen", "No existe control para el riesgo",'01-Mapa de riesgo-UO'!W276)</f>
        <v>0</v>
      </c>
      <c r="N275" s="276">
        <f>'01-Mapa de riesgo-UO'!AB276</f>
        <v>0</v>
      </c>
      <c r="O275" s="276">
        <f>'01-Mapa de riesgo-UO'!AG276</f>
        <v>0</v>
      </c>
      <c r="P275" s="277">
        <f>'01-Mapa de riesgo-UO'!AL276</f>
        <v>0</v>
      </c>
      <c r="Q275" s="277">
        <f>'01-Mapa de riesgo-UO'!AP276</f>
        <v>0</v>
      </c>
      <c r="R275" s="438"/>
      <c r="S275" s="457"/>
      <c r="T275" s="457"/>
      <c r="U275" s="114">
        <f>'01-Mapa de riesgo-UO'!AW276</f>
        <v>0</v>
      </c>
      <c r="V275" s="114">
        <f>'01-Mapa de riesgo-UO'!AX276</f>
        <v>0</v>
      </c>
      <c r="W275" s="132">
        <f>IF(U275="COMPARTIR",'01-Mapa de riesgo-UO'!BA276, IF(U275=0, 0,$I$6))</f>
        <v>0</v>
      </c>
      <c r="X275" s="278"/>
      <c r="Y275" s="278"/>
      <c r="Z275" s="278"/>
      <c r="AA275" s="278"/>
      <c r="AB275" s="440"/>
    </row>
    <row r="276" spans="1:28" ht="51" hidden="1" customHeight="1" x14ac:dyDescent="0.2">
      <c r="A276" s="378"/>
      <c r="B276" s="372"/>
      <c r="C276" s="459"/>
      <c r="D276" s="372"/>
      <c r="E276" s="372"/>
      <c r="F276" s="372"/>
      <c r="G276" s="133">
        <f>'01-Mapa de riesgo-UO'!I277</f>
        <v>0</v>
      </c>
      <c r="H276" s="372"/>
      <c r="I276" s="438"/>
      <c r="J276" s="372"/>
      <c r="K276" s="455"/>
      <c r="L276" s="457"/>
      <c r="M276" s="276">
        <f>IF('01-Mapa de riesgo-UO'!S277="No existen", "No existe control para el riesgo",'01-Mapa de riesgo-UO'!W277)</f>
        <v>0</v>
      </c>
      <c r="N276" s="276">
        <f>'01-Mapa de riesgo-UO'!AB277</f>
        <v>0</v>
      </c>
      <c r="O276" s="276">
        <f>'01-Mapa de riesgo-UO'!AG277</f>
        <v>0</v>
      </c>
      <c r="P276" s="277">
        <f>'01-Mapa de riesgo-UO'!AL277</f>
        <v>0</v>
      </c>
      <c r="Q276" s="277">
        <f>'01-Mapa de riesgo-UO'!AP277</f>
        <v>0</v>
      </c>
      <c r="R276" s="438"/>
      <c r="S276" s="457"/>
      <c r="T276" s="457"/>
      <c r="U276" s="114">
        <f>'01-Mapa de riesgo-UO'!AW277</f>
        <v>0</v>
      </c>
      <c r="V276" s="114">
        <f>'01-Mapa de riesgo-UO'!AX277</f>
        <v>0</v>
      </c>
      <c r="W276" s="132">
        <f>IF(U276="COMPARTIR",'01-Mapa de riesgo-UO'!BA277, IF(U276=0, 0,$I$6))</f>
        <v>0</v>
      </c>
      <c r="X276" s="278"/>
      <c r="Y276" s="278"/>
      <c r="Z276" s="278"/>
      <c r="AA276" s="278"/>
      <c r="AB276" s="440"/>
    </row>
    <row r="277" spans="1:28" ht="51" hidden="1" customHeight="1" x14ac:dyDescent="0.2">
      <c r="A277" s="378">
        <v>90</v>
      </c>
      <c r="B277" s="372" t="str">
        <f>'01-Mapa de riesgo-UO'!D278</f>
        <v>EXTENSIÓN_PROYECCIÓN_SOCIAL</v>
      </c>
      <c r="C277" s="459"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372" t="str">
        <f>'01-Mapa de riesgo-UO'!AU278</f>
        <v>No  de equipos defectuoss detectados en el laboratorio / Total de equipos</v>
      </c>
      <c r="K277" s="455">
        <v>0</v>
      </c>
      <c r="L277" s="457" t="s">
        <v>1745</v>
      </c>
      <c r="M277" s="276" t="str">
        <f>IF('01-Mapa de riesgo-UO'!S278="No existen", "No existe control para el riesgo",'01-Mapa de riesgo-UO'!W278)</f>
        <v>Revisión de los equipos al ingresar y salir del laboratorio</v>
      </c>
      <c r="N277" s="276">
        <f>'01-Mapa de riesgo-UO'!AB278</f>
        <v>0</v>
      </c>
      <c r="O277" s="276">
        <f>'01-Mapa de riesgo-UO'!AG278</f>
        <v>0</v>
      </c>
      <c r="P277" s="277" t="str">
        <f>'01-Mapa de riesgo-UO'!AL278</f>
        <v>No definida</v>
      </c>
      <c r="Q277" s="277" t="str">
        <f>'01-Mapa de riesgo-UO'!AP278</f>
        <v>Preventivo</v>
      </c>
      <c r="R277" s="438" t="str">
        <f>'01-Mapa de riesgo-UO'!AR278</f>
        <v>ACEPTABLE</v>
      </c>
      <c r="S277" s="457" t="s">
        <v>2954</v>
      </c>
      <c r="T277" s="457"/>
      <c r="U277" s="114" t="str">
        <f>'01-Mapa de riesgo-UO'!AW278</f>
        <v>ASUMIR</v>
      </c>
      <c r="V277" s="114">
        <f>'01-Mapa de riesgo-UO'!AX278</f>
        <v>0</v>
      </c>
      <c r="W277" s="132">
        <f>IF(U277="COMPARTIR",'01-Mapa de riesgo-UO'!BA278, IF(U277=0, 0,$I$6))</f>
        <v>0</v>
      </c>
      <c r="X277" s="278"/>
      <c r="Y277" s="278"/>
      <c r="Z277" s="278"/>
      <c r="AA277" s="278"/>
      <c r="AB277" s="440" t="s">
        <v>648</v>
      </c>
    </row>
    <row r="278" spans="1:28" ht="51" hidden="1" customHeight="1" x14ac:dyDescent="0.2">
      <c r="A278" s="378"/>
      <c r="B278" s="372"/>
      <c r="C278" s="459"/>
      <c r="D278" s="372"/>
      <c r="E278" s="372"/>
      <c r="F278" s="372"/>
      <c r="G278" s="133">
        <f>'01-Mapa de riesgo-UO'!I279</f>
        <v>0</v>
      </c>
      <c r="H278" s="372"/>
      <c r="I278" s="438"/>
      <c r="J278" s="372"/>
      <c r="K278" s="455"/>
      <c r="L278" s="457"/>
      <c r="M278" s="276">
        <f>IF('01-Mapa de riesgo-UO'!S279="No existen", "No existe control para el riesgo",'01-Mapa de riesgo-UO'!W279)</f>
        <v>0</v>
      </c>
      <c r="N278" s="276">
        <f>'01-Mapa de riesgo-UO'!AB279</f>
        <v>0</v>
      </c>
      <c r="O278" s="276">
        <f>'01-Mapa de riesgo-UO'!AG279</f>
        <v>0</v>
      </c>
      <c r="P278" s="277">
        <f>'01-Mapa de riesgo-UO'!AL279</f>
        <v>0</v>
      </c>
      <c r="Q278" s="277">
        <f>'01-Mapa de riesgo-UO'!AP279</f>
        <v>0</v>
      </c>
      <c r="R278" s="438"/>
      <c r="S278" s="457"/>
      <c r="T278" s="457"/>
      <c r="U278" s="114" t="str">
        <f>'01-Mapa de riesgo-UO'!AW279</f>
        <v>ASUMIR</v>
      </c>
      <c r="V278" s="114">
        <f>'01-Mapa de riesgo-UO'!AX279</f>
        <v>0</v>
      </c>
      <c r="W278" s="132">
        <f>IF(U278="COMPARTIR",'01-Mapa de riesgo-UO'!BA279, IF(U278=0, 0,$I$6))</f>
        <v>0</v>
      </c>
      <c r="X278" s="278"/>
      <c r="Y278" s="278"/>
      <c r="Z278" s="278"/>
      <c r="AA278" s="278"/>
      <c r="AB278" s="440"/>
    </row>
    <row r="279" spans="1:28" ht="51" hidden="1" customHeight="1" x14ac:dyDescent="0.2">
      <c r="A279" s="378"/>
      <c r="B279" s="372"/>
      <c r="C279" s="459"/>
      <c r="D279" s="372"/>
      <c r="E279" s="372"/>
      <c r="F279" s="372"/>
      <c r="G279" s="133">
        <f>'01-Mapa de riesgo-UO'!I280</f>
        <v>0</v>
      </c>
      <c r="H279" s="372"/>
      <c r="I279" s="438"/>
      <c r="J279" s="372"/>
      <c r="K279" s="455"/>
      <c r="L279" s="457"/>
      <c r="M279" s="276">
        <f>IF('01-Mapa de riesgo-UO'!S280="No existen", "No existe control para el riesgo",'01-Mapa de riesgo-UO'!W280)</f>
        <v>0</v>
      </c>
      <c r="N279" s="276">
        <f>'01-Mapa de riesgo-UO'!AB280</f>
        <v>0</v>
      </c>
      <c r="O279" s="276">
        <f>'01-Mapa de riesgo-UO'!AG280</f>
        <v>0</v>
      </c>
      <c r="P279" s="277">
        <f>'01-Mapa de riesgo-UO'!AL280</f>
        <v>0</v>
      </c>
      <c r="Q279" s="277">
        <f>'01-Mapa de riesgo-UO'!AP280</f>
        <v>0</v>
      </c>
      <c r="R279" s="438"/>
      <c r="S279" s="457"/>
      <c r="T279" s="457"/>
      <c r="U279" s="114" t="str">
        <f>'01-Mapa de riesgo-UO'!AW280</f>
        <v>ASUMIR</v>
      </c>
      <c r="V279" s="114">
        <f>'01-Mapa de riesgo-UO'!AX280</f>
        <v>0</v>
      </c>
      <c r="W279" s="132">
        <f>IF(U279="COMPARTIR",'01-Mapa de riesgo-UO'!BA280, IF(U279=0, 0,$I$6))</f>
        <v>0</v>
      </c>
      <c r="X279" s="278"/>
      <c r="Y279" s="278"/>
      <c r="Z279" s="278"/>
      <c r="AA279" s="278"/>
      <c r="AB279" s="440"/>
    </row>
    <row r="280" spans="1:28" ht="51" hidden="1" customHeight="1" x14ac:dyDescent="0.2">
      <c r="A280" s="378">
        <v>91</v>
      </c>
      <c r="B280" s="372" t="str">
        <f>'01-Mapa de riesgo-UO'!D281</f>
        <v>EXTENSIÓN_PROYECCIÓN_SOCIAL</v>
      </c>
      <c r="C280" s="459"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372" t="str">
        <f>'01-Mapa de riesgo-UO'!AU281</f>
        <v>No de variables definidas por el laboratorio en la verificación/validación / No de variables establecidas en el método definido</v>
      </c>
      <c r="K280" s="455">
        <v>0</v>
      </c>
      <c r="L280" s="457" t="s">
        <v>1746</v>
      </c>
      <c r="M280" s="276" t="str">
        <f>IF('01-Mapa de riesgo-UO'!S281="No existen", "No existe control para el riesgo",'01-Mapa de riesgo-UO'!W281)</f>
        <v>Tabla cruzada requisitos de norma de ensayo con cumplimiento en el laboratorio
Informe de verificación/validación del método</v>
      </c>
      <c r="N280" s="276">
        <f>'01-Mapa de riesgo-UO'!AB281</f>
        <v>0</v>
      </c>
      <c r="O280" s="276">
        <f>'01-Mapa de riesgo-UO'!AG281</f>
        <v>0</v>
      </c>
      <c r="P280" s="277" t="str">
        <f>'01-Mapa de riesgo-UO'!AL281</f>
        <v>Anual</v>
      </c>
      <c r="Q280" s="277" t="str">
        <f>'01-Mapa de riesgo-UO'!AP281</f>
        <v>Preventivo</v>
      </c>
      <c r="R280" s="438" t="str">
        <f>'01-Mapa de riesgo-UO'!AR281</f>
        <v>ACEPTABLE</v>
      </c>
      <c r="S280" s="457" t="s">
        <v>2955</v>
      </c>
      <c r="T280" s="457"/>
      <c r="U280" s="114" t="str">
        <f>'01-Mapa de riesgo-UO'!AW281</f>
        <v>REDUCIR</v>
      </c>
      <c r="V280" s="114" t="str">
        <f>'01-Mapa de riesgo-UO'!AX281</f>
        <v xml:space="preserve">Revisar el plan de validación y verificación del metodo </v>
      </c>
      <c r="W280" s="132">
        <f>IF(U280="COMPARTIR",'01-Mapa de riesgo-UO'!BA281, IF(U280=0, 0,$I$6))</f>
        <v>0</v>
      </c>
      <c r="X280" s="278" t="s">
        <v>282</v>
      </c>
      <c r="Y280" s="278" t="s">
        <v>1747</v>
      </c>
      <c r="Z280" s="278" t="s">
        <v>1744</v>
      </c>
      <c r="AA280" s="278"/>
      <c r="AB280" s="440" t="s">
        <v>648</v>
      </c>
    </row>
    <row r="281" spans="1:28" ht="51" hidden="1" customHeight="1" x14ac:dyDescent="0.2">
      <c r="A281" s="378"/>
      <c r="B281" s="372"/>
      <c r="C281" s="459"/>
      <c r="D281" s="372"/>
      <c r="E281" s="372"/>
      <c r="F281" s="372"/>
      <c r="G281" s="133">
        <f>'01-Mapa de riesgo-UO'!I282</f>
        <v>0</v>
      </c>
      <c r="H281" s="372"/>
      <c r="I281" s="438"/>
      <c r="J281" s="372"/>
      <c r="K281" s="455"/>
      <c r="L281" s="457"/>
      <c r="M281" s="276">
        <f>IF('01-Mapa de riesgo-UO'!S282="No existen", "No existe control para el riesgo",'01-Mapa de riesgo-UO'!W282)</f>
        <v>0</v>
      </c>
      <c r="N281" s="276">
        <f>'01-Mapa de riesgo-UO'!AB282</f>
        <v>0</v>
      </c>
      <c r="O281" s="276">
        <f>'01-Mapa de riesgo-UO'!AG282</f>
        <v>0</v>
      </c>
      <c r="P281" s="277">
        <f>'01-Mapa de riesgo-UO'!AL282</f>
        <v>0</v>
      </c>
      <c r="Q281" s="277">
        <f>'01-Mapa de riesgo-UO'!AP282</f>
        <v>0</v>
      </c>
      <c r="R281" s="438"/>
      <c r="S281" s="457"/>
      <c r="T281" s="457"/>
      <c r="U281" s="114">
        <f>'01-Mapa de riesgo-UO'!AW282</f>
        <v>0</v>
      </c>
      <c r="V281" s="114">
        <f>'01-Mapa de riesgo-UO'!AX282</f>
        <v>0</v>
      </c>
      <c r="W281" s="132">
        <f>IF(U281="COMPARTIR",'01-Mapa de riesgo-UO'!BA282, IF(U281=0, 0,$I$6))</f>
        <v>0</v>
      </c>
      <c r="X281" s="278"/>
      <c r="Y281" s="278"/>
      <c r="Z281" s="278"/>
      <c r="AA281" s="278"/>
      <c r="AB281" s="440"/>
    </row>
    <row r="282" spans="1:28" ht="51" hidden="1" customHeight="1" x14ac:dyDescent="0.2">
      <c r="A282" s="378"/>
      <c r="B282" s="372"/>
      <c r="C282" s="459"/>
      <c r="D282" s="372"/>
      <c r="E282" s="372"/>
      <c r="F282" s="372"/>
      <c r="G282" s="133">
        <f>'01-Mapa de riesgo-UO'!I283</f>
        <v>0</v>
      </c>
      <c r="H282" s="372"/>
      <c r="I282" s="438"/>
      <c r="J282" s="372"/>
      <c r="K282" s="455"/>
      <c r="L282" s="457"/>
      <c r="M282" s="276">
        <f>IF('01-Mapa de riesgo-UO'!S283="No existen", "No existe control para el riesgo",'01-Mapa de riesgo-UO'!W283)</f>
        <v>0</v>
      </c>
      <c r="N282" s="276">
        <f>'01-Mapa de riesgo-UO'!AB283</f>
        <v>0</v>
      </c>
      <c r="O282" s="276">
        <f>'01-Mapa de riesgo-UO'!AG283</f>
        <v>0</v>
      </c>
      <c r="P282" s="277">
        <f>'01-Mapa de riesgo-UO'!AL283</f>
        <v>0</v>
      </c>
      <c r="Q282" s="277">
        <f>'01-Mapa de riesgo-UO'!AP283</f>
        <v>0</v>
      </c>
      <c r="R282" s="438"/>
      <c r="S282" s="457"/>
      <c r="T282" s="457"/>
      <c r="U282" s="114">
        <f>'01-Mapa de riesgo-UO'!AW283</f>
        <v>0</v>
      </c>
      <c r="V282" s="114">
        <f>'01-Mapa de riesgo-UO'!AX283</f>
        <v>0</v>
      </c>
      <c r="W282" s="132">
        <f>IF(U282="COMPARTIR",'01-Mapa de riesgo-UO'!BA283, IF(U282=0, 0,$I$6))</f>
        <v>0</v>
      </c>
      <c r="X282" s="278"/>
      <c r="Y282" s="278"/>
      <c r="Z282" s="278"/>
      <c r="AA282" s="278"/>
      <c r="AB282" s="440"/>
    </row>
    <row r="283" spans="1:28" ht="51" hidden="1" customHeight="1" x14ac:dyDescent="0.2">
      <c r="A283" s="378">
        <v>92</v>
      </c>
      <c r="B283" s="372" t="str">
        <f>'01-Mapa de riesgo-UO'!D284</f>
        <v>EXTENSIÓN_PROYECCIÓN_SOCIAL</v>
      </c>
      <c r="C283" s="459"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372" t="str">
        <f>'01-Mapa de riesgo-UO'!AU284</f>
        <v>No de no conformidades por verificación/validación de métodos / Total de no conformidades</v>
      </c>
      <c r="K283" s="455">
        <v>0</v>
      </c>
      <c r="L283" s="457" t="s">
        <v>1748</v>
      </c>
      <c r="M283" s="276" t="str">
        <f>IF('01-Mapa de riesgo-UO'!S284="No existen", "No existe control para el riesgo",'01-Mapa de riesgo-UO'!W284)</f>
        <v>Verificación del calculo de incertidumbre</v>
      </c>
      <c r="N283" s="276">
        <f>'01-Mapa de riesgo-UO'!AB284</f>
        <v>0</v>
      </c>
      <c r="O283" s="276">
        <f>'01-Mapa de riesgo-UO'!AG284</f>
        <v>0</v>
      </c>
      <c r="P283" s="277" t="str">
        <f>'01-Mapa de riesgo-UO'!AL284</f>
        <v>Anual</v>
      </c>
      <c r="Q283" s="277" t="str">
        <f>'01-Mapa de riesgo-UO'!AP284</f>
        <v>Preventivo</v>
      </c>
      <c r="R283" s="438" t="str">
        <f>'01-Mapa de riesgo-UO'!AR284</f>
        <v>ACEPTABLE</v>
      </c>
      <c r="S283" s="457" t="s">
        <v>2956</v>
      </c>
      <c r="T283" s="457"/>
      <c r="U283" s="114" t="str">
        <f>'01-Mapa de riesgo-UO'!AW284</f>
        <v>ASUMIR</v>
      </c>
      <c r="V283" s="114">
        <f>'01-Mapa de riesgo-UO'!AX284</f>
        <v>0</v>
      </c>
      <c r="W283" s="132">
        <f>IF(U283="COMPARTIR",'01-Mapa de riesgo-UO'!BA284, IF(U283=0, 0,$I$6))</f>
        <v>0</v>
      </c>
      <c r="X283" s="278"/>
      <c r="Y283" s="278"/>
      <c r="Z283" s="278"/>
      <c r="AA283" s="278"/>
      <c r="AB283" s="440" t="s">
        <v>648</v>
      </c>
    </row>
    <row r="284" spans="1:28" ht="51" hidden="1" customHeight="1" x14ac:dyDescent="0.2">
      <c r="A284" s="378"/>
      <c r="B284" s="372"/>
      <c r="C284" s="459"/>
      <c r="D284" s="372"/>
      <c r="E284" s="372"/>
      <c r="F284" s="372"/>
      <c r="G284" s="133">
        <f>'01-Mapa de riesgo-UO'!I285</f>
        <v>0</v>
      </c>
      <c r="H284" s="372"/>
      <c r="I284" s="438"/>
      <c r="J284" s="372"/>
      <c r="K284" s="455"/>
      <c r="L284" s="457"/>
      <c r="M284" s="276">
        <f>IF('01-Mapa de riesgo-UO'!S285="No existen", "No existe control para el riesgo",'01-Mapa de riesgo-UO'!W285)</f>
        <v>0</v>
      </c>
      <c r="N284" s="276">
        <f>'01-Mapa de riesgo-UO'!AB285</f>
        <v>0</v>
      </c>
      <c r="O284" s="276">
        <f>'01-Mapa de riesgo-UO'!AG285</f>
        <v>0</v>
      </c>
      <c r="P284" s="277">
        <f>'01-Mapa de riesgo-UO'!AL285</f>
        <v>0</v>
      </c>
      <c r="Q284" s="277">
        <f>'01-Mapa de riesgo-UO'!AP285</f>
        <v>0</v>
      </c>
      <c r="R284" s="438"/>
      <c r="S284" s="457"/>
      <c r="T284" s="457"/>
      <c r="U284" s="114" t="str">
        <f>'01-Mapa de riesgo-UO'!AW285</f>
        <v>ASUMIR</v>
      </c>
      <c r="V284" s="114">
        <f>'01-Mapa de riesgo-UO'!AX285</f>
        <v>0</v>
      </c>
      <c r="W284" s="132">
        <f>IF(U284="COMPARTIR",'01-Mapa de riesgo-UO'!BA285, IF(U284=0, 0,$I$6))</f>
        <v>0</v>
      </c>
      <c r="X284" s="278"/>
      <c r="Y284" s="278"/>
      <c r="Z284" s="278"/>
      <c r="AA284" s="278"/>
      <c r="AB284" s="440"/>
    </row>
    <row r="285" spans="1:28" ht="51" hidden="1" customHeight="1" x14ac:dyDescent="0.2">
      <c r="A285" s="378"/>
      <c r="B285" s="372"/>
      <c r="C285" s="459"/>
      <c r="D285" s="372"/>
      <c r="E285" s="372"/>
      <c r="F285" s="372"/>
      <c r="G285" s="133">
        <f>'01-Mapa de riesgo-UO'!I286</f>
        <v>0</v>
      </c>
      <c r="H285" s="372"/>
      <c r="I285" s="438"/>
      <c r="J285" s="372"/>
      <c r="K285" s="455"/>
      <c r="L285" s="457"/>
      <c r="M285" s="276">
        <f>IF('01-Mapa de riesgo-UO'!S286="No existen", "No existe control para el riesgo",'01-Mapa de riesgo-UO'!W286)</f>
        <v>0</v>
      </c>
      <c r="N285" s="276">
        <f>'01-Mapa de riesgo-UO'!AB286</f>
        <v>0</v>
      </c>
      <c r="O285" s="276">
        <f>'01-Mapa de riesgo-UO'!AG286</f>
        <v>0</v>
      </c>
      <c r="P285" s="277">
        <f>'01-Mapa de riesgo-UO'!AL286</f>
        <v>0</v>
      </c>
      <c r="Q285" s="277">
        <f>'01-Mapa de riesgo-UO'!AP286</f>
        <v>0</v>
      </c>
      <c r="R285" s="438"/>
      <c r="S285" s="457"/>
      <c r="T285" s="457"/>
      <c r="U285" s="114" t="str">
        <f>'01-Mapa de riesgo-UO'!AW286</f>
        <v>ASUMIR</v>
      </c>
      <c r="V285" s="114">
        <f>'01-Mapa de riesgo-UO'!AX286</f>
        <v>0</v>
      </c>
      <c r="W285" s="132">
        <f>IF(U285="COMPARTIR",'01-Mapa de riesgo-UO'!BA286, IF(U285=0, 0,$I$6))</f>
        <v>0</v>
      </c>
      <c r="X285" s="278"/>
      <c r="Y285" s="278"/>
      <c r="Z285" s="278"/>
      <c r="AA285" s="278"/>
      <c r="AB285" s="440"/>
    </row>
    <row r="286" spans="1:28" ht="51" hidden="1" customHeight="1" x14ac:dyDescent="0.2">
      <c r="A286" s="378">
        <v>93</v>
      </c>
      <c r="B286" s="372" t="str">
        <f>'01-Mapa de riesgo-UO'!D287</f>
        <v>EXTENSIÓN_PROYECCIÓN_SOCIAL</v>
      </c>
      <c r="C286" s="459"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372" t="str">
        <f>'01-Mapa de riesgo-UO'!AU287</f>
        <v>No ensayos de aptitud con resultados insatisfactorios/ Total de ensayos de aptitud</v>
      </c>
      <c r="K286" s="455">
        <v>0</v>
      </c>
      <c r="L286" s="457" t="s">
        <v>1749</v>
      </c>
      <c r="M286" s="276" t="str">
        <f>IF('01-Mapa de riesgo-UO'!S287="No existen", "No existe control para el riesgo",'01-Mapa de riesgo-UO'!W287)</f>
        <v>Participación en ensayos de aptitud
Plan de aseguramiento de la validez de los resultados</v>
      </c>
      <c r="N286" s="276">
        <f>'01-Mapa de riesgo-UO'!AB287</f>
        <v>0</v>
      </c>
      <c r="O286" s="276">
        <f>'01-Mapa de riesgo-UO'!AG287</f>
        <v>0</v>
      </c>
      <c r="P286" s="277" t="str">
        <f>'01-Mapa de riesgo-UO'!AL287</f>
        <v>Anual</v>
      </c>
      <c r="Q286" s="277" t="str">
        <f>'01-Mapa de riesgo-UO'!AP287</f>
        <v>Preventivo</v>
      </c>
      <c r="R286" s="438" t="str">
        <f>'01-Mapa de riesgo-UO'!AR287</f>
        <v>ACEPTABLE</v>
      </c>
      <c r="S286" s="457" t="s">
        <v>2957</v>
      </c>
      <c r="T286" s="457"/>
      <c r="U286" s="114" t="str">
        <f>'01-Mapa de riesgo-UO'!AW287</f>
        <v>ASUMIR</v>
      </c>
      <c r="V286" s="114">
        <f>'01-Mapa de riesgo-UO'!AX287</f>
        <v>0</v>
      </c>
      <c r="W286" s="132">
        <f>IF(U286="COMPARTIR",'01-Mapa de riesgo-UO'!BA287, IF(U286=0, 0,$I$6))</f>
        <v>0</v>
      </c>
      <c r="X286" s="278"/>
      <c r="Y286" s="278"/>
      <c r="Z286" s="278"/>
      <c r="AA286" s="278"/>
      <c r="AB286" s="440" t="s">
        <v>648</v>
      </c>
    </row>
    <row r="287" spans="1:28" ht="51" hidden="1" customHeight="1" x14ac:dyDescent="0.2">
      <c r="A287" s="378"/>
      <c r="B287" s="372"/>
      <c r="C287" s="459"/>
      <c r="D287" s="372"/>
      <c r="E287" s="372"/>
      <c r="F287" s="372"/>
      <c r="G287" s="133">
        <f>'01-Mapa de riesgo-UO'!I288</f>
        <v>0</v>
      </c>
      <c r="H287" s="372"/>
      <c r="I287" s="438"/>
      <c r="J287" s="372"/>
      <c r="K287" s="455"/>
      <c r="L287" s="457"/>
      <c r="M287" s="276">
        <f>IF('01-Mapa de riesgo-UO'!S288="No existen", "No existe control para el riesgo",'01-Mapa de riesgo-UO'!W288)</f>
        <v>0</v>
      </c>
      <c r="N287" s="276">
        <f>'01-Mapa de riesgo-UO'!AB288</f>
        <v>0</v>
      </c>
      <c r="O287" s="276">
        <f>'01-Mapa de riesgo-UO'!AG288</f>
        <v>0</v>
      </c>
      <c r="P287" s="277">
        <f>'01-Mapa de riesgo-UO'!AL288</f>
        <v>0</v>
      </c>
      <c r="Q287" s="277">
        <f>'01-Mapa de riesgo-UO'!AP288</f>
        <v>0</v>
      </c>
      <c r="R287" s="438"/>
      <c r="S287" s="457"/>
      <c r="T287" s="457"/>
      <c r="U287" s="114" t="str">
        <f>'01-Mapa de riesgo-UO'!AW288</f>
        <v>ASUMIR</v>
      </c>
      <c r="V287" s="114">
        <f>'01-Mapa de riesgo-UO'!AX288</f>
        <v>0</v>
      </c>
      <c r="W287" s="132">
        <f>IF(U287="COMPARTIR",'01-Mapa de riesgo-UO'!BA288, IF(U287=0, 0,$I$6))</f>
        <v>0</v>
      </c>
      <c r="X287" s="278"/>
      <c r="Y287" s="278"/>
      <c r="Z287" s="278"/>
      <c r="AA287" s="278"/>
      <c r="AB287" s="440"/>
    </row>
    <row r="288" spans="1:28" ht="51" hidden="1" customHeight="1" x14ac:dyDescent="0.2">
      <c r="A288" s="378"/>
      <c r="B288" s="372"/>
      <c r="C288" s="459"/>
      <c r="D288" s="372"/>
      <c r="E288" s="372"/>
      <c r="F288" s="372"/>
      <c r="G288" s="133">
        <f>'01-Mapa de riesgo-UO'!I289</f>
        <v>0</v>
      </c>
      <c r="H288" s="372"/>
      <c r="I288" s="438"/>
      <c r="J288" s="372"/>
      <c r="K288" s="455"/>
      <c r="L288" s="457"/>
      <c r="M288" s="276">
        <f>IF('01-Mapa de riesgo-UO'!S289="No existen", "No existe control para el riesgo",'01-Mapa de riesgo-UO'!W289)</f>
        <v>0</v>
      </c>
      <c r="N288" s="276">
        <f>'01-Mapa de riesgo-UO'!AB289</f>
        <v>0</v>
      </c>
      <c r="O288" s="276">
        <f>'01-Mapa de riesgo-UO'!AG289</f>
        <v>0</v>
      </c>
      <c r="P288" s="277">
        <f>'01-Mapa de riesgo-UO'!AL289</f>
        <v>0</v>
      </c>
      <c r="Q288" s="277">
        <f>'01-Mapa de riesgo-UO'!AP289</f>
        <v>0</v>
      </c>
      <c r="R288" s="438"/>
      <c r="S288" s="457"/>
      <c r="T288" s="457"/>
      <c r="U288" s="114" t="str">
        <f>'01-Mapa de riesgo-UO'!AW289</f>
        <v>ASUMIR</v>
      </c>
      <c r="V288" s="114">
        <f>'01-Mapa de riesgo-UO'!AX289</f>
        <v>0</v>
      </c>
      <c r="W288" s="132">
        <f>IF(U288="COMPARTIR",'01-Mapa de riesgo-UO'!BA289, IF(U288=0, 0,$I$6))</f>
        <v>0</v>
      </c>
      <c r="X288" s="278"/>
      <c r="Y288" s="278"/>
      <c r="Z288" s="278"/>
      <c r="AA288" s="278"/>
      <c r="AB288" s="440"/>
    </row>
    <row r="289" spans="1:28" ht="51" hidden="1" customHeight="1" x14ac:dyDescent="0.2">
      <c r="A289" s="378">
        <v>94</v>
      </c>
      <c r="B289" s="372" t="str">
        <f>'01-Mapa de riesgo-UO'!D290</f>
        <v>EXTENSIÓN_PROYECCIÓN_SOCIAL</v>
      </c>
      <c r="C289" s="459"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372" t="str">
        <f>'01-Mapa de riesgo-UO'!AU290</f>
        <v>No informes con pérdida de la imparcialidad / No informes expedidos por el laboratorio</v>
      </c>
      <c r="K289" s="455">
        <v>0</v>
      </c>
      <c r="L289" s="457" t="s">
        <v>1740</v>
      </c>
      <c r="M289" s="276" t="str">
        <f>IF('01-Mapa de riesgo-UO'!S290="No existen", "No existe control para el riesgo",'01-Mapa de riesgo-UO'!W290)</f>
        <v>El informe de ensayo/certificado de calibración es aprobado por el Director del laboratorio.</v>
      </c>
      <c r="N289" s="276">
        <f>'01-Mapa de riesgo-UO'!AB290</f>
        <v>0</v>
      </c>
      <c r="O289" s="276" t="str">
        <f>'01-Mapa de riesgo-UO'!AG290</f>
        <v>Director</v>
      </c>
      <c r="P289" s="277" t="str">
        <f>'01-Mapa de riesgo-UO'!AL290</f>
        <v>No definida</v>
      </c>
      <c r="Q289" s="277" t="str">
        <f>'01-Mapa de riesgo-UO'!AP290</f>
        <v>Preventivo</v>
      </c>
      <c r="R289" s="438" t="str">
        <f>'01-Mapa de riesgo-UO'!AR290</f>
        <v>ACEPTABLE</v>
      </c>
      <c r="S289" s="457" t="s">
        <v>2958</v>
      </c>
      <c r="T289" s="457"/>
      <c r="U289" s="114" t="str">
        <f>'01-Mapa de riesgo-UO'!AW290</f>
        <v>ASUMIR</v>
      </c>
      <c r="V289" s="114">
        <f>'01-Mapa de riesgo-UO'!AX290</f>
        <v>0</v>
      </c>
      <c r="W289" s="132">
        <f>IF(U289="COMPARTIR",'01-Mapa de riesgo-UO'!BA290, IF(U289=0, 0,$I$6))</f>
        <v>0</v>
      </c>
      <c r="X289" s="278"/>
      <c r="Y289" s="278"/>
      <c r="Z289" s="278"/>
      <c r="AA289" s="278"/>
      <c r="AB289" s="440" t="s">
        <v>648</v>
      </c>
    </row>
    <row r="290" spans="1:28" ht="51" hidden="1" customHeight="1" x14ac:dyDescent="0.2">
      <c r="A290" s="378"/>
      <c r="B290" s="372"/>
      <c r="C290" s="459"/>
      <c r="D290" s="372"/>
      <c r="E290" s="372"/>
      <c r="F290" s="372"/>
      <c r="G290" s="133">
        <f>'01-Mapa de riesgo-UO'!I291</f>
        <v>0</v>
      </c>
      <c r="H290" s="372"/>
      <c r="I290" s="438"/>
      <c r="J290" s="372"/>
      <c r="K290" s="455"/>
      <c r="L290" s="457"/>
      <c r="M290" s="276" t="str">
        <f>IF('01-Mapa de riesgo-UO'!S291="No existen", "No existe control para el riesgo",'01-Mapa de riesgo-UO'!W291)</f>
        <v>Firma de cada funcionario del:
- Conflicto de interés
- Acta de compromiso ético
-Autorizaciones</v>
      </c>
      <c r="N290" s="276">
        <f>'01-Mapa de riesgo-UO'!AB291</f>
        <v>0</v>
      </c>
      <c r="O290" s="276" t="str">
        <f>'01-Mapa de riesgo-UO'!AG291</f>
        <v>Director</v>
      </c>
      <c r="P290" s="277" t="str">
        <f>'01-Mapa de riesgo-UO'!AL291</f>
        <v>No definida</v>
      </c>
      <c r="Q290" s="277" t="str">
        <f>'01-Mapa de riesgo-UO'!AP291</f>
        <v>Preventivo</v>
      </c>
      <c r="R290" s="438"/>
      <c r="S290" s="457" t="s">
        <v>2959</v>
      </c>
      <c r="T290" s="457"/>
      <c r="U290" s="114" t="str">
        <f>'01-Mapa de riesgo-UO'!AW291</f>
        <v>ASUMIR</v>
      </c>
      <c r="V290" s="114">
        <f>'01-Mapa de riesgo-UO'!AX291</f>
        <v>0</v>
      </c>
      <c r="W290" s="132">
        <f>IF(U290="COMPARTIR",'01-Mapa de riesgo-UO'!BA291, IF(U290=0, 0,$I$6))</f>
        <v>0</v>
      </c>
      <c r="X290" s="278"/>
      <c r="Y290" s="278"/>
      <c r="Z290" s="278"/>
      <c r="AA290" s="278"/>
      <c r="AB290" s="440"/>
    </row>
    <row r="291" spans="1:28" ht="51" hidden="1" customHeight="1" x14ac:dyDescent="0.2">
      <c r="A291" s="378"/>
      <c r="B291" s="372"/>
      <c r="C291" s="459"/>
      <c r="D291" s="372"/>
      <c r="E291" s="372"/>
      <c r="F291" s="372"/>
      <c r="G291" s="133">
        <f>'01-Mapa de riesgo-UO'!I292</f>
        <v>0</v>
      </c>
      <c r="H291" s="372"/>
      <c r="I291" s="438"/>
      <c r="J291" s="372"/>
      <c r="K291" s="455"/>
      <c r="L291" s="457"/>
      <c r="M291" s="276">
        <f>IF('01-Mapa de riesgo-UO'!S292="No existen", "No existe control para el riesgo",'01-Mapa de riesgo-UO'!W292)</f>
        <v>0</v>
      </c>
      <c r="N291" s="276">
        <f>'01-Mapa de riesgo-UO'!AB292</f>
        <v>0</v>
      </c>
      <c r="O291" s="276">
        <f>'01-Mapa de riesgo-UO'!AG292</f>
        <v>0</v>
      </c>
      <c r="P291" s="277">
        <f>'01-Mapa de riesgo-UO'!AL292</f>
        <v>0</v>
      </c>
      <c r="Q291" s="277">
        <f>'01-Mapa de riesgo-UO'!AP292</f>
        <v>0</v>
      </c>
      <c r="R291" s="438"/>
      <c r="S291" s="457"/>
      <c r="T291" s="457"/>
      <c r="U291" s="114" t="str">
        <f>'01-Mapa de riesgo-UO'!AW292</f>
        <v>ASUMIR</v>
      </c>
      <c r="V291" s="114">
        <f>'01-Mapa de riesgo-UO'!AX292</f>
        <v>0</v>
      </c>
      <c r="W291" s="132">
        <f>IF(U291="COMPARTIR",'01-Mapa de riesgo-UO'!BA292, IF(U291=0, 0,$I$6))</f>
        <v>0</v>
      </c>
      <c r="X291" s="278"/>
      <c r="Y291" s="278"/>
      <c r="Z291" s="278"/>
      <c r="AA291" s="278"/>
      <c r="AB291" s="440"/>
    </row>
    <row r="292" spans="1:28" ht="51" hidden="1" customHeight="1" x14ac:dyDescent="0.2">
      <c r="A292" s="378">
        <v>95</v>
      </c>
      <c r="B292" s="372" t="str">
        <f>'01-Mapa de riesgo-UO'!D293</f>
        <v>EXTENSIÓN_PROYECCIÓN_SOCIAL</v>
      </c>
      <c r="C292" s="459"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372" t="str">
        <f>'01-Mapa de riesgo-UO'!AU293</f>
        <v>N° Certificados con pérdida de la imparcialidad/ N° Total de certificados expedidos por el laboratorio*100</v>
      </c>
      <c r="K292" s="455">
        <v>0</v>
      </c>
      <c r="L292" s="457" t="s">
        <v>2960</v>
      </c>
      <c r="M292" s="276" t="str">
        <f>IF('01-Mapa de riesgo-UO'!S293="No existen", "No existe control para el riesgo",'01-Mapa de riesgo-UO'!W293)</f>
        <v>Firma de cada funcionario del:
- Acta de compromiso ético
- Declaración de impedimento</v>
      </c>
      <c r="N292" s="276">
        <f>'01-Mapa de riesgo-UO'!AB293</f>
        <v>0</v>
      </c>
      <c r="O292" s="276" t="str">
        <f>'01-Mapa de riesgo-UO'!AG293</f>
        <v>Auxiliar Administrativo II</v>
      </c>
      <c r="P292" s="277" t="str">
        <f>'01-Mapa de riesgo-UO'!AL293</f>
        <v>Anual</v>
      </c>
      <c r="Q292" s="277" t="str">
        <f>'01-Mapa de riesgo-UO'!AP293</f>
        <v>Preventivo</v>
      </c>
      <c r="R292" s="438" t="str">
        <f>'01-Mapa de riesgo-UO'!AR293</f>
        <v>ACEPTABLE</v>
      </c>
      <c r="S292" s="457" t="s">
        <v>1819</v>
      </c>
      <c r="T292" s="457"/>
      <c r="U292" s="114" t="str">
        <f>'01-Mapa de riesgo-UO'!AW293</f>
        <v>ASUMIR</v>
      </c>
      <c r="V292" s="114">
        <f>'01-Mapa de riesgo-UO'!AX293</f>
        <v>0</v>
      </c>
      <c r="W292" s="132">
        <f>IF(U292="COMPARTIR",'01-Mapa de riesgo-UO'!BA293, IF(U292=0, 0,$I$6))</f>
        <v>0</v>
      </c>
      <c r="X292" s="278"/>
      <c r="Y292" s="278"/>
      <c r="Z292" s="278"/>
      <c r="AA292" s="278"/>
      <c r="AB292" s="440" t="s">
        <v>660</v>
      </c>
    </row>
    <row r="293" spans="1:28" ht="51" hidden="1" customHeight="1" x14ac:dyDescent="0.2">
      <c r="A293" s="378"/>
      <c r="B293" s="372"/>
      <c r="C293" s="459"/>
      <c r="D293" s="372"/>
      <c r="E293" s="372"/>
      <c r="F293" s="372"/>
      <c r="G293" s="133" t="str">
        <f>'01-Mapa de riesgo-UO'!I294</f>
        <v xml:space="preserve">Orden de un superior sobre el resultado del ensayo </v>
      </c>
      <c r="H293" s="372"/>
      <c r="I293" s="438"/>
      <c r="J293" s="372"/>
      <c r="K293" s="455"/>
      <c r="L293" s="457"/>
      <c r="M293" s="276" t="str">
        <f>IF('01-Mapa de riesgo-UO'!S294="No existen", "No existe control para el riesgo",'01-Mapa de riesgo-UO'!W294)</f>
        <v xml:space="preserve"> Funcionarios autorizados para el contacto con el cliente son diferentes a funcionarios autorizados para hacer ensayos.</v>
      </c>
      <c r="N293" s="276">
        <f>'01-Mapa de riesgo-UO'!AB294</f>
        <v>0</v>
      </c>
      <c r="O293" s="276">
        <f>'01-Mapa de riesgo-UO'!AG294</f>
        <v>0</v>
      </c>
      <c r="P293" s="277" t="str">
        <f>'01-Mapa de riesgo-UO'!AL294</f>
        <v>Diaria</v>
      </c>
      <c r="Q293" s="277" t="str">
        <f>'01-Mapa de riesgo-UO'!AP294</f>
        <v>Preventivo</v>
      </c>
      <c r="R293" s="438"/>
      <c r="S293" s="457" t="s">
        <v>1819</v>
      </c>
      <c r="T293" s="457"/>
      <c r="U293" s="114" t="str">
        <f>'01-Mapa de riesgo-UO'!AW294</f>
        <v>ASUMIR</v>
      </c>
      <c r="V293" s="114">
        <f>'01-Mapa de riesgo-UO'!AX294</f>
        <v>0</v>
      </c>
      <c r="W293" s="132">
        <f>IF(U293="COMPARTIR",'01-Mapa de riesgo-UO'!BA294, IF(U293=0, 0,$I$6))</f>
        <v>0</v>
      </c>
      <c r="X293" s="278"/>
      <c r="Y293" s="278"/>
      <c r="Z293" s="278"/>
      <c r="AA293" s="278"/>
      <c r="AB293" s="440"/>
    </row>
    <row r="294" spans="1:28" ht="51" hidden="1" customHeight="1" x14ac:dyDescent="0.2">
      <c r="A294" s="378"/>
      <c r="B294" s="372"/>
      <c r="C294" s="459"/>
      <c r="D294" s="372"/>
      <c r="E294" s="372"/>
      <c r="F294" s="372"/>
      <c r="G294" s="133">
        <f>'01-Mapa de riesgo-UO'!I295</f>
        <v>0</v>
      </c>
      <c r="H294" s="372"/>
      <c r="I294" s="438"/>
      <c r="J294" s="372"/>
      <c r="K294" s="455"/>
      <c r="L294" s="457"/>
      <c r="M294" s="276" t="str">
        <f>IF('01-Mapa de riesgo-UO'!S295="No existen", "No existe control para el riesgo",'01-Mapa de riesgo-UO'!W295)</f>
        <v>Registro del reporte del conflicto de interés</v>
      </c>
      <c r="N294" s="276">
        <f>'01-Mapa de riesgo-UO'!AB295</f>
        <v>0</v>
      </c>
      <c r="O294" s="276" t="str">
        <f>'01-Mapa de riesgo-UO'!AG295</f>
        <v>Auxiliar Administrativo II</v>
      </c>
      <c r="P294" s="277" t="str">
        <f>'01-Mapa de riesgo-UO'!AL295</f>
        <v>Diaria</v>
      </c>
      <c r="Q294" s="277" t="str">
        <f>'01-Mapa de riesgo-UO'!AP295</f>
        <v>Detectivo</v>
      </c>
      <c r="R294" s="438"/>
      <c r="S294" s="457" t="s">
        <v>1819</v>
      </c>
      <c r="T294" s="457"/>
      <c r="U294" s="114" t="str">
        <f>'01-Mapa de riesgo-UO'!AW295</f>
        <v>ASUMIR</v>
      </c>
      <c r="V294" s="114">
        <f>'01-Mapa de riesgo-UO'!AX295</f>
        <v>0</v>
      </c>
      <c r="W294" s="132">
        <f>IF(U294="COMPARTIR",'01-Mapa de riesgo-UO'!BA295, IF(U294=0, 0,$I$6))</f>
        <v>0</v>
      </c>
      <c r="X294" s="278"/>
      <c r="Y294" s="278"/>
      <c r="Z294" s="278"/>
      <c r="AA294" s="278"/>
      <c r="AB294" s="440"/>
    </row>
    <row r="295" spans="1:28" ht="51" hidden="1" customHeight="1" x14ac:dyDescent="0.2">
      <c r="A295" s="378">
        <v>96</v>
      </c>
      <c r="B295" s="372" t="str">
        <f>'01-Mapa de riesgo-UO'!D296</f>
        <v>EXTENSIÓN_PROYECCIÓN_SOCIAL</v>
      </c>
      <c r="C295" s="459"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372" t="str">
        <f>'01-Mapa de riesgo-UO'!AU296</f>
        <v>N° eventos en los que se reportaron resultados errados por contaminación cruzada</v>
      </c>
      <c r="K295" s="455">
        <v>0</v>
      </c>
      <c r="L295" s="457" t="s">
        <v>2961</v>
      </c>
      <c r="M295" s="276" t="str">
        <f>IF('01-Mapa de riesgo-UO'!S296="No existen", "No existe control para el riesgo",'01-Mapa de riesgo-UO'!W296)</f>
        <v xml:space="preserve">Separación de áreas PRE y POST PCR para evitar la contaminación cruzada. </v>
      </c>
      <c r="N295" s="276">
        <f>'01-Mapa de riesgo-UO'!AB296</f>
        <v>0</v>
      </c>
      <c r="O295" s="276">
        <f>'01-Mapa de riesgo-UO'!AG296</f>
        <v>0</v>
      </c>
      <c r="P295" s="277" t="str">
        <f>'01-Mapa de riesgo-UO'!AL296</f>
        <v>No definida</v>
      </c>
      <c r="Q295" s="277" t="str">
        <f>'01-Mapa de riesgo-UO'!AP296</f>
        <v>Preventivo</v>
      </c>
      <c r="R295" s="438" t="str">
        <f>'01-Mapa de riesgo-UO'!AR296</f>
        <v>ACEPTABLE</v>
      </c>
      <c r="S295" s="457" t="s">
        <v>1819</v>
      </c>
      <c r="T295" s="457"/>
      <c r="U295" s="114" t="str">
        <f>'01-Mapa de riesgo-UO'!AW296</f>
        <v>ASUMIR</v>
      </c>
      <c r="V295" s="114">
        <f>'01-Mapa de riesgo-UO'!AX296</f>
        <v>0</v>
      </c>
      <c r="W295" s="132">
        <f>IF(U295="COMPARTIR",'01-Mapa de riesgo-UO'!BA296, IF(U295=0, 0,$I$6))</f>
        <v>0</v>
      </c>
      <c r="X295" s="278"/>
      <c r="Y295" s="278"/>
      <c r="Z295" s="278"/>
      <c r="AA295" s="278"/>
      <c r="AB295" s="440" t="s">
        <v>660</v>
      </c>
    </row>
    <row r="296" spans="1:28" ht="51" hidden="1" customHeight="1" x14ac:dyDescent="0.2">
      <c r="A296" s="378"/>
      <c r="B296" s="372"/>
      <c r="C296" s="459"/>
      <c r="D296" s="372"/>
      <c r="E296" s="372"/>
      <c r="F296" s="372"/>
      <c r="G296" s="133">
        <f>'01-Mapa de riesgo-UO'!I297</f>
        <v>0</v>
      </c>
      <c r="H296" s="372"/>
      <c r="I296" s="438"/>
      <c r="J296" s="372"/>
      <c r="K296" s="455"/>
      <c r="L296" s="457"/>
      <c r="M296" s="276" t="str">
        <f>IF('01-Mapa de riesgo-UO'!S297="No existen", "No existe control para el riesgo",'01-Mapa de riesgo-UO'!W297)</f>
        <v xml:space="preserve">Uso de batas de laboratorio diferentes para cada zona.  </v>
      </c>
      <c r="N296" s="276">
        <f>'01-Mapa de riesgo-UO'!AB297</f>
        <v>0</v>
      </c>
      <c r="O296" s="276" t="str">
        <f>'01-Mapa de riesgo-UO'!AG297</f>
        <v>Profesional de laboratorio</v>
      </c>
      <c r="P296" s="277" t="str">
        <f>'01-Mapa de riesgo-UO'!AL297</f>
        <v>Diaria</v>
      </c>
      <c r="Q296" s="277" t="str">
        <f>'01-Mapa de riesgo-UO'!AP297</f>
        <v>Preventivo</v>
      </c>
      <c r="R296" s="438"/>
      <c r="S296" s="457" t="s">
        <v>1819</v>
      </c>
      <c r="T296" s="457"/>
      <c r="U296" s="114" t="str">
        <f>'01-Mapa de riesgo-UO'!AW297</f>
        <v>ASUMIR</v>
      </c>
      <c r="V296" s="114">
        <f>'01-Mapa de riesgo-UO'!AX297</f>
        <v>0</v>
      </c>
      <c r="W296" s="132">
        <f>IF(U296="COMPARTIR",'01-Mapa de riesgo-UO'!BA297, IF(U296=0, 0,$I$6))</f>
        <v>0</v>
      </c>
      <c r="X296" s="278"/>
      <c r="Y296" s="278"/>
      <c r="Z296" s="278"/>
      <c r="AA296" s="278"/>
      <c r="AB296" s="440"/>
    </row>
    <row r="297" spans="1:28" ht="51" hidden="1" customHeight="1" x14ac:dyDescent="0.2">
      <c r="A297" s="378"/>
      <c r="B297" s="372"/>
      <c r="C297" s="459"/>
      <c r="D297" s="372"/>
      <c r="E297" s="372"/>
      <c r="F297" s="372"/>
      <c r="G297" s="133">
        <f>'01-Mapa de riesgo-UO'!I298</f>
        <v>0</v>
      </c>
      <c r="H297" s="372"/>
      <c r="I297" s="438"/>
      <c r="J297" s="372"/>
      <c r="K297" s="455"/>
      <c r="L297" s="457"/>
      <c r="M297" s="276">
        <f>IF('01-Mapa de riesgo-UO'!S298="No existen", "No existe control para el riesgo",'01-Mapa de riesgo-UO'!W298)</f>
        <v>0</v>
      </c>
      <c r="N297" s="276">
        <f>'01-Mapa de riesgo-UO'!AB298</f>
        <v>0</v>
      </c>
      <c r="O297" s="276">
        <f>'01-Mapa de riesgo-UO'!AG298</f>
        <v>0</v>
      </c>
      <c r="P297" s="277">
        <f>'01-Mapa de riesgo-UO'!AL298</f>
        <v>0</v>
      </c>
      <c r="Q297" s="277">
        <f>'01-Mapa de riesgo-UO'!AP298</f>
        <v>0</v>
      </c>
      <c r="R297" s="438"/>
      <c r="S297" s="457"/>
      <c r="T297" s="457"/>
      <c r="U297" s="114" t="str">
        <f>'01-Mapa de riesgo-UO'!AW298</f>
        <v>ASUMIR</v>
      </c>
      <c r="V297" s="114">
        <f>'01-Mapa de riesgo-UO'!AX298</f>
        <v>0</v>
      </c>
      <c r="W297" s="132">
        <f>IF(U297="COMPARTIR",'01-Mapa de riesgo-UO'!BA298, IF(U297=0, 0,$I$6))</f>
        <v>0</v>
      </c>
      <c r="X297" s="278"/>
      <c r="Y297" s="278"/>
      <c r="Z297" s="278"/>
      <c r="AA297" s="278"/>
      <c r="AB297" s="440"/>
    </row>
    <row r="298" spans="1:28" ht="51" hidden="1" customHeight="1" x14ac:dyDescent="0.2">
      <c r="A298" s="378">
        <v>97</v>
      </c>
      <c r="B298" s="372" t="str">
        <f>'01-Mapa de riesgo-UO'!D299</f>
        <v>EXTENSIÓN_PROYECCIÓN_SOCIAL</v>
      </c>
      <c r="C298" s="459"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372" t="str">
        <f>'01-Mapa de riesgo-UO'!AU299</f>
        <v>N° Eventos cumplidos/N° Eventos programados*100</v>
      </c>
      <c r="K298" s="472">
        <v>1</v>
      </c>
      <c r="L298" s="457" t="s">
        <v>2962</v>
      </c>
      <c r="M298" s="276" t="str">
        <f>IF('01-Mapa de riesgo-UO'!S299="No existen", "No existe control para el riesgo",'01-Mapa de riesgo-UO'!W299)</f>
        <v>Plan de calibración, verificación y mantenimiento anual con fechas de cumplimiento.</v>
      </c>
      <c r="N298" s="276">
        <f>'01-Mapa de riesgo-UO'!AB299</f>
        <v>0</v>
      </c>
      <c r="O298" s="276" t="str">
        <f>'01-Mapa de riesgo-UO'!AG299</f>
        <v>Profesional de laboratorio</v>
      </c>
      <c r="P298" s="277" t="str">
        <f>'01-Mapa de riesgo-UO'!AL299</f>
        <v>Anual</v>
      </c>
      <c r="Q298" s="277" t="str">
        <f>'01-Mapa de riesgo-UO'!AP299</f>
        <v>Preventivo</v>
      </c>
      <c r="R298" s="438" t="str">
        <f>'01-Mapa de riesgo-UO'!AR299</f>
        <v>ACEPTABLE</v>
      </c>
      <c r="S298" s="457" t="s">
        <v>1819</v>
      </c>
      <c r="T298" s="457"/>
      <c r="U298" s="114" t="str">
        <f>'01-Mapa de riesgo-UO'!AW299</f>
        <v>ASUMIR</v>
      </c>
      <c r="V298" s="114">
        <f>'01-Mapa de riesgo-UO'!AX299</f>
        <v>0</v>
      </c>
      <c r="W298" s="132">
        <f>IF(U298="COMPARTIR",'01-Mapa de riesgo-UO'!BA299, IF(U298=0, 0,$I$6))</f>
        <v>0</v>
      </c>
      <c r="X298" s="278"/>
      <c r="Y298" s="278"/>
      <c r="Z298" s="278"/>
      <c r="AA298" s="278"/>
      <c r="AB298" s="440" t="s">
        <v>660</v>
      </c>
    </row>
    <row r="299" spans="1:28" ht="51" hidden="1" customHeight="1" x14ac:dyDescent="0.2">
      <c r="A299" s="378"/>
      <c r="B299" s="372"/>
      <c r="C299" s="459"/>
      <c r="D299" s="372"/>
      <c r="E299" s="372"/>
      <c r="F299" s="372"/>
      <c r="G299" s="133">
        <f>'01-Mapa de riesgo-UO'!I300</f>
        <v>0</v>
      </c>
      <c r="H299" s="372"/>
      <c r="I299" s="438"/>
      <c r="J299" s="372"/>
      <c r="K299" s="455"/>
      <c r="L299" s="457"/>
      <c r="M299" s="276"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6">
        <f>'01-Mapa de riesgo-UO'!AB300</f>
        <v>0</v>
      </c>
      <c r="O299" s="276" t="str">
        <f>'01-Mapa de riesgo-UO'!AG300</f>
        <v>Profesional de laboratorio</v>
      </c>
      <c r="P299" s="277" t="str">
        <f>'01-Mapa de riesgo-UO'!AL300</f>
        <v>Anual</v>
      </c>
      <c r="Q299" s="277" t="str">
        <f>'01-Mapa de riesgo-UO'!AP300</f>
        <v>Preventivo</v>
      </c>
      <c r="R299" s="438"/>
      <c r="S299" s="457" t="s">
        <v>1819</v>
      </c>
      <c r="T299" s="457"/>
      <c r="U299" s="114" t="str">
        <f>'01-Mapa de riesgo-UO'!AW300</f>
        <v>ASUMIR</v>
      </c>
      <c r="V299" s="114">
        <f>'01-Mapa de riesgo-UO'!AX300</f>
        <v>0</v>
      </c>
      <c r="W299" s="132">
        <f>IF(U299="COMPARTIR",'01-Mapa de riesgo-UO'!BA300, IF(U299=0, 0,$I$6))</f>
        <v>0</v>
      </c>
      <c r="X299" s="278"/>
      <c r="Y299" s="278"/>
      <c r="Z299" s="278"/>
      <c r="AA299" s="278"/>
      <c r="AB299" s="440"/>
    </row>
    <row r="300" spans="1:28" ht="51" hidden="1" customHeight="1" x14ac:dyDescent="0.2">
      <c r="A300" s="378"/>
      <c r="B300" s="372"/>
      <c r="C300" s="459"/>
      <c r="D300" s="372"/>
      <c r="E300" s="372"/>
      <c r="F300" s="372"/>
      <c r="G300" s="133">
        <f>'01-Mapa de riesgo-UO'!I301</f>
        <v>0</v>
      </c>
      <c r="H300" s="372"/>
      <c r="I300" s="438"/>
      <c r="J300" s="372"/>
      <c r="K300" s="455"/>
      <c r="L300" s="457"/>
      <c r="M300" s="276">
        <f>IF('01-Mapa de riesgo-UO'!S301="No existen", "No existe control para el riesgo",'01-Mapa de riesgo-UO'!W301)</f>
        <v>0</v>
      </c>
      <c r="N300" s="276">
        <f>'01-Mapa de riesgo-UO'!AB301</f>
        <v>0</v>
      </c>
      <c r="O300" s="276">
        <f>'01-Mapa de riesgo-UO'!AG301</f>
        <v>0</v>
      </c>
      <c r="P300" s="277">
        <f>'01-Mapa de riesgo-UO'!AL301</f>
        <v>0</v>
      </c>
      <c r="Q300" s="277">
        <f>'01-Mapa de riesgo-UO'!AP301</f>
        <v>0</v>
      </c>
      <c r="R300" s="438"/>
      <c r="S300" s="457" t="s">
        <v>1819</v>
      </c>
      <c r="T300" s="457"/>
      <c r="U300" s="114" t="str">
        <f>'01-Mapa de riesgo-UO'!AW301</f>
        <v>ASUMIR</v>
      </c>
      <c r="V300" s="114">
        <f>'01-Mapa de riesgo-UO'!AX301</f>
        <v>0</v>
      </c>
      <c r="W300" s="132">
        <f>IF(U300="COMPARTIR",'01-Mapa de riesgo-UO'!BA301, IF(U300=0, 0,$I$6))</f>
        <v>0</v>
      </c>
      <c r="X300" s="278"/>
      <c r="Y300" s="278"/>
      <c r="Z300" s="278"/>
      <c r="AA300" s="278"/>
      <c r="AB300" s="440"/>
    </row>
    <row r="301" spans="1:28" ht="51" hidden="1" customHeight="1" x14ac:dyDescent="0.2">
      <c r="A301" s="378">
        <v>98</v>
      </c>
      <c r="B301" s="372" t="str">
        <f>'01-Mapa de riesgo-UO'!D302</f>
        <v>EXTENSIÓN_PROYECCIÓN_SOCIAL</v>
      </c>
      <c r="C301" s="459"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372" t="str">
        <f>'01-Mapa de riesgo-UO'!AU302</f>
        <v>N° de equipos defectuosos detectados en el laboratorio/ Total de equipos*100</v>
      </c>
      <c r="K301" s="455">
        <v>0</v>
      </c>
      <c r="L301" s="457" t="s">
        <v>2963</v>
      </c>
      <c r="M301" s="276" t="str">
        <f>IF('01-Mapa de riesgo-UO'!S302="No existen", "No existe control para el riesgo",'01-Mapa de riesgo-UO'!W302)</f>
        <v>Revisión de los equipos al ingresar y salir del laboratorio.</v>
      </c>
      <c r="N301" s="276">
        <f>'01-Mapa de riesgo-UO'!AB302</f>
        <v>0</v>
      </c>
      <c r="O301" s="276" t="str">
        <f>'01-Mapa de riesgo-UO'!AG302</f>
        <v>Profesional de laboratorio</v>
      </c>
      <c r="P301" s="277" t="str">
        <f>'01-Mapa de riesgo-UO'!AL302</f>
        <v>No definida</v>
      </c>
      <c r="Q301" s="277" t="str">
        <f>'01-Mapa de riesgo-UO'!AP302</f>
        <v>Preventivo</v>
      </c>
      <c r="R301" s="438" t="str">
        <f>'01-Mapa de riesgo-UO'!AR302</f>
        <v>ACEPTABLE</v>
      </c>
      <c r="S301" s="457" t="s">
        <v>1819</v>
      </c>
      <c r="T301" s="457"/>
      <c r="U301" s="114" t="str">
        <f>'01-Mapa de riesgo-UO'!AW302</f>
        <v>ASUMIR</v>
      </c>
      <c r="V301" s="114">
        <f>'01-Mapa de riesgo-UO'!AX302</f>
        <v>0</v>
      </c>
      <c r="W301" s="132">
        <f>IF(U301="COMPARTIR",'01-Mapa de riesgo-UO'!BA302, IF(U301=0, 0,$I$6))</f>
        <v>0</v>
      </c>
      <c r="X301" s="278"/>
      <c r="Y301" s="278"/>
      <c r="Z301" s="278"/>
      <c r="AA301" s="278"/>
      <c r="AB301" s="440" t="s">
        <v>660</v>
      </c>
    </row>
    <row r="302" spans="1:28" ht="51" hidden="1" customHeight="1" x14ac:dyDescent="0.2">
      <c r="A302" s="378"/>
      <c r="B302" s="372"/>
      <c r="C302" s="459"/>
      <c r="D302" s="372"/>
      <c r="E302" s="372"/>
      <c r="F302" s="372"/>
      <c r="G302" s="133" t="str">
        <f>'01-Mapa de riesgo-UO'!I303</f>
        <v xml:space="preserve">Condiciones ambientales inadecuadas que no aseguran la validez de los resultados </v>
      </c>
      <c r="H302" s="372"/>
      <c r="I302" s="438"/>
      <c r="J302" s="372"/>
      <c r="K302" s="455"/>
      <c r="L302" s="457"/>
      <c r="M302" s="276"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6">
        <f>'01-Mapa de riesgo-UO'!AB303</f>
        <v>0</v>
      </c>
      <c r="O302" s="276" t="str">
        <f>'01-Mapa de riesgo-UO'!AG303</f>
        <v>Profesional de laboratorio</v>
      </c>
      <c r="P302" s="277" t="str">
        <f>'01-Mapa de riesgo-UO'!AL303</f>
        <v>Diaria</v>
      </c>
      <c r="Q302" s="277" t="str">
        <f>'01-Mapa de riesgo-UO'!AP303</f>
        <v>Preventivo</v>
      </c>
      <c r="R302" s="438"/>
      <c r="S302" s="457"/>
      <c r="T302" s="457"/>
      <c r="U302" s="114" t="str">
        <f>'01-Mapa de riesgo-UO'!AW303</f>
        <v>ASUMIR</v>
      </c>
      <c r="V302" s="114">
        <f>'01-Mapa de riesgo-UO'!AX303</f>
        <v>0</v>
      </c>
      <c r="W302" s="132">
        <f>IF(U302="COMPARTIR",'01-Mapa de riesgo-UO'!BA303, IF(U302=0, 0,$I$6))</f>
        <v>0</v>
      </c>
      <c r="X302" s="278"/>
      <c r="Y302" s="278"/>
      <c r="Z302" s="278"/>
      <c r="AA302" s="278"/>
      <c r="AB302" s="440"/>
    </row>
    <row r="303" spans="1:28" ht="51" hidden="1" customHeight="1" x14ac:dyDescent="0.2">
      <c r="A303" s="378"/>
      <c r="B303" s="372"/>
      <c r="C303" s="459"/>
      <c r="D303" s="372"/>
      <c r="E303" s="372"/>
      <c r="F303" s="372"/>
      <c r="G303" s="133">
        <f>'01-Mapa de riesgo-UO'!I304</f>
        <v>0</v>
      </c>
      <c r="H303" s="372"/>
      <c r="I303" s="438"/>
      <c r="J303" s="372"/>
      <c r="K303" s="455"/>
      <c r="L303" s="457"/>
      <c r="M303" s="276">
        <f>IF('01-Mapa de riesgo-UO'!S304="No existen", "No existe control para el riesgo",'01-Mapa de riesgo-UO'!W304)</f>
        <v>0</v>
      </c>
      <c r="N303" s="276">
        <f>'01-Mapa de riesgo-UO'!AB304</f>
        <v>0</v>
      </c>
      <c r="O303" s="276">
        <f>'01-Mapa de riesgo-UO'!AG304</f>
        <v>0</v>
      </c>
      <c r="P303" s="277">
        <f>'01-Mapa de riesgo-UO'!AL304</f>
        <v>0</v>
      </c>
      <c r="Q303" s="277">
        <f>'01-Mapa de riesgo-UO'!AP304</f>
        <v>0</v>
      </c>
      <c r="R303" s="438"/>
      <c r="S303" s="457"/>
      <c r="T303" s="457"/>
      <c r="U303" s="114" t="str">
        <f>'01-Mapa de riesgo-UO'!AW304</f>
        <v>ASUMIR</v>
      </c>
      <c r="V303" s="114">
        <f>'01-Mapa de riesgo-UO'!AX304</f>
        <v>0</v>
      </c>
      <c r="W303" s="132">
        <f>IF(U303="COMPARTIR",'01-Mapa de riesgo-UO'!BA304, IF(U303=0, 0,$I$6))</f>
        <v>0</v>
      </c>
      <c r="X303" s="278"/>
      <c r="Y303" s="278"/>
      <c r="Z303" s="278"/>
      <c r="AA303" s="278"/>
      <c r="AB303" s="440"/>
    </row>
    <row r="304" spans="1:28" ht="51" hidden="1" customHeight="1" x14ac:dyDescent="0.2">
      <c r="A304" s="378">
        <v>99</v>
      </c>
      <c r="B304" s="372" t="str">
        <f>'01-Mapa de riesgo-UO'!D305</f>
        <v>EXTENSIÓN_PROYECCIÓN_SOCIAL</v>
      </c>
      <c r="C304" s="459"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372" t="str">
        <f>'01-Mapa de riesgo-UO'!AU305</f>
        <v>N° de  informes con regla decisión equivocada/ N° de informes totales*100</v>
      </c>
      <c r="K304" s="455">
        <v>0</v>
      </c>
      <c r="L304" s="457" t="s">
        <v>1820</v>
      </c>
      <c r="M304" s="276" t="str">
        <f>IF('01-Mapa de riesgo-UO'!S305="No existen", "No existe control para el riesgo",'01-Mapa de riesgo-UO'!W305)</f>
        <v>La regla de decisión del laboratorio incluye las recomendaciones internacionales y el poder de exclusión acumulado supera el 99,99%.</v>
      </c>
      <c r="N304" s="276">
        <f>'01-Mapa de riesgo-UO'!AB305</f>
        <v>0</v>
      </c>
      <c r="O304" s="276" t="str">
        <f>'01-Mapa de riesgo-UO'!AG305</f>
        <v>Profesional de laboratorio</v>
      </c>
      <c r="P304" s="277" t="str">
        <f>'01-Mapa de riesgo-UO'!AL305</f>
        <v>Diaria</v>
      </c>
      <c r="Q304" s="277" t="str">
        <f>'01-Mapa de riesgo-UO'!AP305</f>
        <v>Preventivo</v>
      </c>
      <c r="R304" s="438" t="str">
        <f>'01-Mapa de riesgo-UO'!AR305</f>
        <v>FUERTE</v>
      </c>
      <c r="S304" s="457" t="s">
        <v>1819</v>
      </c>
      <c r="T304" s="457"/>
      <c r="U304" s="114" t="str">
        <f>'01-Mapa de riesgo-UO'!AW305</f>
        <v>ASUMIR</v>
      </c>
      <c r="V304" s="114">
        <f>'01-Mapa de riesgo-UO'!AX305</f>
        <v>0</v>
      </c>
      <c r="W304" s="132">
        <f>IF(U304="COMPARTIR",'01-Mapa de riesgo-UO'!BA305, IF(U304=0, 0,$I$6))</f>
        <v>0</v>
      </c>
      <c r="X304" s="278"/>
      <c r="Y304" s="278"/>
      <c r="Z304" s="278"/>
      <c r="AA304" s="278"/>
      <c r="AB304" s="440" t="s">
        <v>660</v>
      </c>
    </row>
    <row r="305" spans="1:28" ht="51" hidden="1" customHeight="1" x14ac:dyDescent="0.2">
      <c r="A305" s="378"/>
      <c r="B305" s="372"/>
      <c r="C305" s="459"/>
      <c r="D305" s="372"/>
      <c r="E305" s="372"/>
      <c r="F305" s="372"/>
      <c r="G305" s="133" t="str">
        <f>'01-Mapa de riesgo-UO'!I306</f>
        <v xml:space="preserve">Cadena de custodia inadecuada </v>
      </c>
      <c r="H305" s="372"/>
      <c r="I305" s="438"/>
      <c r="J305" s="372"/>
      <c r="K305" s="455"/>
      <c r="L305" s="457"/>
      <c r="M305" s="276" t="str">
        <f>IF('01-Mapa de riesgo-UO'!S306="No existen", "No existe control para el riesgo",'01-Mapa de riesgo-UO'!W306)</f>
        <v>Proceso realizado en parejas 
proceso de codificación establecido.</v>
      </c>
      <c r="N305" s="276">
        <f>'01-Mapa de riesgo-UO'!AB306</f>
        <v>0</v>
      </c>
      <c r="O305" s="276" t="str">
        <f>'01-Mapa de riesgo-UO'!AG306</f>
        <v>Auxiliar Administrativo II</v>
      </c>
      <c r="P305" s="277" t="str">
        <f>'01-Mapa de riesgo-UO'!AL306</f>
        <v>Diaria</v>
      </c>
      <c r="Q305" s="277" t="str">
        <f>'01-Mapa de riesgo-UO'!AP306</f>
        <v>Preventivo</v>
      </c>
      <c r="R305" s="438"/>
      <c r="S305" s="457" t="s">
        <v>1819</v>
      </c>
      <c r="T305" s="457"/>
      <c r="U305" s="114" t="str">
        <f>'01-Mapa de riesgo-UO'!AW306</f>
        <v>ASUMIR</v>
      </c>
      <c r="V305" s="114">
        <f>'01-Mapa de riesgo-UO'!AX306</f>
        <v>0</v>
      </c>
      <c r="W305" s="132">
        <f>IF(U305="COMPARTIR",'01-Mapa de riesgo-UO'!BA306, IF(U305=0, 0,$I$6))</f>
        <v>0</v>
      </c>
      <c r="X305" s="278"/>
      <c r="Y305" s="278"/>
      <c r="Z305" s="278"/>
      <c r="AA305" s="278"/>
      <c r="AB305" s="440"/>
    </row>
    <row r="306" spans="1:28" ht="51" hidden="1" customHeight="1" x14ac:dyDescent="0.2">
      <c r="A306" s="378"/>
      <c r="B306" s="372"/>
      <c r="C306" s="459"/>
      <c r="D306" s="372"/>
      <c r="E306" s="372"/>
      <c r="F306" s="372"/>
      <c r="G306" s="133">
        <f>'01-Mapa de riesgo-UO'!I307</f>
        <v>0</v>
      </c>
      <c r="H306" s="372"/>
      <c r="I306" s="438"/>
      <c r="J306" s="372"/>
      <c r="K306" s="455"/>
      <c r="L306" s="457"/>
      <c r="M306" s="276">
        <f>IF('01-Mapa de riesgo-UO'!S307="No existen", "No existe control para el riesgo",'01-Mapa de riesgo-UO'!W307)</f>
        <v>0</v>
      </c>
      <c r="N306" s="276">
        <f>'01-Mapa de riesgo-UO'!AB307</f>
        <v>0</v>
      </c>
      <c r="O306" s="276">
        <f>'01-Mapa de riesgo-UO'!AG307</f>
        <v>0</v>
      </c>
      <c r="P306" s="277">
        <f>'01-Mapa de riesgo-UO'!AL307</f>
        <v>0</v>
      </c>
      <c r="Q306" s="277">
        <f>'01-Mapa de riesgo-UO'!AP307</f>
        <v>0</v>
      </c>
      <c r="R306" s="438"/>
      <c r="S306" s="457"/>
      <c r="T306" s="457"/>
      <c r="U306" s="114" t="str">
        <f>'01-Mapa de riesgo-UO'!AW307</f>
        <v>ASUMIR</v>
      </c>
      <c r="V306" s="114">
        <f>'01-Mapa de riesgo-UO'!AX307</f>
        <v>0</v>
      </c>
      <c r="W306" s="132">
        <f>IF(U306="COMPARTIR",'01-Mapa de riesgo-UO'!BA307, IF(U306=0, 0,$I$6))</f>
        <v>0</v>
      </c>
      <c r="X306" s="278"/>
      <c r="Y306" s="278"/>
      <c r="Z306" s="278"/>
      <c r="AA306" s="278"/>
      <c r="AB306" s="440"/>
    </row>
    <row r="307" spans="1:28" ht="51" hidden="1" customHeight="1" x14ac:dyDescent="0.2">
      <c r="A307" s="378">
        <v>100</v>
      </c>
      <c r="B307" s="372" t="str">
        <f>'01-Mapa de riesgo-UO'!D308</f>
        <v>EXTENSIÓN_PROYECCIÓN_SOCIAL</v>
      </c>
      <c r="C307" s="459"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372" t="str">
        <f>'01-Mapa de riesgo-UO'!AU308</f>
        <v>N° de variables definidas por el laboratorio en la verificación/validación / N° de variables establecidas en el método definido*100</v>
      </c>
      <c r="K307" s="472">
        <v>1</v>
      </c>
      <c r="L307" s="457" t="s">
        <v>2964</v>
      </c>
      <c r="M307" s="276" t="str">
        <f>IF('01-Mapa de riesgo-UO'!S308="No existen", "No existe control para el riesgo",'01-Mapa de riesgo-UO'!W308)</f>
        <v>Tabla cruzada requisitos de norma de ensayo con cumplimiento en el laboratorio.
Informe de verificación/validación del método.</v>
      </c>
      <c r="N307" s="276">
        <f>'01-Mapa de riesgo-UO'!AB308</f>
        <v>0</v>
      </c>
      <c r="O307" s="276" t="str">
        <f>'01-Mapa de riesgo-UO'!AG308</f>
        <v>Profesional de laboratorio</v>
      </c>
      <c r="P307" s="277" t="str">
        <f>'01-Mapa de riesgo-UO'!AL308</f>
        <v>Anual</v>
      </c>
      <c r="Q307" s="277" t="str">
        <f>'01-Mapa de riesgo-UO'!AP308</f>
        <v>Preventivo</v>
      </c>
      <c r="R307" s="438" t="str">
        <f>'01-Mapa de riesgo-UO'!AR308</f>
        <v>ACEPTABLE</v>
      </c>
      <c r="S307" s="457" t="s">
        <v>1819</v>
      </c>
      <c r="T307" s="457"/>
      <c r="U307" s="114" t="str">
        <f>'01-Mapa de riesgo-UO'!AW308</f>
        <v>ASUMIR</v>
      </c>
      <c r="V307" s="114">
        <f>'01-Mapa de riesgo-UO'!AX308</f>
        <v>0</v>
      </c>
      <c r="W307" s="132">
        <f>IF(U307="COMPARTIR",'01-Mapa de riesgo-UO'!BA308, IF(U307=0, 0,$I$6))</f>
        <v>0</v>
      </c>
      <c r="X307" s="278"/>
      <c r="Y307" s="278"/>
      <c r="Z307" s="278"/>
      <c r="AA307" s="278"/>
      <c r="AB307" s="440" t="s">
        <v>660</v>
      </c>
    </row>
    <row r="308" spans="1:28" ht="51" hidden="1" customHeight="1" x14ac:dyDescent="0.2">
      <c r="A308" s="378"/>
      <c r="B308" s="372"/>
      <c r="C308" s="459"/>
      <c r="D308" s="372"/>
      <c r="E308" s="372"/>
      <c r="F308" s="372"/>
      <c r="G308" s="133">
        <f>'01-Mapa de riesgo-UO'!I309</f>
        <v>0</v>
      </c>
      <c r="H308" s="372"/>
      <c r="I308" s="438"/>
      <c r="J308" s="372"/>
      <c r="K308" s="455"/>
      <c r="L308" s="457"/>
      <c r="M308" s="276">
        <f>IF('01-Mapa de riesgo-UO'!S309="No existen", "No existe control para el riesgo",'01-Mapa de riesgo-UO'!W309)</f>
        <v>0</v>
      </c>
      <c r="N308" s="276">
        <f>'01-Mapa de riesgo-UO'!AB309</f>
        <v>0</v>
      </c>
      <c r="O308" s="276">
        <f>'01-Mapa de riesgo-UO'!AG309</f>
        <v>0</v>
      </c>
      <c r="P308" s="277">
        <f>'01-Mapa de riesgo-UO'!AL309</f>
        <v>0</v>
      </c>
      <c r="Q308" s="277">
        <f>'01-Mapa de riesgo-UO'!AP309</f>
        <v>0</v>
      </c>
      <c r="R308" s="438"/>
      <c r="S308" s="457"/>
      <c r="T308" s="457"/>
      <c r="U308" s="114" t="str">
        <f>'01-Mapa de riesgo-UO'!AW309</f>
        <v>ASUMIR</v>
      </c>
      <c r="V308" s="114">
        <f>'01-Mapa de riesgo-UO'!AX309</f>
        <v>0</v>
      </c>
      <c r="W308" s="132">
        <f>IF(U308="COMPARTIR",'01-Mapa de riesgo-UO'!BA309, IF(U308=0, 0,$I$6))</f>
        <v>0</v>
      </c>
      <c r="X308" s="278"/>
      <c r="Y308" s="278"/>
      <c r="Z308" s="278"/>
      <c r="AA308" s="278"/>
      <c r="AB308" s="440"/>
    </row>
    <row r="309" spans="1:28" ht="51" hidden="1" customHeight="1" x14ac:dyDescent="0.2">
      <c r="A309" s="378"/>
      <c r="B309" s="372"/>
      <c r="C309" s="459"/>
      <c r="D309" s="372"/>
      <c r="E309" s="372"/>
      <c r="F309" s="372"/>
      <c r="G309" s="133">
        <f>'01-Mapa de riesgo-UO'!I310</f>
        <v>0</v>
      </c>
      <c r="H309" s="372"/>
      <c r="I309" s="438"/>
      <c r="J309" s="372"/>
      <c r="K309" s="455"/>
      <c r="L309" s="457"/>
      <c r="M309" s="276">
        <f>IF('01-Mapa de riesgo-UO'!S310="No existen", "No existe control para el riesgo",'01-Mapa de riesgo-UO'!W310)</f>
        <v>0</v>
      </c>
      <c r="N309" s="276">
        <f>'01-Mapa de riesgo-UO'!AB310</f>
        <v>0</v>
      </c>
      <c r="O309" s="276">
        <f>'01-Mapa de riesgo-UO'!AG310</f>
        <v>0</v>
      </c>
      <c r="P309" s="277">
        <f>'01-Mapa de riesgo-UO'!AL310</f>
        <v>0</v>
      </c>
      <c r="Q309" s="277">
        <f>'01-Mapa de riesgo-UO'!AP310</f>
        <v>0</v>
      </c>
      <c r="R309" s="438"/>
      <c r="S309" s="457"/>
      <c r="T309" s="457"/>
      <c r="U309" s="114" t="str">
        <f>'01-Mapa de riesgo-UO'!AW310</f>
        <v>ASUMIR</v>
      </c>
      <c r="V309" s="114">
        <f>'01-Mapa de riesgo-UO'!AX310</f>
        <v>0</v>
      </c>
      <c r="W309" s="132">
        <f>IF(U309="COMPARTIR",'01-Mapa de riesgo-UO'!BA310, IF(U309=0, 0,$I$6))</f>
        <v>0</v>
      </c>
      <c r="X309" s="278"/>
      <c r="Y309" s="278"/>
      <c r="Z309" s="278"/>
      <c r="AA309" s="278"/>
      <c r="AB309" s="440"/>
    </row>
    <row r="310" spans="1:28" ht="51" hidden="1" customHeight="1" x14ac:dyDescent="0.2">
      <c r="A310" s="378">
        <v>101</v>
      </c>
      <c r="B310" s="372" t="str">
        <f>'01-Mapa de riesgo-UO'!D311</f>
        <v>EXTENSIÓN_PROYECCIÓN_SOCIAL</v>
      </c>
      <c r="C310" s="459"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372" t="str">
        <f>'01-Mapa de riesgo-UO'!AU311</f>
        <v>N° de no conformidades por verificación/validacion de métodos</v>
      </c>
      <c r="K310" s="455">
        <v>0</v>
      </c>
      <c r="L310" s="457" t="s">
        <v>2965</v>
      </c>
      <c r="M310" s="276" t="str">
        <f>IF('01-Mapa de riesgo-UO'!S311="No existen", "No existe control para el riesgo",'01-Mapa de riesgo-UO'!W311)</f>
        <v>Verificación de la estimación de la  incertidumbre.</v>
      </c>
      <c r="N310" s="276">
        <f>'01-Mapa de riesgo-UO'!AB311</f>
        <v>0</v>
      </c>
      <c r="O310" s="276" t="str">
        <f>'01-Mapa de riesgo-UO'!AG311</f>
        <v>Profesional de laboratorio</v>
      </c>
      <c r="P310" s="277" t="str">
        <f>'01-Mapa de riesgo-UO'!AL311</f>
        <v>No definida</v>
      </c>
      <c r="Q310" s="277" t="str">
        <f>'01-Mapa de riesgo-UO'!AP311</f>
        <v>Preventivo</v>
      </c>
      <c r="R310" s="438" t="str">
        <f>'01-Mapa de riesgo-UO'!AR311</f>
        <v>ACEPTABLE</v>
      </c>
      <c r="S310" s="457" t="s">
        <v>1819</v>
      </c>
      <c r="T310" s="457"/>
      <c r="U310" s="114" t="str">
        <f>'01-Mapa de riesgo-UO'!AW311</f>
        <v>ASUMIR</v>
      </c>
      <c r="V310" s="114">
        <f>'01-Mapa de riesgo-UO'!AX311</f>
        <v>0</v>
      </c>
      <c r="W310" s="132">
        <f>IF(U310="COMPARTIR",'01-Mapa de riesgo-UO'!BA311, IF(U310=0, 0,$I$6))</f>
        <v>0</v>
      </c>
      <c r="X310" s="278"/>
      <c r="Y310" s="278"/>
      <c r="Z310" s="278"/>
      <c r="AA310" s="278"/>
      <c r="AB310" s="440" t="s">
        <v>660</v>
      </c>
    </row>
    <row r="311" spans="1:28" ht="51" hidden="1" customHeight="1" x14ac:dyDescent="0.2">
      <c r="A311" s="378"/>
      <c r="B311" s="372"/>
      <c r="C311" s="459"/>
      <c r="D311" s="372"/>
      <c r="E311" s="372"/>
      <c r="F311" s="372"/>
      <c r="G311" s="133">
        <f>'01-Mapa de riesgo-UO'!I312</f>
        <v>0</v>
      </c>
      <c r="H311" s="372"/>
      <c r="I311" s="438"/>
      <c r="J311" s="372"/>
      <c r="K311" s="455"/>
      <c r="L311" s="457"/>
      <c r="M311" s="276">
        <f>IF('01-Mapa de riesgo-UO'!S312="No existen", "No existe control para el riesgo",'01-Mapa de riesgo-UO'!W312)</f>
        <v>0</v>
      </c>
      <c r="N311" s="276">
        <f>'01-Mapa de riesgo-UO'!AB312</f>
        <v>0</v>
      </c>
      <c r="O311" s="276">
        <f>'01-Mapa de riesgo-UO'!AG312</f>
        <v>0</v>
      </c>
      <c r="P311" s="277">
        <f>'01-Mapa de riesgo-UO'!AL312</f>
        <v>0</v>
      </c>
      <c r="Q311" s="277">
        <f>'01-Mapa de riesgo-UO'!AP312</f>
        <v>0</v>
      </c>
      <c r="R311" s="438"/>
      <c r="S311" s="457"/>
      <c r="T311" s="457"/>
      <c r="U311" s="114" t="str">
        <f>'01-Mapa de riesgo-UO'!AW312</f>
        <v>ASUMIR</v>
      </c>
      <c r="V311" s="114">
        <f>'01-Mapa de riesgo-UO'!AX312</f>
        <v>0</v>
      </c>
      <c r="W311" s="132">
        <f>IF(U311="COMPARTIR",'01-Mapa de riesgo-UO'!BA312, IF(U311=0, 0,$I$6))</f>
        <v>0</v>
      </c>
      <c r="X311" s="278"/>
      <c r="Y311" s="278"/>
      <c r="Z311" s="278"/>
      <c r="AA311" s="278"/>
      <c r="AB311" s="440"/>
    </row>
    <row r="312" spans="1:28" ht="51" hidden="1" customHeight="1" x14ac:dyDescent="0.2">
      <c r="A312" s="378"/>
      <c r="B312" s="372"/>
      <c r="C312" s="459"/>
      <c r="D312" s="372"/>
      <c r="E312" s="372"/>
      <c r="F312" s="372"/>
      <c r="G312" s="133">
        <f>'01-Mapa de riesgo-UO'!I313</f>
        <v>0</v>
      </c>
      <c r="H312" s="372"/>
      <c r="I312" s="438"/>
      <c r="J312" s="372"/>
      <c r="K312" s="455"/>
      <c r="L312" s="457"/>
      <c r="M312" s="276">
        <f>IF('01-Mapa de riesgo-UO'!S313="No existen", "No existe control para el riesgo",'01-Mapa de riesgo-UO'!W313)</f>
        <v>0</v>
      </c>
      <c r="N312" s="276">
        <f>'01-Mapa de riesgo-UO'!AB313</f>
        <v>0</v>
      </c>
      <c r="O312" s="276">
        <f>'01-Mapa de riesgo-UO'!AG313</f>
        <v>0</v>
      </c>
      <c r="P312" s="277">
        <f>'01-Mapa de riesgo-UO'!AL313</f>
        <v>0</v>
      </c>
      <c r="Q312" s="277">
        <f>'01-Mapa de riesgo-UO'!AP313</f>
        <v>0</v>
      </c>
      <c r="R312" s="438"/>
      <c r="S312" s="457"/>
      <c r="T312" s="457"/>
      <c r="U312" s="114" t="str">
        <f>'01-Mapa de riesgo-UO'!AW313</f>
        <v>ASUMIR</v>
      </c>
      <c r="V312" s="114">
        <f>'01-Mapa de riesgo-UO'!AX313</f>
        <v>0</v>
      </c>
      <c r="W312" s="132">
        <f>IF(U312="COMPARTIR",'01-Mapa de riesgo-UO'!BA313, IF(U312=0, 0,$I$6))</f>
        <v>0</v>
      </c>
      <c r="X312" s="278"/>
      <c r="Y312" s="278"/>
      <c r="Z312" s="278"/>
      <c r="AA312" s="278"/>
      <c r="AB312" s="440"/>
    </row>
    <row r="313" spans="1:28" ht="51" hidden="1" customHeight="1" x14ac:dyDescent="0.2">
      <c r="A313" s="378">
        <v>102</v>
      </c>
      <c r="B313" s="372" t="str">
        <f>'01-Mapa de riesgo-UO'!D314</f>
        <v>EXTENSIÓN_PROYECCIÓN_SOCIAL</v>
      </c>
      <c r="C313" s="459"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372" t="str">
        <f>'01-Mapa de riesgo-UO'!AU314</f>
        <v>N° ensayos de aptitud con resultados insatisfactorios/ Total de ensayos de aptitud*100</v>
      </c>
      <c r="K313" s="455">
        <v>0</v>
      </c>
      <c r="L313" s="457" t="s">
        <v>2966</v>
      </c>
      <c r="M313" s="276" t="str">
        <f>IF('01-Mapa de riesgo-UO'!S314="No existen", "No existe control para el riesgo",'01-Mapa de riesgo-UO'!W314)</f>
        <v>Participación en ensayos de aptitud.
Plan de aseguramiento de la validez de los resultados.</v>
      </c>
      <c r="N313" s="276">
        <f>'01-Mapa de riesgo-UO'!AB314</f>
        <v>0</v>
      </c>
      <c r="O313" s="276" t="str">
        <f>'01-Mapa de riesgo-UO'!AG314</f>
        <v>Profesional de laboratorio</v>
      </c>
      <c r="P313" s="277" t="str">
        <f>'01-Mapa de riesgo-UO'!AL314</f>
        <v>Anual</v>
      </c>
      <c r="Q313" s="277" t="str">
        <f>'01-Mapa de riesgo-UO'!AP314</f>
        <v>Preventivo</v>
      </c>
      <c r="R313" s="438" t="str">
        <f>'01-Mapa de riesgo-UO'!AR314</f>
        <v>ACEPTABLE</v>
      </c>
      <c r="S313" s="457" t="s">
        <v>1819</v>
      </c>
      <c r="T313" s="457"/>
      <c r="U313" s="114" t="str">
        <f>'01-Mapa de riesgo-UO'!AW314</f>
        <v>ASUMIR</v>
      </c>
      <c r="V313" s="114">
        <f>'01-Mapa de riesgo-UO'!AX314</f>
        <v>0</v>
      </c>
      <c r="W313" s="132">
        <f>IF(U313="COMPARTIR",'01-Mapa de riesgo-UO'!BA314, IF(U313=0, 0,$I$6))</f>
        <v>0</v>
      </c>
      <c r="X313" s="278"/>
      <c r="Y313" s="278"/>
      <c r="Z313" s="278"/>
      <c r="AA313" s="278"/>
      <c r="AB313" s="440" t="s">
        <v>660</v>
      </c>
    </row>
    <row r="314" spans="1:28" ht="51" hidden="1" customHeight="1" x14ac:dyDescent="0.2">
      <c r="A314" s="378"/>
      <c r="B314" s="372"/>
      <c r="C314" s="459"/>
      <c r="D314" s="372"/>
      <c r="E314" s="372"/>
      <c r="F314" s="372"/>
      <c r="G314" s="133" t="str">
        <f>'01-Mapa de riesgo-UO'!I315</f>
        <v xml:space="preserve">Utilización de equipos con resultados defectuosos  </v>
      </c>
      <c r="H314" s="372"/>
      <c r="I314" s="438"/>
      <c r="J314" s="372"/>
      <c r="K314" s="455"/>
      <c r="L314" s="457"/>
      <c r="M314" s="276">
        <f>IF('01-Mapa de riesgo-UO'!S315="No existen", "No existe control para el riesgo",'01-Mapa de riesgo-UO'!W315)</f>
        <v>0</v>
      </c>
      <c r="N314" s="276">
        <f>'01-Mapa de riesgo-UO'!AB315</f>
        <v>0</v>
      </c>
      <c r="O314" s="276">
        <f>'01-Mapa de riesgo-UO'!AG315</f>
        <v>0</v>
      </c>
      <c r="P314" s="277">
        <f>'01-Mapa de riesgo-UO'!AL315</f>
        <v>0</v>
      </c>
      <c r="Q314" s="277">
        <f>'01-Mapa de riesgo-UO'!AP315</f>
        <v>0</v>
      </c>
      <c r="R314" s="438"/>
      <c r="S314" s="457"/>
      <c r="T314" s="457"/>
      <c r="U314" s="114" t="str">
        <f>'01-Mapa de riesgo-UO'!AW315</f>
        <v>ASUMIR</v>
      </c>
      <c r="V314" s="114">
        <f>'01-Mapa de riesgo-UO'!AX315</f>
        <v>0</v>
      </c>
      <c r="W314" s="132">
        <f>IF(U314="COMPARTIR",'01-Mapa de riesgo-UO'!BA315, IF(U314=0, 0,$I$6))</f>
        <v>0</v>
      </c>
      <c r="X314" s="278"/>
      <c r="Y314" s="278"/>
      <c r="Z314" s="278"/>
      <c r="AA314" s="278"/>
      <c r="AB314" s="440"/>
    </row>
    <row r="315" spans="1:28" ht="51" hidden="1" customHeight="1" x14ac:dyDescent="0.2">
      <c r="A315" s="378"/>
      <c r="B315" s="372"/>
      <c r="C315" s="459"/>
      <c r="D315" s="372"/>
      <c r="E315" s="372"/>
      <c r="F315" s="372"/>
      <c r="G315" s="133">
        <f>'01-Mapa de riesgo-UO'!I316</f>
        <v>0</v>
      </c>
      <c r="H315" s="372"/>
      <c r="I315" s="438"/>
      <c r="J315" s="372"/>
      <c r="K315" s="455"/>
      <c r="L315" s="457"/>
      <c r="M315" s="276">
        <f>IF('01-Mapa de riesgo-UO'!S316="No existen", "No existe control para el riesgo",'01-Mapa de riesgo-UO'!W316)</f>
        <v>0</v>
      </c>
      <c r="N315" s="276">
        <f>'01-Mapa de riesgo-UO'!AB316</f>
        <v>0</v>
      </c>
      <c r="O315" s="276">
        <f>'01-Mapa de riesgo-UO'!AG316</f>
        <v>0</v>
      </c>
      <c r="P315" s="277">
        <f>'01-Mapa de riesgo-UO'!AL316</f>
        <v>0</v>
      </c>
      <c r="Q315" s="277">
        <f>'01-Mapa de riesgo-UO'!AP316</f>
        <v>0</v>
      </c>
      <c r="R315" s="438"/>
      <c r="S315" s="457"/>
      <c r="T315" s="457"/>
      <c r="U315" s="114" t="str">
        <f>'01-Mapa de riesgo-UO'!AW316</f>
        <v>ASUMIR</v>
      </c>
      <c r="V315" s="114">
        <f>'01-Mapa de riesgo-UO'!AX316</f>
        <v>0</v>
      </c>
      <c r="W315" s="132">
        <f>IF(U315="COMPARTIR",'01-Mapa de riesgo-UO'!BA316, IF(U315=0, 0,$I$6))</f>
        <v>0</v>
      </c>
      <c r="X315" s="278"/>
      <c r="Y315" s="278"/>
      <c r="Z315" s="278"/>
      <c r="AA315" s="278"/>
      <c r="AB315" s="440"/>
    </row>
    <row r="316" spans="1:28" ht="51" hidden="1" customHeight="1" x14ac:dyDescent="0.2">
      <c r="A316" s="378">
        <v>103</v>
      </c>
      <c r="B316" s="372" t="str">
        <f>'01-Mapa de riesgo-UO'!D317</f>
        <v>EXTENSIÓN_PROYECCIÓN_SOCIAL</v>
      </c>
      <c r="C316" s="459"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372" t="str">
        <f>'01-Mapa de riesgo-UO'!AU317</f>
        <v xml:space="preserve">N° Certificados emitidos con error/ N° Total de certificados expedidos*100 </v>
      </c>
      <c r="K316" s="472">
        <v>0</v>
      </c>
      <c r="L316" s="457" t="s">
        <v>2967</v>
      </c>
      <c r="M316" s="276" t="str">
        <f>IF('01-Mapa de riesgo-UO'!S317="No existen", "No existe control para el riesgo",'01-Mapa de riesgo-UO'!W317)</f>
        <v xml:space="preserve">Validación del grupo mediante registro fotográfico en formato 123-LGM-F430 CONSENTIMIENTO INFORMADO. 
 (esto es opcional).
                 </v>
      </c>
      <c r="N316" s="276">
        <f>'01-Mapa de riesgo-UO'!AB317</f>
        <v>0</v>
      </c>
      <c r="O316" s="276" t="str">
        <f>'01-Mapa de riesgo-UO'!AG317</f>
        <v xml:space="preserve">Auxiliar administrativo I </v>
      </c>
      <c r="P316" s="277" t="str">
        <f>'01-Mapa de riesgo-UO'!AL317</f>
        <v>Diaria</v>
      </c>
      <c r="Q316" s="277" t="str">
        <f>'01-Mapa de riesgo-UO'!AP317</f>
        <v>Preventivo</v>
      </c>
      <c r="R316" s="438" t="str">
        <f>'01-Mapa de riesgo-UO'!AR317</f>
        <v>ACEPTABLE</v>
      </c>
      <c r="S316" s="457" t="s">
        <v>1819</v>
      </c>
      <c r="T316" s="457"/>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78" t="s">
        <v>642</v>
      </c>
      <c r="Y316" s="278" t="s">
        <v>1821</v>
      </c>
      <c r="Z316" s="278" t="s">
        <v>645</v>
      </c>
      <c r="AA316" s="278" t="s">
        <v>1822</v>
      </c>
      <c r="AB316" s="440" t="s">
        <v>660</v>
      </c>
    </row>
    <row r="317" spans="1:28" ht="51" hidden="1" customHeight="1" x14ac:dyDescent="0.2">
      <c r="A317" s="378"/>
      <c r="B317" s="372"/>
      <c r="C317" s="459"/>
      <c r="D317" s="372"/>
      <c r="E317" s="372"/>
      <c r="F317" s="372"/>
      <c r="G317" s="133" t="str">
        <f>'01-Mapa de riesgo-UO'!I318</f>
        <v>Excel con función de autocompletar. 
No se realiza revision de la información de los laboratorios clinicos al momento de ingreso</v>
      </c>
      <c r="H317" s="372"/>
      <c r="I317" s="438"/>
      <c r="J317" s="372"/>
      <c r="K317" s="455"/>
      <c r="L317" s="457"/>
      <c r="M317" s="276"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6">
        <f>'01-Mapa de riesgo-UO'!AB318</f>
        <v>0</v>
      </c>
      <c r="O317" s="276" t="str">
        <f>'01-Mapa de riesgo-UO'!AG318</f>
        <v xml:space="preserve">Auxiliar administrativo I </v>
      </c>
      <c r="P317" s="277" t="str">
        <f>'01-Mapa de riesgo-UO'!AL318</f>
        <v>Diaria</v>
      </c>
      <c r="Q317" s="277" t="str">
        <f>'01-Mapa de riesgo-UO'!AP318</f>
        <v>Detectivo</v>
      </c>
      <c r="R317" s="438"/>
      <c r="S317" s="457" t="s">
        <v>1819</v>
      </c>
      <c r="T317" s="457"/>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8" t="s">
        <v>642</v>
      </c>
      <c r="Y317" s="278" t="s">
        <v>1823</v>
      </c>
      <c r="Z317" s="278" t="s">
        <v>645</v>
      </c>
      <c r="AA317" s="278" t="s">
        <v>1824</v>
      </c>
      <c r="AB317" s="440"/>
    </row>
    <row r="318" spans="1:28" ht="87.75" hidden="1" customHeight="1" x14ac:dyDescent="0.2">
      <c r="A318" s="378"/>
      <c r="B318" s="372"/>
      <c r="C318" s="459"/>
      <c r="D318" s="372"/>
      <c r="E318" s="372"/>
      <c r="F318" s="372"/>
      <c r="G318" s="133" t="str">
        <f>'01-Mapa de riesgo-UO'!I319</f>
        <v xml:space="preserve">Interpretación inadecuada de la norma </v>
      </c>
      <c r="H318" s="372"/>
      <c r="I318" s="438"/>
      <c r="J318" s="372"/>
      <c r="K318" s="455"/>
      <c r="L318" s="457"/>
      <c r="M318" s="276" t="str">
        <f>IF('01-Mapa de riesgo-UO'!S319="No existen", "No existe control para el riesgo",'01-Mapa de riesgo-UO'!W319)</f>
        <v>Revisar en la  tabla cruzada del LGM los requisitos de la NTC-ISO IEC 17025-2017 y los RACs del ONAC
Socialización con el equipo la publicación del alcance</v>
      </c>
      <c r="N318" s="276">
        <f>'01-Mapa de riesgo-UO'!AB319</f>
        <v>0</v>
      </c>
      <c r="O318" s="276" t="str">
        <f>'01-Mapa de riesgo-UO'!AG319</f>
        <v xml:space="preserve">Profesional de laboratorio </v>
      </c>
      <c r="P318" s="277" t="str">
        <f>'01-Mapa de riesgo-UO'!AL319</f>
        <v>Anual</v>
      </c>
      <c r="Q318" s="277" t="str">
        <f>'01-Mapa de riesgo-UO'!AP319</f>
        <v>Preventivo</v>
      </c>
      <c r="R318" s="438"/>
      <c r="S318" s="457" t="s">
        <v>1819</v>
      </c>
      <c r="T318" s="457"/>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8" t="s">
        <v>282</v>
      </c>
      <c r="Y318" s="278" t="s">
        <v>1825</v>
      </c>
      <c r="Z318" s="278" t="s">
        <v>643</v>
      </c>
      <c r="AA318" s="278"/>
      <c r="AB318" s="440"/>
    </row>
    <row r="319" spans="1:28" ht="51" hidden="1" customHeight="1" x14ac:dyDescent="0.2">
      <c r="A319" s="378">
        <v>104</v>
      </c>
      <c r="B319" s="372" t="str">
        <f>'01-Mapa de riesgo-UO'!D320</f>
        <v>EXTENSIÓN_PROYECCIÓN_SOCIAL</v>
      </c>
      <c r="C319" s="459"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372" t="str">
        <f>'01-Mapa de riesgo-UO'!AU320</f>
        <v>Número certificados con pérdida de la imparcialidad / Número certificados expedidos por el laboratorio</v>
      </c>
      <c r="K319" s="455">
        <v>0</v>
      </c>
      <c r="L319" s="457" t="s">
        <v>1897</v>
      </c>
      <c r="M319" s="276" t="str">
        <f>IF('01-Mapa de riesgo-UO'!S320="No existen", "No existe control para el riesgo",'01-Mapa de riesgo-UO'!W320)</f>
        <v>Firmar por parte de cada funcionario los siguientes formatos:
- Conflicto de interés
- Acta de compromiso ético
- Declaración de impedimento</v>
      </c>
      <c r="N319" s="276">
        <f>'01-Mapa de riesgo-UO'!AB320</f>
        <v>0</v>
      </c>
      <c r="O319" s="276" t="str">
        <f>'01-Mapa de riesgo-UO'!AG320</f>
        <v>Contratista</v>
      </c>
      <c r="P319" s="277" t="str">
        <f>'01-Mapa de riesgo-UO'!AL320</f>
        <v>Anual</v>
      </c>
      <c r="Q319" s="277" t="str">
        <f>'01-Mapa de riesgo-UO'!AP320</f>
        <v>Preventivo</v>
      </c>
      <c r="R319" s="438" t="str">
        <f>'01-Mapa de riesgo-UO'!AR320</f>
        <v>ACEPTABLE</v>
      </c>
      <c r="S319" s="457" t="s">
        <v>2025</v>
      </c>
      <c r="T319" s="457"/>
      <c r="U319" s="114" t="str">
        <f>'01-Mapa de riesgo-UO'!AW320</f>
        <v>ASUMIR</v>
      </c>
      <c r="V319" s="114">
        <f>'01-Mapa de riesgo-UO'!AX320</f>
        <v>0</v>
      </c>
      <c r="W319" s="132">
        <f>IF(U319="COMPARTIR",'01-Mapa de riesgo-UO'!BA320, IF(U319=0, 0,$I$6))</f>
        <v>0</v>
      </c>
      <c r="X319" s="278"/>
      <c r="Y319" s="278"/>
      <c r="Z319" s="278"/>
      <c r="AA319" s="278"/>
      <c r="AB319" s="440" t="s">
        <v>660</v>
      </c>
    </row>
    <row r="320" spans="1:28" ht="51" hidden="1" customHeight="1" x14ac:dyDescent="0.2">
      <c r="A320" s="378"/>
      <c r="B320" s="372"/>
      <c r="C320" s="459"/>
      <c r="D320" s="372"/>
      <c r="E320" s="372"/>
      <c r="F320" s="372"/>
      <c r="G320" s="133" t="str">
        <f>'01-Mapa de riesgo-UO'!I321</f>
        <v>Conflicto de interés, al prestar servicios de calibración entre las dependencias de la Universidad</v>
      </c>
      <c r="H320" s="372"/>
      <c r="I320" s="438"/>
      <c r="J320" s="372"/>
      <c r="K320" s="455"/>
      <c r="L320" s="457"/>
      <c r="M320" s="276">
        <f>IF('01-Mapa de riesgo-UO'!S321="No existen", "No existe control para el riesgo",'01-Mapa de riesgo-UO'!W321)</f>
        <v>0</v>
      </c>
      <c r="N320" s="276">
        <f>'01-Mapa de riesgo-UO'!AB321</f>
        <v>0</v>
      </c>
      <c r="O320" s="276">
        <f>'01-Mapa de riesgo-UO'!AG321</f>
        <v>0</v>
      </c>
      <c r="P320" s="277">
        <f>'01-Mapa de riesgo-UO'!AL321</f>
        <v>0</v>
      </c>
      <c r="Q320" s="277">
        <f>'01-Mapa de riesgo-UO'!AP321</f>
        <v>0</v>
      </c>
      <c r="R320" s="438"/>
      <c r="S320" s="457"/>
      <c r="T320" s="457"/>
      <c r="U320" s="114" t="str">
        <f>'01-Mapa de riesgo-UO'!AW321</f>
        <v>ASUMIR</v>
      </c>
      <c r="V320" s="114">
        <f>'01-Mapa de riesgo-UO'!AX321</f>
        <v>0</v>
      </c>
      <c r="W320" s="132">
        <f>IF(U320="COMPARTIR",'01-Mapa de riesgo-UO'!BA321, IF(U320=0, 0,$I$6))</f>
        <v>0</v>
      </c>
      <c r="X320" s="278"/>
      <c r="Y320" s="278"/>
      <c r="Z320" s="278"/>
      <c r="AA320" s="278"/>
      <c r="AB320" s="440"/>
    </row>
    <row r="321" spans="1:28" ht="51" hidden="1" customHeight="1" x14ac:dyDescent="0.2">
      <c r="A321" s="378"/>
      <c r="B321" s="372"/>
      <c r="C321" s="459"/>
      <c r="D321" s="372"/>
      <c r="E321" s="372"/>
      <c r="F321" s="372"/>
      <c r="G321" s="133">
        <f>'01-Mapa de riesgo-UO'!I322</f>
        <v>0</v>
      </c>
      <c r="H321" s="372"/>
      <c r="I321" s="438"/>
      <c r="J321" s="372"/>
      <c r="K321" s="455"/>
      <c r="L321" s="457"/>
      <c r="M321" s="276">
        <f>IF('01-Mapa de riesgo-UO'!S322="No existen", "No existe control para el riesgo",'01-Mapa de riesgo-UO'!W322)</f>
        <v>0</v>
      </c>
      <c r="N321" s="276">
        <f>'01-Mapa de riesgo-UO'!AB322</f>
        <v>0</v>
      </c>
      <c r="O321" s="276">
        <f>'01-Mapa de riesgo-UO'!AG322</f>
        <v>0</v>
      </c>
      <c r="P321" s="277">
        <f>'01-Mapa de riesgo-UO'!AL322</f>
        <v>0</v>
      </c>
      <c r="Q321" s="277">
        <f>'01-Mapa de riesgo-UO'!AP322</f>
        <v>0</v>
      </c>
      <c r="R321" s="438"/>
      <c r="S321" s="457"/>
      <c r="T321" s="457"/>
      <c r="U321" s="114" t="str">
        <f>'01-Mapa de riesgo-UO'!AW322</f>
        <v>ASUMIR</v>
      </c>
      <c r="V321" s="114">
        <f>'01-Mapa de riesgo-UO'!AX322</f>
        <v>0</v>
      </c>
      <c r="W321" s="132">
        <f>IF(U321="COMPARTIR",'01-Mapa de riesgo-UO'!BA322, IF(U321=0, 0,$I$6))</f>
        <v>0</v>
      </c>
      <c r="X321" s="278"/>
      <c r="Y321" s="278"/>
      <c r="Z321" s="278"/>
      <c r="AA321" s="278"/>
      <c r="AB321" s="440"/>
    </row>
    <row r="322" spans="1:28" ht="51" hidden="1" customHeight="1" x14ac:dyDescent="0.2">
      <c r="A322" s="378">
        <v>105</v>
      </c>
      <c r="B322" s="372" t="str">
        <f>'01-Mapa de riesgo-UO'!D323</f>
        <v>EXTENSIÓN_PROYECCIÓN_SOCIAL</v>
      </c>
      <c r="C322" s="459"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372" t="str">
        <f>'01-Mapa de riesgo-UO'!AU323</f>
        <v>Número de veces en que las condiciones ambientales del laboratorio se salieron de los límites establecidos para la calibración / Número de calibraciones realizadas en la vigencia</v>
      </c>
      <c r="K322" s="455">
        <v>0</v>
      </c>
      <c r="L322" s="457" t="s">
        <v>1898</v>
      </c>
      <c r="M322" s="276" t="str">
        <f>IF('01-Mapa de riesgo-UO'!S323="No existen", "No existe control para el riesgo",'01-Mapa de riesgo-UO'!W323)</f>
        <v>Controlar las condiciones ambientales del laboratorio durante las calibraciones</v>
      </c>
      <c r="N322" s="276">
        <f>'01-Mapa de riesgo-UO'!AB323</f>
        <v>0</v>
      </c>
      <c r="O322" s="276" t="str">
        <f>'01-Mapa de riesgo-UO'!AG323</f>
        <v>Contratista</v>
      </c>
      <c r="P322" s="277" t="str">
        <f>'01-Mapa de riesgo-UO'!AL323</f>
        <v>Diaria</v>
      </c>
      <c r="Q322" s="277" t="str">
        <f>'01-Mapa de riesgo-UO'!AP323</f>
        <v>Preventivo</v>
      </c>
      <c r="R322" s="438" t="str">
        <f>'01-Mapa de riesgo-UO'!AR323</f>
        <v>ACEPTABLE</v>
      </c>
      <c r="S322" s="457" t="s">
        <v>2025</v>
      </c>
      <c r="T322" s="457"/>
      <c r="U322" s="114" t="str">
        <f>'01-Mapa de riesgo-UO'!AW323</f>
        <v>ASUMIR</v>
      </c>
      <c r="V322" s="114">
        <f>'01-Mapa de riesgo-UO'!AX323</f>
        <v>0</v>
      </c>
      <c r="W322" s="132">
        <f>IF(U322="COMPARTIR",'01-Mapa de riesgo-UO'!BA323, IF(U322=0, 0,$I$6))</f>
        <v>0</v>
      </c>
      <c r="X322" s="278"/>
      <c r="Y322" s="278"/>
      <c r="Z322" s="278"/>
      <c r="AA322" s="278"/>
      <c r="AB322" s="440" t="s">
        <v>660</v>
      </c>
    </row>
    <row r="323" spans="1:28" ht="51" hidden="1" customHeight="1" x14ac:dyDescent="0.2">
      <c r="A323" s="378"/>
      <c r="B323" s="372"/>
      <c r="C323" s="459"/>
      <c r="D323" s="372"/>
      <c r="E323" s="372"/>
      <c r="F323" s="372"/>
      <c r="G323" s="133">
        <f>'01-Mapa de riesgo-UO'!I324</f>
        <v>0</v>
      </c>
      <c r="H323" s="372"/>
      <c r="I323" s="438"/>
      <c r="J323" s="372"/>
      <c r="K323" s="455"/>
      <c r="L323" s="457"/>
      <c r="M323" s="276">
        <f>IF('01-Mapa de riesgo-UO'!S324="No existen", "No existe control para el riesgo",'01-Mapa de riesgo-UO'!W324)</f>
        <v>0</v>
      </c>
      <c r="N323" s="276">
        <f>'01-Mapa de riesgo-UO'!AB324</f>
        <v>0</v>
      </c>
      <c r="O323" s="276">
        <f>'01-Mapa de riesgo-UO'!AG324</f>
        <v>0</v>
      </c>
      <c r="P323" s="277">
        <f>'01-Mapa de riesgo-UO'!AL324</f>
        <v>0</v>
      </c>
      <c r="Q323" s="277">
        <f>'01-Mapa de riesgo-UO'!AP324</f>
        <v>0</v>
      </c>
      <c r="R323" s="438"/>
      <c r="S323" s="457"/>
      <c r="T323" s="457"/>
      <c r="U323" s="114" t="str">
        <f>'01-Mapa de riesgo-UO'!AW324</f>
        <v>ASUMIR</v>
      </c>
      <c r="V323" s="114">
        <f>'01-Mapa de riesgo-UO'!AX324</f>
        <v>0</v>
      </c>
      <c r="W323" s="132">
        <f>IF(U323="COMPARTIR",'01-Mapa de riesgo-UO'!BA324, IF(U323=0, 0,$I$6))</f>
        <v>0</v>
      </c>
      <c r="X323" s="278"/>
      <c r="Y323" s="278"/>
      <c r="Z323" s="278"/>
      <c r="AA323" s="278"/>
      <c r="AB323" s="440"/>
    </row>
    <row r="324" spans="1:28" ht="51" hidden="1" customHeight="1" x14ac:dyDescent="0.2">
      <c r="A324" s="378"/>
      <c r="B324" s="372"/>
      <c r="C324" s="459"/>
      <c r="D324" s="372"/>
      <c r="E324" s="372"/>
      <c r="F324" s="372"/>
      <c r="G324" s="133">
        <f>'01-Mapa de riesgo-UO'!I325</f>
        <v>0</v>
      </c>
      <c r="H324" s="372"/>
      <c r="I324" s="438"/>
      <c r="J324" s="372"/>
      <c r="K324" s="455"/>
      <c r="L324" s="457"/>
      <c r="M324" s="276">
        <f>IF('01-Mapa de riesgo-UO'!S325="No existen", "No existe control para el riesgo",'01-Mapa de riesgo-UO'!W325)</f>
        <v>0</v>
      </c>
      <c r="N324" s="276">
        <f>'01-Mapa de riesgo-UO'!AB325</f>
        <v>0</v>
      </c>
      <c r="O324" s="276">
        <f>'01-Mapa de riesgo-UO'!AG325</f>
        <v>0</v>
      </c>
      <c r="P324" s="277">
        <f>'01-Mapa de riesgo-UO'!AL325</f>
        <v>0</v>
      </c>
      <c r="Q324" s="277">
        <f>'01-Mapa de riesgo-UO'!AP325</f>
        <v>0</v>
      </c>
      <c r="R324" s="438"/>
      <c r="S324" s="457"/>
      <c r="T324" s="457"/>
      <c r="U324" s="114" t="str">
        <f>'01-Mapa de riesgo-UO'!AW325</f>
        <v>ASUMIR</v>
      </c>
      <c r="V324" s="114">
        <f>'01-Mapa de riesgo-UO'!AX325</f>
        <v>0</v>
      </c>
      <c r="W324" s="132">
        <f>IF(U324="COMPARTIR",'01-Mapa de riesgo-UO'!BA325, IF(U324=0, 0,$I$6))</f>
        <v>0</v>
      </c>
      <c r="X324" s="278"/>
      <c r="Y324" s="278"/>
      <c r="Z324" s="278"/>
      <c r="AA324" s="278"/>
      <c r="AB324" s="440"/>
    </row>
    <row r="325" spans="1:28" ht="51" hidden="1" customHeight="1" x14ac:dyDescent="0.2">
      <c r="A325" s="378">
        <v>106</v>
      </c>
      <c r="B325" s="372" t="str">
        <f>'01-Mapa de riesgo-UO'!D326</f>
        <v>EXTENSIÓN_PROYECCIÓN_SOCIAL</v>
      </c>
      <c r="C325" s="459"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372" t="str">
        <f>'01-Mapa de riesgo-UO'!AU326</f>
        <v>% de cumplimiento del plan de calibración, verificación y mantenimiento</v>
      </c>
      <c r="K325" s="472">
        <v>1</v>
      </c>
      <c r="L325" s="457" t="s">
        <v>1899</v>
      </c>
      <c r="M325" s="276" t="str">
        <f>IF('01-Mapa de riesgo-UO'!S326="No existen", "No existe control para el riesgo",'01-Mapa de riesgo-UO'!W326)</f>
        <v>Cumplir con la programación establecida en el Plan de calibración, verificación y mantenimiento del laboratorio en cada vigencia</v>
      </c>
      <c r="N325" s="276">
        <f>'01-Mapa de riesgo-UO'!AB326</f>
        <v>0</v>
      </c>
      <c r="O325" s="276" t="str">
        <f>'01-Mapa de riesgo-UO'!AG326</f>
        <v>Transitorio</v>
      </c>
      <c r="P325" s="277" t="str">
        <f>'01-Mapa de riesgo-UO'!AL326</f>
        <v>Anual</v>
      </c>
      <c r="Q325" s="277" t="str">
        <f>'01-Mapa de riesgo-UO'!AP326</f>
        <v>Preventivo</v>
      </c>
      <c r="R325" s="438" t="str">
        <f>'01-Mapa de riesgo-UO'!AR326</f>
        <v>ACEPTABLE</v>
      </c>
      <c r="S325" s="457" t="s">
        <v>2025</v>
      </c>
      <c r="T325" s="457"/>
      <c r="U325" s="114" t="str">
        <f>'01-Mapa de riesgo-UO'!AW326</f>
        <v>ASUMIR</v>
      </c>
      <c r="V325" s="114">
        <f>'01-Mapa de riesgo-UO'!AX326</f>
        <v>0</v>
      </c>
      <c r="W325" s="132">
        <f>IF(U325="COMPARTIR",'01-Mapa de riesgo-UO'!BA326, IF(U325=0, 0,$I$6))</f>
        <v>0</v>
      </c>
      <c r="X325" s="278"/>
      <c r="Y325" s="278"/>
      <c r="Z325" s="278"/>
      <c r="AA325" s="278"/>
      <c r="AB325" s="440" t="s">
        <v>660</v>
      </c>
    </row>
    <row r="326" spans="1:28" ht="51" hidden="1" customHeight="1" x14ac:dyDescent="0.2">
      <c r="A326" s="378"/>
      <c r="B326" s="372"/>
      <c r="C326" s="459"/>
      <c r="D326" s="372"/>
      <c r="E326" s="372"/>
      <c r="F326" s="372"/>
      <c r="G326" s="133">
        <f>'01-Mapa de riesgo-UO'!I327</f>
        <v>0</v>
      </c>
      <c r="H326" s="372"/>
      <c r="I326" s="438"/>
      <c r="J326" s="372"/>
      <c r="K326" s="455"/>
      <c r="L326" s="457"/>
      <c r="M326" s="276">
        <f>IF('01-Mapa de riesgo-UO'!S327="No existen", "No existe control para el riesgo",'01-Mapa de riesgo-UO'!W327)</f>
        <v>0</v>
      </c>
      <c r="N326" s="276">
        <f>'01-Mapa de riesgo-UO'!AB327</f>
        <v>0</v>
      </c>
      <c r="O326" s="276">
        <f>'01-Mapa de riesgo-UO'!AG327</f>
        <v>0</v>
      </c>
      <c r="P326" s="277">
        <f>'01-Mapa de riesgo-UO'!AL327</f>
        <v>0</v>
      </c>
      <c r="Q326" s="277">
        <f>'01-Mapa de riesgo-UO'!AP327</f>
        <v>0</v>
      </c>
      <c r="R326" s="438"/>
      <c r="S326" s="457"/>
      <c r="T326" s="457"/>
      <c r="U326" s="114" t="str">
        <f>'01-Mapa de riesgo-UO'!AW327</f>
        <v>ASUMIR</v>
      </c>
      <c r="V326" s="114">
        <f>'01-Mapa de riesgo-UO'!AX327</f>
        <v>0</v>
      </c>
      <c r="W326" s="132">
        <f>IF(U326="COMPARTIR",'01-Mapa de riesgo-UO'!BA327, IF(U326=0, 0,$I$6))</f>
        <v>0</v>
      </c>
      <c r="X326" s="278"/>
      <c r="Y326" s="278"/>
      <c r="Z326" s="278"/>
      <c r="AA326" s="278"/>
      <c r="AB326" s="440"/>
    </row>
    <row r="327" spans="1:28" ht="51" hidden="1" customHeight="1" x14ac:dyDescent="0.2">
      <c r="A327" s="378"/>
      <c r="B327" s="372"/>
      <c r="C327" s="459"/>
      <c r="D327" s="372"/>
      <c r="E327" s="372"/>
      <c r="F327" s="372"/>
      <c r="G327" s="133">
        <f>'01-Mapa de riesgo-UO'!I328</f>
        <v>0</v>
      </c>
      <c r="H327" s="372"/>
      <c r="I327" s="438"/>
      <c r="J327" s="372"/>
      <c r="K327" s="455"/>
      <c r="L327" s="457"/>
      <c r="M327" s="276">
        <f>IF('01-Mapa de riesgo-UO'!S328="No existen", "No existe control para el riesgo",'01-Mapa de riesgo-UO'!W328)</f>
        <v>0</v>
      </c>
      <c r="N327" s="276">
        <f>'01-Mapa de riesgo-UO'!AB328</f>
        <v>0</v>
      </c>
      <c r="O327" s="276">
        <f>'01-Mapa de riesgo-UO'!AG328</f>
        <v>0</v>
      </c>
      <c r="P327" s="277">
        <f>'01-Mapa de riesgo-UO'!AL328</f>
        <v>0</v>
      </c>
      <c r="Q327" s="277">
        <f>'01-Mapa de riesgo-UO'!AP328</f>
        <v>0</v>
      </c>
      <c r="R327" s="438"/>
      <c r="S327" s="457"/>
      <c r="T327" s="457"/>
      <c r="U327" s="114" t="str">
        <f>'01-Mapa de riesgo-UO'!AW328</f>
        <v>ASUMIR</v>
      </c>
      <c r="V327" s="114">
        <f>'01-Mapa de riesgo-UO'!AX328</f>
        <v>0</v>
      </c>
      <c r="W327" s="132">
        <f>IF(U327="COMPARTIR",'01-Mapa de riesgo-UO'!BA328, IF(U327=0, 0,$I$6))</f>
        <v>0</v>
      </c>
      <c r="X327" s="278"/>
      <c r="Y327" s="278"/>
      <c r="Z327" s="278"/>
      <c r="AA327" s="278"/>
      <c r="AB327" s="440"/>
    </row>
    <row r="328" spans="1:28" ht="51" hidden="1" customHeight="1" x14ac:dyDescent="0.2">
      <c r="A328" s="378">
        <v>107</v>
      </c>
      <c r="B328" s="372" t="str">
        <f>'01-Mapa de riesgo-UO'!D329</f>
        <v>EXTENSIÓN_PROYECCIÓN_SOCIAL</v>
      </c>
      <c r="C328" s="459"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372" t="str">
        <f>'01-Mapa de riesgo-UO'!AU329</f>
        <v>Número de equipos defectuosos detectados en el laboratorio / Total de equipos</v>
      </c>
      <c r="K328" s="455">
        <v>0</v>
      </c>
      <c r="L328" s="457" t="s">
        <v>1900</v>
      </c>
      <c r="M328" s="276" t="str">
        <f>IF('01-Mapa de riesgo-UO'!S329="No existen", "No existe control para el riesgo",'01-Mapa de riesgo-UO'!W329)</f>
        <v>Realizar las comprobaciones intermedias de los patrones de calibración según la programación del Plan de calibración, verificación y mantenimiento del laboratorio</v>
      </c>
      <c r="N328" s="276">
        <f>'01-Mapa de riesgo-UO'!AB329</f>
        <v>0</v>
      </c>
      <c r="O328" s="276" t="str">
        <f>'01-Mapa de riesgo-UO'!AG329</f>
        <v>Transitorio</v>
      </c>
      <c r="P328" s="277" t="str">
        <f>'01-Mapa de riesgo-UO'!AL329</f>
        <v>Trimestral</v>
      </c>
      <c r="Q328" s="277" t="str">
        <f>'01-Mapa de riesgo-UO'!AP329</f>
        <v>Preventivo</v>
      </c>
      <c r="R328" s="438" t="str">
        <f>'01-Mapa de riesgo-UO'!AR329</f>
        <v>ACEPTABLE</v>
      </c>
      <c r="S328" s="457" t="s">
        <v>2025</v>
      </c>
      <c r="T328" s="457"/>
      <c r="U328" s="114" t="str">
        <f>'01-Mapa de riesgo-UO'!AW329</f>
        <v>ASUMIR</v>
      </c>
      <c r="V328" s="114">
        <f>'01-Mapa de riesgo-UO'!AX329</f>
        <v>0</v>
      </c>
      <c r="W328" s="132">
        <f>IF(U328="COMPARTIR",'01-Mapa de riesgo-UO'!BA329, IF(U328=0, 0,$I$6))</f>
        <v>0</v>
      </c>
      <c r="X328" s="278"/>
      <c r="Y328" s="278"/>
      <c r="Z328" s="278"/>
      <c r="AA328" s="278"/>
      <c r="AB328" s="440" t="s">
        <v>660</v>
      </c>
    </row>
    <row r="329" spans="1:28" ht="51" hidden="1" customHeight="1" x14ac:dyDescent="0.2">
      <c r="A329" s="378"/>
      <c r="B329" s="372"/>
      <c r="C329" s="459"/>
      <c r="D329" s="372"/>
      <c r="E329" s="372"/>
      <c r="F329" s="372"/>
      <c r="G329" s="133">
        <f>'01-Mapa de riesgo-UO'!I330</f>
        <v>0</v>
      </c>
      <c r="H329" s="372"/>
      <c r="I329" s="438"/>
      <c r="J329" s="372"/>
      <c r="K329" s="455"/>
      <c r="L329" s="457"/>
      <c r="M329" s="276" t="str">
        <f>IF('01-Mapa de riesgo-UO'!S330="No existen", "No existe control para el riesgo",'01-Mapa de riesgo-UO'!W330)</f>
        <v>Revisión de los certificados de calibración de los patrones  utilizando la Regla de Decisión establecida por el laboratorio</v>
      </c>
      <c r="N329" s="276">
        <f>'01-Mapa de riesgo-UO'!AB330</f>
        <v>0</v>
      </c>
      <c r="O329" s="276" t="str">
        <f>'01-Mapa de riesgo-UO'!AG330</f>
        <v>Transitorio</v>
      </c>
      <c r="P329" s="277" t="str">
        <f>'01-Mapa de riesgo-UO'!AL330</f>
        <v>No definida</v>
      </c>
      <c r="Q329" s="277" t="str">
        <f>'01-Mapa de riesgo-UO'!AP330</f>
        <v>Preventivo</v>
      </c>
      <c r="R329" s="438"/>
      <c r="S329" s="457" t="s">
        <v>2025</v>
      </c>
      <c r="T329" s="457"/>
      <c r="U329" s="114" t="str">
        <f>'01-Mapa de riesgo-UO'!AW330</f>
        <v>ASUMIR</v>
      </c>
      <c r="V329" s="114">
        <f>'01-Mapa de riesgo-UO'!AX330</f>
        <v>0</v>
      </c>
      <c r="W329" s="132">
        <f>IF(U329="COMPARTIR",'01-Mapa de riesgo-UO'!BA330, IF(U329=0, 0,$I$6))</f>
        <v>0</v>
      </c>
      <c r="X329" s="278"/>
      <c r="Y329" s="278"/>
      <c r="Z329" s="278"/>
      <c r="AA329" s="278"/>
      <c r="AB329" s="440"/>
    </row>
    <row r="330" spans="1:28" ht="51" hidden="1" customHeight="1" x14ac:dyDescent="0.2">
      <c r="A330" s="378"/>
      <c r="B330" s="372"/>
      <c r="C330" s="459"/>
      <c r="D330" s="372"/>
      <c r="E330" s="372"/>
      <c r="F330" s="372"/>
      <c r="G330" s="133">
        <f>'01-Mapa de riesgo-UO'!I331</f>
        <v>0</v>
      </c>
      <c r="H330" s="372"/>
      <c r="I330" s="438"/>
      <c r="J330" s="372"/>
      <c r="K330" s="455"/>
      <c r="L330" s="457"/>
      <c r="M330" s="276">
        <f>IF('01-Mapa de riesgo-UO'!S331="No existen", "No existe control para el riesgo",'01-Mapa de riesgo-UO'!W331)</f>
        <v>0</v>
      </c>
      <c r="N330" s="276">
        <f>'01-Mapa de riesgo-UO'!AB331</f>
        <v>0</v>
      </c>
      <c r="O330" s="276">
        <f>'01-Mapa de riesgo-UO'!AG331</f>
        <v>0</v>
      </c>
      <c r="P330" s="277">
        <f>'01-Mapa de riesgo-UO'!AL331</f>
        <v>0</v>
      </c>
      <c r="Q330" s="277">
        <f>'01-Mapa de riesgo-UO'!AP331</f>
        <v>0</v>
      </c>
      <c r="R330" s="438"/>
      <c r="S330" s="457"/>
      <c r="T330" s="457"/>
      <c r="U330" s="114" t="str">
        <f>'01-Mapa de riesgo-UO'!AW331</f>
        <v>ASUMIR</v>
      </c>
      <c r="V330" s="114">
        <f>'01-Mapa de riesgo-UO'!AX331</f>
        <v>0</v>
      </c>
      <c r="W330" s="132">
        <f>IF(U330="COMPARTIR",'01-Mapa de riesgo-UO'!BA331, IF(U330=0, 0,$I$6))</f>
        <v>0</v>
      </c>
      <c r="X330" s="278"/>
      <c r="Y330" s="278"/>
      <c r="Z330" s="278"/>
      <c r="AA330" s="278"/>
      <c r="AB330" s="440"/>
    </row>
    <row r="331" spans="1:28" ht="51" hidden="1" customHeight="1" x14ac:dyDescent="0.2">
      <c r="A331" s="378">
        <v>108</v>
      </c>
      <c r="B331" s="372" t="str">
        <f>'01-Mapa de riesgo-UO'!D332</f>
        <v>EXTENSIÓN_PROYECCIÓN_SOCIAL</v>
      </c>
      <c r="C331" s="459"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372" t="str">
        <f>'01-Mapa de riesgo-UO'!AU332</f>
        <v>Número de certificados con declaración de conformidad equivocada / Número de certificados con declaración de conformidad</v>
      </c>
      <c r="K331" s="455">
        <v>0</v>
      </c>
      <c r="L331" s="457" t="s">
        <v>1901</v>
      </c>
      <c r="M331" s="276" t="str">
        <f>IF('01-Mapa de riesgo-UO'!S332="No existen", "No existe control para el riesgo",'01-Mapa de riesgo-UO'!W332)</f>
        <v>Documentar las diferentes Reglas de Decisión existentes para realizar la Declaración de Conformidad</v>
      </c>
      <c r="N331" s="276">
        <f>'01-Mapa de riesgo-UO'!AB332</f>
        <v>0</v>
      </c>
      <c r="O331" s="276" t="str">
        <f>'01-Mapa de riesgo-UO'!AG332</f>
        <v>Transitorio</v>
      </c>
      <c r="P331" s="277" t="str">
        <f>'01-Mapa de riesgo-UO'!AL332</f>
        <v>No definida</v>
      </c>
      <c r="Q331" s="277" t="str">
        <f>'01-Mapa de riesgo-UO'!AP332</f>
        <v>Preventivo</v>
      </c>
      <c r="R331" s="438" t="str">
        <f>'01-Mapa de riesgo-UO'!AR332</f>
        <v>ACEPTABLE</v>
      </c>
      <c r="S331" s="457" t="s">
        <v>2025</v>
      </c>
      <c r="T331" s="457"/>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78" t="s">
        <v>282</v>
      </c>
      <c r="Y331" s="278" t="s">
        <v>2026</v>
      </c>
      <c r="Z331" s="278" t="s">
        <v>643</v>
      </c>
      <c r="AA331" s="278"/>
      <c r="AB331" s="440" t="s">
        <v>648</v>
      </c>
    </row>
    <row r="332" spans="1:28" ht="51" hidden="1" customHeight="1" x14ac:dyDescent="0.2">
      <c r="A332" s="378"/>
      <c r="B332" s="372"/>
      <c r="C332" s="459"/>
      <c r="D332" s="372"/>
      <c r="E332" s="372"/>
      <c r="F332" s="372"/>
      <c r="G332" s="133">
        <f>'01-Mapa de riesgo-UO'!I333</f>
        <v>0</v>
      </c>
      <c r="H332" s="372"/>
      <c r="I332" s="438"/>
      <c r="J332" s="372"/>
      <c r="K332" s="455"/>
      <c r="L332" s="457"/>
      <c r="M332" s="276" t="str">
        <f>IF('01-Mapa de riesgo-UO'!S333="No existen", "No existe control para el riesgo",'01-Mapa de riesgo-UO'!W333)</f>
        <v>Programar las diferentes reglas de decisión en los Formatos de Registro y Estimación de Incertidumbre                                                     123-LME-F25 y 123-LME-F77</v>
      </c>
      <c r="N332" s="276">
        <f>'01-Mapa de riesgo-UO'!AB333</f>
        <v>0</v>
      </c>
      <c r="O332" s="276" t="str">
        <f>'01-Mapa de riesgo-UO'!AG333</f>
        <v>Transitorio</v>
      </c>
      <c r="P332" s="277" t="str">
        <f>'01-Mapa de riesgo-UO'!AL333</f>
        <v>No definida</v>
      </c>
      <c r="Q332" s="277" t="str">
        <f>'01-Mapa de riesgo-UO'!AP333</f>
        <v>Preventivo</v>
      </c>
      <c r="R332" s="438"/>
      <c r="S332" s="457" t="s">
        <v>2025</v>
      </c>
      <c r="T332" s="457"/>
      <c r="U332" s="114">
        <f>'01-Mapa de riesgo-UO'!AW333</f>
        <v>0</v>
      </c>
      <c r="V332" s="114">
        <f>'01-Mapa de riesgo-UO'!AX333</f>
        <v>0</v>
      </c>
      <c r="W332" s="132">
        <f>IF(U332="COMPARTIR",'01-Mapa de riesgo-UO'!BA333, IF(U332=0, 0,$I$6))</f>
        <v>0</v>
      </c>
      <c r="X332" s="278"/>
      <c r="Y332" s="278"/>
      <c r="Z332" s="278"/>
      <c r="AA332" s="278"/>
      <c r="AB332" s="440"/>
    </row>
    <row r="333" spans="1:28" ht="51" hidden="1" customHeight="1" x14ac:dyDescent="0.2">
      <c r="A333" s="378"/>
      <c r="B333" s="372"/>
      <c r="C333" s="459"/>
      <c r="D333" s="372"/>
      <c r="E333" s="372"/>
      <c r="F333" s="372"/>
      <c r="G333" s="133">
        <f>'01-Mapa de riesgo-UO'!I334</f>
        <v>0</v>
      </c>
      <c r="H333" s="372"/>
      <c r="I333" s="438"/>
      <c r="J333" s="372"/>
      <c r="K333" s="455"/>
      <c r="L333" s="457"/>
      <c r="M333" s="276" t="str">
        <f>IF('01-Mapa de riesgo-UO'!S334="No existen", "No existe control para el riesgo",'01-Mapa de riesgo-UO'!W334)</f>
        <v>Revisión de los certificados de calibración antes de ser emitidos</v>
      </c>
      <c r="N333" s="276">
        <f>'01-Mapa de riesgo-UO'!AB334</f>
        <v>0</v>
      </c>
      <c r="O333" s="276" t="str">
        <f>'01-Mapa de riesgo-UO'!AG334</f>
        <v>Transitorio</v>
      </c>
      <c r="P333" s="277" t="str">
        <f>'01-Mapa de riesgo-UO'!AL334</f>
        <v>No definida</v>
      </c>
      <c r="Q333" s="277" t="str">
        <f>'01-Mapa de riesgo-UO'!AP334</f>
        <v>Preventivo</v>
      </c>
      <c r="R333" s="438"/>
      <c r="S333" s="457" t="s">
        <v>2025</v>
      </c>
      <c r="T333" s="457"/>
      <c r="U333" s="114">
        <f>'01-Mapa de riesgo-UO'!AW334</f>
        <v>0</v>
      </c>
      <c r="V333" s="114">
        <f>'01-Mapa de riesgo-UO'!AX334</f>
        <v>0</v>
      </c>
      <c r="W333" s="132">
        <f>IF(U333="COMPARTIR",'01-Mapa de riesgo-UO'!BA334, IF(U333=0, 0,$I$6))</f>
        <v>0</v>
      </c>
      <c r="X333" s="278"/>
      <c r="Y333" s="278"/>
      <c r="Z333" s="278"/>
      <c r="AA333" s="278"/>
      <c r="AB333" s="440"/>
    </row>
    <row r="334" spans="1:28" ht="51" hidden="1" customHeight="1" x14ac:dyDescent="0.2">
      <c r="A334" s="378">
        <v>109</v>
      </c>
      <c r="B334" s="372" t="str">
        <f>'01-Mapa de riesgo-UO'!D335</f>
        <v>EXTENSIÓN_PROYECCIÓN_SOCIAL</v>
      </c>
      <c r="C334" s="459"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372" t="str">
        <f>'01-Mapa de riesgo-UO'!AU335</f>
        <v>Número de magnitudes definidas por el laboratorio en la verificación / Número de magnitudes establecidas en el documento normativo</v>
      </c>
      <c r="K334" s="455">
        <v>1</v>
      </c>
      <c r="L334" s="457" t="s">
        <v>1902</v>
      </c>
      <c r="M334" s="276" t="str">
        <f>IF('01-Mapa de riesgo-UO'!S335="No existen", "No existe control para el riesgo",'01-Mapa de riesgo-UO'!W335)</f>
        <v>Verificar por medio de una Tabla cruzada el cumplimiento de los requisitos del documento normativo de calibración en el laboratorio</v>
      </c>
      <c r="N334" s="276">
        <f>'01-Mapa de riesgo-UO'!AB335</f>
        <v>0</v>
      </c>
      <c r="O334" s="276" t="str">
        <f>'01-Mapa de riesgo-UO'!AG335</f>
        <v>Transitorio</v>
      </c>
      <c r="P334" s="277" t="str">
        <f>'01-Mapa de riesgo-UO'!AL335</f>
        <v>No definida</v>
      </c>
      <c r="Q334" s="277" t="str">
        <f>'01-Mapa de riesgo-UO'!AP335</f>
        <v>Preventivo</v>
      </c>
      <c r="R334" s="438" t="str">
        <f>'01-Mapa de riesgo-UO'!AR335</f>
        <v>ACEPTABLE</v>
      </c>
      <c r="S334" s="457" t="s">
        <v>2025</v>
      </c>
      <c r="T334" s="457"/>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78" t="s">
        <v>642</v>
      </c>
      <c r="Y334" s="278" t="s">
        <v>2968</v>
      </c>
      <c r="Z334" s="278" t="s">
        <v>645</v>
      </c>
      <c r="AA334" s="278" t="s">
        <v>2969</v>
      </c>
      <c r="AB334" s="440" t="s">
        <v>660</v>
      </c>
    </row>
    <row r="335" spans="1:28" ht="51" hidden="1" customHeight="1" x14ac:dyDescent="0.2">
      <c r="A335" s="378"/>
      <c r="B335" s="372"/>
      <c r="C335" s="459"/>
      <c r="D335" s="372"/>
      <c r="E335" s="372"/>
      <c r="F335" s="372"/>
      <c r="G335" s="133">
        <f>'01-Mapa de riesgo-UO'!I336</f>
        <v>0</v>
      </c>
      <c r="H335" s="372"/>
      <c r="I335" s="438"/>
      <c r="J335" s="372"/>
      <c r="K335" s="455"/>
      <c r="L335" s="457"/>
      <c r="M335" s="276" t="str">
        <f>IF('01-Mapa de riesgo-UO'!S336="No existen", "No existe control para el riesgo",'01-Mapa de riesgo-UO'!W336)</f>
        <v>Realizar la verificación de cada uno de los métodos del laboratorio</v>
      </c>
      <c r="N335" s="276">
        <f>'01-Mapa de riesgo-UO'!AB336</f>
        <v>0</v>
      </c>
      <c r="O335" s="276" t="str">
        <f>'01-Mapa de riesgo-UO'!AG336</f>
        <v>Transitorio</v>
      </c>
      <c r="P335" s="277" t="str">
        <f>'01-Mapa de riesgo-UO'!AL336</f>
        <v>No definida</v>
      </c>
      <c r="Q335" s="277" t="str">
        <f>'01-Mapa de riesgo-UO'!AP336</f>
        <v>Preventivo</v>
      </c>
      <c r="R335" s="438"/>
      <c r="S335" s="457" t="s">
        <v>2025</v>
      </c>
      <c r="T335" s="457"/>
      <c r="U335" s="114">
        <f>'01-Mapa de riesgo-UO'!AW336</f>
        <v>0</v>
      </c>
      <c r="V335" s="114">
        <f>'01-Mapa de riesgo-UO'!AX336</f>
        <v>0</v>
      </c>
      <c r="W335" s="132">
        <f>IF(U335="COMPARTIR",'01-Mapa de riesgo-UO'!BA336, IF(U335=0, 0,$I$6))</f>
        <v>0</v>
      </c>
      <c r="X335" s="278"/>
      <c r="Y335" s="278"/>
      <c r="Z335" s="278"/>
      <c r="AA335" s="278"/>
      <c r="AB335" s="440"/>
    </row>
    <row r="336" spans="1:28" ht="51" hidden="1" customHeight="1" x14ac:dyDescent="0.2">
      <c r="A336" s="378"/>
      <c r="B336" s="372"/>
      <c r="C336" s="459"/>
      <c r="D336" s="372"/>
      <c r="E336" s="372"/>
      <c r="F336" s="372"/>
      <c r="G336" s="133">
        <f>'01-Mapa de riesgo-UO'!I337</f>
        <v>0</v>
      </c>
      <c r="H336" s="372"/>
      <c r="I336" s="438"/>
      <c r="J336" s="372"/>
      <c r="K336" s="455"/>
      <c r="L336" s="457"/>
      <c r="M336" s="276">
        <f>IF('01-Mapa de riesgo-UO'!S337="No existen", "No existe control para el riesgo",'01-Mapa de riesgo-UO'!W337)</f>
        <v>0</v>
      </c>
      <c r="N336" s="276">
        <f>'01-Mapa de riesgo-UO'!AB337</f>
        <v>0</v>
      </c>
      <c r="O336" s="276">
        <f>'01-Mapa de riesgo-UO'!AG337</f>
        <v>0</v>
      </c>
      <c r="P336" s="277">
        <f>'01-Mapa de riesgo-UO'!AL337</f>
        <v>0</v>
      </c>
      <c r="Q336" s="277">
        <f>'01-Mapa de riesgo-UO'!AP337</f>
        <v>0</v>
      </c>
      <c r="R336" s="438"/>
      <c r="S336" s="457"/>
      <c r="T336" s="457"/>
      <c r="U336" s="114">
        <f>'01-Mapa de riesgo-UO'!AW337</f>
        <v>0</v>
      </c>
      <c r="V336" s="114">
        <f>'01-Mapa de riesgo-UO'!AX337</f>
        <v>0</v>
      </c>
      <c r="W336" s="132">
        <f>IF(U336="COMPARTIR",'01-Mapa de riesgo-UO'!BA337, IF(U336=0, 0,$I$6))</f>
        <v>0</v>
      </c>
      <c r="X336" s="278"/>
      <c r="Y336" s="278"/>
      <c r="Z336" s="278"/>
      <c r="AA336" s="278"/>
      <c r="AB336" s="440"/>
    </row>
    <row r="337" spans="1:28" ht="51" hidden="1" customHeight="1" x14ac:dyDescent="0.2">
      <c r="A337" s="378">
        <v>110</v>
      </c>
      <c r="B337" s="372" t="str">
        <f>'01-Mapa de riesgo-UO'!D338</f>
        <v>EXTENSIÓN_PROYECCIÓN_SOCIAL</v>
      </c>
      <c r="C337" s="459"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372" t="str">
        <f>'01-Mapa de riesgo-UO'!AU338</f>
        <v>Número de No Conformidades por estimación de incertidumbre / Total de No Conformidades</v>
      </c>
      <c r="K337" s="455">
        <v>0</v>
      </c>
      <c r="L337" s="457" t="s">
        <v>1903</v>
      </c>
      <c r="M337" s="276"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76">
        <f>'01-Mapa de riesgo-UO'!AB338</f>
        <v>0</v>
      </c>
      <c r="O337" s="276" t="str">
        <f>'01-Mapa de riesgo-UO'!AG338</f>
        <v>Transitorio</v>
      </c>
      <c r="P337" s="277" t="str">
        <f>'01-Mapa de riesgo-UO'!AL338</f>
        <v>No definida</v>
      </c>
      <c r="Q337" s="277" t="str">
        <f>'01-Mapa de riesgo-UO'!AP338</f>
        <v>Preventivo</v>
      </c>
      <c r="R337" s="438" t="str">
        <f>'01-Mapa de riesgo-UO'!AR338</f>
        <v>ACEPTABLE</v>
      </c>
      <c r="S337" s="457" t="s">
        <v>2025</v>
      </c>
      <c r="T337" s="457"/>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78" t="s">
        <v>642</v>
      </c>
      <c r="Y337" s="278" t="s">
        <v>2970</v>
      </c>
      <c r="Z337" s="278" t="s">
        <v>645</v>
      </c>
      <c r="AA337" s="278" t="s">
        <v>2971</v>
      </c>
      <c r="AB337" s="440" t="s">
        <v>660</v>
      </c>
    </row>
    <row r="338" spans="1:28" ht="51" hidden="1" customHeight="1" x14ac:dyDescent="0.2">
      <c r="A338" s="378"/>
      <c r="B338" s="372"/>
      <c r="C338" s="459"/>
      <c r="D338" s="372"/>
      <c r="E338" s="372"/>
      <c r="F338" s="372"/>
      <c r="G338" s="133">
        <f>'01-Mapa de riesgo-UO'!I339</f>
        <v>0</v>
      </c>
      <c r="H338" s="372"/>
      <c r="I338" s="438"/>
      <c r="J338" s="372"/>
      <c r="K338" s="455"/>
      <c r="L338" s="457"/>
      <c r="M338" s="276" t="str">
        <f>IF('01-Mapa de riesgo-UO'!S339="No existen", "No existe control para el riesgo",'01-Mapa de riesgo-UO'!W339)</f>
        <v>Estudiar las posibles magnitudes de influencia que pueden influir sobre la incertidumbre de medición para los métodos No Normalizados del laboratorio</v>
      </c>
      <c r="N338" s="276">
        <f>'01-Mapa de riesgo-UO'!AB339</f>
        <v>0</v>
      </c>
      <c r="O338" s="276" t="str">
        <f>'01-Mapa de riesgo-UO'!AG339</f>
        <v>Transitorio</v>
      </c>
      <c r="P338" s="277" t="str">
        <f>'01-Mapa de riesgo-UO'!AL339</f>
        <v>No definida</v>
      </c>
      <c r="Q338" s="277" t="str">
        <f>'01-Mapa de riesgo-UO'!AP339</f>
        <v>Preventivo</v>
      </c>
      <c r="R338" s="438"/>
      <c r="S338" s="457" t="s">
        <v>2025</v>
      </c>
      <c r="T338" s="457"/>
      <c r="U338" s="114">
        <f>'01-Mapa de riesgo-UO'!AW339</f>
        <v>0</v>
      </c>
      <c r="V338" s="114">
        <f>'01-Mapa de riesgo-UO'!AX339</f>
        <v>0</v>
      </c>
      <c r="W338" s="132">
        <f>IF(U338="COMPARTIR",'01-Mapa de riesgo-UO'!BA339, IF(U338=0, 0,$I$6))</f>
        <v>0</v>
      </c>
      <c r="X338" s="278"/>
      <c r="Y338" s="278"/>
      <c r="Z338" s="278"/>
      <c r="AA338" s="278"/>
      <c r="AB338" s="440"/>
    </row>
    <row r="339" spans="1:28" ht="51" hidden="1" customHeight="1" x14ac:dyDescent="0.2">
      <c r="A339" s="378"/>
      <c r="B339" s="372"/>
      <c r="C339" s="459"/>
      <c r="D339" s="372"/>
      <c r="E339" s="372"/>
      <c r="F339" s="372"/>
      <c r="G339" s="133">
        <f>'01-Mapa de riesgo-UO'!I340</f>
        <v>0</v>
      </c>
      <c r="H339" s="372"/>
      <c r="I339" s="438"/>
      <c r="J339" s="372"/>
      <c r="K339" s="455"/>
      <c r="L339" s="457"/>
      <c r="M339" s="276">
        <f>IF('01-Mapa de riesgo-UO'!S340="No existen", "No existe control para el riesgo",'01-Mapa de riesgo-UO'!W340)</f>
        <v>0</v>
      </c>
      <c r="N339" s="276">
        <f>'01-Mapa de riesgo-UO'!AB340</f>
        <v>0</v>
      </c>
      <c r="O339" s="276">
        <f>'01-Mapa de riesgo-UO'!AG340</f>
        <v>0</v>
      </c>
      <c r="P339" s="277">
        <f>'01-Mapa de riesgo-UO'!AL340</f>
        <v>0</v>
      </c>
      <c r="Q339" s="277">
        <f>'01-Mapa de riesgo-UO'!AP340</f>
        <v>0</v>
      </c>
      <c r="R339" s="438"/>
      <c r="S339" s="457"/>
      <c r="T339" s="457"/>
      <c r="U339" s="114">
        <f>'01-Mapa de riesgo-UO'!AW340</f>
        <v>0</v>
      </c>
      <c r="V339" s="114">
        <f>'01-Mapa de riesgo-UO'!AX340</f>
        <v>0</v>
      </c>
      <c r="W339" s="132">
        <f>IF(U339="COMPARTIR",'01-Mapa de riesgo-UO'!BA340, IF(U339=0, 0,$I$6))</f>
        <v>0</v>
      </c>
      <c r="X339" s="278"/>
      <c r="Y339" s="278"/>
      <c r="Z339" s="278"/>
      <c r="AA339" s="278"/>
      <c r="AB339" s="440"/>
    </row>
    <row r="340" spans="1:28" ht="51" hidden="1" customHeight="1" x14ac:dyDescent="0.2">
      <c r="A340" s="378">
        <v>111</v>
      </c>
      <c r="B340" s="372" t="str">
        <f>'01-Mapa de riesgo-UO'!D341</f>
        <v>EXTENSIÓN_PROYECCIÓN_SOCIAL</v>
      </c>
      <c r="C340" s="459"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372" t="str">
        <f>'01-Mapa de riesgo-UO'!AU341</f>
        <v>Número ensayos no satisfactorios / Número ensayos total</v>
      </c>
      <c r="K340" s="455">
        <v>0</v>
      </c>
      <c r="L340" s="457" t="s">
        <v>2027</v>
      </c>
      <c r="M340" s="276" t="str">
        <f>IF('01-Mapa de riesgo-UO'!S341="No existen", "No existe control para el riesgo",'01-Mapa de riesgo-UO'!W341)</f>
        <v>Cumplir con la programación establecida en el Plan de calibración, verificación y mantenimiento del laboratorio en cada vigencia</v>
      </c>
      <c r="N340" s="276">
        <f>'01-Mapa de riesgo-UO'!AB341</f>
        <v>0</v>
      </c>
      <c r="O340" s="276" t="str">
        <f>'01-Mapa de riesgo-UO'!AG341</f>
        <v>Transitorio</v>
      </c>
      <c r="P340" s="277" t="str">
        <f>'01-Mapa de riesgo-UO'!AL341</f>
        <v>Trimestral</v>
      </c>
      <c r="Q340" s="277" t="str">
        <f>'01-Mapa de riesgo-UO'!AP341</f>
        <v>Preventivo</v>
      </c>
      <c r="R340" s="438" t="str">
        <f>'01-Mapa de riesgo-UO'!AR341</f>
        <v>ACEPTABLE</v>
      </c>
      <c r="S340" s="457" t="s">
        <v>2025</v>
      </c>
      <c r="T340" s="457"/>
      <c r="U340" s="114" t="str">
        <f>'01-Mapa de riesgo-UO'!AW341</f>
        <v>ASUMIR</v>
      </c>
      <c r="V340" s="114">
        <f>'01-Mapa de riesgo-UO'!AX341</f>
        <v>0</v>
      </c>
      <c r="W340" s="132">
        <f>IF(U340="COMPARTIR",'01-Mapa de riesgo-UO'!BA341, IF(U340=0, 0,$I$6))</f>
        <v>0</v>
      </c>
      <c r="X340" s="278"/>
      <c r="Y340" s="278"/>
      <c r="Z340" s="278"/>
      <c r="AA340" s="278"/>
      <c r="AB340" s="440" t="s">
        <v>660</v>
      </c>
    </row>
    <row r="341" spans="1:28" ht="51" hidden="1" customHeight="1" x14ac:dyDescent="0.2">
      <c r="A341" s="378"/>
      <c r="B341" s="372"/>
      <c r="C341" s="459"/>
      <c r="D341" s="372"/>
      <c r="E341" s="372"/>
      <c r="F341" s="372"/>
      <c r="G341" s="133">
        <f>'01-Mapa de riesgo-UO'!I342</f>
        <v>0</v>
      </c>
      <c r="H341" s="372"/>
      <c r="I341" s="438"/>
      <c r="J341" s="372"/>
      <c r="K341" s="455"/>
      <c r="L341" s="457"/>
      <c r="M341" s="276" t="str">
        <f>IF('01-Mapa de riesgo-UO'!S342="No existen", "No existe control para el riesgo",'01-Mapa de riesgo-UO'!W342)</f>
        <v>Cumplir con el Programa Anual de Capacitación y la Supervisión del Personal del laboratorio</v>
      </c>
      <c r="N341" s="276">
        <f>'01-Mapa de riesgo-UO'!AB342</f>
        <v>0</v>
      </c>
      <c r="O341" s="276" t="str">
        <f>'01-Mapa de riesgo-UO'!AG342</f>
        <v>Transitorio</v>
      </c>
      <c r="P341" s="277" t="str">
        <f>'01-Mapa de riesgo-UO'!AL342</f>
        <v>Anual</v>
      </c>
      <c r="Q341" s="277" t="str">
        <f>'01-Mapa de riesgo-UO'!AP342</f>
        <v>Preventivo</v>
      </c>
      <c r="R341" s="438"/>
      <c r="S341" s="457" t="s">
        <v>2025</v>
      </c>
      <c r="T341" s="457"/>
      <c r="U341" s="114" t="str">
        <f>'01-Mapa de riesgo-UO'!AW342</f>
        <v>ASUMIR</v>
      </c>
      <c r="V341" s="114">
        <f>'01-Mapa de riesgo-UO'!AX342</f>
        <v>0</v>
      </c>
      <c r="W341" s="132">
        <f>IF(U341="COMPARTIR",'01-Mapa de riesgo-UO'!BA342, IF(U341=0, 0,$I$6))</f>
        <v>0</v>
      </c>
      <c r="X341" s="278"/>
      <c r="Y341" s="278"/>
      <c r="Z341" s="278"/>
      <c r="AA341" s="278"/>
      <c r="AB341" s="440"/>
    </row>
    <row r="342" spans="1:28" ht="51" hidden="1" customHeight="1" x14ac:dyDescent="0.2">
      <c r="A342" s="378"/>
      <c r="B342" s="372"/>
      <c r="C342" s="459"/>
      <c r="D342" s="372"/>
      <c r="E342" s="372"/>
      <c r="F342" s="372"/>
      <c r="G342" s="133">
        <f>'01-Mapa de riesgo-UO'!I343</f>
        <v>0</v>
      </c>
      <c r="H342" s="372"/>
      <c r="I342" s="438"/>
      <c r="J342" s="372"/>
      <c r="K342" s="455"/>
      <c r="L342" s="457"/>
      <c r="M342" s="276" t="str">
        <f>IF('01-Mapa de riesgo-UO'!S343="No existen", "No existe control para el riesgo",'01-Mapa de riesgo-UO'!W343)</f>
        <v>Aplicar métodos de calibración apropiados para el uso previsto</v>
      </c>
      <c r="N342" s="276">
        <f>'01-Mapa de riesgo-UO'!AB343</f>
        <v>0</v>
      </c>
      <c r="O342" s="276" t="str">
        <f>'01-Mapa de riesgo-UO'!AG343</f>
        <v>Transitorio</v>
      </c>
      <c r="P342" s="277" t="str">
        <f>'01-Mapa de riesgo-UO'!AL343</f>
        <v>Semestral</v>
      </c>
      <c r="Q342" s="277" t="str">
        <f>'01-Mapa de riesgo-UO'!AP343</f>
        <v>Preventivo</v>
      </c>
      <c r="R342" s="438"/>
      <c r="S342" s="457" t="s">
        <v>2025</v>
      </c>
      <c r="T342" s="457"/>
      <c r="U342" s="114" t="str">
        <f>'01-Mapa de riesgo-UO'!AW343</f>
        <v>ASUMIR</v>
      </c>
      <c r="V342" s="114">
        <f>'01-Mapa de riesgo-UO'!AX343</f>
        <v>0</v>
      </c>
      <c r="W342" s="132">
        <f>IF(U342="COMPARTIR",'01-Mapa de riesgo-UO'!BA343, IF(U342=0, 0,$I$6))</f>
        <v>0</v>
      </c>
      <c r="X342" s="278"/>
      <c r="Y342" s="278"/>
      <c r="Z342" s="278"/>
      <c r="AA342" s="278"/>
      <c r="AB342" s="440"/>
    </row>
    <row r="343" spans="1:28" ht="51" hidden="1" customHeight="1" x14ac:dyDescent="0.2">
      <c r="A343" s="378">
        <v>112</v>
      </c>
      <c r="B343" s="372" t="str">
        <f>'01-Mapa de riesgo-UO'!D344</f>
        <v>EXTENSIÓN_PROYECCIÓN_SOCIAL</v>
      </c>
      <c r="C343" s="459"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372" t="str">
        <f>'01-Mapa de riesgo-UO'!AU344</f>
        <v>Número de reparaciones en el equipo de aire acondicionado o en el deshumidificador por vigencia</v>
      </c>
      <c r="K343" s="455">
        <v>0</v>
      </c>
      <c r="L343" s="457" t="s">
        <v>1904</v>
      </c>
      <c r="M343" s="276" t="str">
        <f>IF('01-Mapa de riesgo-UO'!S344="No existen", "No existe control para el riesgo",'01-Mapa de riesgo-UO'!W344)</f>
        <v>Solicitar al área de Servicios Institucionales el mantenimiento preventivo del aire acondicionado y del deshumidificador</v>
      </c>
      <c r="N343" s="276">
        <f>'01-Mapa de riesgo-UO'!AB344</f>
        <v>0</v>
      </c>
      <c r="O343" s="276" t="str">
        <f>'01-Mapa de riesgo-UO'!AG344</f>
        <v>Órdenes de Servicio</v>
      </c>
      <c r="P343" s="277" t="str">
        <f>'01-Mapa de riesgo-UO'!AL344</f>
        <v>Anual</v>
      </c>
      <c r="Q343" s="277" t="str">
        <f>'01-Mapa de riesgo-UO'!AP344</f>
        <v>Preventivo</v>
      </c>
      <c r="R343" s="438" t="str">
        <f>'01-Mapa de riesgo-UO'!AR344</f>
        <v>ACEPTABLE</v>
      </c>
      <c r="S343" s="457" t="s">
        <v>2025</v>
      </c>
      <c r="T343" s="457"/>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78" t="s">
        <v>642</v>
      </c>
      <c r="Y343" s="278" t="s">
        <v>2972</v>
      </c>
      <c r="Z343" s="278" t="s">
        <v>645</v>
      </c>
      <c r="AA343" s="158"/>
      <c r="AB343" s="440" t="s">
        <v>660</v>
      </c>
    </row>
    <row r="344" spans="1:28" ht="51" hidden="1" customHeight="1" x14ac:dyDescent="0.2">
      <c r="A344" s="378"/>
      <c r="B344" s="372"/>
      <c r="C344" s="459"/>
      <c r="D344" s="372"/>
      <c r="E344" s="372"/>
      <c r="F344" s="372"/>
      <c r="G344" s="133">
        <f>'01-Mapa de riesgo-UO'!I345</f>
        <v>0</v>
      </c>
      <c r="H344" s="372"/>
      <c r="I344" s="438"/>
      <c r="J344" s="372"/>
      <c r="K344" s="455"/>
      <c r="L344" s="457"/>
      <c r="M344" s="276">
        <f>IF('01-Mapa de riesgo-UO'!S345="No existen", "No existe control para el riesgo",'01-Mapa de riesgo-UO'!W345)</f>
        <v>0</v>
      </c>
      <c r="N344" s="276">
        <f>'01-Mapa de riesgo-UO'!AB345</f>
        <v>0</v>
      </c>
      <c r="O344" s="276">
        <f>'01-Mapa de riesgo-UO'!AG345</f>
        <v>0</v>
      </c>
      <c r="P344" s="277">
        <f>'01-Mapa de riesgo-UO'!AL345</f>
        <v>0</v>
      </c>
      <c r="Q344" s="277">
        <f>'01-Mapa de riesgo-UO'!AP345</f>
        <v>0</v>
      </c>
      <c r="R344" s="438"/>
      <c r="S344" s="457"/>
      <c r="T344" s="457"/>
      <c r="U344" s="114">
        <f>'01-Mapa de riesgo-UO'!AW345</f>
        <v>0</v>
      </c>
      <c r="V344" s="114">
        <f>'01-Mapa de riesgo-UO'!AX345</f>
        <v>0</v>
      </c>
      <c r="W344" s="132">
        <f>IF(U344="COMPARTIR",'01-Mapa de riesgo-UO'!BA345, IF(U344=0, 0,$I$6))</f>
        <v>0</v>
      </c>
      <c r="X344" s="278"/>
      <c r="Y344" s="278"/>
      <c r="Z344" s="278"/>
      <c r="AA344" s="278"/>
      <c r="AB344" s="440"/>
    </row>
    <row r="345" spans="1:28" ht="51" hidden="1" customHeight="1" x14ac:dyDescent="0.2">
      <c r="A345" s="378"/>
      <c r="B345" s="372"/>
      <c r="C345" s="459"/>
      <c r="D345" s="372"/>
      <c r="E345" s="372"/>
      <c r="F345" s="372"/>
      <c r="G345" s="133">
        <f>'01-Mapa de riesgo-UO'!I346</f>
        <v>0</v>
      </c>
      <c r="H345" s="372"/>
      <c r="I345" s="438"/>
      <c r="J345" s="372"/>
      <c r="K345" s="455"/>
      <c r="L345" s="457"/>
      <c r="M345" s="276">
        <f>IF('01-Mapa de riesgo-UO'!S346="No existen", "No existe control para el riesgo",'01-Mapa de riesgo-UO'!W346)</f>
        <v>0</v>
      </c>
      <c r="N345" s="276">
        <f>'01-Mapa de riesgo-UO'!AB346</f>
        <v>0</v>
      </c>
      <c r="O345" s="276">
        <f>'01-Mapa de riesgo-UO'!AG346</f>
        <v>0</v>
      </c>
      <c r="P345" s="277">
        <f>'01-Mapa de riesgo-UO'!AL346</f>
        <v>0</v>
      </c>
      <c r="Q345" s="277">
        <f>'01-Mapa de riesgo-UO'!AP346</f>
        <v>0</v>
      </c>
      <c r="R345" s="438"/>
      <c r="S345" s="457"/>
      <c r="T345" s="457"/>
      <c r="U345" s="114">
        <f>'01-Mapa de riesgo-UO'!AW346</f>
        <v>0</v>
      </c>
      <c r="V345" s="114">
        <f>'01-Mapa de riesgo-UO'!AX346</f>
        <v>0</v>
      </c>
      <c r="W345" s="132">
        <f>IF(U345="COMPARTIR",'01-Mapa de riesgo-UO'!BA346, IF(U345=0, 0,$I$6))</f>
        <v>0</v>
      </c>
      <c r="X345" s="278"/>
      <c r="Y345" s="278"/>
      <c r="Z345" s="278"/>
      <c r="AA345" s="278"/>
      <c r="AB345" s="440"/>
    </row>
    <row r="346" spans="1:28" ht="51" hidden="1" customHeight="1" x14ac:dyDescent="0.2">
      <c r="A346" s="378">
        <v>113</v>
      </c>
      <c r="B346" s="372" t="str">
        <f>'01-Mapa de riesgo-UO'!D347</f>
        <v>EXTENSIÓN_PROYECCIÓN_SOCIAL</v>
      </c>
      <c r="C346" s="459"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372" t="str">
        <f>'01-Mapa de riesgo-UO'!AU347</f>
        <v>Número de equipos que participan en las calibraciones averiados por año / Número total de equipos que participan en las calibraciones</v>
      </c>
      <c r="K346" s="472">
        <v>0</v>
      </c>
      <c r="L346" s="457" t="s">
        <v>1905</v>
      </c>
      <c r="M346" s="276" t="str">
        <f>IF('01-Mapa de riesgo-UO'!S347="No existen", "No existe control para el riesgo",'01-Mapa de riesgo-UO'!W347)</f>
        <v>Aplicar oportuna y correctamente el Instructivo de Instalaciones y Condiciones Ambientales</v>
      </c>
      <c r="N346" s="276">
        <f>'01-Mapa de riesgo-UO'!AB347</f>
        <v>0</v>
      </c>
      <c r="O346" s="276" t="str">
        <f>'01-Mapa de riesgo-UO'!AG347</f>
        <v>Transitorio</v>
      </c>
      <c r="P346" s="277" t="str">
        <f>'01-Mapa de riesgo-UO'!AL347</f>
        <v>No definida</v>
      </c>
      <c r="Q346" s="277" t="str">
        <f>'01-Mapa de riesgo-UO'!AP347</f>
        <v>Preventivo</v>
      </c>
      <c r="R346" s="438" t="str">
        <f>'01-Mapa de riesgo-UO'!AR347</f>
        <v>ACEPTABLE</v>
      </c>
      <c r="S346" s="457" t="s">
        <v>2025</v>
      </c>
      <c r="T346" s="457"/>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78" t="s">
        <v>642</v>
      </c>
      <c r="Y346" s="278" t="s">
        <v>2028</v>
      </c>
      <c r="Z346" s="278" t="s">
        <v>645</v>
      </c>
      <c r="AA346" s="158"/>
      <c r="AB346" s="440" t="s">
        <v>660</v>
      </c>
    </row>
    <row r="347" spans="1:28" ht="51" hidden="1" customHeight="1" x14ac:dyDescent="0.2">
      <c r="A347" s="378"/>
      <c r="B347" s="372"/>
      <c r="C347" s="459"/>
      <c r="D347" s="372"/>
      <c r="E347" s="372"/>
      <c r="F347" s="372"/>
      <c r="G347" s="133">
        <f>'01-Mapa de riesgo-UO'!I348</f>
        <v>0</v>
      </c>
      <c r="H347" s="372"/>
      <c r="I347" s="438"/>
      <c r="J347" s="372"/>
      <c r="K347" s="455"/>
      <c r="L347" s="457"/>
      <c r="M347" s="276" t="str">
        <f>IF('01-Mapa de riesgo-UO'!S348="No existen", "No existe control para el riesgo",'01-Mapa de riesgo-UO'!W348)</f>
        <v>Cumplir con la programación establecida en el Plan de calibración, verificación y mantenimiento del laboratorio en cada vigencia</v>
      </c>
      <c r="N347" s="276">
        <f>'01-Mapa de riesgo-UO'!AB348</f>
        <v>0</v>
      </c>
      <c r="O347" s="276" t="str">
        <f>'01-Mapa de riesgo-UO'!AG348</f>
        <v>Contratista</v>
      </c>
      <c r="P347" s="277" t="str">
        <f>'01-Mapa de riesgo-UO'!AL348</f>
        <v>Trimestral</v>
      </c>
      <c r="Q347" s="277" t="str">
        <f>'01-Mapa de riesgo-UO'!AP348</f>
        <v>Preventivo</v>
      </c>
      <c r="R347" s="438"/>
      <c r="S347" s="457" t="s">
        <v>2025</v>
      </c>
      <c r="T347" s="457"/>
      <c r="U347" s="114">
        <f>'01-Mapa de riesgo-UO'!AW348</f>
        <v>0</v>
      </c>
      <c r="V347" s="114">
        <f>'01-Mapa de riesgo-UO'!AX348</f>
        <v>0</v>
      </c>
      <c r="W347" s="132">
        <f>IF(U347="COMPARTIR",'01-Mapa de riesgo-UO'!BA348, IF(U347=0, 0,$I$6))</f>
        <v>0</v>
      </c>
      <c r="X347" s="278"/>
      <c r="Y347" s="278"/>
      <c r="Z347" s="278"/>
      <c r="AA347" s="278"/>
      <c r="AB347" s="440"/>
    </row>
    <row r="348" spans="1:28" ht="51" hidden="1" customHeight="1" x14ac:dyDescent="0.2">
      <c r="A348" s="378"/>
      <c r="B348" s="372"/>
      <c r="C348" s="459"/>
      <c r="D348" s="372"/>
      <c r="E348" s="372"/>
      <c r="F348" s="372"/>
      <c r="G348" s="133">
        <f>'01-Mapa de riesgo-UO'!I349</f>
        <v>0</v>
      </c>
      <c r="H348" s="372"/>
      <c r="I348" s="438"/>
      <c r="J348" s="372"/>
      <c r="K348" s="455"/>
      <c r="L348" s="457"/>
      <c r="M348" s="276">
        <f>IF('01-Mapa de riesgo-UO'!S349="No existen", "No existe control para el riesgo",'01-Mapa de riesgo-UO'!W349)</f>
        <v>0</v>
      </c>
      <c r="N348" s="276">
        <f>'01-Mapa de riesgo-UO'!AB349</f>
        <v>0</v>
      </c>
      <c r="O348" s="276">
        <f>'01-Mapa de riesgo-UO'!AG349</f>
        <v>0</v>
      </c>
      <c r="P348" s="277">
        <f>'01-Mapa de riesgo-UO'!AL349</f>
        <v>0</v>
      </c>
      <c r="Q348" s="277">
        <f>'01-Mapa de riesgo-UO'!AP349</f>
        <v>0</v>
      </c>
      <c r="R348" s="438"/>
      <c r="S348" s="457"/>
      <c r="T348" s="457"/>
      <c r="U348" s="114">
        <f>'01-Mapa de riesgo-UO'!AW349</f>
        <v>0</v>
      </c>
      <c r="V348" s="114">
        <f>'01-Mapa de riesgo-UO'!AX349</f>
        <v>0</v>
      </c>
      <c r="W348" s="132">
        <f>IF(U348="COMPARTIR",'01-Mapa de riesgo-UO'!BA349, IF(U348=0, 0,$I$6))</f>
        <v>0</v>
      </c>
      <c r="X348" s="278"/>
      <c r="Y348" s="278"/>
      <c r="Z348" s="278"/>
      <c r="AA348" s="278"/>
      <c r="AB348" s="440"/>
    </row>
    <row r="349" spans="1:28" ht="51" hidden="1" customHeight="1" x14ac:dyDescent="0.2">
      <c r="A349" s="378">
        <v>114</v>
      </c>
      <c r="B349" s="372" t="str">
        <f>'01-Mapa de riesgo-UO'!D350</f>
        <v>EXTENSIÓN_PROYECCIÓN_SOCIAL</v>
      </c>
      <c r="C349" s="459"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372" t="str">
        <f>'01-Mapa de riesgo-UO'!AU350</f>
        <v>Número de días de ausencia del personal clave por vigencia/Número de días por vigencia</v>
      </c>
      <c r="K349" s="472">
        <v>0</v>
      </c>
      <c r="L349" s="457" t="s">
        <v>1906</v>
      </c>
      <c r="M349" s="276" t="str">
        <f>IF('01-Mapa de riesgo-UO'!S350="No existen", "No existe control para el riesgo",'01-Mapa de riesgo-UO'!W350)</f>
        <v xml:space="preserve">Tener sustitutos para cada uno de los cargos del laboratorio </v>
      </c>
      <c r="N349" s="276">
        <f>'01-Mapa de riesgo-UO'!AB350</f>
        <v>0</v>
      </c>
      <c r="O349" s="276" t="str">
        <f>'01-Mapa de riesgo-UO'!AG350</f>
        <v>Transitorio Contratista</v>
      </c>
      <c r="P349" s="277" t="str">
        <f>'01-Mapa de riesgo-UO'!AL350</f>
        <v>Anual</v>
      </c>
      <c r="Q349" s="277" t="str">
        <f>'01-Mapa de riesgo-UO'!AP350</f>
        <v>Preventivo</v>
      </c>
      <c r="R349" s="438" t="str">
        <f>'01-Mapa de riesgo-UO'!AR350</f>
        <v>ACEPTABLE</v>
      </c>
      <c r="S349" s="457" t="s">
        <v>2029</v>
      </c>
      <c r="T349" s="457"/>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78" t="s">
        <v>642</v>
      </c>
      <c r="Y349" s="278" t="s">
        <v>2030</v>
      </c>
      <c r="Z349" s="278" t="s">
        <v>645</v>
      </c>
      <c r="AA349" s="158"/>
      <c r="AB349" s="440" t="s">
        <v>660</v>
      </c>
    </row>
    <row r="350" spans="1:28" ht="51" hidden="1" customHeight="1" x14ac:dyDescent="0.2">
      <c r="A350" s="378"/>
      <c r="B350" s="372"/>
      <c r="C350" s="459"/>
      <c r="D350" s="372"/>
      <c r="E350" s="372"/>
      <c r="F350" s="372"/>
      <c r="G350" s="133">
        <f>'01-Mapa de riesgo-UO'!I351</f>
        <v>0</v>
      </c>
      <c r="H350" s="372"/>
      <c r="I350" s="438"/>
      <c r="J350" s="372"/>
      <c r="K350" s="455"/>
      <c r="L350" s="457"/>
      <c r="M350" s="276">
        <f>IF('01-Mapa de riesgo-UO'!S351="No existen", "No existe control para el riesgo",'01-Mapa de riesgo-UO'!W351)</f>
        <v>0</v>
      </c>
      <c r="N350" s="276">
        <f>'01-Mapa de riesgo-UO'!AB351</f>
        <v>0</v>
      </c>
      <c r="O350" s="276">
        <f>'01-Mapa de riesgo-UO'!AG351</f>
        <v>0</v>
      </c>
      <c r="P350" s="277">
        <f>'01-Mapa de riesgo-UO'!AL351</f>
        <v>0</v>
      </c>
      <c r="Q350" s="277">
        <f>'01-Mapa de riesgo-UO'!AP351</f>
        <v>0</v>
      </c>
      <c r="R350" s="438"/>
      <c r="S350" s="457"/>
      <c r="T350" s="457"/>
      <c r="U350" s="114">
        <f>'01-Mapa de riesgo-UO'!AW351</f>
        <v>0</v>
      </c>
      <c r="V350" s="114">
        <f>'01-Mapa de riesgo-UO'!AX351</f>
        <v>0</v>
      </c>
      <c r="W350" s="132">
        <f>IF(U350="COMPARTIR",'01-Mapa de riesgo-UO'!BA351, IF(U350=0, 0,$I$6))</f>
        <v>0</v>
      </c>
      <c r="X350" s="278"/>
      <c r="Y350" s="278"/>
      <c r="Z350" s="278"/>
      <c r="AA350" s="278"/>
      <c r="AB350" s="440"/>
    </row>
    <row r="351" spans="1:28" ht="51" hidden="1" customHeight="1" x14ac:dyDescent="0.2">
      <c r="A351" s="378"/>
      <c r="B351" s="372"/>
      <c r="C351" s="459"/>
      <c r="D351" s="372"/>
      <c r="E351" s="372"/>
      <c r="F351" s="372"/>
      <c r="G351" s="133">
        <f>'01-Mapa de riesgo-UO'!I352</f>
        <v>0</v>
      </c>
      <c r="H351" s="372"/>
      <c r="I351" s="438"/>
      <c r="J351" s="372"/>
      <c r="K351" s="455"/>
      <c r="L351" s="457"/>
      <c r="M351" s="276">
        <f>IF('01-Mapa de riesgo-UO'!S352="No existen", "No existe control para el riesgo",'01-Mapa de riesgo-UO'!W352)</f>
        <v>0</v>
      </c>
      <c r="N351" s="276">
        <f>'01-Mapa de riesgo-UO'!AB352</f>
        <v>0</v>
      </c>
      <c r="O351" s="276">
        <f>'01-Mapa de riesgo-UO'!AG352</f>
        <v>0</v>
      </c>
      <c r="P351" s="277">
        <f>'01-Mapa de riesgo-UO'!AL352</f>
        <v>0</v>
      </c>
      <c r="Q351" s="277">
        <f>'01-Mapa de riesgo-UO'!AP352</f>
        <v>0</v>
      </c>
      <c r="R351" s="438"/>
      <c r="S351" s="457"/>
      <c r="T351" s="457"/>
      <c r="U351" s="114">
        <f>'01-Mapa de riesgo-UO'!AW352</f>
        <v>0</v>
      </c>
      <c r="V351" s="114">
        <f>'01-Mapa de riesgo-UO'!AX352</f>
        <v>0</v>
      </c>
      <c r="W351" s="132">
        <f>IF(U351="COMPARTIR",'01-Mapa de riesgo-UO'!BA352, IF(U351=0, 0,$I$6))</f>
        <v>0</v>
      </c>
      <c r="X351" s="278"/>
      <c r="Y351" s="278"/>
      <c r="Z351" s="278"/>
      <c r="AA351" s="278"/>
      <c r="AB351" s="440"/>
    </row>
    <row r="352" spans="1:28" ht="51" hidden="1" customHeight="1" x14ac:dyDescent="0.2">
      <c r="A352" s="378">
        <v>115</v>
      </c>
      <c r="B352" s="372" t="str">
        <f>'01-Mapa de riesgo-UO'!D353</f>
        <v>EXTENSIÓN_PROYECCIÓN_SOCIAL</v>
      </c>
      <c r="C352" s="459"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76"/>
      <c r="I352" s="277"/>
      <c r="J352" s="276"/>
      <c r="K352" s="455">
        <v>0</v>
      </c>
      <c r="L352" s="457" t="s">
        <v>1907</v>
      </c>
      <c r="M352" s="276" t="str">
        <f>IF('01-Mapa de riesgo-UO'!S353="No existen", "No existe control para el riesgo",'01-Mapa de riesgo-UO'!W353)</f>
        <v>Impedir que el personal autorizado para las calibraciones tenga contacto con los clientes del laboratorio</v>
      </c>
      <c r="N352" s="276">
        <f>'01-Mapa de riesgo-UO'!AB353</f>
        <v>0</v>
      </c>
      <c r="O352" s="276" t="str">
        <f>'01-Mapa de riesgo-UO'!AG353</f>
        <v>Transitorio Contratista</v>
      </c>
      <c r="P352" s="277" t="str">
        <f>'01-Mapa de riesgo-UO'!AL353</f>
        <v>No definida</v>
      </c>
      <c r="Q352" s="277" t="str">
        <f>'01-Mapa de riesgo-UO'!AP353</f>
        <v>Preventivo</v>
      </c>
      <c r="R352" s="438" t="str">
        <f>'01-Mapa de riesgo-UO'!AR353</f>
        <v>ACEPTABLE</v>
      </c>
      <c r="S352" s="457" t="s">
        <v>2025</v>
      </c>
      <c r="T352" s="457"/>
      <c r="U352" s="114" t="str">
        <f>'01-Mapa de riesgo-UO'!AW353</f>
        <v>ASUMIR</v>
      </c>
      <c r="V352" s="114">
        <f>'01-Mapa de riesgo-UO'!AX353</f>
        <v>0</v>
      </c>
      <c r="W352" s="132">
        <f>IF(U352="COMPARTIR",'01-Mapa de riesgo-UO'!BA353, IF(U352=0, 0,$I$6))</f>
        <v>0</v>
      </c>
      <c r="X352" s="278"/>
      <c r="Y352" s="278"/>
      <c r="Z352" s="278"/>
      <c r="AA352" s="278"/>
      <c r="AB352" s="440" t="s">
        <v>660</v>
      </c>
    </row>
    <row r="353" spans="1:28" ht="51" hidden="1" customHeight="1" x14ac:dyDescent="0.2">
      <c r="A353" s="378"/>
      <c r="B353" s="372"/>
      <c r="C353" s="459"/>
      <c r="D353" s="372"/>
      <c r="E353" s="372"/>
      <c r="F353" s="372"/>
      <c r="G353" s="133">
        <f>'01-Mapa de riesgo-UO'!I354</f>
        <v>0</v>
      </c>
      <c r="H353" s="276"/>
      <c r="I353" s="277"/>
      <c r="J353" s="276"/>
      <c r="K353" s="455"/>
      <c r="L353" s="457"/>
      <c r="M353" s="276" t="str">
        <f>IF('01-Mapa de riesgo-UO'!S354="No existen", "No existe control para el riesgo",'01-Mapa de riesgo-UO'!W354)</f>
        <v xml:space="preserve">Firmar por parte de cada funcionario el Acta de compromiso ético                         
</v>
      </c>
      <c r="N353" s="276">
        <f>'01-Mapa de riesgo-UO'!AB354</f>
        <v>0</v>
      </c>
      <c r="O353" s="276" t="str">
        <f>'01-Mapa de riesgo-UO'!AG354</f>
        <v>Transitorio Contratista</v>
      </c>
      <c r="P353" s="277" t="str">
        <f>'01-Mapa de riesgo-UO'!AL354</f>
        <v>No definida</v>
      </c>
      <c r="Q353" s="277" t="str">
        <f>'01-Mapa de riesgo-UO'!AP354</f>
        <v>Preventivo</v>
      </c>
      <c r="R353" s="438"/>
      <c r="S353" s="457" t="s">
        <v>2025</v>
      </c>
      <c r="T353" s="457"/>
      <c r="U353" s="114" t="str">
        <f>'01-Mapa de riesgo-UO'!AW354</f>
        <v>ASUMIR</v>
      </c>
      <c r="V353" s="114">
        <f>'01-Mapa de riesgo-UO'!AX354</f>
        <v>0</v>
      </c>
      <c r="W353" s="132">
        <f>IF(U353="COMPARTIR",'01-Mapa de riesgo-UO'!BA354, IF(U353=0, 0,$I$6))</f>
        <v>0</v>
      </c>
      <c r="X353" s="278"/>
      <c r="Y353" s="278"/>
      <c r="Z353" s="278"/>
      <c r="AA353" s="278"/>
      <c r="AB353" s="440"/>
    </row>
    <row r="354" spans="1:28" ht="51" hidden="1" customHeight="1" x14ac:dyDescent="0.2">
      <c r="A354" s="378"/>
      <c r="B354" s="372"/>
      <c r="C354" s="459"/>
      <c r="D354" s="372"/>
      <c r="E354" s="372"/>
      <c r="F354" s="372"/>
      <c r="G354" s="133">
        <f>'01-Mapa de riesgo-UO'!I355</f>
        <v>0</v>
      </c>
      <c r="H354" s="276"/>
      <c r="I354" s="277"/>
      <c r="J354" s="276"/>
      <c r="K354" s="455"/>
      <c r="L354" s="457"/>
      <c r="M354" s="276">
        <f>IF('01-Mapa de riesgo-UO'!S355="No existen", "No existe control para el riesgo",'01-Mapa de riesgo-UO'!W355)</f>
        <v>0</v>
      </c>
      <c r="N354" s="276">
        <f>'01-Mapa de riesgo-UO'!AB355</f>
        <v>0</v>
      </c>
      <c r="O354" s="276">
        <f>'01-Mapa de riesgo-UO'!AG355</f>
        <v>0</v>
      </c>
      <c r="P354" s="277">
        <f>'01-Mapa de riesgo-UO'!AL355</f>
        <v>0</v>
      </c>
      <c r="Q354" s="277">
        <f>'01-Mapa de riesgo-UO'!AP355</f>
        <v>0</v>
      </c>
      <c r="R354" s="438"/>
      <c r="S354" s="457"/>
      <c r="T354" s="457"/>
      <c r="U354" s="114" t="str">
        <f>'01-Mapa de riesgo-UO'!AW355</f>
        <v>ASUMIR</v>
      </c>
      <c r="V354" s="114">
        <f>'01-Mapa de riesgo-UO'!AX355</f>
        <v>0</v>
      </c>
      <c r="W354" s="132">
        <f>IF(U354="COMPARTIR",'01-Mapa de riesgo-UO'!BA355, IF(U354=0, 0,$I$6))</f>
        <v>0</v>
      </c>
      <c r="X354" s="278"/>
      <c r="Y354" s="278"/>
      <c r="Z354" s="278"/>
      <c r="AA354" s="278"/>
      <c r="AB354" s="440"/>
    </row>
    <row r="355" spans="1:28" ht="51" hidden="1" customHeight="1" x14ac:dyDescent="0.2">
      <c r="A355" s="378">
        <v>116</v>
      </c>
      <c r="B355" s="372" t="str">
        <f>'01-Mapa de riesgo-UO'!D356</f>
        <v>EXTENSIÓN_PROYECCIÓN_SOCIAL</v>
      </c>
      <c r="C355" s="459"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372" t="str">
        <f>'01-Mapa de riesgo-UO'!AU356</f>
        <v># de informes con pérdida de la imparcialidad/ # de informes expedidos por el laboratorio</v>
      </c>
      <c r="K355" s="455">
        <v>0</v>
      </c>
      <c r="L355" s="457" t="s">
        <v>2973</v>
      </c>
      <c r="M355" s="276" t="str">
        <f>IF('01-Mapa de riesgo-UO'!S356="No existen", "No existe control para el riesgo",'01-Mapa de riesgo-UO'!W356)</f>
        <v>Firma de cada funcionario del:
- Acta de compromiso ético
- Declaración de impedimento
- Compromiso de confidencialidad</v>
      </c>
      <c r="N355" s="276">
        <f>'01-Mapa de riesgo-UO'!AB356</f>
        <v>0</v>
      </c>
      <c r="O355" s="276" t="str">
        <f>'01-Mapa de riesgo-UO'!AG356</f>
        <v>Profesional administrativo</v>
      </c>
      <c r="P355" s="277" t="str">
        <f>'01-Mapa de riesgo-UO'!AL356</f>
        <v>Anual</v>
      </c>
      <c r="Q355" s="277" t="str">
        <f>'01-Mapa de riesgo-UO'!AP356</f>
        <v>Preventivo</v>
      </c>
      <c r="R355" s="438" t="str">
        <f>'01-Mapa de riesgo-UO'!AR356</f>
        <v>ACEPTABLE</v>
      </c>
      <c r="S355" s="457" t="s">
        <v>2975</v>
      </c>
      <c r="T355" s="457"/>
      <c r="U355" s="114" t="str">
        <f>'01-Mapa de riesgo-UO'!AW356</f>
        <v>ASUMIR</v>
      </c>
      <c r="V355" s="114">
        <f>'01-Mapa de riesgo-UO'!AX356</f>
        <v>0</v>
      </c>
      <c r="W355" s="132">
        <f>IF(U355="COMPARTIR",'01-Mapa de riesgo-UO'!BA356, IF(U355=0, 0,$I$6))</f>
        <v>0</v>
      </c>
      <c r="X355" s="278"/>
      <c r="Y355" s="278"/>
      <c r="Z355" s="278"/>
      <c r="AA355" s="278"/>
      <c r="AB355" s="440" t="s">
        <v>648</v>
      </c>
    </row>
    <row r="356" spans="1:28" ht="51" hidden="1" customHeight="1" x14ac:dyDescent="0.2">
      <c r="A356" s="378"/>
      <c r="B356" s="372"/>
      <c r="C356" s="459"/>
      <c r="D356" s="372"/>
      <c r="E356" s="372"/>
      <c r="F356" s="372"/>
      <c r="G356" s="133" t="str">
        <f>'01-Mapa de riesgo-UO'!I357</f>
        <v xml:space="preserve">Orden de un superior sobre el resultado del ensayo </v>
      </c>
      <c r="H356" s="372"/>
      <c r="I356" s="438"/>
      <c r="J356" s="372"/>
      <c r="K356" s="455"/>
      <c r="L356" s="457"/>
      <c r="M356" s="276" t="str">
        <f>IF('01-Mapa de riesgo-UO'!S357="No existen", "No existe control para el riesgo",'01-Mapa de riesgo-UO'!W357)</f>
        <v>Personal autorizado para  comunicaciones con el cliente es diferente al personal autorizado para hacer ensayos</v>
      </c>
      <c r="N356" s="276">
        <f>'01-Mapa de riesgo-UO'!AB357</f>
        <v>0</v>
      </c>
      <c r="O356" s="276">
        <f>'01-Mapa de riesgo-UO'!AG357</f>
        <v>0</v>
      </c>
      <c r="P356" s="277" t="str">
        <f>'01-Mapa de riesgo-UO'!AL357</f>
        <v>Anual</v>
      </c>
      <c r="Q356" s="277" t="str">
        <f>'01-Mapa de riesgo-UO'!AP357</f>
        <v>Preventivo</v>
      </c>
      <c r="R356" s="438"/>
      <c r="S356" s="457" t="s">
        <v>2976</v>
      </c>
      <c r="T356" s="457"/>
      <c r="U356" s="114" t="str">
        <f>'01-Mapa de riesgo-UO'!AW357</f>
        <v>ASUMIR</v>
      </c>
      <c r="V356" s="114">
        <f>'01-Mapa de riesgo-UO'!AX357</f>
        <v>0</v>
      </c>
      <c r="W356" s="132">
        <f>IF(U356="COMPARTIR",'01-Mapa de riesgo-UO'!BA357, IF(U356=0, 0,$I$6))</f>
        <v>0</v>
      </c>
      <c r="X356" s="278"/>
      <c r="Y356" s="278"/>
      <c r="Z356" s="278"/>
      <c r="AA356" s="278"/>
      <c r="AB356" s="440"/>
    </row>
    <row r="357" spans="1:28" ht="51" hidden="1" customHeight="1" x14ac:dyDescent="0.2">
      <c r="A357" s="378"/>
      <c r="B357" s="372"/>
      <c r="C357" s="459"/>
      <c r="D357" s="372"/>
      <c r="E357" s="372"/>
      <c r="F357" s="372"/>
      <c r="G357" s="133" t="str">
        <f>'01-Mapa de riesgo-UO'!I358</f>
        <v>Conflicto de intereses, al prestar servicios de ensayo y calibración entre los que hacen parte  del  centro de laboratorios</v>
      </c>
      <c r="H357" s="372"/>
      <c r="I357" s="438"/>
      <c r="J357" s="372"/>
      <c r="K357" s="455"/>
      <c r="L357" s="457"/>
      <c r="M357" s="276" t="str">
        <f>IF('01-Mapa de riesgo-UO'!S358="No existen", "No existe control para el riesgo",'01-Mapa de riesgo-UO'!W358)</f>
        <v>Cada laboratorio es un proyecto de extensión independiente en cuanto a recursos de personal, financieros y administrativos.</v>
      </c>
      <c r="N357" s="276">
        <f>'01-Mapa de riesgo-UO'!AB358</f>
        <v>0</v>
      </c>
      <c r="O357" s="276">
        <f>'01-Mapa de riesgo-UO'!AG358</f>
        <v>0</v>
      </c>
      <c r="P357" s="277" t="str">
        <f>'01-Mapa de riesgo-UO'!AL358</f>
        <v>No definida</v>
      </c>
      <c r="Q357" s="277" t="str">
        <f>'01-Mapa de riesgo-UO'!AP358</f>
        <v>Preventivo</v>
      </c>
      <c r="R357" s="438"/>
      <c r="S357" s="457" t="s">
        <v>2976</v>
      </c>
      <c r="T357" s="457"/>
      <c r="U357" s="114" t="str">
        <f>'01-Mapa de riesgo-UO'!AW358</f>
        <v>ASUMIR</v>
      </c>
      <c r="V357" s="114">
        <f>'01-Mapa de riesgo-UO'!AX358</f>
        <v>0</v>
      </c>
      <c r="W357" s="132">
        <f>IF(U357="COMPARTIR",'01-Mapa de riesgo-UO'!BA358, IF(U357=0, 0,$I$6))</f>
        <v>0</v>
      </c>
      <c r="X357" s="278"/>
      <c r="Y357" s="278"/>
      <c r="Z357" s="278"/>
      <c r="AA357" s="278"/>
      <c r="AB357" s="440"/>
    </row>
    <row r="358" spans="1:28" ht="51" hidden="1" customHeight="1" x14ac:dyDescent="0.2">
      <c r="A358" s="378">
        <v>117</v>
      </c>
      <c r="B358" s="372" t="str">
        <f>'01-Mapa de riesgo-UO'!D359</f>
        <v>EXTENSIÓN_PROYECCIÓN_SOCIAL</v>
      </c>
      <c r="C358" s="459"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372" t="str">
        <f>'01-Mapa de riesgo-UO'!AU359</f>
        <v>Número de veces en que las condiciones ambientales o modo de operación se salieron de los límites</v>
      </c>
      <c r="K358" s="455">
        <v>0</v>
      </c>
      <c r="L358" s="457" t="s">
        <v>1946</v>
      </c>
      <c r="M358" s="276" t="str">
        <f>IF('01-Mapa de riesgo-UO'!S359="No existen", "No existe control para el riesgo",'01-Mapa de riesgo-UO'!W359)</f>
        <v>Control de condiciones ambientales</v>
      </c>
      <c r="N358" s="276">
        <f>'01-Mapa de riesgo-UO'!AB359</f>
        <v>0</v>
      </c>
      <c r="O358" s="276" t="str">
        <f>'01-Mapa de riesgo-UO'!AG359</f>
        <v>Profesional de laboratorio</v>
      </c>
      <c r="P358" s="277" t="str">
        <f>'01-Mapa de riesgo-UO'!AL359</f>
        <v>Diaria</v>
      </c>
      <c r="Q358" s="277" t="str">
        <f>'01-Mapa de riesgo-UO'!AP359</f>
        <v>Preventivo</v>
      </c>
      <c r="R358" s="438" t="str">
        <f>'01-Mapa de riesgo-UO'!AR359</f>
        <v>ACEPTABLE</v>
      </c>
      <c r="S358" s="457" t="s">
        <v>1946</v>
      </c>
      <c r="T358" s="457"/>
      <c r="U358" s="114" t="str">
        <f>'01-Mapa de riesgo-UO'!AW359</f>
        <v>ASUMIR</v>
      </c>
      <c r="V358" s="114">
        <f>'01-Mapa de riesgo-UO'!AX359</f>
        <v>0</v>
      </c>
      <c r="W358" s="132">
        <f>IF(U358="COMPARTIR",'01-Mapa de riesgo-UO'!BA359, IF(U358=0, 0,$I$6))</f>
        <v>0</v>
      </c>
      <c r="X358" s="278"/>
      <c r="Y358" s="278"/>
      <c r="Z358" s="278"/>
      <c r="AA358" s="278"/>
      <c r="AB358" s="440" t="s">
        <v>648</v>
      </c>
    </row>
    <row r="359" spans="1:28" ht="51" hidden="1" customHeight="1" x14ac:dyDescent="0.2">
      <c r="A359" s="378"/>
      <c r="B359" s="372"/>
      <c r="C359" s="459"/>
      <c r="D359" s="372"/>
      <c r="E359" s="372"/>
      <c r="F359" s="372"/>
      <c r="G359" s="133">
        <f>'01-Mapa de riesgo-UO'!I360</f>
        <v>0</v>
      </c>
      <c r="H359" s="372"/>
      <c r="I359" s="438"/>
      <c r="J359" s="372"/>
      <c r="K359" s="455"/>
      <c r="L359" s="457"/>
      <c r="M359" s="276" t="str">
        <f>IF('01-Mapa de riesgo-UO'!S360="No existen", "No existe control para el riesgo",'01-Mapa de riesgo-UO'!W360)</f>
        <v>Se solicita al cliente cuando aplica, la condicion 3.25 de la norma ISO 5151 y  la condicioón 3.15 de la norma ISO 16358-1 half load operation</v>
      </c>
      <c r="N359" s="276">
        <f>'01-Mapa de riesgo-UO'!AB360</f>
        <v>0</v>
      </c>
      <c r="O359" s="276" t="str">
        <f>'01-Mapa de riesgo-UO'!AG360</f>
        <v>Profesional administrativo</v>
      </c>
      <c r="P359" s="277" t="str">
        <f>'01-Mapa de riesgo-UO'!AL360</f>
        <v>No definida</v>
      </c>
      <c r="Q359" s="277" t="str">
        <f>'01-Mapa de riesgo-UO'!AP360</f>
        <v>Preventivo</v>
      </c>
      <c r="R359" s="438"/>
      <c r="S359" s="457" t="s">
        <v>2976</v>
      </c>
      <c r="T359" s="457"/>
      <c r="U359" s="114" t="str">
        <f>'01-Mapa de riesgo-UO'!AW360</f>
        <v>ASUMIR</v>
      </c>
      <c r="V359" s="114">
        <f>'01-Mapa de riesgo-UO'!AX360</f>
        <v>0</v>
      </c>
      <c r="W359" s="132">
        <f>IF(U359="COMPARTIR",'01-Mapa de riesgo-UO'!BA360, IF(U359=0, 0,$I$6))</f>
        <v>0</v>
      </c>
      <c r="X359" s="278"/>
      <c r="Y359" s="278"/>
      <c r="Z359" s="278"/>
      <c r="AA359" s="278"/>
      <c r="AB359" s="440"/>
    </row>
    <row r="360" spans="1:28" ht="51" hidden="1" customHeight="1" x14ac:dyDescent="0.2">
      <c r="A360" s="378"/>
      <c r="B360" s="372"/>
      <c r="C360" s="459"/>
      <c r="D360" s="372"/>
      <c r="E360" s="372"/>
      <c r="F360" s="372"/>
      <c r="G360" s="133">
        <f>'01-Mapa de riesgo-UO'!I361</f>
        <v>0</v>
      </c>
      <c r="H360" s="372"/>
      <c r="I360" s="438"/>
      <c r="J360" s="372"/>
      <c r="K360" s="455"/>
      <c r="L360" s="457"/>
      <c r="M360" s="276">
        <f>IF('01-Mapa de riesgo-UO'!S361="No existen", "No existe control para el riesgo",'01-Mapa de riesgo-UO'!W361)</f>
        <v>0</v>
      </c>
      <c r="N360" s="276">
        <f>'01-Mapa de riesgo-UO'!AB361</f>
        <v>0</v>
      </c>
      <c r="O360" s="276">
        <f>'01-Mapa de riesgo-UO'!AG361</f>
        <v>0</v>
      </c>
      <c r="P360" s="277">
        <f>'01-Mapa de riesgo-UO'!AL361</f>
        <v>0</v>
      </c>
      <c r="Q360" s="277">
        <f>'01-Mapa de riesgo-UO'!AP361</f>
        <v>0</v>
      </c>
      <c r="R360" s="438"/>
      <c r="S360" s="457"/>
      <c r="T360" s="457"/>
      <c r="U360" s="114" t="str">
        <f>'01-Mapa de riesgo-UO'!AW361</f>
        <v>ASUMIR</v>
      </c>
      <c r="V360" s="114">
        <f>'01-Mapa de riesgo-UO'!AX361</f>
        <v>0</v>
      </c>
      <c r="W360" s="132">
        <f>IF(U360="COMPARTIR",'01-Mapa de riesgo-UO'!BA361, IF(U360=0, 0,$I$6))</f>
        <v>0</v>
      </c>
      <c r="X360" s="278"/>
      <c r="Y360" s="278"/>
      <c r="Z360" s="278"/>
      <c r="AA360" s="278"/>
      <c r="AB360" s="440"/>
    </row>
    <row r="361" spans="1:28" ht="51" hidden="1" customHeight="1" x14ac:dyDescent="0.2">
      <c r="A361" s="378">
        <v>118</v>
      </c>
      <c r="B361" s="372" t="str">
        <f>'01-Mapa de riesgo-UO'!D362</f>
        <v>EXTENSIÓN_PROYECCIÓN_SOCIAL</v>
      </c>
      <c r="C361" s="459"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372" t="str">
        <f>'01-Mapa de riesgo-UO'!AU362</f>
        <v>% de cumplimiento del plan de calibración, verificación y mantenimiento</v>
      </c>
      <c r="K361" s="472">
        <v>1</v>
      </c>
      <c r="L361" s="457" t="s">
        <v>1947</v>
      </c>
      <c r="M361" s="276" t="str">
        <f>IF('01-Mapa de riesgo-UO'!S362="No existen", "No existe control para el riesgo",'01-Mapa de riesgo-UO'!W362)</f>
        <v xml:space="preserve">Plan de calibración, verificación y mantenimiento anual con fechas de cumplimiento.
</v>
      </c>
      <c r="N361" s="276">
        <f>'01-Mapa de riesgo-UO'!AB362</f>
        <v>0</v>
      </c>
      <c r="O361" s="276" t="str">
        <f>'01-Mapa de riesgo-UO'!AG362</f>
        <v>Profesional de laboratorio</v>
      </c>
      <c r="P361" s="277" t="str">
        <f>'01-Mapa de riesgo-UO'!AL362</f>
        <v>Anual</v>
      </c>
      <c r="Q361" s="277" t="str">
        <f>'01-Mapa de riesgo-UO'!AP362</f>
        <v>Preventivo</v>
      </c>
      <c r="R361" s="438" t="str">
        <f>'01-Mapa de riesgo-UO'!AR362</f>
        <v>ACEPTABLE</v>
      </c>
      <c r="S361" s="457" t="s">
        <v>2977</v>
      </c>
      <c r="T361" s="457"/>
      <c r="U361" s="114" t="str">
        <f>'01-Mapa de riesgo-UO'!AW362</f>
        <v>ASUMIR</v>
      </c>
      <c r="V361" s="114">
        <f>'01-Mapa de riesgo-UO'!AX362</f>
        <v>0</v>
      </c>
      <c r="W361" s="132">
        <f>IF(U361="COMPARTIR",'01-Mapa de riesgo-UO'!BA362, IF(U361=0, 0,$I$6))</f>
        <v>0</v>
      </c>
      <c r="X361" s="278"/>
      <c r="Y361" s="278"/>
      <c r="Z361" s="278"/>
      <c r="AA361" s="278"/>
      <c r="AB361" s="440" t="s">
        <v>648</v>
      </c>
    </row>
    <row r="362" spans="1:28" ht="51" hidden="1" customHeight="1" x14ac:dyDescent="0.2">
      <c r="A362" s="378"/>
      <c r="B362" s="372"/>
      <c r="C362" s="459"/>
      <c r="D362" s="372"/>
      <c r="E362" s="372"/>
      <c r="F362" s="372"/>
      <c r="G362" s="133">
        <f>'01-Mapa de riesgo-UO'!I363</f>
        <v>0</v>
      </c>
      <c r="H362" s="372"/>
      <c r="I362" s="438"/>
      <c r="J362" s="372"/>
      <c r="K362" s="455"/>
      <c r="L362" s="457"/>
      <c r="M362" s="276" t="str">
        <f>IF('01-Mapa de riesgo-UO'!S363="No existen", "No existe control para el riesgo",'01-Mapa de riesgo-UO'!W363)</f>
        <v>Cálculo del intervalo de calibración</v>
      </c>
      <c r="N362" s="276">
        <f>'01-Mapa de riesgo-UO'!AB363</f>
        <v>0</v>
      </c>
      <c r="O362" s="276" t="str">
        <f>'01-Mapa de riesgo-UO'!AG363</f>
        <v xml:space="preserve">Profesional de laboratorio </v>
      </c>
      <c r="P362" s="277" t="str">
        <f>'01-Mapa de riesgo-UO'!AL363</f>
        <v>Anual</v>
      </c>
      <c r="Q362" s="277" t="str">
        <f>'01-Mapa de riesgo-UO'!AP363</f>
        <v>Preventivo</v>
      </c>
      <c r="R362" s="438"/>
      <c r="S362" s="457" t="s">
        <v>2978</v>
      </c>
      <c r="T362" s="457"/>
      <c r="U362" s="114" t="str">
        <f>'01-Mapa de riesgo-UO'!AW363</f>
        <v>ASUMIR</v>
      </c>
      <c r="V362" s="114">
        <f>'01-Mapa de riesgo-UO'!AX363</f>
        <v>0</v>
      </c>
      <c r="W362" s="132">
        <f>IF(U362="COMPARTIR",'01-Mapa de riesgo-UO'!BA363, IF(U362=0, 0,$I$6))</f>
        <v>0</v>
      </c>
      <c r="X362" s="278"/>
      <c r="Y362" s="278"/>
      <c r="Z362" s="278"/>
      <c r="AA362" s="278"/>
      <c r="AB362" s="440"/>
    </row>
    <row r="363" spans="1:28" ht="51" hidden="1" customHeight="1" x14ac:dyDescent="0.2">
      <c r="A363" s="378"/>
      <c r="B363" s="372"/>
      <c r="C363" s="459"/>
      <c r="D363" s="372"/>
      <c r="E363" s="372"/>
      <c r="F363" s="372"/>
      <c r="G363" s="133">
        <f>'01-Mapa de riesgo-UO'!I364</f>
        <v>0</v>
      </c>
      <c r="H363" s="372"/>
      <c r="I363" s="438"/>
      <c r="J363" s="372"/>
      <c r="K363" s="455"/>
      <c r="L363" s="457"/>
      <c r="M363" s="276">
        <f>IF('01-Mapa de riesgo-UO'!S364="No existen", "No existe control para el riesgo",'01-Mapa de riesgo-UO'!W364)</f>
        <v>0</v>
      </c>
      <c r="N363" s="276">
        <f>'01-Mapa de riesgo-UO'!AB364</f>
        <v>0</v>
      </c>
      <c r="O363" s="276">
        <f>'01-Mapa de riesgo-UO'!AG364</f>
        <v>0</v>
      </c>
      <c r="P363" s="277">
        <f>'01-Mapa de riesgo-UO'!AL364</f>
        <v>0</v>
      </c>
      <c r="Q363" s="277">
        <f>'01-Mapa de riesgo-UO'!AP364</f>
        <v>0</v>
      </c>
      <c r="R363" s="438"/>
      <c r="S363" s="457"/>
      <c r="T363" s="457"/>
      <c r="U363" s="114" t="str">
        <f>'01-Mapa de riesgo-UO'!AW364</f>
        <v>ASUMIR</v>
      </c>
      <c r="V363" s="114">
        <f>'01-Mapa de riesgo-UO'!AX364</f>
        <v>0</v>
      </c>
      <c r="W363" s="132">
        <f>IF(U363="COMPARTIR",'01-Mapa de riesgo-UO'!BA364, IF(U363=0, 0,$I$6))</f>
        <v>0</v>
      </c>
      <c r="X363" s="278"/>
      <c r="Y363" s="278"/>
      <c r="Z363" s="278"/>
      <c r="AA363" s="278"/>
      <c r="AB363" s="440"/>
    </row>
    <row r="364" spans="1:28" ht="51" hidden="1" customHeight="1" x14ac:dyDescent="0.2">
      <c r="A364" s="378">
        <v>119</v>
      </c>
      <c r="B364" s="372" t="str">
        <f>'01-Mapa de riesgo-UO'!D365</f>
        <v>EXTENSIÓN_PROYECCIÓN_SOCIAL</v>
      </c>
      <c r="C364" s="459"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372" t="str">
        <f>'01-Mapa de riesgo-UO'!AU365</f>
        <v>#  de equipos defectuoss detectados en el laboratorio / Total de equipos.
# De desviaciones superiores al 5% del software validado / total de datos maestros</v>
      </c>
      <c r="K364" s="455">
        <v>0</v>
      </c>
      <c r="L364" s="457" t="s">
        <v>1948</v>
      </c>
      <c r="M364" s="276" t="str">
        <f>IF('01-Mapa de riesgo-UO'!S365="No existen", "No existe control para el riesgo",'01-Mapa de riesgo-UO'!W365)</f>
        <v xml:space="preserve">Verificaciones intermedias de acuerdo al instructivo de manejo de equipos mantenimientos y verificaciones del LPEA
 </v>
      </c>
      <c r="N364" s="276">
        <f>'01-Mapa de riesgo-UO'!AB365</f>
        <v>0</v>
      </c>
      <c r="O364" s="276" t="str">
        <f>'01-Mapa de riesgo-UO'!AG365</f>
        <v xml:space="preserve">Profesional de laboratorio </v>
      </c>
      <c r="P364" s="277" t="str">
        <f>'01-Mapa de riesgo-UO'!AL365</f>
        <v>No definida</v>
      </c>
      <c r="Q364" s="277" t="str">
        <f>'01-Mapa de riesgo-UO'!AP365</f>
        <v>Preventivo</v>
      </c>
      <c r="R364" s="438" t="str">
        <f>'01-Mapa de riesgo-UO'!AR365</f>
        <v>FUERTE</v>
      </c>
      <c r="S364" s="457" t="s">
        <v>2976</v>
      </c>
      <c r="T364" s="457"/>
      <c r="U364" s="114" t="str">
        <f>'01-Mapa de riesgo-UO'!AW365</f>
        <v>ASUMIR</v>
      </c>
      <c r="V364" s="114">
        <f>'01-Mapa de riesgo-UO'!AX365</f>
        <v>0</v>
      </c>
      <c r="W364" s="132">
        <f>IF(U364="COMPARTIR",'01-Mapa de riesgo-UO'!BA365, IF(U364=0, 0,$I$6))</f>
        <v>0</v>
      </c>
      <c r="X364" s="278"/>
      <c r="Y364" s="278"/>
      <c r="Z364" s="278"/>
      <c r="AA364" s="278"/>
      <c r="AB364" s="440" t="s">
        <v>648</v>
      </c>
    </row>
    <row r="365" spans="1:28" ht="51" hidden="1" customHeight="1" x14ac:dyDescent="0.2">
      <c r="A365" s="378"/>
      <c r="B365" s="372"/>
      <c r="C365" s="459"/>
      <c r="D365" s="372"/>
      <c r="E365" s="372"/>
      <c r="F365" s="372"/>
      <c r="G365" s="133" t="str">
        <f>'01-Mapa de riesgo-UO'!I366</f>
        <v>Procesamiento de datos con un software  no validado</v>
      </c>
      <c r="H365" s="372"/>
      <c r="I365" s="438"/>
      <c r="J365" s="372"/>
      <c r="K365" s="455"/>
      <c r="L365" s="457"/>
      <c r="M365" s="276" t="str">
        <f>IF('01-Mapa de riesgo-UO'!S366="No existen", "No existe control para el riesgo",'01-Mapa de riesgo-UO'!W366)</f>
        <v xml:space="preserve">Evaluación de las ecuaciones y condicionales en un software de ingeniería.
Los resultados se presentan el formato validación de software
</v>
      </c>
      <c r="N365" s="276" t="str">
        <f>'01-Mapa de riesgo-UO'!AB366</f>
        <v>Software</v>
      </c>
      <c r="O365" s="276" t="str">
        <f>'01-Mapa de riesgo-UO'!AG366</f>
        <v xml:space="preserve">Profesional de laboratorio </v>
      </c>
      <c r="P365" s="277" t="str">
        <f>'01-Mapa de riesgo-UO'!AL366</f>
        <v>Anual</v>
      </c>
      <c r="Q365" s="277" t="str">
        <f>'01-Mapa de riesgo-UO'!AP366</f>
        <v>Preventivo</v>
      </c>
      <c r="R365" s="438"/>
      <c r="S365" s="457" t="s">
        <v>2976</v>
      </c>
      <c r="T365" s="457"/>
      <c r="U365" s="114" t="str">
        <f>'01-Mapa de riesgo-UO'!AW366</f>
        <v>ASUMIR</v>
      </c>
      <c r="V365" s="114">
        <f>'01-Mapa de riesgo-UO'!AX366</f>
        <v>0</v>
      </c>
      <c r="W365" s="132">
        <f>IF(U365="COMPARTIR",'01-Mapa de riesgo-UO'!BA366, IF(U365=0, 0,$I$6))</f>
        <v>0</v>
      </c>
      <c r="X365" s="278"/>
      <c r="Y365" s="278"/>
      <c r="Z365" s="278"/>
      <c r="AA365" s="278"/>
      <c r="AB365" s="440"/>
    </row>
    <row r="366" spans="1:28" ht="51" hidden="1" customHeight="1" x14ac:dyDescent="0.2">
      <c r="A366" s="378"/>
      <c r="B366" s="372"/>
      <c r="C366" s="459"/>
      <c r="D366" s="372"/>
      <c r="E366" s="372"/>
      <c r="F366" s="372"/>
      <c r="G366" s="133">
        <f>'01-Mapa de riesgo-UO'!I367</f>
        <v>0</v>
      </c>
      <c r="H366" s="372"/>
      <c r="I366" s="438"/>
      <c r="J366" s="372"/>
      <c r="K366" s="455"/>
      <c r="L366" s="457"/>
      <c r="M366" s="276">
        <f>IF('01-Mapa de riesgo-UO'!S367="No existen", "No existe control para el riesgo",'01-Mapa de riesgo-UO'!W367)</f>
        <v>0</v>
      </c>
      <c r="N366" s="276">
        <f>'01-Mapa de riesgo-UO'!AB367</f>
        <v>0</v>
      </c>
      <c r="O366" s="276">
        <f>'01-Mapa de riesgo-UO'!AG367</f>
        <v>0</v>
      </c>
      <c r="P366" s="277">
        <f>'01-Mapa de riesgo-UO'!AL367</f>
        <v>0</v>
      </c>
      <c r="Q366" s="277">
        <f>'01-Mapa de riesgo-UO'!AP367</f>
        <v>0</v>
      </c>
      <c r="R366" s="438"/>
      <c r="S366" s="457"/>
      <c r="T366" s="457"/>
      <c r="U366" s="114" t="str">
        <f>'01-Mapa de riesgo-UO'!AW367</f>
        <v>ASUMIR</v>
      </c>
      <c r="V366" s="114">
        <f>'01-Mapa de riesgo-UO'!AX367</f>
        <v>0</v>
      </c>
      <c r="W366" s="132">
        <f>IF(U366="COMPARTIR",'01-Mapa de riesgo-UO'!BA367, IF(U366=0, 0,$I$6))</f>
        <v>0</v>
      </c>
      <c r="X366" s="278"/>
      <c r="Y366" s="278"/>
      <c r="Z366" s="278"/>
      <c r="AA366" s="278"/>
      <c r="AB366" s="440"/>
    </row>
    <row r="367" spans="1:28" ht="51" hidden="1" customHeight="1" x14ac:dyDescent="0.2">
      <c r="A367" s="378">
        <v>120</v>
      </c>
      <c r="B367" s="372" t="str">
        <f>'01-Mapa de riesgo-UO'!D368</f>
        <v>EXTENSIÓN_PROYECCIÓN_SOCIAL</v>
      </c>
      <c r="C367" s="459"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372" t="str">
        <f>'01-Mapa de riesgo-UO'!AU368</f>
        <v>No de informes con declaración de conformidad equivocada / No de informes con declaración de conformidad</v>
      </c>
      <c r="K367" s="455">
        <v>0</v>
      </c>
      <c r="L367" s="457" t="s">
        <v>2974</v>
      </c>
      <c r="M367" s="276" t="str">
        <f>IF('01-Mapa de riesgo-UO'!S368="No existen", "No existe control para el riesgo",'01-Mapa de riesgo-UO'!W368)</f>
        <v>El cliente mediante la cotización acepta la regla de decisión del laboratorio.
Regla de decisión documentada para el laboratorio</v>
      </c>
      <c r="N367" s="276">
        <f>'01-Mapa de riesgo-UO'!AB368</f>
        <v>0</v>
      </c>
      <c r="O367" s="276" t="str">
        <f>'01-Mapa de riesgo-UO'!AG368</f>
        <v>Profesional de laboratorio</v>
      </c>
      <c r="P367" s="277" t="str">
        <f>'01-Mapa de riesgo-UO'!AL368</f>
        <v>No definida</v>
      </c>
      <c r="Q367" s="277" t="str">
        <f>'01-Mapa de riesgo-UO'!AP368</f>
        <v>Preventivo</v>
      </c>
      <c r="R367" s="438" t="str">
        <f>'01-Mapa de riesgo-UO'!AR368</f>
        <v>ACEPTABLE</v>
      </c>
      <c r="S367" s="457" t="s">
        <v>2979</v>
      </c>
      <c r="T367" s="457"/>
      <c r="U367" s="114" t="str">
        <f>'01-Mapa de riesgo-UO'!AW368</f>
        <v>ASUMIR</v>
      </c>
      <c r="V367" s="114">
        <f>'01-Mapa de riesgo-UO'!AX368</f>
        <v>0</v>
      </c>
      <c r="W367" s="132">
        <f>IF(U367="COMPARTIR",'01-Mapa de riesgo-UO'!BA368, IF(U367=0, 0,$I$6))</f>
        <v>0</v>
      </c>
      <c r="X367" s="278"/>
      <c r="Y367" s="278"/>
      <c r="Z367" s="278"/>
      <c r="AA367" s="278"/>
      <c r="AB367" s="440" t="s">
        <v>648</v>
      </c>
    </row>
    <row r="368" spans="1:28" ht="51" hidden="1" customHeight="1" x14ac:dyDescent="0.2">
      <c r="A368" s="378"/>
      <c r="B368" s="372"/>
      <c r="C368" s="459"/>
      <c r="D368" s="372"/>
      <c r="E368" s="372"/>
      <c r="F368" s="372"/>
      <c r="G368" s="133">
        <f>'01-Mapa de riesgo-UO'!I369</f>
        <v>0</v>
      </c>
      <c r="H368" s="372"/>
      <c r="I368" s="438"/>
      <c r="J368" s="372"/>
      <c r="K368" s="455"/>
      <c r="L368" s="457"/>
      <c r="M368" s="276">
        <f>IF('01-Mapa de riesgo-UO'!S369="No existen", "No existe control para el riesgo",'01-Mapa de riesgo-UO'!W369)</f>
        <v>0</v>
      </c>
      <c r="N368" s="276">
        <f>'01-Mapa de riesgo-UO'!AB369</f>
        <v>0</v>
      </c>
      <c r="O368" s="276">
        <f>'01-Mapa de riesgo-UO'!AG369</f>
        <v>0</v>
      </c>
      <c r="P368" s="277">
        <f>'01-Mapa de riesgo-UO'!AL369</f>
        <v>0</v>
      </c>
      <c r="Q368" s="277">
        <f>'01-Mapa de riesgo-UO'!AP369</f>
        <v>0</v>
      </c>
      <c r="R368" s="438"/>
      <c r="S368" s="457"/>
      <c r="T368" s="457"/>
      <c r="U368" s="114" t="str">
        <f>'01-Mapa de riesgo-UO'!AW369</f>
        <v>ASUMIR</v>
      </c>
      <c r="V368" s="114">
        <f>'01-Mapa de riesgo-UO'!AX369</f>
        <v>0</v>
      </c>
      <c r="W368" s="132">
        <f>IF(U368="COMPARTIR",'01-Mapa de riesgo-UO'!BA369, IF(U368=0, 0,$I$6))</f>
        <v>0</v>
      </c>
      <c r="X368" s="278"/>
      <c r="Y368" s="278"/>
      <c r="Z368" s="278"/>
      <c r="AA368" s="278"/>
      <c r="AB368" s="440"/>
    </row>
    <row r="369" spans="1:28" ht="51" hidden="1" customHeight="1" x14ac:dyDescent="0.2">
      <c r="A369" s="378"/>
      <c r="B369" s="372"/>
      <c r="C369" s="459"/>
      <c r="D369" s="372"/>
      <c r="E369" s="372"/>
      <c r="F369" s="372"/>
      <c r="G369" s="133">
        <f>'01-Mapa de riesgo-UO'!I370</f>
        <v>0</v>
      </c>
      <c r="H369" s="372"/>
      <c r="I369" s="438"/>
      <c r="J369" s="372"/>
      <c r="K369" s="455"/>
      <c r="L369" s="457"/>
      <c r="M369" s="276">
        <f>IF('01-Mapa de riesgo-UO'!S370="No existen", "No existe control para el riesgo",'01-Mapa de riesgo-UO'!W370)</f>
        <v>0</v>
      </c>
      <c r="N369" s="276">
        <f>'01-Mapa de riesgo-UO'!AB370</f>
        <v>0</v>
      </c>
      <c r="O369" s="276">
        <f>'01-Mapa de riesgo-UO'!AG370</f>
        <v>0</v>
      </c>
      <c r="P369" s="277">
        <f>'01-Mapa de riesgo-UO'!AL370</f>
        <v>0</v>
      </c>
      <c r="Q369" s="277">
        <f>'01-Mapa de riesgo-UO'!AP370</f>
        <v>0</v>
      </c>
      <c r="R369" s="438"/>
      <c r="S369" s="457"/>
      <c r="T369" s="457"/>
      <c r="U369" s="114" t="str">
        <f>'01-Mapa de riesgo-UO'!AW370</f>
        <v>ASUMIR</v>
      </c>
      <c r="V369" s="114">
        <f>'01-Mapa de riesgo-UO'!AX370</f>
        <v>0</v>
      </c>
      <c r="W369" s="132">
        <f>IF(U369="COMPARTIR",'01-Mapa de riesgo-UO'!BA370, IF(U369=0, 0,$I$6))</f>
        <v>0</v>
      </c>
      <c r="X369" s="278"/>
      <c r="Y369" s="278"/>
      <c r="Z369" s="278"/>
      <c r="AA369" s="278"/>
      <c r="AB369" s="440"/>
    </row>
    <row r="370" spans="1:28" ht="51" hidden="1" customHeight="1" x14ac:dyDescent="0.2">
      <c r="A370" s="378">
        <v>121</v>
      </c>
      <c r="B370" s="372" t="str">
        <f>'01-Mapa de riesgo-UO'!D371</f>
        <v>EXTENSIÓN_PROYECCIÓN_SOCIAL</v>
      </c>
      <c r="C370" s="459"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372" t="str">
        <f>'01-Mapa de riesgo-UO'!AU371</f>
        <v>Incertidumbre expandida mayor al 5% de la capacidad total del enfriamiento</v>
      </c>
      <c r="K370" s="455">
        <v>0</v>
      </c>
      <c r="L370" s="457" t="s">
        <v>1949</v>
      </c>
      <c r="M370" s="276" t="str">
        <f>IF('01-Mapa de riesgo-UO'!S371="No existen", "No existe control para el riesgo",'01-Mapa de riesgo-UO'!W371)</f>
        <v>Determinación de la incertidumbre</v>
      </c>
      <c r="N370" s="276">
        <f>'01-Mapa de riesgo-UO'!AB371</f>
        <v>0</v>
      </c>
      <c r="O370" s="276" t="str">
        <f>'01-Mapa de riesgo-UO'!AG371</f>
        <v>Profesional de laboratorio</v>
      </c>
      <c r="P370" s="277" t="str">
        <f>'01-Mapa de riesgo-UO'!AL371</f>
        <v>Semestral</v>
      </c>
      <c r="Q370" s="277" t="str">
        <f>'01-Mapa de riesgo-UO'!AP371</f>
        <v>Preventivo</v>
      </c>
      <c r="R370" s="438" t="str">
        <f>'01-Mapa de riesgo-UO'!AR371</f>
        <v>ACEPTABLE</v>
      </c>
      <c r="S370" s="457" t="s">
        <v>2976</v>
      </c>
      <c r="T370" s="457"/>
      <c r="U370" s="114" t="str">
        <f>'01-Mapa de riesgo-UO'!AW371</f>
        <v>ASUMIR</v>
      </c>
      <c r="V370" s="114">
        <f>'01-Mapa de riesgo-UO'!AX371</f>
        <v>0</v>
      </c>
      <c r="W370" s="132">
        <f>IF(U370="COMPARTIR",'01-Mapa de riesgo-UO'!BA371, IF(U370=0, 0,$I$6))</f>
        <v>0</v>
      </c>
      <c r="X370" s="278"/>
      <c r="Y370" s="278"/>
      <c r="Z370" s="278"/>
      <c r="AA370" s="278"/>
      <c r="AB370" s="440" t="s">
        <v>648</v>
      </c>
    </row>
    <row r="371" spans="1:28" ht="51" hidden="1" customHeight="1" x14ac:dyDescent="0.2">
      <c r="A371" s="378"/>
      <c r="B371" s="372"/>
      <c r="C371" s="459"/>
      <c r="D371" s="372"/>
      <c r="E371" s="372"/>
      <c r="F371" s="372"/>
      <c r="G371" s="133">
        <f>'01-Mapa de riesgo-UO'!I372</f>
        <v>0</v>
      </c>
      <c r="H371" s="372"/>
      <c r="I371" s="438"/>
      <c r="J371" s="372"/>
      <c r="K371" s="455"/>
      <c r="L371" s="457"/>
      <c r="M371" s="276">
        <f>IF('01-Mapa de riesgo-UO'!S372="No existen", "No existe control para el riesgo",'01-Mapa de riesgo-UO'!W372)</f>
        <v>0</v>
      </c>
      <c r="N371" s="276">
        <f>'01-Mapa de riesgo-UO'!AB372</f>
        <v>0</v>
      </c>
      <c r="O371" s="276">
        <f>'01-Mapa de riesgo-UO'!AG372</f>
        <v>0</v>
      </c>
      <c r="P371" s="277">
        <f>'01-Mapa de riesgo-UO'!AL372</f>
        <v>0</v>
      </c>
      <c r="Q371" s="277">
        <f>'01-Mapa de riesgo-UO'!AP372</f>
        <v>0</v>
      </c>
      <c r="R371" s="438"/>
      <c r="S371" s="457"/>
      <c r="T371" s="457"/>
      <c r="U371" s="114" t="str">
        <f>'01-Mapa de riesgo-UO'!AW372</f>
        <v>ASUMIR</v>
      </c>
      <c r="V371" s="114">
        <f>'01-Mapa de riesgo-UO'!AX372</f>
        <v>0</v>
      </c>
      <c r="W371" s="132">
        <f>IF(U371="COMPARTIR",'01-Mapa de riesgo-UO'!BA372, IF(U371=0, 0,$I$6))</f>
        <v>0</v>
      </c>
      <c r="X371" s="278"/>
      <c r="Y371" s="278"/>
      <c r="Z371" s="278"/>
      <c r="AA371" s="278"/>
      <c r="AB371" s="440"/>
    </row>
    <row r="372" spans="1:28" ht="51" hidden="1" customHeight="1" x14ac:dyDescent="0.2">
      <c r="A372" s="378"/>
      <c r="B372" s="372"/>
      <c r="C372" s="459"/>
      <c r="D372" s="372"/>
      <c r="E372" s="372"/>
      <c r="F372" s="372"/>
      <c r="G372" s="133">
        <f>'01-Mapa de riesgo-UO'!I373</f>
        <v>0</v>
      </c>
      <c r="H372" s="372"/>
      <c r="I372" s="438"/>
      <c r="J372" s="372"/>
      <c r="K372" s="455"/>
      <c r="L372" s="457"/>
      <c r="M372" s="276">
        <f>IF('01-Mapa de riesgo-UO'!S373="No existen", "No existe control para el riesgo",'01-Mapa de riesgo-UO'!W373)</f>
        <v>0</v>
      </c>
      <c r="N372" s="276">
        <f>'01-Mapa de riesgo-UO'!AB373</f>
        <v>0</v>
      </c>
      <c r="O372" s="276">
        <f>'01-Mapa de riesgo-UO'!AG373</f>
        <v>0</v>
      </c>
      <c r="P372" s="277">
        <f>'01-Mapa de riesgo-UO'!AL373</f>
        <v>0</v>
      </c>
      <c r="Q372" s="277">
        <f>'01-Mapa de riesgo-UO'!AP373</f>
        <v>0</v>
      </c>
      <c r="R372" s="438"/>
      <c r="S372" s="457"/>
      <c r="T372" s="457"/>
      <c r="U372" s="114" t="str">
        <f>'01-Mapa de riesgo-UO'!AW373</f>
        <v>ASUMIR</v>
      </c>
      <c r="V372" s="114">
        <f>'01-Mapa de riesgo-UO'!AX373</f>
        <v>0</v>
      </c>
      <c r="W372" s="132">
        <f>IF(U372="COMPARTIR",'01-Mapa de riesgo-UO'!BA373, IF(U372=0, 0,$I$6))</f>
        <v>0</v>
      </c>
      <c r="X372" s="278"/>
      <c r="Y372" s="278"/>
      <c r="Z372" s="278"/>
      <c r="AA372" s="278"/>
      <c r="AB372" s="440"/>
    </row>
    <row r="373" spans="1:28" ht="51" hidden="1" customHeight="1" x14ac:dyDescent="0.2">
      <c r="A373" s="378">
        <v>122</v>
      </c>
      <c r="B373" s="372" t="str">
        <f>'01-Mapa de riesgo-UO'!D374</f>
        <v>EXTENSIÓN_PROYECCIÓN_SOCIAL</v>
      </c>
      <c r="C373" s="459"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372" t="str">
        <f>'01-Mapa de riesgo-UO'!AU374</f>
        <v>N° Informes con pérdida de la imparcialidad / N° informes expedidos por el grupo de investigación</v>
      </c>
      <c r="K373" s="471">
        <v>0</v>
      </c>
      <c r="L373" s="457" t="s">
        <v>2010</v>
      </c>
      <c r="M373" s="276" t="str">
        <f>IF('01-Mapa de riesgo-UO'!S374="No existen", "No existe control para el riesgo",'01-Mapa de riesgo-UO'!W374)</f>
        <v>Firma de cada funcionario del:
- Conflicto de interés
- Acta de compromiso ético
- Declaración de impedimento</v>
      </c>
      <c r="N373" s="276">
        <f>'01-Mapa de riesgo-UO'!AB374</f>
        <v>0</v>
      </c>
      <c r="O373" s="276" t="str">
        <f>'01-Mapa de riesgo-UO'!AG374</f>
        <v>Director</v>
      </c>
      <c r="P373" s="277" t="str">
        <f>'01-Mapa de riesgo-UO'!AL374</f>
        <v>Anual</v>
      </c>
      <c r="Q373" s="277" t="str">
        <f>'01-Mapa de riesgo-UO'!AP374</f>
        <v>Preventivo</v>
      </c>
      <c r="R373" s="438" t="str">
        <f>'01-Mapa de riesgo-UO'!AR374</f>
        <v>ACEPTABLE</v>
      </c>
      <c r="S373" s="457" t="s">
        <v>2011</v>
      </c>
      <c r="T373" s="457"/>
      <c r="U373" s="114" t="str">
        <f>'01-Mapa de riesgo-UO'!AW374</f>
        <v>ASUMIR</v>
      </c>
      <c r="V373" s="114">
        <f>'01-Mapa de riesgo-UO'!AX374</f>
        <v>0</v>
      </c>
      <c r="W373" s="132">
        <f>IF(U373="COMPARTIR",'01-Mapa de riesgo-UO'!BA374, IF(U373=0, 0,$I$6))</f>
        <v>0</v>
      </c>
      <c r="X373" s="278"/>
      <c r="Y373" s="278"/>
      <c r="Z373" s="278"/>
      <c r="AA373" s="278"/>
      <c r="AB373" s="440" t="s">
        <v>660</v>
      </c>
    </row>
    <row r="374" spans="1:28" ht="51" hidden="1" customHeight="1" x14ac:dyDescent="0.2">
      <c r="A374" s="378"/>
      <c r="B374" s="372"/>
      <c r="C374" s="459"/>
      <c r="D374" s="372"/>
      <c r="E374" s="372"/>
      <c r="F374" s="372"/>
      <c r="G374" s="133" t="str">
        <f>'01-Mapa de riesgo-UO'!I375</f>
        <v>Conflicto de intereses, al prestar servicios de caracterización entre los que hacen parte  del  centro de laboratorios.</v>
      </c>
      <c r="H374" s="372"/>
      <c r="I374" s="438"/>
      <c r="J374" s="372"/>
      <c r="K374" s="455"/>
      <c r="L374" s="457"/>
      <c r="M374" s="276" t="str">
        <f>IF('01-Mapa de riesgo-UO'!S375="No existen", "No existe control para el riesgo",'01-Mapa de riesgo-UO'!W375)</f>
        <v>Cada laboratorio es un preyecto de extensión independiente en cuanto a recursos de personal, financieros y administrativos.</v>
      </c>
      <c r="N374" s="276">
        <f>'01-Mapa de riesgo-UO'!AB375</f>
        <v>0</v>
      </c>
      <c r="O374" s="276" t="str">
        <f>'01-Mapa de riesgo-UO'!AG375</f>
        <v>Director</v>
      </c>
      <c r="P374" s="277" t="str">
        <f>'01-Mapa de riesgo-UO'!AL375</f>
        <v>No definida</v>
      </c>
      <c r="Q374" s="277" t="str">
        <f>'01-Mapa de riesgo-UO'!AP375</f>
        <v>Preventivo</v>
      </c>
      <c r="R374" s="438"/>
      <c r="S374" s="457" t="s">
        <v>130</v>
      </c>
      <c r="T374" s="457"/>
      <c r="U374" s="114" t="str">
        <f>'01-Mapa de riesgo-UO'!AW375</f>
        <v>ASUMIR</v>
      </c>
      <c r="V374" s="114">
        <f>'01-Mapa de riesgo-UO'!AX375</f>
        <v>0</v>
      </c>
      <c r="W374" s="132">
        <f>IF(U374="COMPARTIR",'01-Mapa de riesgo-UO'!BA375, IF(U374=0, 0,$I$6))</f>
        <v>0</v>
      </c>
      <c r="X374" s="278"/>
      <c r="Y374" s="278"/>
      <c r="Z374" s="278"/>
      <c r="AA374" s="278"/>
      <c r="AB374" s="440"/>
    </row>
    <row r="375" spans="1:28" ht="51" hidden="1" customHeight="1" x14ac:dyDescent="0.2">
      <c r="A375" s="378"/>
      <c r="B375" s="372"/>
      <c r="C375" s="459"/>
      <c r="D375" s="372"/>
      <c r="E375" s="372"/>
      <c r="F375" s="372"/>
      <c r="G375" s="133">
        <f>'01-Mapa de riesgo-UO'!I376</f>
        <v>0</v>
      </c>
      <c r="H375" s="372"/>
      <c r="I375" s="438"/>
      <c r="J375" s="372"/>
      <c r="K375" s="455"/>
      <c r="L375" s="457"/>
      <c r="M375" s="276">
        <f>IF('01-Mapa de riesgo-UO'!S376="No existen", "No existe control para el riesgo",'01-Mapa de riesgo-UO'!W376)</f>
        <v>0</v>
      </c>
      <c r="N375" s="276">
        <f>'01-Mapa de riesgo-UO'!AB376</f>
        <v>0</v>
      </c>
      <c r="O375" s="276">
        <f>'01-Mapa de riesgo-UO'!AG376</f>
        <v>0</v>
      </c>
      <c r="P375" s="277">
        <f>'01-Mapa de riesgo-UO'!AL376</f>
        <v>0</v>
      </c>
      <c r="Q375" s="277">
        <f>'01-Mapa de riesgo-UO'!AP376</f>
        <v>0</v>
      </c>
      <c r="R375" s="438"/>
      <c r="S375" s="457"/>
      <c r="T375" s="457"/>
      <c r="U375" s="114" t="str">
        <f>'01-Mapa de riesgo-UO'!AW376</f>
        <v>ASUMIR</v>
      </c>
      <c r="V375" s="114">
        <f>'01-Mapa de riesgo-UO'!AX376</f>
        <v>0</v>
      </c>
      <c r="W375" s="132">
        <f>IF(U375="COMPARTIR",'01-Mapa de riesgo-UO'!BA376, IF(U375=0, 0,$I$6))</f>
        <v>0</v>
      </c>
      <c r="X375" s="278"/>
      <c r="Y375" s="278"/>
      <c r="Z375" s="278"/>
      <c r="AA375" s="278"/>
      <c r="AB375" s="440"/>
    </row>
    <row r="376" spans="1:28" ht="51" hidden="1" customHeight="1" x14ac:dyDescent="0.2">
      <c r="A376" s="378">
        <v>123</v>
      </c>
      <c r="B376" s="372" t="str">
        <f>'01-Mapa de riesgo-UO'!D377</f>
        <v>EXTENSIÓN_PROYECCIÓN_SOCIAL</v>
      </c>
      <c r="C376" s="459"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372" t="str">
        <f>'01-Mapa de riesgo-UO'!AU377</f>
        <v>No. veces en que las condiciones ambientales se salieron de los límites / No. Veces que se midieron las condiciones ambientales</v>
      </c>
      <c r="K376" s="471">
        <v>0</v>
      </c>
      <c r="L376" s="457" t="s">
        <v>2012</v>
      </c>
      <c r="M376" s="276" t="str">
        <f>IF('01-Mapa de riesgo-UO'!S377="No existen", "No existe control para el riesgo",'01-Mapa de riesgo-UO'!W377)</f>
        <v>Control de condiciones ambientales en el área de almacenamiento de materiales de referencia y equipos de campo</v>
      </c>
      <c r="N376" s="276">
        <f>'01-Mapa de riesgo-UO'!AB377</f>
        <v>0</v>
      </c>
      <c r="O376" s="276" t="str">
        <f>'01-Mapa de riesgo-UO'!AG377</f>
        <v>Contratista: Profesional de laboratorio</v>
      </c>
      <c r="P376" s="277" t="str">
        <f>'01-Mapa de riesgo-UO'!AL377</f>
        <v>Diaria</v>
      </c>
      <c r="Q376" s="277" t="str">
        <f>'01-Mapa de riesgo-UO'!AP377</f>
        <v>Preventivo</v>
      </c>
      <c r="R376" s="438" t="str">
        <f>'01-Mapa de riesgo-UO'!AR377</f>
        <v>FUERTE</v>
      </c>
      <c r="S376" s="457" t="s">
        <v>2011</v>
      </c>
      <c r="T376" s="457"/>
      <c r="U376" s="114" t="str">
        <f>'01-Mapa de riesgo-UO'!AW377</f>
        <v>ASUMIR</v>
      </c>
      <c r="V376" s="114">
        <f>'01-Mapa de riesgo-UO'!AX377</f>
        <v>0</v>
      </c>
      <c r="W376" s="132">
        <f>IF(U376="COMPARTIR",'01-Mapa de riesgo-UO'!BA377, IF(U376=0, 0,$I$6))</f>
        <v>0</v>
      </c>
      <c r="X376" s="278"/>
      <c r="Y376" s="278"/>
      <c r="Z376" s="278"/>
      <c r="AA376" s="278"/>
      <c r="AB376" s="440" t="s">
        <v>660</v>
      </c>
    </row>
    <row r="377" spans="1:28" ht="51" hidden="1" customHeight="1" x14ac:dyDescent="0.2">
      <c r="A377" s="378"/>
      <c r="B377" s="372"/>
      <c r="C377" s="459"/>
      <c r="D377" s="372"/>
      <c r="E377" s="372"/>
      <c r="F377" s="372"/>
      <c r="G377" s="133">
        <f>'01-Mapa de riesgo-UO'!I378</f>
        <v>0</v>
      </c>
      <c r="H377" s="372"/>
      <c r="I377" s="438"/>
      <c r="J377" s="372"/>
      <c r="K377" s="455"/>
      <c r="L377" s="457"/>
      <c r="M377" s="276" t="str">
        <f>IF('01-Mapa de riesgo-UO'!S378="No existen", "No existe control para el riesgo",'01-Mapa de riesgo-UO'!W378)</f>
        <v>Registro de las condiciones ambientales en las cuales se da la ejecución de los ensayos  en campo (temperatura y humedad relativa)</v>
      </c>
      <c r="N377" s="276">
        <f>'01-Mapa de riesgo-UO'!AB378</f>
        <v>0</v>
      </c>
      <c r="O377" s="276" t="str">
        <f>'01-Mapa de riesgo-UO'!AG378</f>
        <v>Contratista: Técnico de campo</v>
      </c>
      <c r="P377" s="277" t="str">
        <f>'01-Mapa de riesgo-UO'!AL378</f>
        <v>No definida</v>
      </c>
      <c r="Q377" s="277" t="str">
        <f>'01-Mapa de riesgo-UO'!AP378</f>
        <v>Preventivo</v>
      </c>
      <c r="R377" s="438"/>
      <c r="S377" s="457" t="s">
        <v>2011</v>
      </c>
      <c r="T377" s="457"/>
      <c r="U377" s="114" t="str">
        <f>'01-Mapa de riesgo-UO'!AW378</f>
        <v>ASUMIR</v>
      </c>
      <c r="V377" s="114">
        <f>'01-Mapa de riesgo-UO'!AX378</f>
        <v>0</v>
      </c>
      <c r="W377" s="132">
        <f>IF(U377="COMPARTIR",'01-Mapa de riesgo-UO'!BA378, IF(U377=0, 0,$I$6))</f>
        <v>0</v>
      </c>
      <c r="X377" s="278"/>
      <c r="Y377" s="278"/>
      <c r="Z377" s="278"/>
      <c r="AA377" s="278"/>
      <c r="AB377" s="440"/>
    </row>
    <row r="378" spans="1:28" ht="51" hidden="1" customHeight="1" x14ac:dyDescent="0.2">
      <c r="A378" s="378"/>
      <c r="B378" s="372"/>
      <c r="C378" s="459"/>
      <c r="D378" s="372"/>
      <c r="E378" s="372"/>
      <c r="F378" s="372"/>
      <c r="G378" s="133">
        <f>'01-Mapa de riesgo-UO'!I379</f>
        <v>0</v>
      </c>
      <c r="H378" s="372"/>
      <c r="I378" s="438"/>
      <c r="J378" s="372"/>
      <c r="K378" s="455"/>
      <c r="L378" s="457"/>
      <c r="M378" s="276">
        <f>IF('01-Mapa de riesgo-UO'!S379="No existen", "No existe control para el riesgo",'01-Mapa de riesgo-UO'!W379)</f>
        <v>0</v>
      </c>
      <c r="N378" s="276">
        <f>'01-Mapa de riesgo-UO'!AB379</f>
        <v>0</v>
      </c>
      <c r="O378" s="276">
        <f>'01-Mapa de riesgo-UO'!AG379</f>
        <v>0</v>
      </c>
      <c r="P378" s="277">
        <f>'01-Mapa de riesgo-UO'!AL379</f>
        <v>0</v>
      </c>
      <c r="Q378" s="277">
        <f>'01-Mapa de riesgo-UO'!AP379</f>
        <v>0</v>
      </c>
      <c r="R378" s="438"/>
      <c r="S378" s="457"/>
      <c r="T378" s="457"/>
      <c r="U378" s="114" t="str">
        <f>'01-Mapa de riesgo-UO'!AW379</f>
        <v>ASUMIR</v>
      </c>
      <c r="V378" s="114">
        <f>'01-Mapa de riesgo-UO'!AX379</f>
        <v>0</v>
      </c>
      <c r="W378" s="132">
        <f>IF(U378="COMPARTIR",'01-Mapa de riesgo-UO'!BA379, IF(U378=0, 0,$I$6))</f>
        <v>0</v>
      </c>
      <c r="X378" s="278"/>
      <c r="Y378" s="278"/>
      <c r="Z378" s="278"/>
      <c r="AA378" s="278"/>
      <c r="AB378" s="440"/>
    </row>
    <row r="379" spans="1:28" ht="51" hidden="1" customHeight="1" x14ac:dyDescent="0.2">
      <c r="A379" s="378">
        <v>124</v>
      </c>
      <c r="B379" s="372" t="str">
        <f>'01-Mapa de riesgo-UO'!D380</f>
        <v>EXTENSIÓN_PROYECCIÓN_SOCIAL</v>
      </c>
      <c r="C379" s="459"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372" t="str">
        <f>'01-Mapa de riesgo-UO'!AU380</f>
        <v>No. de equipos calibrados de acuerdo al Plan de calibración /No. Total de equipos que se planean calibrar de acuerdo al Plan de calibración</v>
      </c>
      <c r="K379" s="471">
        <v>0.69</v>
      </c>
      <c r="L379" s="457" t="s">
        <v>2980</v>
      </c>
      <c r="M379" s="276" t="str">
        <f>IF('01-Mapa de riesgo-UO'!S380="No existen", "No existe control para el riesgo",'01-Mapa de riesgo-UO'!W380)</f>
        <v>Seguimiento al plan de calibración, verificación y mantenimiento anual con fechas de cumplimiento.
Cálculo del intervalo de calibración</v>
      </c>
      <c r="N379" s="276">
        <f>'01-Mapa de riesgo-UO'!AB380</f>
        <v>0</v>
      </c>
      <c r="O379" s="276" t="str">
        <f>'01-Mapa de riesgo-UO'!AG380</f>
        <v>Contratistas:
Profesional de Laboratorio.
Profesional Administrativo</v>
      </c>
      <c r="P379" s="277" t="str">
        <f>'01-Mapa de riesgo-UO'!AL380</f>
        <v>Semestral</v>
      </c>
      <c r="Q379" s="277" t="str">
        <f>'01-Mapa de riesgo-UO'!AP380</f>
        <v>Preventivo</v>
      </c>
      <c r="R379" s="438" t="str">
        <f>'01-Mapa de riesgo-UO'!AR380</f>
        <v>FUERTE</v>
      </c>
      <c r="S379" s="457" t="s">
        <v>2011</v>
      </c>
      <c r="T379" s="457"/>
      <c r="U379" s="114" t="str">
        <f>'01-Mapa de riesgo-UO'!AW380</f>
        <v>ASUMIR</v>
      </c>
      <c r="V379" s="114">
        <f>'01-Mapa de riesgo-UO'!AX380</f>
        <v>0</v>
      </c>
      <c r="W379" s="132">
        <f>IF(U379="COMPARTIR",'01-Mapa de riesgo-UO'!BA380, IF(U379=0, 0,$I$6))</f>
        <v>0</v>
      </c>
      <c r="X379" s="278"/>
      <c r="Y379" s="278"/>
      <c r="Z379" s="278"/>
      <c r="AA379" s="278"/>
      <c r="AB379" s="440" t="s">
        <v>660</v>
      </c>
    </row>
    <row r="380" spans="1:28" ht="51" hidden="1" customHeight="1" x14ac:dyDescent="0.2">
      <c r="A380" s="378"/>
      <c r="B380" s="372"/>
      <c r="C380" s="459"/>
      <c r="D380" s="372"/>
      <c r="E380" s="372"/>
      <c r="F380" s="372"/>
      <c r="G380" s="133">
        <f>'01-Mapa de riesgo-UO'!I381</f>
        <v>0</v>
      </c>
      <c r="H380" s="372"/>
      <c r="I380" s="438"/>
      <c r="J380" s="372"/>
      <c r="K380" s="455"/>
      <c r="L380" s="457"/>
      <c r="M380" s="276">
        <f>IF('01-Mapa de riesgo-UO'!S381="No existen", "No existe control para el riesgo",'01-Mapa de riesgo-UO'!W381)</f>
        <v>0</v>
      </c>
      <c r="N380" s="276">
        <f>'01-Mapa de riesgo-UO'!AB381</f>
        <v>0</v>
      </c>
      <c r="O380" s="276">
        <f>'01-Mapa de riesgo-UO'!AG381</f>
        <v>0</v>
      </c>
      <c r="P380" s="277">
        <f>'01-Mapa de riesgo-UO'!AL381</f>
        <v>0</v>
      </c>
      <c r="Q380" s="277">
        <f>'01-Mapa de riesgo-UO'!AP381</f>
        <v>0</v>
      </c>
      <c r="R380" s="438"/>
      <c r="S380" s="457"/>
      <c r="T380" s="457"/>
      <c r="U380" s="114" t="str">
        <f>'01-Mapa de riesgo-UO'!AW381</f>
        <v>ASUMIR</v>
      </c>
      <c r="V380" s="114">
        <f>'01-Mapa de riesgo-UO'!AX381</f>
        <v>0</v>
      </c>
      <c r="W380" s="132">
        <f>IF(U380="COMPARTIR",'01-Mapa de riesgo-UO'!BA381, IF(U380=0, 0,$I$6))</f>
        <v>0</v>
      </c>
      <c r="X380" s="278"/>
      <c r="Y380" s="278"/>
      <c r="Z380" s="278"/>
      <c r="AA380" s="278"/>
      <c r="AB380" s="440"/>
    </row>
    <row r="381" spans="1:28" ht="51" hidden="1" customHeight="1" x14ac:dyDescent="0.2">
      <c r="A381" s="378"/>
      <c r="B381" s="372"/>
      <c r="C381" s="459"/>
      <c r="D381" s="372"/>
      <c r="E381" s="372"/>
      <c r="F381" s="372"/>
      <c r="G381" s="133">
        <f>'01-Mapa de riesgo-UO'!I382</f>
        <v>0</v>
      </c>
      <c r="H381" s="372"/>
      <c r="I381" s="438"/>
      <c r="J381" s="372"/>
      <c r="K381" s="455"/>
      <c r="L381" s="457"/>
      <c r="M381" s="276">
        <f>IF('01-Mapa de riesgo-UO'!S382="No existen", "No existe control para el riesgo",'01-Mapa de riesgo-UO'!W382)</f>
        <v>0</v>
      </c>
      <c r="N381" s="276">
        <f>'01-Mapa de riesgo-UO'!AB382</f>
        <v>0</v>
      </c>
      <c r="O381" s="276">
        <f>'01-Mapa de riesgo-UO'!AG382</f>
        <v>0</v>
      </c>
      <c r="P381" s="277">
        <f>'01-Mapa de riesgo-UO'!AL382</f>
        <v>0</v>
      </c>
      <c r="Q381" s="277">
        <f>'01-Mapa de riesgo-UO'!AP382</f>
        <v>0</v>
      </c>
      <c r="R381" s="438"/>
      <c r="S381" s="457"/>
      <c r="T381" s="457"/>
      <c r="U381" s="114" t="str">
        <f>'01-Mapa de riesgo-UO'!AW382</f>
        <v>ASUMIR</v>
      </c>
      <c r="V381" s="114">
        <f>'01-Mapa de riesgo-UO'!AX382</f>
        <v>0</v>
      </c>
      <c r="W381" s="132">
        <f>IF(U381="COMPARTIR",'01-Mapa de riesgo-UO'!BA382, IF(U381=0, 0,$I$6))</f>
        <v>0</v>
      </c>
      <c r="X381" s="278"/>
      <c r="Y381" s="278"/>
      <c r="Z381" s="278"/>
      <c r="AA381" s="278"/>
      <c r="AB381" s="440"/>
    </row>
    <row r="382" spans="1:28" ht="51" hidden="1" customHeight="1" x14ac:dyDescent="0.2">
      <c r="A382" s="378">
        <v>125</v>
      </c>
      <c r="B382" s="372" t="str">
        <f>'01-Mapa de riesgo-UO'!D383</f>
        <v>EXTENSIÓN_PROYECCIÓN_SOCIAL</v>
      </c>
      <c r="C382" s="459"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372" t="str">
        <f>'01-Mapa de riesgo-UO'!AU383</f>
        <v>No.  de equipos defectuosos detectados en el laboratorio antes de la jornada de campo / No. Total de equipos que salen para campo</v>
      </c>
      <c r="K382" s="471">
        <v>0</v>
      </c>
      <c r="L382" s="457" t="s">
        <v>2013</v>
      </c>
      <c r="M382" s="276" t="str">
        <f>IF('01-Mapa de riesgo-UO'!S383="No existen", "No existe control para el riesgo",'01-Mapa de riesgo-UO'!W383)</f>
        <v xml:space="preserve">Revisión de los equipos antes de salir del laboratorio y al ingresar al mismo. </v>
      </c>
      <c r="N382" s="276">
        <f>'01-Mapa de riesgo-UO'!AB383</f>
        <v>0</v>
      </c>
      <c r="O382" s="276" t="str">
        <f>'01-Mapa de riesgo-UO'!AG383</f>
        <v>Contratistas:
Técnicos de Monitoreo Ambiental</v>
      </c>
      <c r="P382" s="277" t="str">
        <f>'01-Mapa de riesgo-UO'!AL383</f>
        <v>No definida</v>
      </c>
      <c r="Q382" s="277" t="str">
        <f>'01-Mapa de riesgo-UO'!AP383</f>
        <v>Preventivo</v>
      </c>
      <c r="R382" s="438" t="str">
        <f>'01-Mapa de riesgo-UO'!AR383</f>
        <v>ACEPTABLE</v>
      </c>
      <c r="S382" s="457" t="s">
        <v>2011</v>
      </c>
      <c r="T382" s="457"/>
      <c r="U382" s="114" t="str">
        <f>'01-Mapa de riesgo-UO'!AW383</f>
        <v>ASUMIR</v>
      </c>
      <c r="V382" s="114">
        <f>'01-Mapa de riesgo-UO'!AX383</f>
        <v>0</v>
      </c>
      <c r="W382" s="132">
        <f>IF(U382="COMPARTIR",'01-Mapa de riesgo-UO'!BA383, IF(U382=0, 0,$I$6))</f>
        <v>0</v>
      </c>
      <c r="X382" s="278"/>
      <c r="Y382" s="278"/>
      <c r="Z382" s="278"/>
      <c r="AA382" s="278"/>
      <c r="AB382" s="440" t="s">
        <v>660</v>
      </c>
    </row>
    <row r="383" spans="1:28" ht="51" hidden="1" customHeight="1" x14ac:dyDescent="0.2">
      <c r="A383" s="378"/>
      <c r="B383" s="372"/>
      <c r="C383" s="459"/>
      <c r="D383" s="372"/>
      <c r="E383" s="372"/>
      <c r="F383" s="372"/>
      <c r="G383" s="133">
        <f>'01-Mapa de riesgo-UO'!I384</f>
        <v>0</v>
      </c>
      <c r="H383" s="372"/>
      <c r="I383" s="438"/>
      <c r="J383" s="372"/>
      <c r="K383" s="455"/>
      <c r="L383" s="457"/>
      <c r="M383" s="276">
        <f>IF('01-Mapa de riesgo-UO'!S384="No existen", "No existe control para el riesgo",'01-Mapa de riesgo-UO'!W384)</f>
        <v>0</v>
      </c>
      <c r="N383" s="276">
        <f>'01-Mapa de riesgo-UO'!AB384</f>
        <v>0</v>
      </c>
      <c r="O383" s="276">
        <f>'01-Mapa de riesgo-UO'!AG384</f>
        <v>0</v>
      </c>
      <c r="P383" s="277">
        <f>'01-Mapa de riesgo-UO'!AL384</f>
        <v>0</v>
      </c>
      <c r="Q383" s="277">
        <f>'01-Mapa de riesgo-UO'!AP384</f>
        <v>0</v>
      </c>
      <c r="R383" s="438"/>
      <c r="S383" s="457"/>
      <c r="T383" s="457"/>
      <c r="U383" s="114" t="str">
        <f>'01-Mapa de riesgo-UO'!AW384</f>
        <v>ASUMIR</v>
      </c>
      <c r="V383" s="114">
        <f>'01-Mapa de riesgo-UO'!AX384</f>
        <v>0</v>
      </c>
      <c r="W383" s="132">
        <f>IF(U383="COMPARTIR",'01-Mapa de riesgo-UO'!BA384, IF(U383=0, 0,$I$6))</f>
        <v>0</v>
      </c>
      <c r="X383" s="278"/>
      <c r="Y383" s="278"/>
      <c r="Z383" s="278"/>
      <c r="AA383" s="278"/>
      <c r="AB383" s="440"/>
    </row>
    <row r="384" spans="1:28" ht="51" hidden="1" customHeight="1" x14ac:dyDescent="0.2">
      <c r="A384" s="378"/>
      <c r="B384" s="372"/>
      <c r="C384" s="459"/>
      <c r="D384" s="372"/>
      <c r="E384" s="372"/>
      <c r="F384" s="372"/>
      <c r="G384" s="133">
        <f>'01-Mapa de riesgo-UO'!I385</f>
        <v>0</v>
      </c>
      <c r="H384" s="372"/>
      <c r="I384" s="438"/>
      <c r="J384" s="372"/>
      <c r="K384" s="455"/>
      <c r="L384" s="457"/>
      <c r="M384" s="276">
        <f>IF('01-Mapa de riesgo-UO'!S385="No existen", "No existe control para el riesgo",'01-Mapa de riesgo-UO'!W385)</f>
        <v>0</v>
      </c>
      <c r="N384" s="276">
        <f>'01-Mapa de riesgo-UO'!AB385</f>
        <v>0</v>
      </c>
      <c r="O384" s="276">
        <f>'01-Mapa de riesgo-UO'!AG385</f>
        <v>0</v>
      </c>
      <c r="P384" s="277">
        <f>'01-Mapa de riesgo-UO'!AL385</f>
        <v>0</v>
      </c>
      <c r="Q384" s="277">
        <f>'01-Mapa de riesgo-UO'!AP385</f>
        <v>0</v>
      </c>
      <c r="R384" s="438"/>
      <c r="S384" s="457"/>
      <c r="T384" s="457"/>
      <c r="U384" s="114" t="str">
        <f>'01-Mapa de riesgo-UO'!AW385</f>
        <v>ASUMIR</v>
      </c>
      <c r="V384" s="114">
        <f>'01-Mapa de riesgo-UO'!AX385</f>
        <v>0</v>
      </c>
      <c r="W384" s="132">
        <f>IF(U384="COMPARTIR",'01-Mapa de riesgo-UO'!BA385, IF(U384=0, 0,$I$6))</f>
        <v>0</v>
      </c>
      <c r="X384" s="278"/>
      <c r="Y384" s="278"/>
      <c r="Z384" s="278"/>
      <c r="AA384" s="278"/>
      <c r="AB384" s="440"/>
    </row>
    <row r="385" spans="1:28" ht="51" hidden="1" customHeight="1" x14ac:dyDescent="0.2">
      <c r="A385" s="378">
        <v>126</v>
      </c>
      <c r="B385" s="372" t="str">
        <f>'01-Mapa de riesgo-UO'!D386</f>
        <v>EXTENSIÓN_PROYECCIÓN_SOCIAL</v>
      </c>
      <c r="C385" s="459"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372" t="str">
        <f>'01-Mapa de riesgo-UO'!AU386</f>
        <v>No. de informes con regla decisión equivocada / No. de informes emitidos con regla de decisión aplicada</v>
      </c>
      <c r="K385" s="471">
        <v>0</v>
      </c>
      <c r="L385" s="457" t="s">
        <v>2014</v>
      </c>
      <c r="M385" s="276"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76">
        <f>'01-Mapa de riesgo-UO'!AB386</f>
        <v>0</v>
      </c>
      <c r="O385" s="276" t="str">
        <f>'01-Mapa de riesgo-UO'!AG386</f>
        <v>Director</v>
      </c>
      <c r="P385" s="277" t="str">
        <f>'01-Mapa de riesgo-UO'!AL386</f>
        <v>No definida</v>
      </c>
      <c r="Q385" s="277" t="str">
        <f>'01-Mapa de riesgo-UO'!AP386</f>
        <v>Preventivo</v>
      </c>
      <c r="R385" s="438" t="str">
        <f>'01-Mapa de riesgo-UO'!AR386</f>
        <v>ACEPTABLE</v>
      </c>
      <c r="S385" s="457" t="s">
        <v>2011</v>
      </c>
      <c r="T385" s="457"/>
      <c r="U385" s="114" t="str">
        <f>'01-Mapa de riesgo-UO'!AW386</f>
        <v>ASUMIR</v>
      </c>
      <c r="V385" s="114">
        <f>'01-Mapa de riesgo-UO'!AX386</f>
        <v>0</v>
      </c>
      <c r="W385" s="132">
        <f>IF(U385="COMPARTIR",'01-Mapa de riesgo-UO'!BA386, IF(U385=0, 0,$I$6))</f>
        <v>0</v>
      </c>
      <c r="X385" s="278"/>
      <c r="Y385" s="278"/>
      <c r="Z385" s="278"/>
      <c r="AA385" s="278"/>
      <c r="AB385" s="440" t="s">
        <v>660</v>
      </c>
    </row>
    <row r="386" spans="1:28" ht="51" hidden="1" customHeight="1" x14ac:dyDescent="0.2">
      <c r="A386" s="378"/>
      <c r="B386" s="372"/>
      <c r="C386" s="459"/>
      <c r="D386" s="372"/>
      <c r="E386" s="372"/>
      <c r="F386" s="372"/>
      <c r="G386" s="133">
        <f>'01-Mapa de riesgo-UO'!I387</f>
        <v>0</v>
      </c>
      <c r="H386" s="372"/>
      <c r="I386" s="438"/>
      <c r="J386" s="372"/>
      <c r="K386" s="455"/>
      <c r="L386" s="457"/>
      <c r="M386" s="276">
        <f>IF('01-Mapa de riesgo-UO'!S387="No existen", "No existe control para el riesgo",'01-Mapa de riesgo-UO'!W387)</f>
        <v>0</v>
      </c>
      <c r="N386" s="276">
        <f>'01-Mapa de riesgo-UO'!AB387</f>
        <v>0</v>
      </c>
      <c r="O386" s="276">
        <f>'01-Mapa de riesgo-UO'!AG387</f>
        <v>0</v>
      </c>
      <c r="P386" s="277">
        <f>'01-Mapa de riesgo-UO'!AL387</f>
        <v>0</v>
      </c>
      <c r="Q386" s="277">
        <f>'01-Mapa de riesgo-UO'!AP387</f>
        <v>0</v>
      </c>
      <c r="R386" s="438"/>
      <c r="S386" s="457"/>
      <c r="T386" s="457"/>
      <c r="U386" s="114" t="str">
        <f>'01-Mapa de riesgo-UO'!AW387</f>
        <v>ASUMIR</v>
      </c>
      <c r="V386" s="114">
        <f>'01-Mapa de riesgo-UO'!AX387</f>
        <v>0</v>
      </c>
      <c r="W386" s="132">
        <f>IF(U386="COMPARTIR",'01-Mapa de riesgo-UO'!BA387, IF(U386=0, 0,$I$6))</f>
        <v>0</v>
      </c>
      <c r="X386" s="278"/>
      <c r="Y386" s="278"/>
      <c r="Z386" s="278"/>
      <c r="AA386" s="278"/>
      <c r="AB386" s="440"/>
    </row>
    <row r="387" spans="1:28" ht="51" hidden="1" customHeight="1" x14ac:dyDescent="0.2">
      <c r="A387" s="378"/>
      <c r="B387" s="372"/>
      <c r="C387" s="459"/>
      <c r="D387" s="372"/>
      <c r="E387" s="372"/>
      <c r="F387" s="372"/>
      <c r="G387" s="133">
        <f>'01-Mapa de riesgo-UO'!I388</f>
        <v>0</v>
      </c>
      <c r="H387" s="372"/>
      <c r="I387" s="438"/>
      <c r="J387" s="372"/>
      <c r="K387" s="455"/>
      <c r="L387" s="457"/>
      <c r="M387" s="276">
        <f>IF('01-Mapa de riesgo-UO'!S388="No existen", "No existe control para el riesgo",'01-Mapa de riesgo-UO'!W388)</f>
        <v>0</v>
      </c>
      <c r="N387" s="276">
        <f>'01-Mapa de riesgo-UO'!AB388</f>
        <v>0</v>
      </c>
      <c r="O387" s="276">
        <f>'01-Mapa de riesgo-UO'!AG388</f>
        <v>0</v>
      </c>
      <c r="P387" s="277">
        <f>'01-Mapa de riesgo-UO'!AL388</f>
        <v>0</v>
      </c>
      <c r="Q387" s="277">
        <f>'01-Mapa de riesgo-UO'!AP388</f>
        <v>0</v>
      </c>
      <c r="R387" s="438"/>
      <c r="S387" s="457"/>
      <c r="T387" s="457"/>
      <c r="U387" s="114" t="str">
        <f>'01-Mapa de riesgo-UO'!AW388</f>
        <v>ASUMIR</v>
      </c>
      <c r="V387" s="114">
        <f>'01-Mapa de riesgo-UO'!AX388</f>
        <v>0</v>
      </c>
      <c r="W387" s="132">
        <f>IF(U387="COMPARTIR",'01-Mapa de riesgo-UO'!BA388, IF(U387=0, 0,$I$6))</f>
        <v>0</v>
      </c>
      <c r="X387" s="278"/>
      <c r="Y387" s="278"/>
      <c r="Z387" s="278"/>
      <c r="AA387" s="278"/>
      <c r="AB387" s="440"/>
    </row>
    <row r="388" spans="1:28" ht="51" hidden="1" customHeight="1" x14ac:dyDescent="0.2">
      <c r="A388" s="378">
        <v>127</v>
      </c>
      <c r="B388" s="372" t="str">
        <f>'01-Mapa de riesgo-UO'!D389</f>
        <v>EXTENSIÓN_PROYECCIÓN_SOCIAL</v>
      </c>
      <c r="C388" s="459"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372" t="str">
        <f>'01-Mapa de riesgo-UO'!AU389</f>
        <v>No. de variables definidas por el OEC en la verificación / No. de variables establecidas en el método definido</v>
      </c>
      <c r="K388" s="471">
        <v>1</v>
      </c>
      <c r="L388" s="457" t="s">
        <v>2015</v>
      </c>
      <c r="M388" s="276"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76">
        <f>'01-Mapa de riesgo-UO'!AB389</f>
        <v>0</v>
      </c>
      <c r="O388" s="276" t="str">
        <f>'01-Mapa de riesgo-UO'!AG389</f>
        <v xml:space="preserve">Director
Contratistas:
Profesional Administrativo.
Técnicos de Monitoreo Ambiental.
</v>
      </c>
      <c r="P388" s="277" t="str">
        <f>'01-Mapa de riesgo-UO'!AL389</f>
        <v>Anual</v>
      </c>
      <c r="Q388" s="277" t="str">
        <f>'01-Mapa de riesgo-UO'!AP389</f>
        <v>Preventivo</v>
      </c>
      <c r="R388" s="438" t="str">
        <f>'01-Mapa de riesgo-UO'!AR389</f>
        <v>FUERTE</v>
      </c>
      <c r="S388" s="457" t="s">
        <v>2011</v>
      </c>
      <c r="T388" s="457"/>
      <c r="U388" s="114" t="str">
        <f>'01-Mapa de riesgo-UO'!AW389</f>
        <v>ASUMIR</v>
      </c>
      <c r="V388" s="114">
        <f>'01-Mapa de riesgo-UO'!AX389</f>
        <v>0</v>
      </c>
      <c r="W388" s="132">
        <f>IF(U388="COMPARTIR",'01-Mapa de riesgo-UO'!BA389, IF(U388=0, 0,$I$6))</f>
        <v>0</v>
      </c>
      <c r="X388" s="278"/>
      <c r="Y388" s="278"/>
      <c r="Z388" s="278"/>
      <c r="AA388" s="278"/>
      <c r="AB388" s="440" t="s">
        <v>660</v>
      </c>
    </row>
    <row r="389" spans="1:28" ht="51" hidden="1" customHeight="1" x14ac:dyDescent="0.2">
      <c r="A389" s="378"/>
      <c r="B389" s="372"/>
      <c r="C389" s="459"/>
      <c r="D389" s="372"/>
      <c r="E389" s="372"/>
      <c r="F389" s="372"/>
      <c r="G389" s="133">
        <f>'01-Mapa de riesgo-UO'!I390</f>
        <v>0</v>
      </c>
      <c r="H389" s="372"/>
      <c r="I389" s="438"/>
      <c r="J389" s="372"/>
      <c r="K389" s="455"/>
      <c r="L389" s="457"/>
      <c r="M389" s="276">
        <f>IF('01-Mapa de riesgo-UO'!S390="No existen", "No existe control para el riesgo",'01-Mapa de riesgo-UO'!W390)</f>
        <v>0</v>
      </c>
      <c r="N389" s="276">
        <f>'01-Mapa de riesgo-UO'!AB390</f>
        <v>0</v>
      </c>
      <c r="O389" s="276">
        <f>'01-Mapa de riesgo-UO'!AG390</f>
        <v>0</v>
      </c>
      <c r="P389" s="277">
        <f>'01-Mapa de riesgo-UO'!AL390</f>
        <v>0</v>
      </c>
      <c r="Q389" s="277">
        <f>'01-Mapa de riesgo-UO'!AP390</f>
        <v>0</v>
      </c>
      <c r="R389" s="438"/>
      <c r="S389" s="457"/>
      <c r="T389" s="457"/>
      <c r="U389" s="114" t="str">
        <f>'01-Mapa de riesgo-UO'!AW390</f>
        <v>ASUMIR</v>
      </c>
      <c r="V389" s="114">
        <f>'01-Mapa de riesgo-UO'!AX390</f>
        <v>0</v>
      </c>
      <c r="W389" s="132">
        <f>IF(U389="COMPARTIR",'01-Mapa de riesgo-UO'!BA390, IF(U389=0, 0,$I$6))</f>
        <v>0</v>
      </c>
      <c r="X389" s="278"/>
      <c r="Y389" s="278"/>
      <c r="Z389" s="278"/>
      <c r="AA389" s="278"/>
      <c r="AB389" s="440"/>
    </row>
    <row r="390" spans="1:28" ht="51" hidden="1" customHeight="1" x14ac:dyDescent="0.2">
      <c r="A390" s="378"/>
      <c r="B390" s="372"/>
      <c r="C390" s="459"/>
      <c r="D390" s="372"/>
      <c r="E390" s="372"/>
      <c r="F390" s="372"/>
      <c r="G390" s="133">
        <f>'01-Mapa de riesgo-UO'!I391</f>
        <v>0</v>
      </c>
      <c r="H390" s="372"/>
      <c r="I390" s="438"/>
      <c r="J390" s="372"/>
      <c r="K390" s="455"/>
      <c r="L390" s="457"/>
      <c r="M390" s="276">
        <f>IF('01-Mapa de riesgo-UO'!S391="No existen", "No existe control para el riesgo",'01-Mapa de riesgo-UO'!W391)</f>
        <v>0</v>
      </c>
      <c r="N390" s="276">
        <f>'01-Mapa de riesgo-UO'!AB391</f>
        <v>0</v>
      </c>
      <c r="O390" s="276">
        <f>'01-Mapa de riesgo-UO'!AG391</f>
        <v>0</v>
      </c>
      <c r="P390" s="277">
        <f>'01-Mapa de riesgo-UO'!AL391</f>
        <v>0</v>
      </c>
      <c r="Q390" s="277">
        <f>'01-Mapa de riesgo-UO'!AP391</f>
        <v>0</v>
      </c>
      <c r="R390" s="438"/>
      <c r="S390" s="457"/>
      <c r="T390" s="457"/>
      <c r="U390" s="114" t="str">
        <f>'01-Mapa de riesgo-UO'!AW391</f>
        <v>ASUMIR</v>
      </c>
      <c r="V390" s="114">
        <f>'01-Mapa de riesgo-UO'!AX391</f>
        <v>0</v>
      </c>
      <c r="W390" s="132">
        <f>IF(U390="COMPARTIR",'01-Mapa de riesgo-UO'!BA391, IF(U390=0, 0,$I$6))</f>
        <v>0</v>
      </c>
      <c r="X390" s="278"/>
      <c r="Y390" s="278"/>
      <c r="Z390" s="278"/>
      <c r="AA390" s="278"/>
      <c r="AB390" s="440"/>
    </row>
    <row r="391" spans="1:28" ht="51" hidden="1" customHeight="1" x14ac:dyDescent="0.2">
      <c r="A391" s="378">
        <v>128</v>
      </c>
      <c r="B391" s="372" t="str">
        <f>'01-Mapa de riesgo-UO'!D392</f>
        <v>EXTENSIÓN_PROYECCIÓN_SOCIAL</v>
      </c>
      <c r="C391" s="459"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372" t="str">
        <f>'01-Mapa de riesgo-UO'!AU392</f>
        <v>No. de informes de ensayo con resultados inválidos por estimación de la incertidumbre / No. total de informes de resultados</v>
      </c>
      <c r="K391" s="471">
        <v>0</v>
      </c>
      <c r="L391" s="457" t="s">
        <v>2016</v>
      </c>
      <c r="M391" s="276" t="str">
        <f>IF('01-Mapa de riesgo-UO'!S392="No existen", "No existe control para el riesgo",'01-Mapa de riesgo-UO'!W392)</f>
        <v>Verificación de la estimación de  la incertidumbre</v>
      </c>
      <c r="N391" s="276">
        <f>'01-Mapa de riesgo-UO'!AB392</f>
        <v>0</v>
      </c>
      <c r="O391" s="276" t="str">
        <f>'01-Mapa de riesgo-UO'!AG392</f>
        <v>Contratistas:
Profesional Administrativo.
Profesional de Laboratorio.</v>
      </c>
      <c r="P391" s="277" t="str">
        <f>'01-Mapa de riesgo-UO'!AL392</f>
        <v>No definida</v>
      </c>
      <c r="Q391" s="277" t="str">
        <f>'01-Mapa de riesgo-UO'!AP392</f>
        <v>Preventivo</v>
      </c>
      <c r="R391" s="438" t="str">
        <f>'01-Mapa de riesgo-UO'!AR392</f>
        <v>FUERTE</v>
      </c>
      <c r="S391" s="457" t="s">
        <v>2011</v>
      </c>
      <c r="T391" s="457"/>
      <c r="U391" s="114" t="str">
        <f>'01-Mapa de riesgo-UO'!AW392</f>
        <v>ASUMIR</v>
      </c>
      <c r="V391" s="114">
        <f>'01-Mapa de riesgo-UO'!AX392</f>
        <v>0</v>
      </c>
      <c r="W391" s="132">
        <f>IF(U391="COMPARTIR",'01-Mapa de riesgo-UO'!BA392, IF(U391=0, 0,$I$6))</f>
        <v>0</v>
      </c>
      <c r="X391" s="278"/>
      <c r="Y391" s="278"/>
      <c r="Z391" s="278"/>
      <c r="AA391" s="278"/>
      <c r="AB391" s="440" t="s">
        <v>660</v>
      </c>
    </row>
    <row r="392" spans="1:28" ht="51" hidden="1" customHeight="1" x14ac:dyDescent="0.2">
      <c r="A392" s="378"/>
      <c r="B392" s="372"/>
      <c r="C392" s="459"/>
      <c r="D392" s="372"/>
      <c r="E392" s="372"/>
      <c r="F392" s="372"/>
      <c r="G392" s="133">
        <f>'01-Mapa de riesgo-UO'!I393</f>
        <v>0</v>
      </c>
      <c r="H392" s="372"/>
      <c r="I392" s="438"/>
      <c r="J392" s="372"/>
      <c r="K392" s="455"/>
      <c r="L392" s="457"/>
      <c r="M392" s="276">
        <f>IF('01-Mapa de riesgo-UO'!S393="No existen", "No existe control para el riesgo",'01-Mapa de riesgo-UO'!W393)</f>
        <v>0</v>
      </c>
      <c r="N392" s="276">
        <f>'01-Mapa de riesgo-UO'!AB393</f>
        <v>0</v>
      </c>
      <c r="O392" s="276">
        <f>'01-Mapa de riesgo-UO'!AG393</f>
        <v>0</v>
      </c>
      <c r="P392" s="277">
        <f>'01-Mapa de riesgo-UO'!AL393</f>
        <v>0</v>
      </c>
      <c r="Q392" s="277">
        <f>'01-Mapa de riesgo-UO'!AP393</f>
        <v>0</v>
      </c>
      <c r="R392" s="438"/>
      <c r="S392" s="457"/>
      <c r="T392" s="457"/>
      <c r="U392" s="114" t="str">
        <f>'01-Mapa de riesgo-UO'!AW393</f>
        <v>ASUMIR</v>
      </c>
      <c r="V392" s="114">
        <f>'01-Mapa de riesgo-UO'!AX393</f>
        <v>0</v>
      </c>
      <c r="W392" s="132">
        <f>IF(U392="COMPARTIR",'01-Mapa de riesgo-UO'!BA393, IF(U392=0, 0,$I$6))</f>
        <v>0</v>
      </c>
      <c r="X392" s="278"/>
      <c r="Y392" s="278"/>
      <c r="Z392" s="278"/>
      <c r="AA392" s="278"/>
      <c r="AB392" s="440"/>
    </row>
    <row r="393" spans="1:28" ht="51" hidden="1" customHeight="1" x14ac:dyDescent="0.2">
      <c r="A393" s="378"/>
      <c r="B393" s="372"/>
      <c r="C393" s="459"/>
      <c r="D393" s="372"/>
      <c r="E393" s="372"/>
      <c r="F393" s="372"/>
      <c r="G393" s="133">
        <f>'01-Mapa de riesgo-UO'!I394</f>
        <v>0</v>
      </c>
      <c r="H393" s="372"/>
      <c r="I393" s="438"/>
      <c r="J393" s="372"/>
      <c r="K393" s="455"/>
      <c r="L393" s="457"/>
      <c r="M393" s="276">
        <f>IF('01-Mapa de riesgo-UO'!S394="No existen", "No existe control para el riesgo",'01-Mapa de riesgo-UO'!W394)</f>
        <v>0</v>
      </c>
      <c r="N393" s="276">
        <f>'01-Mapa de riesgo-UO'!AB394</f>
        <v>0</v>
      </c>
      <c r="O393" s="276">
        <f>'01-Mapa de riesgo-UO'!AG394</f>
        <v>0</v>
      </c>
      <c r="P393" s="277">
        <f>'01-Mapa de riesgo-UO'!AL394</f>
        <v>0</v>
      </c>
      <c r="Q393" s="277">
        <f>'01-Mapa de riesgo-UO'!AP394</f>
        <v>0</v>
      </c>
      <c r="R393" s="438"/>
      <c r="S393" s="457"/>
      <c r="T393" s="457"/>
      <c r="U393" s="114" t="str">
        <f>'01-Mapa de riesgo-UO'!AW394</f>
        <v>ASUMIR</v>
      </c>
      <c r="V393" s="114">
        <f>'01-Mapa de riesgo-UO'!AX394</f>
        <v>0</v>
      </c>
      <c r="W393" s="132">
        <f>IF(U393="COMPARTIR",'01-Mapa de riesgo-UO'!BA394, IF(U393=0, 0,$I$6))</f>
        <v>0</v>
      </c>
      <c r="X393" s="278"/>
      <c r="Y393" s="278"/>
      <c r="Z393" s="278"/>
      <c r="AA393" s="278"/>
      <c r="AB393" s="440"/>
    </row>
    <row r="394" spans="1:28" ht="51" hidden="1" customHeight="1" x14ac:dyDescent="0.2">
      <c r="A394" s="378">
        <v>129</v>
      </c>
      <c r="B394" s="372" t="str">
        <f>'01-Mapa de riesgo-UO'!D395</f>
        <v>EXTENSIÓN_PROYECCIÓN_SOCIAL</v>
      </c>
      <c r="C394" s="459"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372" t="str">
        <f>'01-Mapa de riesgo-UO'!AU395</f>
        <v>No ensayos de aptitud con resultados satisfactorios / Total de ensayos de aptitud</v>
      </c>
      <c r="K394" s="471">
        <v>1</v>
      </c>
      <c r="L394" s="457" t="s">
        <v>2017</v>
      </c>
      <c r="M394" s="276" t="str">
        <f>IF('01-Mapa de riesgo-UO'!S395="No existen", "No existe control para el riesgo",'01-Mapa de riesgo-UO'!W395)</f>
        <v xml:space="preserve">Participación en ensayos de aptitud
Comprobaciones intermedias que permiten confiar en el resultado reportado </v>
      </c>
      <c r="N394" s="276">
        <f>'01-Mapa de riesgo-UO'!AB395</f>
        <v>0</v>
      </c>
      <c r="O394" s="276" t="str">
        <f>'01-Mapa de riesgo-UO'!AG395</f>
        <v>Director
Contratistas: 
Profesional de Laboratorio.
Profesional Adminsitrativo.</v>
      </c>
      <c r="P394" s="277" t="str">
        <f>'01-Mapa de riesgo-UO'!AL395</f>
        <v>Anual</v>
      </c>
      <c r="Q394" s="277" t="str">
        <f>'01-Mapa de riesgo-UO'!AP395</f>
        <v>Preventivo</v>
      </c>
      <c r="R394" s="438" t="str">
        <f>'01-Mapa de riesgo-UO'!AR395</f>
        <v>ACEPTABLE</v>
      </c>
      <c r="S394" s="457" t="s">
        <v>2011</v>
      </c>
      <c r="T394" s="457"/>
      <c r="U394" s="114" t="str">
        <f>'01-Mapa de riesgo-UO'!AW395</f>
        <v>ASUMIR</v>
      </c>
      <c r="V394" s="114">
        <f>'01-Mapa de riesgo-UO'!AX395</f>
        <v>0</v>
      </c>
      <c r="W394" s="132">
        <f>IF(U394="COMPARTIR",'01-Mapa de riesgo-UO'!BA395, IF(U394=0, 0,$I$6))</f>
        <v>0</v>
      </c>
      <c r="X394" s="278"/>
      <c r="Y394" s="278"/>
      <c r="Z394" s="278"/>
      <c r="AA394" s="278"/>
      <c r="AB394" s="440" t="s">
        <v>660</v>
      </c>
    </row>
    <row r="395" spans="1:28" ht="51" hidden="1" customHeight="1" x14ac:dyDescent="0.2">
      <c r="A395" s="378"/>
      <c r="B395" s="372"/>
      <c r="C395" s="459"/>
      <c r="D395" s="372"/>
      <c r="E395" s="372"/>
      <c r="F395" s="372"/>
      <c r="G395" s="133">
        <f>'01-Mapa de riesgo-UO'!I396</f>
        <v>0</v>
      </c>
      <c r="H395" s="372"/>
      <c r="I395" s="438"/>
      <c r="J395" s="372"/>
      <c r="K395" s="455"/>
      <c r="L395" s="457"/>
      <c r="M395" s="276">
        <f>IF('01-Mapa de riesgo-UO'!S396="No existen", "No existe control para el riesgo",'01-Mapa de riesgo-UO'!W396)</f>
        <v>0</v>
      </c>
      <c r="N395" s="276">
        <f>'01-Mapa de riesgo-UO'!AB396</f>
        <v>0</v>
      </c>
      <c r="O395" s="276">
        <f>'01-Mapa de riesgo-UO'!AG396</f>
        <v>0</v>
      </c>
      <c r="P395" s="277">
        <f>'01-Mapa de riesgo-UO'!AL396</f>
        <v>0</v>
      </c>
      <c r="Q395" s="277">
        <f>'01-Mapa de riesgo-UO'!AP396</f>
        <v>0</v>
      </c>
      <c r="R395" s="438"/>
      <c r="S395" s="457"/>
      <c r="T395" s="457"/>
      <c r="U395" s="114" t="str">
        <f>'01-Mapa de riesgo-UO'!AW396</f>
        <v>ASUMIR</v>
      </c>
      <c r="V395" s="114">
        <f>'01-Mapa de riesgo-UO'!AX396</f>
        <v>0</v>
      </c>
      <c r="W395" s="132">
        <f>IF(U395="COMPARTIR",'01-Mapa de riesgo-UO'!BA396, IF(U395=0, 0,$I$6))</f>
        <v>0</v>
      </c>
      <c r="X395" s="278"/>
      <c r="Y395" s="278"/>
      <c r="Z395" s="278"/>
      <c r="AA395" s="278"/>
      <c r="AB395" s="440"/>
    </row>
    <row r="396" spans="1:28" ht="51" hidden="1" customHeight="1" x14ac:dyDescent="0.2">
      <c r="A396" s="378"/>
      <c r="B396" s="372"/>
      <c r="C396" s="459"/>
      <c r="D396" s="372"/>
      <c r="E396" s="372"/>
      <c r="F396" s="372"/>
      <c r="G396" s="133">
        <f>'01-Mapa de riesgo-UO'!I397</f>
        <v>0</v>
      </c>
      <c r="H396" s="372"/>
      <c r="I396" s="438"/>
      <c r="J396" s="372"/>
      <c r="K396" s="455"/>
      <c r="L396" s="457"/>
      <c r="M396" s="276">
        <f>IF('01-Mapa de riesgo-UO'!S397="No existen", "No existe control para el riesgo",'01-Mapa de riesgo-UO'!W397)</f>
        <v>0</v>
      </c>
      <c r="N396" s="276">
        <f>'01-Mapa de riesgo-UO'!AB397</f>
        <v>0</v>
      </c>
      <c r="O396" s="276">
        <f>'01-Mapa de riesgo-UO'!AG397</f>
        <v>0</v>
      </c>
      <c r="P396" s="277">
        <f>'01-Mapa de riesgo-UO'!AL397</f>
        <v>0</v>
      </c>
      <c r="Q396" s="277">
        <f>'01-Mapa de riesgo-UO'!AP397</f>
        <v>0</v>
      </c>
      <c r="R396" s="438"/>
      <c r="S396" s="457"/>
      <c r="T396" s="457"/>
      <c r="U396" s="114" t="str">
        <f>'01-Mapa de riesgo-UO'!AW397</f>
        <v>ASUMIR</v>
      </c>
      <c r="V396" s="114">
        <f>'01-Mapa de riesgo-UO'!AX397</f>
        <v>0</v>
      </c>
      <c r="W396" s="132">
        <f>IF(U396="COMPARTIR",'01-Mapa de riesgo-UO'!BA397, IF(U396=0, 0,$I$6))</f>
        <v>0</v>
      </c>
      <c r="X396" s="278"/>
      <c r="Y396" s="278"/>
      <c r="Z396" s="278"/>
      <c r="AA396" s="278"/>
      <c r="AB396" s="440"/>
    </row>
    <row r="397" spans="1:28" ht="51" hidden="1" customHeight="1" x14ac:dyDescent="0.2">
      <c r="A397" s="378">
        <v>130</v>
      </c>
      <c r="B397" s="372" t="str">
        <f>'01-Mapa de riesgo-UO'!D398</f>
        <v>EXTENSIÓN_PROYECCIÓN_SOCIAL</v>
      </c>
      <c r="C397" s="459"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372" t="str">
        <f>'01-Mapa de riesgo-UO'!AU398</f>
        <v>No informes con pérdida de la imparcialidad / No informes expedidos por el laboratorio</v>
      </c>
      <c r="K397" s="471">
        <v>0</v>
      </c>
      <c r="L397" s="457" t="s">
        <v>2018</v>
      </c>
      <c r="M397" s="276" t="str">
        <f>IF('01-Mapa de riesgo-UO'!S398="No existen", "No existe control para el riesgo",'01-Mapa de riesgo-UO'!W398)</f>
        <v>El informe de caracterización es revisado por alguien diferente a quien lo elabora y aprobado por el Director del laboratorio.</v>
      </c>
      <c r="N397" s="276">
        <f>'01-Mapa de riesgo-UO'!AB398</f>
        <v>0</v>
      </c>
      <c r="O397" s="276" t="str">
        <f>'01-Mapa de riesgo-UO'!AG398</f>
        <v>Director
Contratistas:
Profesional administrativo, profesional de apoyo</v>
      </c>
      <c r="P397" s="277" t="str">
        <f>'01-Mapa de riesgo-UO'!AL398</f>
        <v>No definida</v>
      </c>
      <c r="Q397" s="277" t="str">
        <f>'01-Mapa de riesgo-UO'!AP398</f>
        <v>Preventivo</v>
      </c>
      <c r="R397" s="438" t="str">
        <f>'01-Mapa de riesgo-UO'!AR398</f>
        <v>ACEPTABLE</v>
      </c>
      <c r="S397" s="457" t="s">
        <v>2011</v>
      </c>
      <c r="T397" s="457"/>
      <c r="U397" s="114" t="str">
        <f>'01-Mapa de riesgo-UO'!AW398</f>
        <v>ASUMIR</v>
      </c>
      <c r="V397" s="114">
        <f>'01-Mapa de riesgo-UO'!AX398</f>
        <v>0</v>
      </c>
      <c r="W397" s="132">
        <f>IF(U397="COMPARTIR",'01-Mapa de riesgo-UO'!BA398, IF(U397=0, 0,$I$6))</f>
        <v>0</v>
      </c>
      <c r="X397" s="278"/>
      <c r="Y397" s="278"/>
      <c r="Z397" s="278"/>
      <c r="AA397" s="278"/>
      <c r="AB397" s="440" t="s">
        <v>660</v>
      </c>
    </row>
    <row r="398" spans="1:28" ht="51" hidden="1" customHeight="1" x14ac:dyDescent="0.2">
      <c r="A398" s="378"/>
      <c r="B398" s="372"/>
      <c r="C398" s="459"/>
      <c r="D398" s="372"/>
      <c r="E398" s="372"/>
      <c r="F398" s="372"/>
      <c r="G398" s="133">
        <f>'01-Mapa de riesgo-UO'!I399</f>
        <v>0</v>
      </c>
      <c r="H398" s="372"/>
      <c r="I398" s="438"/>
      <c r="J398" s="372"/>
      <c r="K398" s="455"/>
      <c r="L398" s="457"/>
      <c r="M398" s="276">
        <f>IF('01-Mapa de riesgo-UO'!S399="No existen", "No existe control para el riesgo",'01-Mapa de riesgo-UO'!W399)</f>
        <v>0</v>
      </c>
      <c r="N398" s="276">
        <f>'01-Mapa de riesgo-UO'!AB399</f>
        <v>0</v>
      </c>
      <c r="O398" s="276">
        <f>'01-Mapa de riesgo-UO'!AG399</f>
        <v>0</v>
      </c>
      <c r="P398" s="277">
        <f>'01-Mapa de riesgo-UO'!AL399</f>
        <v>0</v>
      </c>
      <c r="Q398" s="277">
        <f>'01-Mapa de riesgo-UO'!AP399</f>
        <v>0</v>
      </c>
      <c r="R398" s="438"/>
      <c r="S398" s="457"/>
      <c r="T398" s="457"/>
      <c r="U398" s="114" t="str">
        <f>'01-Mapa de riesgo-UO'!AW399</f>
        <v>ASUMIR</v>
      </c>
      <c r="V398" s="114">
        <f>'01-Mapa de riesgo-UO'!AX399</f>
        <v>0</v>
      </c>
      <c r="W398" s="132">
        <f>IF(U398="COMPARTIR",'01-Mapa de riesgo-UO'!BA399, IF(U398=0, 0,$I$6))</f>
        <v>0</v>
      </c>
      <c r="X398" s="278"/>
      <c r="Y398" s="278"/>
      <c r="Z398" s="278"/>
      <c r="AA398" s="278"/>
      <c r="AB398" s="440"/>
    </row>
    <row r="399" spans="1:28" ht="51" hidden="1" customHeight="1" x14ac:dyDescent="0.2">
      <c r="A399" s="378"/>
      <c r="B399" s="372"/>
      <c r="C399" s="459"/>
      <c r="D399" s="372"/>
      <c r="E399" s="372"/>
      <c r="F399" s="372"/>
      <c r="G399" s="133">
        <f>'01-Mapa de riesgo-UO'!I400</f>
        <v>0</v>
      </c>
      <c r="H399" s="372"/>
      <c r="I399" s="438"/>
      <c r="J399" s="372"/>
      <c r="K399" s="455"/>
      <c r="L399" s="457"/>
      <c r="M399" s="276">
        <f>IF('01-Mapa de riesgo-UO'!S400="No existen", "No existe control para el riesgo",'01-Mapa de riesgo-UO'!W400)</f>
        <v>0</v>
      </c>
      <c r="N399" s="276">
        <f>'01-Mapa de riesgo-UO'!AB400</f>
        <v>0</v>
      </c>
      <c r="O399" s="276">
        <f>'01-Mapa de riesgo-UO'!AG400</f>
        <v>0</v>
      </c>
      <c r="P399" s="277">
        <f>'01-Mapa de riesgo-UO'!AL400</f>
        <v>0</v>
      </c>
      <c r="Q399" s="277">
        <f>'01-Mapa de riesgo-UO'!AP400</f>
        <v>0</v>
      </c>
      <c r="R399" s="438"/>
      <c r="S399" s="457"/>
      <c r="T399" s="457"/>
      <c r="U399" s="114" t="str">
        <f>'01-Mapa de riesgo-UO'!AW400</f>
        <v>ASUMIR</v>
      </c>
      <c r="V399" s="114">
        <f>'01-Mapa de riesgo-UO'!AX400</f>
        <v>0</v>
      </c>
      <c r="W399" s="132">
        <f>IF(U399="COMPARTIR",'01-Mapa de riesgo-UO'!BA400, IF(U399=0, 0,$I$6))</f>
        <v>0</v>
      </c>
      <c r="X399" s="278"/>
      <c r="Y399" s="278"/>
      <c r="Z399" s="278"/>
      <c r="AA399" s="278"/>
      <c r="AB399" s="440"/>
    </row>
    <row r="400" spans="1:28" ht="51" hidden="1" customHeight="1" x14ac:dyDescent="0.2">
      <c r="A400" s="378">
        <v>131</v>
      </c>
      <c r="B400" s="372" t="str">
        <f>'01-Mapa de riesgo-UO'!D401</f>
        <v>EXTENSIÓN_PROYECCIÓN_SOCIAL</v>
      </c>
      <c r="C400" s="459"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372" t="str">
        <f>'01-Mapa de riesgo-UO'!AU401</f>
        <v>No. Informes con pérdida de la imparcialidad / No informes expedidos por el laboratorio</v>
      </c>
      <c r="K400" s="471">
        <v>0</v>
      </c>
      <c r="L400" s="457" t="s">
        <v>2019</v>
      </c>
      <c r="M400" s="276" t="str">
        <f>IF('01-Mapa de riesgo-UO'!S401="No existen", "No existe control para el riesgo",'01-Mapa de riesgo-UO'!W401)</f>
        <v>Firma de cada funcionario del:
- Autorización
- Acta de compromiso ético
- Declaración de impedimento</v>
      </c>
      <c r="N400" s="276">
        <f>'01-Mapa de riesgo-UO'!AB401</f>
        <v>0</v>
      </c>
      <c r="O400" s="276" t="str">
        <f>'01-Mapa de riesgo-UO'!AG401</f>
        <v>Director</v>
      </c>
      <c r="P400" s="277" t="str">
        <f>'01-Mapa de riesgo-UO'!AL401</f>
        <v>Anual</v>
      </c>
      <c r="Q400" s="277" t="str">
        <f>'01-Mapa de riesgo-UO'!AP401</f>
        <v>Preventivo</v>
      </c>
      <c r="R400" s="438" t="str">
        <f>'01-Mapa de riesgo-UO'!AR401</f>
        <v>ACEPTABLE</v>
      </c>
      <c r="S400" s="457" t="s">
        <v>2011</v>
      </c>
      <c r="T400" s="457"/>
      <c r="U400" s="114" t="str">
        <f>'01-Mapa de riesgo-UO'!AW401</f>
        <v>ASUMIR</v>
      </c>
      <c r="V400" s="114">
        <f>'01-Mapa de riesgo-UO'!AX401</f>
        <v>0</v>
      </c>
      <c r="W400" s="132">
        <f>IF(U400="COMPARTIR",'01-Mapa de riesgo-UO'!BA401, IF(U400=0, 0,$I$6))</f>
        <v>0</v>
      </c>
      <c r="X400" s="278"/>
      <c r="Y400" s="278"/>
      <c r="Z400" s="278"/>
      <c r="AA400" s="278"/>
      <c r="AB400" s="440" t="s">
        <v>660</v>
      </c>
    </row>
    <row r="401" spans="1:28" ht="51" hidden="1" customHeight="1" x14ac:dyDescent="0.2">
      <c r="A401" s="378"/>
      <c r="B401" s="372"/>
      <c r="C401" s="459"/>
      <c r="D401" s="372"/>
      <c r="E401" s="372"/>
      <c r="F401" s="372"/>
      <c r="G401" s="133">
        <f>'01-Mapa de riesgo-UO'!I402</f>
        <v>0</v>
      </c>
      <c r="H401" s="372"/>
      <c r="I401" s="438"/>
      <c r="J401" s="372"/>
      <c r="K401" s="455"/>
      <c r="L401" s="457"/>
      <c r="M401" s="276">
        <f>IF('01-Mapa de riesgo-UO'!S402="No existen", "No existe control para el riesgo",'01-Mapa de riesgo-UO'!W402)</f>
        <v>0</v>
      </c>
      <c r="N401" s="276">
        <f>'01-Mapa de riesgo-UO'!AB402</f>
        <v>0</v>
      </c>
      <c r="O401" s="276">
        <f>'01-Mapa de riesgo-UO'!AG402</f>
        <v>0</v>
      </c>
      <c r="P401" s="277">
        <f>'01-Mapa de riesgo-UO'!AL402</f>
        <v>0</v>
      </c>
      <c r="Q401" s="277">
        <f>'01-Mapa de riesgo-UO'!AP402</f>
        <v>0</v>
      </c>
      <c r="R401" s="438"/>
      <c r="S401" s="457"/>
      <c r="T401" s="457"/>
      <c r="U401" s="114" t="str">
        <f>'01-Mapa de riesgo-UO'!AW402</f>
        <v>ASUMIR</v>
      </c>
      <c r="V401" s="114">
        <f>'01-Mapa de riesgo-UO'!AX402</f>
        <v>0</v>
      </c>
      <c r="W401" s="132">
        <f>IF(U401="COMPARTIR",'01-Mapa de riesgo-UO'!BA402, IF(U401=0, 0,$I$6))</f>
        <v>0</v>
      </c>
      <c r="X401" s="278"/>
      <c r="Y401" s="278"/>
      <c r="Z401" s="278"/>
      <c r="AA401" s="278"/>
      <c r="AB401" s="440"/>
    </row>
    <row r="402" spans="1:28" ht="51" hidden="1" customHeight="1" x14ac:dyDescent="0.2">
      <c r="A402" s="378"/>
      <c r="B402" s="372"/>
      <c r="C402" s="459"/>
      <c r="D402" s="372"/>
      <c r="E402" s="372"/>
      <c r="F402" s="372"/>
      <c r="G402" s="133">
        <f>'01-Mapa de riesgo-UO'!I403</f>
        <v>0</v>
      </c>
      <c r="H402" s="372"/>
      <c r="I402" s="438"/>
      <c r="J402" s="372"/>
      <c r="K402" s="455"/>
      <c r="L402" s="457"/>
      <c r="M402" s="276">
        <f>IF('01-Mapa de riesgo-UO'!S403="No existen", "No existe control para el riesgo",'01-Mapa de riesgo-UO'!W403)</f>
        <v>0</v>
      </c>
      <c r="N402" s="276">
        <f>'01-Mapa de riesgo-UO'!AB403</f>
        <v>0</v>
      </c>
      <c r="O402" s="276">
        <f>'01-Mapa de riesgo-UO'!AG403</f>
        <v>0</v>
      </c>
      <c r="P402" s="277">
        <f>'01-Mapa de riesgo-UO'!AL403</f>
        <v>0</v>
      </c>
      <c r="Q402" s="277">
        <f>'01-Mapa de riesgo-UO'!AP403</f>
        <v>0</v>
      </c>
      <c r="R402" s="438"/>
      <c r="S402" s="457"/>
      <c r="T402" s="457"/>
      <c r="U402" s="114" t="str">
        <f>'01-Mapa de riesgo-UO'!AW403</f>
        <v>ASUMIR</v>
      </c>
      <c r="V402" s="114">
        <f>'01-Mapa de riesgo-UO'!AX403</f>
        <v>0</v>
      </c>
      <c r="W402" s="132">
        <f>IF(U402="COMPARTIR",'01-Mapa de riesgo-UO'!BA403, IF(U402=0, 0,$I$6))</f>
        <v>0</v>
      </c>
      <c r="X402" s="278"/>
      <c r="Y402" s="278"/>
      <c r="Z402" s="278"/>
      <c r="AA402" s="278"/>
      <c r="AB402" s="440"/>
    </row>
    <row r="403" spans="1:28" ht="51" hidden="1" customHeight="1" x14ac:dyDescent="0.2">
      <c r="A403" s="378">
        <v>132</v>
      </c>
      <c r="B403" s="372" t="str">
        <f>'01-Mapa de riesgo-UO'!D404</f>
        <v>EXTENSIÓN_PROYECCIÓN_SOCIAL</v>
      </c>
      <c r="C403" s="459"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372" t="str">
        <f>'01-Mapa de riesgo-UO'!AU404</f>
        <v>N° de certificados de calibración con declaración no conforme/N° de certificados de calibración de equipos</v>
      </c>
      <c r="K403" s="471">
        <v>0</v>
      </c>
      <c r="L403" s="457" t="s">
        <v>2981</v>
      </c>
      <c r="M403" s="276"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76">
        <f>'01-Mapa de riesgo-UO'!AB404</f>
        <v>0</v>
      </c>
      <c r="O403" s="276" t="str">
        <f>'01-Mapa de riesgo-UO'!AG404</f>
        <v>Director</v>
      </c>
      <c r="P403" s="277" t="str">
        <f>'01-Mapa de riesgo-UO'!AL404</f>
        <v>No definida</v>
      </c>
      <c r="Q403" s="277" t="str">
        <f>'01-Mapa de riesgo-UO'!AP404</f>
        <v>Preventivo</v>
      </c>
      <c r="R403" s="438" t="str">
        <f>'01-Mapa de riesgo-UO'!AR404</f>
        <v>ACEPTABLE</v>
      </c>
      <c r="S403" s="457" t="s">
        <v>2011</v>
      </c>
      <c r="T403" s="457"/>
      <c r="U403" s="114" t="str">
        <f>'01-Mapa de riesgo-UO'!AW404</f>
        <v>ASUMIR</v>
      </c>
      <c r="V403" s="114">
        <f>'01-Mapa de riesgo-UO'!AX404</f>
        <v>0</v>
      </c>
      <c r="W403" s="132">
        <f>IF(U403="COMPARTIR",'01-Mapa de riesgo-UO'!BA404, IF(U403=0, 0,$I$6))</f>
        <v>0</v>
      </c>
      <c r="X403" s="278"/>
      <c r="Y403" s="278"/>
      <c r="Z403" s="278"/>
      <c r="AA403" s="278"/>
      <c r="AB403" s="440" t="s">
        <v>660</v>
      </c>
    </row>
    <row r="404" spans="1:28" ht="51" hidden="1" customHeight="1" x14ac:dyDescent="0.2">
      <c r="A404" s="378"/>
      <c r="B404" s="372"/>
      <c r="C404" s="459"/>
      <c r="D404" s="372"/>
      <c r="E404" s="372"/>
      <c r="F404" s="372"/>
      <c r="G404" s="133">
        <f>'01-Mapa de riesgo-UO'!I405</f>
        <v>0</v>
      </c>
      <c r="H404" s="372"/>
      <c r="I404" s="438"/>
      <c r="J404" s="372"/>
      <c r="K404" s="455"/>
      <c r="L404" s="457"/>
      <c r="M404" s="276">
        <f>IF('01-Mapa de riesgo-UO'!S405="No existen", "No existe control para el riesgo",'01-Mapa de riesgo-UO'!W405)</f>
        <v>0</v>
      </c>
      <c r="N404" s="276">
        <f>'01-Mapa de riesgo-UO'!AB405</f>
        <v>0</v>
      </c>
      <c r="O404" s="276">
        <f>'01-Mapa de riesgo-UO'!AG405</f>
        <v>0</v>
      </c>
      <c r="P404" s="277">
        <f>'01-Mapa de riesgo-UO'!AL405</f>
        <v>0</v>
      </c>
      <c r="Q404" s="277">
        <f>'01-Mapa de riesgo-UO'!AP405</f>
        <v>0</v>
      </c>
      <c r="R404" s="438"/>
      <c r="S404" s="457"/>
      <c r="T404" s="457"/>
      <c r="U404" s="114" t="str">
        <f>'01-Mapa de riesgo-UO'!AW405</f>
        <v>ASUMIR</v>
      </c>
      <c r="V404" s="114">
        <f>'01-Mapa de riesgo-UO'!AX405</f>
        <v>0</v>
      </c>
      <c r="W404" s="132">
        <f>IF(U404="COMPARTIR",'01-Mapa de riesgo-UO'!BA405, IF(U404=0, 0,$I$6))</f>
        <v>0</v>
      </c>
      <c r="X404" s="278"/>
      <c r="Y404" s="278"/>
      <c r="Z404" s="278"/>
      <c r="AA404" s="278"/>
      <c r="AB404" s="440"/>
    </row>
    <row r="405" spans="1:28" ht="51" hidden="1" customHeight="1" x14ac:dyDescent="0.2">
      <c r="A405" s="378"/>
      <c r="B405" s="372"/>
      <c r="C405" s="459"/>
      <c r="D405" s="372"/>
      <c r="E405" s="372"/>
      <c r="F405" s="372"/>
      <c r="G405" s="133">
        <f>'01-Mapa de riesgo-UO'!I406</f>
        <v>0</v>
      </c>
      <c r="H405" s="372"/>
      <c r="I405" s="438"/>
      <c r="J405" s="372"/>
      <c r="K405" s="455"/>
      <c r="L405" s="457"/>
      <c r="M405" s="276">
        <f>IF('01-Mapa de riesgo-UO'!S406="No existen", "No existe control para el riesgo",'01-Mapa de riesgo-UO'!W406)</f>
        <v>0</v>
      </c>
      <c r="N405" s="276">
        <f>'01-Mapa de riesgo-UO'!AB406</f>
        <v>0</v>
      </c>
      <c r="O405" s="276">
        <f>'01-Mapa de riesgo-UO'!AG406</f>
        <v>0</v>
      </c>
      <c r="P405" s="277">
        <f>'01-Mapa de riesgo-UO'!AL406</f>
        <v>0</v>
      </c>
      <c r="Q405" s="277">
        <f>'01-Mapa de riesgo-UO'!AP406</f>
        <v>0</v>
      </c>
      <c r="R405" s="438"/>
      <c r="S405" s="457"/>
      <c r="T405" s="457"/>
      <c r="U405" s="114" t="str">
        <f>'01-Mapa de riesgo-UO'!AW406</f>
        <v>ASUMIR</v>
      </c>
      <c r="V405" s="114">
        <f>'01-Mapa de riesgo-UO'!AX406</f>
        <v>0</v>
      </c>
      <c r="W405" s="132">
        <f>IF(U405="COMPARTIR",'01-Mapa de riesgo-UO'!BA406, IF(U405=0, 0,$I$6))</f>
        <v>0</v>
      </c>
      <c r="X405" s="278"/>
      <c r="Y405" s="278"/>
      <c r="Z405" s="278"/>
      <c r="AA405" s="278"/>
      <c r="AB405" s="440"/>
    </row>
    <row r="406" spans="1:28" ht="99.75" customHeight="1" x14ac:dyDescent="0.2">
      <c r="A406" s="378">
        <v>133</v>
      </c>
      <c r="B406" s="372" t="str">
        <f>'01-Mapa de riesgo-UO'!D407</f>
        <v>GESTIÓN_DEL_CONTEXTO_Y_VISIBILIDAD_NACIONAL_E_INTERNACIONAL</v>
      </c>
      <c r="C406" s="459"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372" t="str">
        <f>'01-Mapa de riesgo-UO'!AU407</f>
        <v>Cumplimiento de los proyectos de "Gestión de contexto y visibilidad nacional e internacional"</v>
      </c>
      <c r="K406" s="455">
        <v>77.099999999999994</v>
      </c>
      <c r="L406" s="457" t="s">
        <v>2982</v>
      </c>
      <c r="M406" s="276" t="str">
        <f>IF('01-Mapa de riesgo-UO'!S407="No existen", "No existe control para el riesgo",'01-Mapa de riesgo-UO'!W407)</f>
        <v>Seguimiento a los Planes operativos de los proyectos de gestión del contexto y visibilidad nacional e internacional</v>
      </c>
      <c r="N406" s="276">
        <f>'01-Mapa de riesgo-UO'!AB407</f>
        <v>0</v>
      </c>
      <c r="O406" s="276" t="str">
        <f>'01-Mapa de riesgo-UO'!AG407</f>
        <v>Prestación de servicio No. 5637</v>
      </c>
      <c r="P406" s="277" t="str">
        <f>'01-Mapa de riesgo-UO'!AL407</f>
        <v>Cuatrimestral</v>
      </c>
      <c r="Q406" s="277" t="str">
        <f>'01-Mapa de riesgo-UO'!AP407</f>
        <v>Preventivo</v>
      </c>
      <c r="R406" s="438" t="str">
        <f>'01-Mapa de riesgo-UO'!AR407</f>
        <v>FUERTE</v>
      </c>
      <c r="S406" s="457" t="s">
        <v>647</v>
      </c>
      <c r="T406" s="457"/>
      <c r="U406" s="114" t="str">
        <f>'01-Mapa de riesgo-UO'!AW407</f>
        <v>ASUMIR</v>
      </c>
      <c r="V406" s="114">
        <f>'01-Mapa de riesgo-UO'!AX407</f>
        <v>0</v>
      </c>
      <c r="W406" s="132">
        <f>IF(U406="COMPARTIR",'01-Mapa de riesgo-UO'!BA407, IF(U406=0, 0,$I$6))</f>
        <v>0</v>
      </c>
      <c r="X406" s="278"/>
      <c r="Y406" s="278"/>
      <c r="Z406" s="278"/>
      <c r="AA406" s="278"/>
      <c r="AB406" s="440" t="s">
        <v>648</v>
      </c>
    </row>
    <row r="407" spans="1:28" ht="51" hidden="1" customHeight="1" x14ac:dyDescent="0.2">
      <c r="A407" s="378"/>
      <c r="B407" s="372"/>
      <c r="C407" s="459"/>
      <c r="D407" s="372"/>
      <c r="E407" s="372"/>
      <c r="F407" s="372"/>
      <c r="G407" s="133" t="str">
        <f>'01-Mapa de riesgo-UO'!I408</f>
        <v>Ausencia de liderazgo transformacional y de conocimiento frente a la dinámica institucional, regional, nacional e internacional.</v>
      </c>
      <c r="H407" s="372"/>
      <c r="I407" s="438"/>
      <c r="J407" s="372"/>
      <c r="K407" s="455"/>
      <c r="L407" s="457"/>
      <c r="M407" s="276" t="str">
        <f>IF('01-Mapa de riesgo-UO'!S408="No existen", "No existe control para el riesgo",'01-Mapa de riesgo-UO'!W408)</f>
        <v>Estudios de contexto que permitan que aporten a la toma de decisiones</v>
      </c>
      <c r="N407" s="276">
        <f>'01-Mapa de riesgo-UO'!AB408</f>
        <v>0</v>
      </c>
      <c r="O407" s="276" t="str">
        <f>'01-Mapa de riesgo-UO'!AG408</f>
        <v>Prestación de servicio No. 5637</v>
      </c>
      <c r="P407" s="277" t="str">
        <f>'01-Mapa de riesgo-UO'!AL408</f>
        <v>Anual</v>
      </c>
      <c r="Q407" s="277" t="str">
        <f>'01-Mapa de riesgo-UO'!AP408</f>
        <v>Preventivo</v>
      </c>
      <c r="R407" s="438"/>
      <c r="S407" s="457"/>
      <c r="T407" s="457"/>
      <c r="U407" s="114" t="str">
        <f>'01-Mapa de riesgo-UO'!AW408</f>
        <v>ASUMIR</v>
      </c>
      <c r="V407" s="114">
        <f>'01-Mapa de riesgo-UO'!AX408</f>
        <v>0</v>
      </c>
      <c r="W407" s="132">
        <f>IF(U407="COMPARTIR",'01-Mapa de riesgo-UO'!BA408, IF(U407=0, 0,$I$6))</f>
        <v>0</v>
      </c>
      <c r="X407" s="278"/>
      <c r="Y407" s="278"/>
      <c r="Z407" s="278"/>
      <c r="AA407" s="278"/>
      <c r="AB407" s="440"/>
    </row>
    <row r="408" spans="1:28" ht="51" hidden="1" customHeight="1" x14ac:dyDescent="0.2">
      <c r="A408" s="378"/>
      <c r="B408" s="372"/>
      <c r="C408" s="459"/>
      <c r="D408" s="372"/>
      <c r="E408" s="372"/>
      <c r="F408" s="372"/>
      <c r="G408" s="133" t="str">
        <f>'01-Mapa de riesgo-UO'!I409</f>
        <v>Escasa retroalimentación efectiva entre la universidad y el medio.</v>
      </c>
      <c r="H408" s="372"/>
      <c r="I408" s="438"/>
      <c r="J408" s="372"/>
      <c r="K408" s="455"/>
      <c r="L408" s="457"/>
      <c r="M408" s="276">
        <f>IF('01-Mapa de riesgo-UO'!S409="No existen", "No existe control para el riesgo",'01-Mapa de riesgo-UO'!W409)</f>
        <v>0</v>
      </c>
      <c r="N408" s="276">
        <f>'01-Mapa de riesgo-UO'!AB409</f>
        <v>0</v>
      </c>
      <c r="O408" s="276">
        <f>'01-Mapa de riesgo-UO'!AG409</f>
        <v>0</v>
      </c>
      <c r="P408" s="277">
        <f>'01-Mapa de riesgo-UO'!AL409</f>
        <v>0</v>
      </c>
      <c r="Q408" s="277">
        <f>'01-Mapa de riesgo-UO'!AP409</f>
        <v>0</v>
      </c>
      <c r="R408" s="438"/>
      <c r="S408" s="457"/>
      <c r="T408" s="457"/>
      <c r="U408" s="114" t="str">
        <f>'01-Mapa de riesgo-UO'!AW409</f>
        <v>ASUMIR</v>
      </c>
      <c r="V408" s="114">
        <f>'01-Mapa de riesgo-UO'!AX409</f>
        <v>0</v>
      </c>
      <c r="W408" s="132">
        <f>IF(U408="COMPARTIR",'01-Mapa de riesgo-UO'!BA409, IF(U408=0, 0,$I$6))</f>
        <v>0</v>
      </c>
      <c r="X408" s="278"/>
      <c r="Y408" s="278"/>
      <c r="Z408" s="278"/>
      <c r="AA408" s="278"/>
      <c r="AB408" s="440"/>
    </row>
    <row r="409" spans="1:28" ht="136.5" customHeight="1" x14ac:dyDescent="0.2">
      <c r="A409" s="378">
        <v>134</v>
      </c>
      <c r="B409" s="372" t="str">
        <f>'01-Mapa de riesgo-UO'!D410</f>
        <v>GESTIÓN_Y_SOSTENIBILIDAD_INSTITUCIONAL</v>
      </c>
      <c r="C409" s="459"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372" t="str">
        <f>'01-Mapa de riesgo-UO'!AU410</f>
        <v xml:space="preserve">Equilibrio Financiero = Ingresos totales / Gastos Totales </v>
      </c>
      <c r="K409" s="471">
        <v>1</v>
      </c>
      <c r="L409" s="457" t="s">
        <v>2983</v>
      </c>
      <c r="M409" s="276" t="str">
        <f>IF('01-Mapa de riesgo-UO'!S410="No existen", "No existe control para el riesgo",'01-Mapa de riesgo-UO'!W410)</f>
        <v>Monitoreo al recaudo de ingresos que soporte el presupuesto aprobado por el Consejo Superior</v>
      </c>
      <c r="N409" s="276">
        <f>'01-Mapa de riesgo-UO'!AB410</f>
        <v>0</v>
      </c>
      <c r="O409" s="276" t="str">
        <f>'01-Mapa de riesgo-UO'!AG410</f>
        <v>Líder de Gestión Contable</v>
      </c>
      <c r="P409" s="277" t="str">
        <f>'01-Mapa de riesgo-UO'!AL410</f>
        <v>Trimestral</v>
      </c>
      <c r="Q409" s="277" t="str">
        <f>'01-Mapa de riesgo-UO'!AP410</f>
        <v>Detectivo</v>
      </c>
      <c r="R409" s="438" t="str">
        <f>'01-Mapa de riesgo-UO'!AR410</f>
        <v>ACEPTABLE</v>
      </c>
      <c r="S409" s="457" t="s">
        <v>659</v>
      </c>
      <c r="T409" s="457"/>
      <c r="U409" s="114" t="str">
        <f>'01-Mapa de riesgo-UO'!AW410</f>
        <v>ASUMIR</v>
      </c>
      <c r="V409" s="114">
        <f>'01-Mapa de riesgo-UO'!AX410</f>
        <v>0</v>
      </c>
      <c r="W409" s="132">
        <f>IF(U409="COMPARTIR",'01-Mapa de riesgo-UO'!BA410, IF(U409=0, 0,$I$6))</f>
        <v>0</v>
      </c>
      <c r="X409" s="278"/>
      <c r="Y409" s="278"/>
      <c r="Z409" s="278"/>
      <c r="AA409" s="278"/>
      <c r="AB409" s="440" t="s">
        <v>660</v>
      </c>
    </row>
    <row r="410" spans="1:28" ht="72.75" hidden="1" customHeight="1" x14ac:dyDescent="0.2">
      <c r="A410" s="378"/>
      <c r="B410" s="372"/>
      <c r="C410" s="459"/>
      <c r="D410" s="372"/>
      <c r="E410" s="372"/>
      <c r="F410" s="372"/>
      <c r="G410" s="133" t="str">
        <f>'01-Mapa de riesgo-UO'!I411</f>
        <v>Aprobación de normas y leyes gubernamentales que le generan mayor obligación a la institución o cambios en el funcionamiento.</v>
      </c>
      <c r="H410" s="372"/>
      <c r="I410" s="438"/>
      <c r="J410" s="372"/>
      <c r="K410" s="455"/>
      <c r="L410" s="457"/>
      <c r="M410" s="276" t="str">
        <f>IF('01-Mapa de riesgo-UO'!S411="No existen", "No existe control para el riesgo",'01-Mapa de riesgo-UO'!W411)</f>
        <v>Monitoreo a la ejecución presupuestal de gastos aprobado por el Consejo Superior</v>
      </c>
      <c r="N410" s="276">
        <f>'01-Mapa de riesgo-UO'!AB411</f>
        <v>0</v>
      </c>
      <c r="O410" s="276" t="str">
        <f>'01-Mapa de riesgo-UO'!AG411</f>
        <v>Líder de Gestión de Presupuesto</v>
      </c>
      <c r="P410" s="277" t="str">
        <f>'01-Mapa de riesgo-UO'!AL411</f>
        <v>Trimestral</v>
      </c>
      <c r="Q410" s="277" t="str">
        <f>'01-Mapa de riesgo-UO'!AP411</f>
        <v>Detectivo</v>
      </c>
      <c r="R410" s="438"/>
      <c r="S410" s="457"/>
      <c r="T410" s="457"/>
      <c r="U410" s="114" t="str">
        <f>'01-Mapa de riesgo-UO'!AW411</f>
        <v>ASUMIR</v>
      </c>
      <c r="V410" s="114">
        <f>'01-Mapa de riesgo-UO'!AX411</f>
        <v>0</v>
      </c>
      <c r="W410" s="132">
        <f>IF(U410="COMPARTIR",'01-Mapa de riesgo-UO'!BA411, IF(U410=0, 0,$I$6))</f>
        <v>0</v>
      </c>
      <c r="X410" s="278"/>
      <c r="Y410" s="278"/>
      <c r="Z410" s="278"/>
      <c r="AA410" s="278"/>
      <c r="AB410" s="440"/>
    </row>
    <row r="411" spans="1:28" ht="72.75" hidden="1" customHeight="1" x14ac:dyDescent="0.2">
      <c r="A411" s="378"/>
      <c r="B411" s="372"/>
      <c r="C411" s="459"/>
      <c r="D411" s="372"/>
      <c r="E411" s="372"/>
      <c r="F411" s="372"/>
      <c r="G411" s="133" t="str">
        <f>'01-Mapa de riesgo-UO'!I412</f>
        <v>Disminución en el recaudo de los recursos apropiados en el presupuesto de la Universidad aprobado por el Consejo Superior.</v>
      </c>
      <c r="H411" s="372"/>
      <c r="I411" s="438"/>
      <c r="J411" s="372"/>
      <c r="K411" s="455"/>
      <c r="L411" s="457"/>
      <c r="M411" s="276">
        <f>IF('01-Mapa de riesgo-UO'!S412="No existen", "No existe control para el riesgo",'01-Mapa de riesgo-UO'!W412)</f>
        <v>0</v>
      </c>
      <c r="N411" s="276">
        <f>'01-Mapa de riesgo-UO'!AB412</f>
        <v>0</v>
      </c>
      <c r="O411" s="276">
        <f>'01-Mapa de riesgo-UO'!AG412</f>
        <v>0</v>
      </c>
      <c r="P411" s="277">
        <f>'01-Mapa de riesgo-UO'!AL412</f>
        <v>0</v>
      </c>
      <c r="Q411" s="277">
        <f>'01-Mapa de riesgo-UO'!AP412</f>
        <v>0</v>
      </c>
      <c r="R411" s="438"/>
      <c r="S411" s="457"/>
      <c r="T411" s="457"/>
      <c r="U411" s="114" t="str">
        <f>'01-Mapa de riesgo-UO'!AW412</f>
        <v>ASUMIR</v>
      </c>
      <c r="V411" s="114">
        <f>'01-Mapa de riesgo-UO'!AX412</f>
        <v>0</v>
      </c>
      <c r="W411" s="132">
        <f>IF(U411="COMPARTIR",'01-Mapa de riesgo-UO'!BA412, IF(U411=0, 0,$I$6))</f>
        <v>0</v>
      </c>
      <c r="X411" s="278"/>
      <c r="Y411" s="278"/>
      <c r="Z411" s="278"/>
      <c r="AA411" s="278"/>
      <c r="AB411" s="440"/>
    </row>
    <row r="412" spans="1:28" ht="119.25" customHeight="1" x14ac:dyDescent="0.2">
      <c r="A412" s="378">
        <v>135</v>
      </c>
      <c r="B412" s="372" t="str">
        <f>'01-Mapa de riesgo-UO'!D413</f>
        <v>CREACIÓN_GESTIÓN_Y_TRANSFERENCIA_DEL_CONOCIMIENTO</v>
      </c>
      <c r="C412" s="459"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372" t="str">
        <f>'01-Mapa de riesgo-UO'!AU413</f>
        <v>Índice de variación de actividades de extensión: No de Actividades de Extensión por modalidades año 2023 / No de Actividades de Extensión por modalidades año 2022</v>
      </c>
      <c r="K412" s="455">
        <v>1.22</v>
      </c>
      <c r="L412" s="457" t="s">
        <v>2984</v>
      </c>
      <c r="M412" s="276" t="str">
        <f>IF('01-Mapa de riesgo-UO'!S413="No existen", "No existe control para el riesgo",'01-Mapa de riesgo-UO'!W413)</f>
        <v>Generación de herramientas de promoción y visibilidad de las actividades de extensión y las capacidades institucionales</v>
      </c>
      <c r="N412" s="276">
        <f>'01-Mapa de riesgo-UO'!AB413</f>
        <v>0</v>
      </c>
      <c r="O412" s="276" t="str">
        <f>'01-Mapa de riesgo-UO'!AG413</f>
        <v>Contratista profesional Extensión Universitaria</v>
      </c>
      <c r="P412" s="277" t="str">
        <f>'01-Mapa de riesgo-UO'!AL413</f>
        <v>Semestral</v>
      </c>
      <c r="Q412" s="277" t="str">
        <f>'01-Mapa de riesgo-UO'!AP413</f>
        <v>Preventivo</v>
      </c>
      <c r="R412" s="438" t="str">
        <f>'01-Mapa de riesgo-UO'!AR413</f>
        <v>ACEPTABLE</v>
      </c>
      <c r="S412" s="457" t="s">
        <v>2041</v>
      </c>
      <c r="T412" s="457"/>
      <c r="U412" s="114" t="str">
        <f>'01-Mapa de riesgo-UO'!AW413</f>
        <v>ASUMIR</v>
      </c>
      <c r="V412" s="114">
        <f>'01-Mapa de riesgo-UO'!AX413</f>
        <v>0</v>
      </c>
      <c r="W412" s="132">
        <f>IF(U412="COMPARTIR",'01-Mapa de riesgo-UO'!BA413, IF(U412=0, 0,$I$6))</f>
        <v>0</v>
      </c>
      <c r="X412" s="278"/>
      <c r="Y412" s="278"/>
      <c r="Z412" s="278"/>
      <c r="AA412" s="278"/>
      <c r="AB412" s="440" t="s">
        <v>648</v>
      </c>
    </row>
    <row r="413" spans="1:28" ht="51" hidden="1" customHeight="1" x14ac:dyDescent="0.2">
      <c r="A413" s="378"/>
      <c r="B413" s="372"/>
      <c r="C413" s="459"/>
      <c r="D413" s="372"/>
      <c r="E413" s="372"/>
      <c r="F413" s="372"/>
      <c r="G413" s="133">
        <f>'01-Mapa de riesgo-UO'!I414</f>
        <v>0</v>
      </c>
      <c r="H413" s="372"/>
      <c r="I413" s="438"/>
      <c r="J413" s="372"/>
      <c r="K413" s="455"/>
      <c r="L413" s="457"/>
      <c r="M413" s="276" t="str">
        <f>IF('01-Mapa de riesgo-UO'!S414="No existen", "No existe control para el riesgo",'01-Mapa de riesgo-UO'!W414)</f>
        <v>Seguimiento a las certificaciónes de cumplimiento y evaluaciones de los servicios  ofrecidos para consolidar experiencia institucional</v>
      </c>
      <c r="N413" s="276">
        <f>'01-Mapa de riesgo-UO'!AB414</f>
        <v>0</v>
      </c>
      <c r="O413" s="276" t="str">
        <f>'01-Mapa de riesgo-UO'!AG414</f>
        <v xml:space="preserve"> Auxiliar Extensión universitaria</v>
      </c>
      <c r="P413" s="277" t="str">
        <f>'01-Mapa de riesgo-UO'!AL414</f>
        <v>Anual</v>
      </c>
      <c r="Q413" s="277" t="str">
        <f>'01-Mapa de riesgo-UO'!AP414</f>
        <v>Preventivo</v>
      </c>
      <c r="R413" s="438"/>
      <c r="S413" s="457" t="s">
        <v>2042</v>
      </c>
      <c r="T413" s="457"/>
      <c r="U413" s="114" t="str">
        <f>'01-Mapa de riesgo-UO'!AW414</f>
        <v>ASUMIR</v>
      </c>
      <c r="V413" s="114">
        <f>'01-Mapa de riesgo-UO'!AX414</f>
        <v>0</v>
      </c>
      <c r="W413" s="132">
        <f>IF(U413="COMPARTIR",'01-Mapa de riesgo-UO'!BA414, IF(U413=0, 0,$I$6))</f>
        <v>0</v>
      </c>
      <c r="X413" s="278"/>
      <c r="Y413" s="278"/>
      <c r="Z413" s="278"/>
      <c r="AA413" s="278"/>
      <c r="AB413" s="440"/>
    </row>
    <row r="414" spans="1:28" ht="51" hidden="1" customHeight="1" x14ac:dyDescent="0.2">
      <c r="A414" s="378"/>
      <c r="B414" s="372"/>
      <c r="C414" s="459"/>
      <c r="D414" s="372"/>
      <c r="E414" s="372"/>
      <c r="F414" s="372"/>
      <c r="G414" s="133">
        <f>'01-Mapa de riesgo-UO'!I415</f>
        <v>0</v>
      </c>
      <c r="H414" s="372"/>
      <c r="I414" s="438"/>
      <c r="J414" s="372"/>
      <c r="K414" s="455"/>
      <c r="L414" s="457"/>
      <c r="M414" s="276" t="str">
        <f>IF('01-Mapa de riesgo-UO'!S415="No existen", "No existe control para el riesgo",'01-Mapa de riesgo-UO'!W415)</f>
        <v>Seguimiento al registro de actividades de extensión universitaria</v>
      </c>
      <c r="N414" s="276">
        <f>'01-Mapa de riesgo-UO'!AB415</f>
        <v>0</v>
      </c>
      <c r="O414" s="276" t="str">
        <f>'01-Mapa de riesgo-UO'!AG415</f>
        <v xml:space="preserve"> Auxiliar Extensión universitaria</v>
      </c>
      <c r="P414" s="277" t="str">
        <f>'01-Mapa de riesgo-UO'!AL415</f>
        <v>Diaria</v>
      </c>
      <c r="Q414" s="277" t="str">
        <f>'01-Mapa de riesgo-UO'!AP415</f>
        <v>Preventivo</v>
      </c>
      <c r="R414" s="438"/>
      <c r="S414" s="457" t="s">
        <v>2043</v>
      </c>
      <c r="T414" s="457"/>
      <c r="U414" s="114" t="str">
        <f>'01-Mapa de riesgo-UO'!AW415</f>
        <v>ASUMIR</v>
      </c>
      <c r="V414" s="114">
        <f>'01-Mapa de riesgo-UO'!AX415</f>
        <v>0</v>
      </c>
      <c r="W414" s="132">
        <f>IF(U414="COMPARTIR",'01-Mapa de riesgo-UO'!BA415, IF(U414=0, 0,$I$6))</f>
        <v>0</v>
      </c>
      <c r="X414" s="278"/>
      <c r="Y414" s="278"/>
      <c r="Z414" s="278"/>
      <c r="AA414" s="278"/>
      <c r="AB414" s="440"/>
    </row>
    <row r="415" spans="1:28" ht="129" customHeight="1" x14ac:dyDescent="0.2">
      <c r="A415" s="378">
        <v>136</v>
      </c>
      <c r="B415" s="372" t="str">
        <f>'01-Mapa de riesgo-UO'!D416</f>
        <v>CREACIÓN_GESTIÓN_Y_TRANSFERENCIA_DEL_CONOCIMIENTO</v>
      </c>
      <c r="C415" s="459"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372" t="str">
        <f>'01-Mapa de riesgo-UO'!AU416</f>
        <v>Índice de variación de contratos  de transferencia de activos de conocimiento: No de contratos de transferencia de activos de conocimiento 2023/ No de contratos de transferencia de activos de conocimiento 2022</v>
      </c>
      <c r="K415" s="455">
        <f>3/7</f>
        <v>0.42857142857142855</v>
      </c>
      <c r="L415" s="457" t="s">
        <v>2985</v>
      </c>
      <c r="M415" s="276" t="str">
        <f>IF('01-Mapa de riesgo-UO'!S416="No existen", "No existe control para el riesgo",'01-Mapa de riesgo-UO'!W416)</f>
        <v xml:space="preserve">Actualización de inventario de activos de conocimiento y diagnóstico del índice de madurez tecnológica -  TRL </v>
      </c>
      <c r="N415" s="276">
        <f>'01-Mapa de riesgo-UO'!AB416</f>
        <v>0</v>
      </c>
      <c r="O415" s="276" t="str">
        <f>'01-Mapa de riesgo-UO'!AG416</f>
        <v xml:space="preserve">Profesional </v>
      </c>
      <c r="P415" s="277" t="str">
        <f>'01-Mapa de riesgo-UO'!AL416</f>
        <v>Mensual</v>
      </c>
      <c r="Q415" s="277" t="str">
        <f>'01-Mapa de riesgo-UO'!AP416</f>
        <v>Preventivo</v>
      </c>
      <c r="R415" s="438" t="str">
        <f>'01-Mapa de riesgo-UO'!AR416</f>
        <v>ACEPTABLE</v>
      </c>
      <c r="S415" s="457" t="s">
        <v>2987</v>
      </c>
      <c r="T415" s="457"/>
      <c r="U415" s="114" t="str">
        <f>'01-Mapa de riesgo-UO'!AW416</f>
        <v>ASUMIR</v>
      </c>
      <c r="V415" s="114">
        <f>'01-Mapa de riesgo-UO'!AX416</f>
        <v>0</v>
      </c>
      <c r="W415" s="132">
        <f>IF(U415="COMPARTIR",'01-Mapa de riesgo-UO'!BA416, IF(U415=0, 0,$I$6))</f>
        <v>0</v>
      </c>
      <c r="X415" s="278"/>
      <c r="Y415" s="278"/>
      <c r="Z415" s="278"/>
      <c r="AA415" s="278"/>
      <c r="AB415" s="440" t="s">
        <v>648</v>
      </c>
    </row>
    <row r="416" spans="1:28" ht="51" hidden="1" customHeight="1" x14ac:dyDescent="0.2">
      <c r="A416" s="378"/>
      <c r="B416" s="372"/>
      <c r="C416" s="459"/>
      <c r="D416" s="372"/>
      <c r="E416" s="372"/>
      <c r="F416" s="372"/>
      <c r="G416" s="133" t="str">
        <f>'01-Mapa de riesgo-UO'!I417</f>
        <v>Cambios en la normatividad que dificulten el proceso de transferencia de los activos de conocimiento</v>
      </c>
      <c r="H416" s="372"/>
      <c r="I416" s="438"/>
      <c r="J416" s="372"/>
      <c r="K416" s="455"/>
      <c r="L416" s="457"/>
      <c r="M416" s="276" t="str">
        <f>IF('01-Mapa de riesgo-UO'!S417="No existen", "No existe control para el riesgo",'01-Mapa de riesgo-UO'!W417)</f>
        <v xml:space="preserve">Jornadas de sensibilización del Estatuto de Propiedad Intelectual  entre la comunidad universitaria </v>
      </c>
      <c r="N416" s="276">
        <f>'01-Mapa de riesgo-UO'!AB417</f>
        <v>0</v>
      </c>
      <c r="O416" s="276" t="str">
        <f>'01-Mapa de riesgo-UO'!AG417</f>
        <v>Profesional</v>
      </c>
      <c r="P416" s="277" t="str">
        <f>'01-Mapa de riesgo-UO'!AL417</f>
        <v>Mensual</v>
      </c>
      <c r="Q416" s="277" t="str">
        <f>'01-Mapa de riesgo-UO'!AP417</f>
        <v>Preventivo</v>
      </c>
      <c r="R416" s="438"/>
      <c r="S416" s="457" t="s">
        <v>665</v>
      </c>
      <c r="T416" s="457"/>
      <c r="U416" s="114" t="str">
        <f>'01-Mapa de riesgo-UO'!AW417</f>
        <v>ASUMIR</v>
      </c>
      <c r="V416" s="114">
        <f>'01-Mapa de riesgo-UO'!AX417</f>
        <v>0</v>
      </c>
      <c r="W416" s="132">
        <f>IF(U416="COMPARTIR",'01-Mapa de riesgo-UO'!BA417, IF(U416=0, 0,$I$6))</f>
        <v>0</v>
      </c>
      <c r="X416" s="278"/>
      <c r="Y416" s="278"/>
      <c r="Z416" s="278"/>
      <c r="AA416" s="278"/>
      <c r="AB416" s="440"/>
    </row>
    <row r="417" spans="1:28" ht="51" hidden="1" customHeight="1" x14ac:dyDescent="0.2">
      <c r="A417" s="378"/>
      <c r="B417" s="372"/>
      <c r="C417" s="459"/>
      <c r="D417" s="372"/>
      <c r="E417" s="372"/>
      <c r="F417" s="372"/>
      <c r="G417" s="133" t="str">
        <f>'01-Mapa de riesgo-UO'!I418</f>
        <v xml:space="preserve">Incipiente presupuesto para financiar convocatorias de desarrollo tecnológico e innovación </v>
      </c>
      <c r="H417" s="372"/>
      <c r="I417" s="438"/>
      <c r="J417" s="372"/>
      <c r="K417" s="455"/>
      <c r="L417" s="457"/>
      <c r="M417" s="276" t="str">
        <f>IF('01-Mapa de riesgo-UO'!S418="No existen", "No existe control para el riesgo",'01-Mapa de riesgo-UO'!W418)</f>
        <v xml:space="preserve">Identificación y priorización de proyectos de desarrollo tecnológico e innovación susceptibles de financiación </v>
      </c>
      <c r="N417" s="276">
        <f>'01-Mapa de riesgo-UO'!AB418</f>
        <v>0</v>
      </c>
      <c r="O417" s="276" t="str">
        <f>'01-Mapa de riesgo-UO'!AG418</f>
        <v xml:space="preserve">Profesional </v>
      </c>
      <c r="P417" s="277" t="str">
        <f>'01-Mapa de riesgo-UO'!AL418</f>
        <v>Trimestral</v>
      </c>
      <c r="Q417" s="277" t="str">
        <f>'01-Mapa de riesgo-UO'!AP418</f>
        <v>Detectivo</v>
      </c>
      <c r="R417" s="438"/>
      <c r="S417" s="457" t="s">
        <v>2988</v>
      </c>
      <c r="T417" s="457"/>
      <c r="U417" s="114" t="str">
        <f>'01-Mapa de riesgo-UO'!AW418</f>
        <v>ASUMIR</v>
      </c>
      <c r="V417" s="114">
        <f>'01-Mapa de riesgo-UO'!AX418</f>
        <v>0</v>
      </c>
      <c r="W417" s="132">
        <f>IF(U417="COMPARTIR",'01-Mapa de riesgo-UO'!BA418, IF(U417=0, 0,$I$6))</f>
        <v>0</v>
      </c>
      <c r="X417" s="278"/>
      <c r="Y417" s="278"/>
      <c r="Z417" s="278"/>
      <c r="AA417" s="278"/>
      <c r="AB417" s="440"/>
    </row>
    <row r="418" spans="1:28" ht="88.5" customHeight="1" x14ac:dyDescent="0.2">
      <c r="A418" s="378">
        <v>137</v>
      </c>
      <c r="B418" s="372" t="str">
        <f>'01-Mapa de riesgo-UO'!D419</f>
        <v>CREACIÓN_GESTIÓN_Y_TRANSFERENCIA_DEL_CONOCIMIENTO</v>
      </c>
      <c r="C418" s="459"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372" t="str">
        <f>'01-Mapa de riesgo-UO'!AU419</f>
        <v xml:space="preserve">No de Grupos de Investigación Reconocios por MinCiencias y categoría de cada grupo. </v>
      </c>
      <c r="K418" s="455">
        <v>118</v>
      </c>
      <c r="L418" s="457" t="s">
        <v>664</v>
      </c>
      <c r="M418" s="276" t="str">
        <f>IF('01-Mapa de riesgo-UO'!S419="No existen", "No existe control para el riesgo",'01-Mapa de riesgo-UO'!W419)</f>
        <v>Convocatorias periódicas para la financiación de proyectos de Grupos de Investigación y productos (Libros, artículos)</v>
      </c>
      <c r="N418" s="276">
        <f>'01-Mapa de riesgo-UO'!AB419</f>
        <v>0</v>
      </c>
      <c r="O418" s="276" t="str">
        <f>'01-Mapa de riesgo-UO'!AG419</f>
        <v xml:space="preserve">Profesional </v>
      </c>
      <c r="P418" s="277" t="str">
        <f>'01-Mapa de riesgo-UO'!AL419</f>
        <v>Anual</v>
      </c>
      <c r="Q418" s="277" t="str">
        <f>'01-Mapa de riesgo-UO'!AP419</f>
        <v>Preventivo</v>
      </c>
      <c r="R418" s="438" t="str">
        <f>'01-Mapa de riesgo-UO'!AR419</f>
        <v>ACEPTABLE</v>
      </c>
      <c r="S418" s="457" t="s">
        <v>666</v>
      </c>
      <c r="T418" s="457"/>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8" t="s">
        <v>282</v>
      </c>
      <c r="Y418" s="278" t="s">
        <v>669</v>
      </c>
      <c r="Z418" s="278" t="s">
        <v>643</v>
      </c>
      <c r="AA418" s="278"/>
      <c r="AB418" s="440" t="s">
        <v>648</v>
      </c>
    </row>
    <row r="419" spans="1:28" ht="51" hidden="1" customHeight="1" x14ac:dyDescent="0.2">
      <c r="A419" s="378"/>
      <c r="B419" s="372"/>
      <c r="C419" s="459"/>
      <c r="D419" s="372"/>
      <c r="E419" s="372"/>
      <c r="F419" s="372"/>
      <c r="G419" s="133" t="str">
        <f>'01-Mapa de riesgo-UO'!I420</f>
        <v xml:space="preserve">Falta de financiación externa o interna para el fortalecimiento de los Grupos de Investigación. </v>
      </c>
      <c r="H419" s="372"/>
      <c r="I419" s="438"/>
      <c r="J419" s="372"/>
      <c r="K419" s="455"/>
      <c r="L419" s="457"/>
      <c r="M419" s="276" t="str">
        <f>IF('01-Mapa de riesgo-UO'!S420="No existen", "No existe control para el riesgo",'01-Mapa de riesgo-UO'!W420)</f>
        <v>Programa de Formación para los investigadores (Formulación de Proyectos, Redacción de Artículos, Cvlac, Gruplac)</v>
      </c>
      <c r="N419" s="276">
        <f>'01-Mapa de riesgo-UO'!AB420</f>
        <v>0</v>
      </c>
      <c r="O419" s="276" t="str">
        <f>'01-Mapa de riesgo-UO'!AG420</f>
        <v xml:space="preserve">Profesional </v>
      </c>
      <c r="P419" s="277" t="str">
        <f>'01-Mapa de riesgo-UO'!AL420</f>
        <v>Anual</v>
      </c>
      <c r="Q419" s="277" t="str">
        <f>'01-Mapa de riesgo-UO'!AP420</f>
        <v>Preventivo</v>
      </c>
      <c r="R419" s="438"/>
      <c r="S419" s="457" t="s">
        <v>667</v>
      </c>
      <c r="T419" s="457"/>
      <c r="U419" s="114">
        <f>'01-Mapa de riesgo-UO'!AW420</f>
        <v>0</v>
      </c>
      <c r="V419" s="114">
        <f>'01-Mapa de riesgo-UO'!AX420</f>
        <v>0</v>
      </c>
      <c r="W419" s="132">
        <f>IF(U419="COMPARTIR",'01-Mapa de riesgo-UO'!BA420, IF(U419=0, 0,$I$6))</f>
        <v>0</v>
      </c>
      <c r="X419" s="278"/>
      <c r="Y419" s="278"/>
      <c r="Z419" s="278"/>
      <c r="AA419" s="278"/>
      <c r="AB419" s="440"/>
    </row>
    <row r="420" spans="1:28" ht="51" hidden="1" customHeight="1" x14ac:dyDescent="0.2">
      <c r="A420" s="378"/>
      <c r="B420" s="372"/>
      <c r="C420" s="459"/>
      <c r="D420" s="372"/>
      <c r="E420" s="372"/>
      <c r="F420" s="372"/>
      <c r="G420" s="133" t="str">
        <f>'01-Mapa de riesgo-UO'!I421</f>
        <v xml:space="preserve">Desactualización de procedimientos y reglamentación interna relacionada a los Grupos de Investigación. </v>
      </c>
      <c r="H420" s="372"/>
      <c r="I420" s="438"/>
      <c r="J420" s="372"/>
      <c r="K420" s="455"/>
      <c r="L420" s="457"/>
      <c r="M420" s="276" t="str">
        <f>IF('01-Mapa de riesgo-UO'!S421="No existen", "No existe control para el riesgo",'01-Mapa de riesgo-UO'!W421)</f>
        <v xml:space="preserve">Acuerdo de Investigaciones y Resolución Reglamentaria. </v>
      </c>
      <c r="N420" s="276">
        <f>'01-Mapa de riesgo-UO'!AB421</f>
        <v>0</v>
      </c>
      <c r="O420" s="276" t="str">
        <f>'01-Mapa de riesgo-UO'!AG421</f>
        <v xml:space="preserve">Profesional </v>
      </c>
      <c r="P420" s="277" t="str">
        <f>'01-Mapa de riesgo-UO'!AL421</f>
        <v>Diaria</v>
      </c>
      <c r="Q420" s="277" t="str">
        <f>'01-Mapa de riesgo-UO'!AP421</f>
        <v>Preventivo</v>
      </c>
      <c r="R420" s="438"/>
      <c r="S420" s="457" t="s">
        <v>668</v>
      </c>
      <c r="T420" s="457"/>
      <c r="U420" s="114">
        <f>'01-Mapa de riesgo-UO'!AW421</f>
        <v>0</v>
      </c>
      <c r="V420" s="114">
        <f>'01-Mapa de riesgo-UO'!AX421</f>
        <v>0</v>
      </c>
      <c r="W420" s="132">
        <f>IF(U420="COMPARTIR",'01-Mapa de riesgo-UO'!BA421, IF(U420=0, 0,$I$6))</f>
        <v>0</v>
      </c>
      <c r="X420" s="278"/>
      <c r="Y420" s="278"/>
      <c r="Z420" s="278"/>
      <c r="AA420" s="278"/>
      <c r="AB420" s="440"/>
    </row>
    <row r="421" spans="1:28" ht="96" customHeight="1" x14ac:dyDescent="0.2">
      <c r="A421" s="378">
        <v>138</v>
      </c>
      <c r="B421" s="372" t="str">
        <f>'01-Mapa de riesgo-UO'!D422</f>
        <v>CREACIÓN_GESTIÓN_Y_TRANSFERENCIA_DEL_CONOCIMIENTO</v>
      </c>
      <c r="C421" s="459"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372" t="str">
        <f>'01-Mapa de riesgo-UO'!AU422</f>
        <v xml:space="preserve">No de Investigadores reconocidos por MinCiencias y categoría de cada uno. </v>
      </c>
      <c r="K421" s="455">
        <v>201</v>
      </c>
      <c r="L421" s="457" t="s">
        <v>2986</v>
      </c>
      <c r="M421" s="276" t="str">
        <f>IF('01-Mapa de riesgo-UO'!S422="No existen", "No existe control para el riesgo",'01-Mapa de riesgo-UO'!W422)</f>
        <v>Convocatorias periódicas para la financiación de proyectos de Grupos de Investigación y productos (Libros, artículos)</v>
      </c>
      <c r="N421" s="276">
        <f>'01-Mapa de riesgo-UO'!AB422</f>
        <v>0</v>
      </c>
      <c r="O421" s="276" t="str">
        <f>'01-Mapa de riesgo-UO'!AG422</f>
        <v xml:space="preserve">Profesional </v>
      </c>
      <c r="P421" s="277" t="str">
        <f>'01-Mapa de riesgo-UO'!AL422</f>
        <v>Anual</v>
      </c>
      <c r="Q421" s="277" t="str">
        <f>'01-Mapa de riesgo-UO'!AP422</f>
        <v>Preventivo</v>
      </c>
      <c r="R421" s="438" t="str">
        <f>'01-Mapa de riesgo-UO'!AR422</f>
        <v>ACEPTABLE</v>
      </c>
      <c r="S421" s="457" t="s">
        <v>666</v>
      </c>
      <c r="T421" s="457"/>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8" t="s">
        <v>282</v>
      </c>
      <c r="Y421" s="278" t="s">
        <v>669</v>
      </c>
      <c r="Z421" s="278" t="s">
        <v>643</v>
      </c>
      <c r="AA421" s="278"/>
      <c r="AB421" s="440" t="s">
        <v>648</v>
      </c>
    </row>
    <row r="422" spans="1:28" ht="51" hidden="1" customHeight="1" x14ac:dyDescent="0.2">
      <c r="A422" s="378"/>
      <c r="B422" s="372"/>
      <c r="C422" s="459"/>
      <c r="D422" s="372"/>
      <c r="E422" s="372"/>
      <c r="F422" s="372"/>
      <c r="G422" s="133" t="str">
        <f>'01-Mapa de riesgo-UO'!I423</f>
        <v xml:space="preserve">Falta de financiación externa o interna para el fortalecimiento de los investigadores. </v>
      </c>
      <c r="H422" s="372"/>
      <c r="I422" s="438"/>
      <c r="J422" s="372"/>
      <c r="K422" s="455"/>
      <c r="L422" s="457"/>
      <c r="M422" s="276" t="str">
        <f>IF('01-Mapa de riesgo-UO'!S423="No existen", "No existe control para el riesgo",'01-Mapa de riesgo-UO'!W423)</f>
        <v>Programa de Formación para los investigadores (Formulación de Proyectos, Redacción de Artículos, Cvlac, Gruplac)</v>
      </c>
      <c r="N422" s="276">
        <f>'01-Mapa de riesgo-UO'!AB423</f>
        <v>0</v>
      </c>
      <c r="O422" s="276" t="str">
        <f>'01-Mapa de riesgo-UO'!AG423</f>
        <v xml:space="preserve">Profesional </v>
      </c>
      <c r="P422" s="277" t="str">
        <f>'01-Mapa de riesgo-UO'!AL423</f>
        <v>Anual</v>
      </c>
      <c r="Q422" s="277" t="str">
        <f>'01-Mapa de riesgo-UO'!AP423</f>
        <v>Preventivo</v>
      </c>
      <c r="R422" s="438"/>
      <c r="S422" s="457" t="s">
        <v>667</v>
      </c>
      <c r="T422" s="457"/>
      <c r="U422" s="114">
        <f>'01-Mapa de riesgo-UO'!AW423</f>
        <v>0</v>
      </c>
      <c r="V422" s="114">
        <f>'01-Mapa de riesgo-UO'!AX423</f>
        <v>0</v>
      </c>
      <c r="W422" s="132">
        <f>IF(U422="COMPARTIR",'01-Mapa de riesgo-UO'!BA423, IF(U422=0, 0,$I$6))</f>
        <v>0</v>
      </c>
      <c r="X422" s="278"/>
      <c r="Y422" s="278"/>
      <c r="Z422" s="278"/>
      <c r="AA422" s="278"/>
      <c r="AB422" s="440"/>
    </row>
    <row r="423" spans="1:28" ht="51" hidden="1" customHeight="1" x14ac:dyDescent="0.2">
      <c r="A423" s="378"/>
      <c r="B423" s="372"/>
      <c r="C423" s="459"/>
      <c r="D423" s="372"/>
      <c r="E423" s="372"/>
      <c r="F423" s="372"/>
      <c r="G423" s="133" t="str">
        <f>'01-Mapa de riesgo-UO'!I424</f>
        <v xml:space="preserve">Desactualización de procedimientos y reglamentación interna relacionada a los Grupos de Investigación. </v>
      </c>
      <c r="H423" s="372"/>
      <c r="I423" s="438"/>
      <c r="J423" s="372"/>
      <c r="K423" s="455"/>
      <c r="L423" s="457"/>
      <c r="M423" s="276" t="str">
        <f>IF('01-Mapa de riesgo-UO'!S424="No existen", "No existe control para el riesgo",'01-Mapa de riesgo-UO'!W424)</f>
        <v xml:space="preserve">Acuerdo de Investigaciones y Resolución Reglamentaria. </v>
      </c>
      <c r="N423" s="276">
        <f>'01-Mapa de riesgo-UO'!AB424</f>
        <v>0</v>
      </c>
      <c r="O423" s="276" t="str">
        <f>'01-Mapa de riesgo-UO'!AG424</f>
        <v xml:space="preserve">Profesional </v>
      </c>
      <c r="P423" s="277" t="str">
        <f>'01-Mapa de riesgo-UO'!AL424</f>
        <v>Diaria</v>
      </c>
      <c r="Q423" s="277" t="str">
        <f>'01-Mapa de riesgo-UO'!AP424</f>
        <v>Preventivo</v>
      </c>
      <c r="R423" s="438"/>
      <c r="S423" s="457" t="s">
        <v>668</v>
      </c>
      <c r="T423" s="457"/>
      <c r="U423" s="114">
        <f>'01-Mapa de riesgo-UO'!AW424</f>
        <v>0</v>
      </c>
      <c r="V423" s="114">
        <f>'01-Mapa de riesgo-UO'!AX424</f>
        <v>0</v>
      </c>
      <c r="W423" s="132">
        <f>IF(U423="COMPARTIR",'01-Mapa de riesgo-UO'!BA424, IF(U423=0, 0,$I$6))</f>
        <v>0</v>
      </c>
      <c r="X423" s="278"/>
      <c r="Y423" s="278"/>
      <c r="Z423" s="278"/>
      <c r="AA423" s="278"/>
      <c r="AB423" s="440"/>
    </row>
    <row r="424" spans="1:28" ht="150" customHeight="1" x14ac:dyDescent="0.2">
      <c r="A424" s="435">
        <v>139</v>
      </c>
      <c r="B424" s="372" t="str">
        <f>'01-Mapa de riesgo-UO'!D425</f>
        <v>BIENESTAR_INSTITUCIONAL_CALIDAD_DE_VIDA_E_INCLUSIÓN_EN_CONTEXTOS_UNIVERSITARIOS</v>
      </c>
      <c r="C424" s="459"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372"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70">
        <v>0.87080000000000002</v>
      </c>
      <c r="L424" s="457" t="s">
        <v>3026</v>
      </c>
      <c r="M424" s="276" t="str">
        <f>IF('01-Mapa de riesgo-UO'!S425="No existen", "No existe control para el riesgo",'01-Mapa de riesgo-UO'!W425)</f>
        <v>Formalización de alianzas y convenios alrededor de  bienestar, calida de vida e inclusión.</v>
      </c>
      <c r="N424" s="276">
        <f>'01-Mapa de riesgo-UO'!AB425</f>
        <v>0</v>
      </c>
      <c r="O424" s="276" t="str">
        <f>'01-Mapa de riesgo-UO'!AG425</f>
        <v xml:space="preserve">Contratistas </v>
      </c>
      <c r="P424" s="277" t="str">
        <f>'01-Mapa de riesgo-UO'!AL425</f>
        <v>Bimestral</v>
      </c>
      <c r="Q424" s="277" t="str">
        <f>'01-Mapa de riesgo-UO'!AP425</f>
        <v>Detectivo</v>
      </c>
      <c r="R424" s="438" t="str">
        <f>'01-Mapa de riesgo-UO'!AR425</f>
        <v>ACEPTABLE</v>
      </c>
      <c r="S424" s="457" t="s">
        <v>3027</v>
      </c>
      <c r="T424" s="457"/>
      <c r="U424" s="114" t="str">
        <f>'01-Mapa de riesgo-UO'!AW425</f>
        <v>ASUMIR</v>
      </c>
      <c r="V424" s="114">
        <f>'01-Mapa de riesgo-UO'!AX425</f>
        <v>0</v>
      </c>
      <c r="W424" s="132">
        <f>IF(U424="COMPARTIR",'01-Mapa de riesgo-UO'!BA425, IF(U424=0, 0,$I$6))</f>
        <v>0</v>
      </c>
      <c r="X424" s="278"/>
      <c r="Y424" s="278" t="s">
        <v>3007</v>
      </c>
      <c r="Z424" s="278"/>
      <c r="AA424" s="278"/>
      <c r="AB424" s="440" t="s">
        <v>648</v>
      </c>
    </row>
    <row r="425" spans="1:28" ht="67.5" hidden="1" customHeight="1" x14ac:dyDescent="0.2">
      <c r="A425" s="435"/>
      <c r="B425" s="372"/>
      <c r="C425" s="459"/>
      <c r="D425" s="372"/>
      <c r="E425" s="372"/>
      <c r="F425" s="372"/>
      <c r="G425" s="133" t="str">
        <f>'01-Mapa de riesgo-UO'!I426</f>
        <v>Cambios en la normatividad y reglamentación interna  que no permitan el desarrollo de los elementos orientados a lo establecido en el pilar del PDI</v>
      </c>
      <c r="H425" s="372"/>
      <c r="I425" s="438"/>
      <c r="J425" s="372"/>
      <c r="K425" s="455"/>
      <c r="L425" s="457"/>
      <c r="M425" s="276" t="str">
        <f>IF('01-Mapa de riesgo-UO'!S426="No existen", "No existe control para el riesgo",'01-Mapa de riesgo-UO'!W426)</f>
        <v>Adaptació n  de los  procesos a los cambios de normatividad o reglamentación interna</v>
      </c>
      <c r="N425" s="276">
        <f>'01-Mapa de riesgo-UO'!AB426</f>
        <v>0</v>
      </c>
      <c r="O425" s="276" t="str">
        <f>'01-Mapa de riesgo-UO'!AG426</f>
        <v>Planta y transitorio</v>
      </c>
      <c r="P425" s="277" t="str">
        <f>'01-Mapa de riesgo-UO'!AL426</f>
        <v>Bimestral</v>
      </c>
      <c r="Q425" s="277" t="str">
        <f>'01-Mapa de riesgo-UO'!AP426</f>
        <v>Detectivo</v>
      </c>
      <c r="R425" s="438"/>
      <c r="S425" s="457" t="s">
        <v>3028</v>
      </c>
      <c r="T425" s="457"/>
      <c r="U425" s="114" t="str">
        <f>'01-Mapa de riesgo-UO'!AW426</f>
        <v>ASUMIR</v>
      </c>
      <c r="V425" s="114">
        <f>'01-Mapa de riesgo-UO'!AX426</f>
        <v>0</v>
      </c>
      <c r="W425" s="132">
        <f>IF(U425="COMPARTIR",'01-Mapa de riesgo-UO'!BA426, IF(U425=0, 0,$I$6))</f>
        <v>0</v>
      </c>
      <c r="X425" s="278"/>
      <c r="Y425" s="278" t="s">
        <v>3008</v>
      </c>
      <c r="Z425" s="278"/>
      <c r="AA425" s="278"/>
      <c r="AB425" s="440"/>
    </row>
    <row r="426" spans="1:28" ht="67.5" hidden="1" customHeight="1" x14ac:dyDescent="0.2">
      <c r="A426" s="435"/>
      <c r="B426" s="372"/>
      <c r="C426" s="459"/>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372"/>
      <c r="K426" s="455"/>
      <c r="L426" s="457"/>
      <c r="M426" s="276" t="str">
        <f>IF('01-Mapa de riesgo-UO'!S427="No existen", "No existe control para el riesgo",'01-Mapa de riesgo-UO'!W427)</f>
        <v xml:space="preserve">Dilvulgación y comunicación  de la politica de bienestar Institucional </v>
      </c>
      <c r="N426" s="276">
        <f>'01-Mapa de riesgo-UO'!AB427</f>
        <v>0</v>
      </c>
      <c r="O426" s="276" t="str">
        <f>'01-Mapa de riesgo-UO'!AG427</f>
        <v xml:space="preserve">Contratistas </v>
      </c>
      <c r="P426" s="277" t="str">
        <f>'01-Mapa de riesgo-UO'!AL427</f>
        <v>Bimestral</v>
      </c>
      <c r="Q426" s="277" t="str">
        <f>'01-Mapa de riesgo-UO'!AP427</f>
        <v>Detectivo</v>
      </c>
      <c r="R426" s="438"/>
      <c r="S426" s="457" t="s">
        <v>3029</v>
      </c>
      <c r="T426" s="457"/>
      <c r="U426" s="114" t="str">
        <f>'01-Mapa de riesgo-UO'!AW427</f>
        <v>ASUMIR</v>
      </c>
      <c r="V426" s="114">
        <f>'01-Mapa de riesgo-UO'!AX427</f>
        <v>0</v>
      </c>
      <c r="W426" s="132">
        <f>IF(U426="COMPARTIR",'01-Mapa de riesgo-UO'!BA427, IF(U426=0, 0,$I$6))</f>
        <v>0</v>
      </c>
      <c r="X426" s="278"/>
      <c r="Y426" s="278" t="s">
        <v>3009</v>
      </c>
      <c r="Z426" s="278"/>
      <c r="AA426" s="278"/>
      <c r="AB426" s="440"/>
    </row>
    <row r="427" spans="1:28" ht="51" hidden="1" customHeight="1" x14ac:dyDescent="0.2">
      <c r="A427" s="378">
        <v>140</v>
      </c>
      <c r="B427" s="372" t="str">
        <f>'01-Mapa de riesgo-UO'!D428</f>
        <v>ADMINISTRACIÓN_INSTITUCIONAL</v>
      </c>
      <c r="C427" s="459"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372" t="str">
        <f>'01-Mapa de riesgo-UO'!AU428</f>
        <v>Copias de seguridad requeridas / Restauración de copias de seguridad exitosas</v>
      </c>
      <c r="K427" s="455">
        <v>0</v>
      </c>
      <c r="L427" s="457" t="s">
        <v>2057</v>
      </c>
      <c r="M427" s="276" t="str">
        <f>IF('01-Mapa de riesgo-UO'!S428="No existen", "No existe control para el riesgo",'01-Mapa de riesgo-UO'!W428)</f>
        <v>Sistema de protección eléctrica</v>
      </c>
      <c r="N427" s="276">
        <f>'01-Mapa de riesgo-UO'!AB428</f>
        <v>0</v>
      </c>
      <c r="O427" s="276" t="str">
        <f>'01-Mapa de riesgo-UO'!AG428</f>
        <v xml:space="preserve">Contratistas </v>
      </c>
      <c r="P427" s="277" t="str">
        <f>'01-Mapa de riesgo-UO'!AL428</f>
        <v>Bimestral</v>
      </c>
      <c r="Q427" s="277" t="str">
        <f>'01-Mapa de riesgo-UO'!AP428</f>
        <v>Detectivo</v>
      </c>
      <c r="R427" s="438" t="str">
        <f>'01-Mapa de riesgo-UO'!AR428</f>
        <v>ACEPTABLE</v>
      </c>
      <c r="S427" s="457" t="s">
        <v>3055</v>
      </c>
      <c r="T427" s="457"/>
      <c r="U427" s="114" t="str">
        <f>'01-Mapa de riesgo-UO'!AW428</f>
        <v>REDUCIR</v>
      </c>
      <c r="V427" s="114" t="str">
        <f>'01-Mapa de riesgo-UO'!AX428</f>
        <v>Realizar pruebas que validen el correcto funcionamiento de las copias de seguridad.</v>
      </c>
      <c r="W427" s="132">
        <f>IF(U427="COMPARTIR",'01-Mapa de riesgo-UO'!BA428, IF(U427=0, 0,$I$6))</f>
        <v>0</v>
      </c>
      <c r="X427" s="278" t="s">
        <v>642</v>
      </c>
      <c r="Y427" s="278" t="s">
        <v>3057</v>
      </c>
      <c r="Z427" s="278" t="s">
        <v>645</v>
      </c>
      <c r="AA427" s="278" t="s">
        <v>3057</v>
      </c>
      <c r="AB427" s="440" t="s">
        <v>660</v>
      </c>
    </row>
    <row r="428" spans="1:28" ht="51" hidden="1" customHeight="1" x14ac:dyDescent="0.2">
      <c r="A428" s="378"/>
      <c r="B428" s="372"/>
      <c r="C428" s="459"/>
      <c r="D428" s="372"/>
      <c r="E428" s="372"/>
      <c r="F428" s="372"/>
      <c r="G428" s="133">
        <f>'01-Mapa de riesgo-UO'!I429</f>
        <v>0</v>
      </c>
      <c r="H428" s="372"/>
      <c r="I428" s="438"/>
      <c r="J428" s="372"/>
      <c r="K428" s="455"/>
      <c r="L428" s="457"/>
      <c r="M428" s="276" t="str">
        <f>IF('01-Mapa de riesgo-UO'!S429="No existen", "No existe control para el riesgo",'01-Mapa de riesgo-UO'!W429)</f>
        <v>Solicitudes de presupuesto para contratar el soporte</v>
      </c>
      <c r="N428" s="276">
        <f>'01-Mapa de riesgo-UO'!AB429</f>
        <v>0</v>
      </c>
      <c r="O428" s="276" t="str">
        <f>'01-Mapa de riesgo-UO'!AG429</f>
        <v xml:space="preserve">Contratistas </v>
      </c>
      <c r="P428" s="277" t="str">
        <f>'01-Mapa de riesgo-UO'!AL429</f>
        <v>Bimestral</v>
      </c>
      <c r="Q428" s="277" t="str">
        <f>'01-Mapa de riesgo-UO'!AP429</f>
        <v>Detectivo</v>
      </c>
      <c r="R428" s="438"/>
      <c r="S428" s="457" t="s">
        <v>3056</v>
      </c>
      <c r="T428" s="457"/>
      <c r="U428" s="114">
        <f>'01-Mapa de riesgo-UO'!AW429</f>
        <v>0</v>
      </c>
      <c r="V428" s="114">
        <f>'01-Mapa de riesgo-UO'!AX429</f>
        <v>0</v>
      </c>
      <c r="W428" s="132">
        <f>IF(U428="COMPARTIR",'01-Mapa de riesgo-UO'!BA429, IF(U428=0, 0,$I$6))</f>
        <v>0</v>
      </c>
      <c r="X428" s="278"/>
      <c r="Y428" s="278"/>
      <c r="Z428" s="278"/>
      <c r="AA428" s="278"/>
      <c r="AB428" s="440"/>
    </row>
    <row r="429" spans="1:28" ht="51" hidden="1" customHeight="1" x14ac:dyDescent="0.2">
      <c r="A429" s="378"/>
      <c r="B429" s="372"/>
      <c r="C429" s="459"/>
      <c r="D429" s="372"/>
      <c r="E429" s="372"/>
      <c r="F429" s="372"/>
      <c r="G429" s="133">
        <f>'01-Mapa de riesgo-UO'!I430</f>
        <v>0</v>
      </c>
      <c r="H429" s="372"/>
      <c r="I429" s="438"/>
      <c r="J429" s="372"/>
      <c r="K429" s="455"/>
      <c r="L429" s="457"/>
      <c r="M429" s="276">
        <f>IF('01-Mapa de riesgo-UO'!S430="No existen", "No existe control para el riesgo",'01-Mapa de riesgo-UO'!W430)</f>
        <v>0</v>
      </c>
      <c r="N429" s="276">
        <f>'01-Mapa de riesgo-UO'!AB430</f>
        <v>0</v>
      </c>
      <c r="O429" s="276" t="str">
        <f>'01-Mapa de riesgo-UO'!AG430</f>
        <v xml:space="preserve">Contratistas </v>
      </c>
      <c r="P429" s="277" t="str">
        <f>'01-Mapa de riesgo-UO'!AL430</f>
        <v>Bimestral</v>
      </c>
      <c r="Q429" s="277" t="str">
        <f>'01-Mapa de riesgo-UO'!AP430</f>
        <v>Detectivo</v>
      </c>
      <c r="R429" s="438"/>
      <c r="S429" s="457"/>
      <c r="T429" s="457"/>
      <c r="U429" s="114">
        <f>'01-Mapa de riesgo-UO'!AW430</f>
        <v>0</v>
      </c>
      <c r="V429" s="114">
        <f>'01-Mapa de riesgo-UO'!AX430</f>
        <v>0</v>
      </c>
      <c r="W429" s="132">
        <f>IF(U429="COMPARTIR",'01-Mapa de riesgo-UO'!BA430, IF(U429=0, 0,$I$6))</f>
        <v>0</v>
      </c>
      <c r="X429" s="278"/>
      <c r="Y429" s="278"/>
      <c r="Z429" s="278"/>
      <c r="AA429" s="278"/>
      <c r="AB429" s="440"/>
    </row>
    <row r="430" spans="1:28" ht="51" hidden="1" customHeight="1" x14ac:dyDescent="0.2">
      <c r="A430" s="378">
        <v>141</v>
      </c>
      <c r="B430" s="372" t="str">
        <f>'01-Mapa de riesgo-UO'!D431</f>
        <v>DOCENCIA</v>
      </c>
      <c r="C430" s="459"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372" t="str">
        <f>'01-Mapa de riesgo-UO'!AU431</f>
        <v>Número de libros retornados/Número de libros prestados</v>
      </c>
      <c r="K430" s="471">
        <v>0.97</v>
      </c>
      <c r="L430" s="457" t="s">
        <v>3058</v>
      </c>
      <c r="M430" s="276" t="str">
        <f>IF('01-Mapa de riesgo-UO'!S431="No existen", "No existe control para el riesgo",'01-Mapa de riesgo-UO'!W431)</f>
        <v xml:space="preserve">Envío de notificacione automática
Envío de correos electrónicos de reclamo
</v>
      </c>
      <c r="N430" s="276" t="str">
        <f>'01-Mapa de riesgo-UO'!AB431</f>
        <v>OLIB</v>
      </c>
      <c r="O430" s="276" t="str">
        <f>'01-Mapa de riesgo-UO'!AG431</f>
        <v>DIRECTORA DE BIBLIOTECA</v>
      </c>
      <c r="P430" s="277" t="str">
        <f>'01-Mapa de riesgo-UO'!AL431</f>
        <v>Semestral</v>
      </c>
      <c r="Q430" s="277" t="str">
        <f>'01-Mapa de riesgo-UO'!AP431</f>
        <v>Preventivo</v>
      </c>
      <c r="R430" s="438" t="str">
        <f>'01-Mapa de riesgo-UO'!AR431</f>
        <v>FUERTE</v>
      </c>
      <c r="S430" s="457" t="s">
        <v>2067</v>
      </c>
      <c r="T430" s="457"/>
      <c r="U430" s="114" t="str">
        <f>'01-Mapa de riesgo-UO'!AW431</f>
        <v>ASUMIR</v>
      </c>
      <c r="V430" s="114">
        <f>'01-Mapa de riesgo-UO'!AX431</f>
        <v>0</v>
      </c>
      <c r="W430" s="132">
        <f>IF(U430="COMPARTIR",'01-Mapa de riesgo-UO'!BA431, IF(U430=0, 0,$I$6))</f>
        <v>0</v>
      </c>
      <c r="X430" s="278"/>
      <c r="Y430" s="278"/>
      <c r="Z430" s="278"/>
      <c r="AA430" s="278"/>
      <c r="AB430" s="440" t="s">
        <v>660</v>
      </c>
    </row>
    <row r="431" spans="1:28" ht="51" hidden="1" customHeight="1" x14ac:dyDescent="0.2">
      <c r="A431" s="378"/>
      <c r="B431" s="372"/>
      <c r="C431" s="459"/>
      <c r="D431" s="372"/>
      <c r="E431" s="372"/>
      <c r="F431" s="372"/>
      <c r="G431" s="133">
        <f>'01-Mapa de riesgo-UO'!I432</f>
        <v>0</v>
      </c>
      <c r="H431" s="372"/>
      <c r="I431" s="438"/>
      <c r="J431" s="372"/>
      <c r="K431" s="455"/>
      <c r="L431" s="457"/>
      <c r="M431" s="276">
        <f>IF('01-Mapa de riesgo-UO'!S432="No existen", "No existe control para el riesgo",'01-Mapa de riesgo-UO'!W432)</f>
        <v>0</v>
      </c>
      <c r="N431" s="276">
        <f>'01-Mapa de riesgo-UO'!AB432</f>
        <v>0</v>
      </c>
      <c r="O431" s="276">
        <f>'01-Mapa de riesgo-UO'!AG432</f>
        <v>0</v>
      </c>
      <c r="P431" s="277">
        <f>'01-Mapa de riesgo-UO'!AL432</f>
        <v>0</v>
      </c>
      <c r="Q431" s="277">
        <f>'01-Mapa de riesgo-UO'!AP432</f>
        <v>0</v>
      </c>
      <c r="R431" s="438"/>
      <c r="S431" s="457"/>
      <c r="T431" s="457"/>
      <c r="U431" s="114" t="str">
        <f>'01-Mapa de riesgo-UO'!AW432</f>
        <v>ASUMIR</v>
      </c>
      <c r="V431" s="114">
        <f>'01-Mapa de riesgo-UO'!AX432</f>
        <v>0</v>
      </c>
      <c r="W431" s="132">
        <f>IF(U431="COMPARTIR",'01-Mapa de riesgo-UO'!BA432, IF(U431=0, 0,$I$6))</f>
        <v>0</v>
      </c>
      <c r="X431" s="278"/>
      <c r="Y431" s="278"/>
      <c r="Z431" s="278"/>
      <c r="AA431" s="278"/>
      <c r="AB431" s="440"/>
    </row>
    <row r="432" spans="1:28" ht="51" hidden="1" customHeight="1" x14ac:dyDescent="0.2">
      <c r="A432" s="378"/>
      <c r="B432" s="372"/>
      <c r="C432" s="459"/>
      <c r="D432" s="372"/>
      <c r="E432" s="372"/>
      <c r="F432" s="372"/>
      <c r="G432" s="133">
        <f>'01-Mapa de riesgo-UO'!I433</f>
        <v>0</v>
      </c>
      <c r="H432" s="372"/>
      <c r="I432" s="438"/>
      <c r="J432" s="372"/>
      <c r="K432" s="455"/>
      <c r="L432" s="457"/>
      <c r="M432" s="276">
        <f>IF('01-Mapa de riesgo-UO'!S433="No existen", "No existe control para el riesgo",'01-Mapa de riesgo-UO'!W433)</f>
        <v>0</v>
      </c>
      <c r="N432" s="276">
        <f>'01-Mapa de riesgo-UO'!AB433</f>
        <v>0</v>
      </c>
      <c r="O432" s="276">
        <f>'01-Mapa de riesgo-UO'!AG433</f>
        <v>0</v>
      </c>
      <c r="P432" s="277">
        <f>'01-Mapa de riesgo-UO'!AL433</f>
        <v>0</v>
      </c>
      <c r="Q432" s="277">
        <f>'01-Mapa de riesgo-UO'!AP433</f>
        <v>0</v>
      </c>
      <c r="R432" s="438"/>
      <c r="S432" s="457"/>
      <c r="T432" s="457"/>
      <c r="U432" s="114" t="str">
        <f>'01-Mapa de riesgo-UO'!AW433</f>
        <v>ASUMIR</v>
      </c>
      <c r="V432" s="114">
        <f>'01-Mapa de riesgo-UO'!AX433</f>
        <v>0</v>
      </c>
      <c r="W432" s="132">
        <f>IF(U432="COMPARTIR",'01-Mapa de riesgo-UO'!BA433, IF(U432=0, 0,$I$6))</f>
        <v>0</v>
      </c>
      <c r="X432" s="278"/>
      <c r="Y432" s="278"/>
      <c r="Z432" s="278"/>
      <c r="AA432" s="278"/>
      <c r="AB432" s="440"/>
    </row>
    <row r="433" spans="1:28" ht="51" hidden="1" customHeight="1" x14ac:dyDescent="0.2">
      <c r="A433" s="378">
        <v>142</v>
      </c>
      <c r="B433" s="372" t="str">
        <f>'01-Mapa de riesgo-UO'!D434</f>
        <v>CONTROL_SEGUIMIENTO</v>
      </c>
      <c r="C433" s="459"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372" t="str">
        <f>'01-Mapa de riesgo-UO'!AU434</f>
        <v>No. de informes SIRECI que no son entregados oportunamente a CGR / Total de informes SIRECI</v>
      </c>
      <c r="K433" s="455">
        <f>0/16</f>
        <v>0</v>
      </c>
      <c r="L433" s="457" t="s">
        <v>3059</v>
      </c>
      <c r="M433" s="276" t="str">
        <f>IF('01-Mapa de riesgo-UO'!S434="No existen", "No existe control para el riesgo",'01-Mapa de riesgo-UO'!W434)</f>
        <v>Verificacion aleatoria de la informacion contenida en los informes a presentar</v>
      </c>
      <c r="N433" s="276">
        <f>'01-Mapa de riesgo-UO'!AB434</f>
        <v>0</v>
      </c>
      <c r="O433" s="276" t="str">
        <f>'01-Mapa de riesgo-UO'!AG434</f>
        <v>Jefe de Control Interno
Profesional Transitorio
Profesionales Orden de Servicio</v>
      </c>
      <c r="P433" s="277" t="str">
        <f>'01-Mapa de riesgo-UO'!AL434</f>
        <v>Mensual</v>
      </c>
      <c r="Q433" s="277" t="str">
        <f>'01-Mapa de riesgo-UO'!AP434</f>
        <v>Preventivo</v>
      </c>
      <c r="R433" s="438" t="str">
        <f>'01-Mapa de riesgo-UO'!AR434</f>
        <v>FUERTE</v>
      </c>
      <c r="S433" s="457" t="s">
        <v>2114</v>
      </c>
      <c r="T433" s="457"/>
      <c r="U433" s="114" t="str">
        <f>'01-Mapa de riesgo-UO'!AW434</f>
        <v>ASUMIR</v>
      </c>
      <c r="V433" s="114">
        <f>'01-Mapa de riesgo-UO'!AX434</f>
        <v>0</v>
      </c>
      <c r="W433" s="132">
        <f>IF(U433="COMPARTIR",'01-Mapa de riesgo-UO'!BA434, IF(U433=0, 0,$I$6))</f>
        <v>0</v>
      </c>
      <c r="X433" s="278"/>
      <c r="Y433" s="278"/>
      <c r="Z433" s="278"/>
      <c r="AA433" s="278"/>
      <c r="AB433" s="440" t="s">
        <v>660</v>
      </c>
    </row>
    <row r="434" spans="1:28" ht="51" hidden="1" customHeight="1" x14ac:dyDescent="0.2">
      <c r="A434" s="378"/>
      <c r="B434" s="372"/>
      <c r="C434" s="459"/>
      <c r="D434" s="372"/>
      <c r="E434" s="372"/>
      <c r="F434" s="372"/>
      <c r="G434" s="133" t="str">
        <f>'01-Mapa de riesgo-UO'!I435</f>
        <v>La información requerida por el ente de control no se encuentra sistematizada y requiere ser construida manualmente</v>
      </c>
      <c r="H434" s="372"/>
      <c r="I434" s="438"/>
      <c r="J434" s="372"/>
      <c r="K434" s="455"/>
      <c r="L434" s="457"/>
      <c r="M434" s="276" t="str">
        <f>IF('01-Mapa de riesgo-UO'!S435="No existen", "No existe control para el riesgo",'01-Mapa de riesgo-UO'!W435)</f>
        <v>Seguimiento a cumplimiento de los Instructivos para la rendición de la cuenta en el SIRECI</v>
      </c>
      <c r="N434" s="276">
        <f>'01-Mapa de riesgo-UO'!AB435</f>
        <v>0</v>
      </c>
      <c r="O434" s="276" t="str">
        <f>'01-Mapa de riesgo-UO'!AG435</f>
        <v>Profesional Transitorio 
Profesionales Orden de Servicio</v>
      </c>
      <c r="P434" s="277" t="str">
        <f>'01-Mapa de riesgo-UO'!AL435</f>
        <v>Mensual</v>
      </c>
      <c r="Q434" s="277" t="str">
        <f>'01-Mapa de riesgo-UO'!AP435</f>
        <v>Preventivo</v>
      </c>
      <c r="R434" s="438"/>
      <c r="S434" s="457" t="s">
        <v>2115</v>
      </c>
      <c r="T434" s="457"/>
      <c r="U434" s="114" t="str">
        <f>'01-Mapa de riesgo-UO'!AW435</f>
        <v>ASUMIR</v>
      </c>
      <c r="V434" s="114">
        <f>'01-Mapa de riesgo-UO'!AX435</f>
        <v>0</v>
      </c>
      <c r="W434" s="132">
        <f>IF(U434="COMPARTIR",'01-Mapa de riesgo-UO'!BA435, IF(U434=0, 0,$I$6))</f>
        <v>0</v>
      </c>
      <c r="X434" s="278"/>
      <c r="Y434" s="278"/>
      <c r="Z434" s="278"/>
      <c r="AA434" s="278"/>
      <c r="AB434" s="440"/>
    </row>
    <row r="435" spans="1:28" ht="51" hidden="1" customHeight="1" x14ac:dyDescent="0.2">
      <c r="A435" s="378"/>
      <c r="B435" s="372"/>
      <c r="C435" s="459"/>
      <c r="D435" s="372"/>
      <c r="E435" s="372"/>
      <c r="F435" s="372"/>
      <c r="G435" s="133">
        <f>'01-Mapa de riesgo-UO'!I436</f>
        <v>0</v>
      </c>
      <c r="H435" s="372"/>
      <c r="I435" s="438"/>
      <c r="J435" s="372"/>
      <c r="K435" s="455"/>
      <c r="L435" s="457"/>
      <c r="M435" s="276" t="str">
        <f>IF('01-Mapa de riesgo-UO'!S436="No existen", "No existe control para el riesgo",'01-Mapa de riesgo-UO'!W436)</f>
        <v>Validacion del informe SIRECI a presentar</v>
      </c>
      <c r="N435" s="276" t="str">
        <f>'01-Mapa de riesgo-UO'!AB436</f>
        <v>Aplicativo STORM de la CGR</v>
      </c>
      <c r="O435" s="276" t="str">
        <f>'01-Mapa de riesgo-UO'!AG436</f>
        <v>Auxiliar Administrativo</v>
      </c>
      <c r="P435" s="277" t="str">
        <f>'01-Mapa de riesgo-UO'!AL436</f>
        <v>Mensual</v>
      </c>
      <c r="Q435" s="277" t="str">
        <f>'01-Mapa de riesgo-UO'!AP436</f>
        <v>Preventivo</v>
      </c>
      <c r="R435" s="438"/>
      <c r="S435" s="457" t="s">
        <v>2116</v>
      </c>
      <c r="T435" s="457"/>
      <c r="U435" s="114" t="str">
        <f>'01-Mapa de riesgo-UO'!AW436</f>
        <v>ASUMIR</v>
      </c>
      <c r="V435" s="114">
        <f>'01-Mapa de riesgo-UO'!AX436</f>
        <v>0</v>
      </c>
      <c r="W435" s="132">
        <f>IF(U435="COMPARTIR",'01-Mapa de riesgo-UO'!BA436, IF(U435=0, 0,$I$6))</f>
        <v>0</v>
      </c>
      <c r="X435" s="278"/>
      <c r="Y435" s="278"/>
      <c r="Z435" s="278"/>
      <c r="AA435" s="278"/>
      <c r="AB435" s="440"/>
    </row>
    <row r="436" spans="1:28" ht="51" hidden="1" customHeight="1" x14ac:dyDescent="0.2">
      <c r="A436" s="378">
        <v>143</v>
      </c>
      <c r="B436" s="372" t="str">
        <f>'01-Mapa de riesgo-UO'!D437</f>
        <v>CONTROL_SEGUIMIENTO</v>
      </c>
      <c r="C436" s="459"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372"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55">
        <v>0.5</v>
      </c>
      <c r="L436" s="457" t="s">
        <v>3060</v>
      </c>
      <c r="M436" s="276" t="str">
        <f>IF('01-Mapa de riesgo-UO'!S437="No existen", "No existe control para el riesgo",'01-Mapa de riesgo-UO'!W437)</f>
        <v>Revision del Mapa de  aseguramiento y Análisis de riesgos de procesos</v>
      </c>
      <c r="N436" s="276">
        <f>'01-Mapa de riesgo-UO'!AB437</f>
        <v>0</v>
      </c>
      <c r="O436" s="276" t="str">
        <f>'01-Mapa de riesgo-UO'!AG437</f>
        <v>Jefe de Control Interno</v>
      </c>
      <c r="P436" s="277" t="str">
        <f>'01-Mapa de riesgo-UO'!AL437</f>
        <v>Anual</v>
      </c>
      <c r="Q436" s="277" t="str">
        <f>'01-Mapa de riesgo-UO'!AP437</f>
        <v>Preventivo</v>
      </c>
      <c r="R436" s="438" t="str">
        <f>'01-Mapa de riesgo-UO'!AR437</f>
        <v>FUERTE</v>
      </c>
      <c r="S436" s="457" t="s">
        <v>2117</v>
      </c>
      <c r="T436" s="457"/>
      <c r="U436" s="114" t="str">
        <f>'01-Mapa de riesgo-UO'!AW437</f>
        <v>ASUMIR</v>
      </c>
      <c r="V436" s="114">
        <f>'01-Mapa de riesgo-UO'!AX437</f>
        <v>0</v>
      </c>
      <c r="W436" s="132">
        <f>IF(U436="COMPARTIR",'01-Mapa de riesgo-UO'!BA437, IF(U436=0, 0,$I$6))</f>
        <v>0</v>
      </c>
      <c r="X436" s="278"/>
      <c r="Y436" s="278"/>
      <c r="Z436" s="278"/>
      <c r="AA436" s="278"/>
      <c r="AB436" s="440" t="s">
        <v>660</v>
      </c>
    </row>
    <row r="437" spans="1:28" ht="51" hidden="1" customHeight="1" x14ac:dyDescent="0.2">
      <c r="A437" s="378"/>
      <c r="B437" s="372"/>
      <c r="C437" s="459"/>
      <c r="D437" s="372"/>
      <c r="E437" s="372"/>
      <c r="F437" s="372"/>
      <c r="G437" s="133" t="str">
        <f>'01-Mapa de riesgo-UO'!I438</f>
        <v>Solicitudes de auditoria de parte del CICI o de otras dependencias que no están priorizadas en el programa de auditoria</v>
      </c>
      <c r="H437" s="372"/>
      <c r="I437" s="438"/>
      <c r="J437" s="372"/>
      <c r="K437" s="455"/>
      <c r="L437" s="457"/>
      <c r="M437" s="276" t="str">
        <f>IF('01-Mapa de riesgo-UO'!S438="No existen", "No existe control para el riesgo",'01-Mapa de riesgo-UO'!W438)</f>
        <v>Aprobación del Programa de Auditoria por parte del Comité Institucional de Control Interno (CICI)</v>
      </c>
      <c r="N437" s="276">
        <f>'01-Mapa de riesgo-UO'!AB438</f>
        <v>0</v>
      </c>
      <c r="O437" s="276" t="str">
        <f>'01-Mapa de riesgo-UO'!AG438</f>
        <v>Jefe de Control Interno</v>
      </c>
      <c r="P437" s="277" t="str">
        <f>'01-Mapa de riesgo-UO'!AL438</f>
        <v>Anual</v>
      </c>
      <c r="Q437" s="277" t="str">
        <f>'01-Mapa de riesgo-UO'!AP438</f>
        <v>Preventivo</v>
      </c>
      <c r="R437" s="438"/>
      <c r="S437" s="457" t="s">
        <v>2118</v>
      </c>
      <c r="T437" s="457"/>
      <c r="U437" s="114" t="str">
        <f>'01-Mapa de riesgo-UO'!AW438</f>
        <v>ASUMIR</v>
      </c>
      <c r="V437" s="114">
        <f>'01-Mapa de riesgo-UO'!AX438</f>
        <v>0</v>
      </c>
      <c r="W437" s="132">
        <f>IF(U437="COMPARTIR",'01-Mapa de riesgo-UO'!BA438, IF(U437=0, 0,$I$6))</f>
        <v>0</v>
      </c>
      <c r="X437" s="278"/>
      <c r="Y437" s="278"/>
      <c r="Z437" s="278"/>
      <c r="AA437" s="278"/>
      <c r="AB437" s="440"/>
    </row>
    <row r="438" spans="1:28" ht="51" hidden="1" customHeight="1" x14ac:dyDescent="0.2">
      <c r="A438" s="378"/>
      <c r="B438" s="372"/>
      <c r="C438" s="459"/>
      <c r="D438" s="372"/>
      <c r="E438" s="372"/>
      <c r="F438" s="372"/>
      <c r="G438" s="133">
        <f>'01-Mapa de riesgo-UO'!I439</f>
        <v>0</v>
      </c>
      <c r="H438" s="372"/>
      <c r="I438" s="438"/>
      <c r="J438" s="372"/>
      <c r="K438" s="455"/>
      <c r="L438" s="457"/>
      <c r="M438" s="276" t="str">
        <f>IF('01-Mapa de riesgo-UO'!S439="No existen", "No existe control para el riesgo",'01-Mapa de riesgo-UO'!W439)</f>
        <v>Programa anual de auditorias basado en riesgos y mapa de aseguramiento</v>
      </c>
      <c r="N438" s="276">
        <f>'01-Mapa de riesgo-UO'!AB439</f>
        <v>0</v>
      </c>
      <c r="O438" s="276" t="str">
        <f>'01-Mapa de riesgo-UO'!AG439</f>
        <v>Jefe de Control Interno</v>
      </c>
      <c r="P438" s="277" t="str">
        <f>'01-Mapa de riesgo-UO'!AL439</f>
        <v>Anual</v>
      </c>
      <c r="Q438" s="277" t="str">
        <f>'01-Mapa de riesgo-UO'!AP439</f>
        <v>Preventivo</v>
      </c>
      <c r="R438" s="438"/>
      <c r="S438" s="457" t="s">
        <v>2119</v>
      </c>
      <c r="T438" s="457"/>
      <c r="U438" s="114" t="str">
        <f>'01-Mapa de riesgo-UO'!AW439</f>
        <v>ASUMIR</v>
      </c>
      <c r="V438" s="114">
        <f>'01-Mapa de riesgo-UO'!AX439</f>
        <v>0</v>
      </c>
      <c r="W438" s="132">
        <f>IF(U438="COMPARTIR",'01-Mapa de riesgo-UO'!BA439, IF(U438=0, 0,$I$6))</f>
        <v>0</v>
      </c>
      <c r="X438" s="278"/>
      <c r="Y438" s="278"/>
      <c r="Z438" s="278"/>
      <c r="AA438" s="278"/>
      <c r="AB438" s="440"/>
    </row>
    <row r="439" spans="1:28" ht="51" hidden="1" customHeight="1" x14ac:dyDescent="0.2">
      <c r="A439" s="378">
        <v>144</v>
      </c>
      <c r="B439" s="372" t="str">
        <f>'01-Mapa de riesgo-UO'!D440</f>
        <v>CONTROL_SEGUIMIENTO</v>
      </c>
      <c r="C439" s="459"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372" t="str">
        <f>'01-Mapa de riesgo-UO'!AU440</f>
        <v>No. De  investigaciones al personal de control interno derivadas de hechos de corrupción</v>
      </c>
      <c r="K439" s="471">
        <v>0</v>
      </c>
      <c r="L439" s="457" t="s">
        <v>2120</v>
      </c>
      <c r="M439" s="276" t="str">
        <f>IF('01-Mapa de riesgo-UO'!S440="No existen", "No existe control para el riesgo",'01-Mapa de riesgo-UO'!W440)</f>
        <v>Verificacion de la aplicación del Manual de auditoria que incluye el marco ético para la auditoria interna en la Universidad</v>
      </c>
      <c r="N439" s="276">
        <f>'01-Mapa de riesgo-UO'!AB440</f>
        <v>0</v>
      </c>
      <c r="O439" s="276" t="str">
        <f>'01-Mapa de riesgo-UO'!AG440</f>
        <v>Jefe de Control Interno</v>
      </c>
      <c r="P439" s="277" t="str">
        <f>'01-Mapa de riesgo-UO'!AL440</f>
        <v>No Definida</v>
      </c>
      <c r="Q439" s="277" t="str">
        <f>'01-Mapa de riesgo-UO'!AP440</f>
        <v>Preventivo</v>
      </c>
      <c r="R439" s="438" t="str">
        <f>'01-Mapa de riesgo-UO'!AR440</f>
        <v>ACEPTABLE</v>
      </c>
      <c r="S439" s="457" t="s">
        <v>2121</v>
      </c>
      <c r="T439" s="457"/>
      <c r="U439" s="114" t="str">
        <f>'01-Mapa de riesgo-UO'!AW440</f>
        <v>ASUMIR</v>
      </c>
      <c r="V439" s="114">
        <f>'01-Mapa de riesgo-UO'!AX440</f>
        <v>0</v>
      </c>
      <c r="W439" s="132">
        <f>IF(U439="COMPARTIR",'01-Mapa de riesgo-UO'!BA440, IF(U439=0, 0,$I$6))</f>
        <v>0</v>
      </c>
      <c r="X439" s="278"/>
      <c r="Y439" s="278"/>
      <c r="Z439" s="278"/>
      <c r="AA439" s="278"/>
      <c r="AB439" s="440" t="s">
        <v>660</v>
      </c>
    </row>
    <row r="440" spans="1:28" ht="51" hidden="1" customHeight="1" x14ac:dyDescent="0.2">
      <c r="A440" s="378"/>
      <c r="B440" s="372"/>
      <c r="C440" s="459"/>
      <c r="D440" s="372"/>
      <c r="E440" s="372"/>
      <c r="F440" s="372"/>
      <c r="G440" s="133" t="str">
        <f>'01-Mapa de riesgo-UO'!I441</f>
        <v>Presión externa  al personal de control interno para favorecer a terceros</v>
      </c>
      <c r="H440" s="372"/>
      <c r="I440" s="438"/>
      <c r="J440" s="372"/>
      <c r="K440" s="455"/>
      <c r="L440" s="457"/>
      <c r="M440" s="276" t="str">
        <f>IF('01-Mapa de riesgo-UO'!S441="No existen", "No existe control para el riesgo",'01-Mapa de riesgo-UO'!W441)</f>
        <v>Verificacion de la aplicación de Procedimientos documentados de auditoria de control interno en el sistema integral de gestión</v>
      </c>
      <c r="N440" s="276">
        <f>'01-Mapa de riesgo-UO'!AB441</f>
        <v>0</v>
      </c>
      <c r="O440" s="276" t="str">
        <f>'01-Mapa de riesgo-UO'!AG441</f>
        <v>Jefe de Control Interno</v>
      </c>
      <c r="P440" s="277" t="str">
        <f>'01-Mapa de riesgo-UO'!AL441</f>
        <v>Mensual</v>
      </c>
      <c r="Q440" s="277" t="str">
        <f>'01-Mapa de riesgo-UO'!AP441</f>
        <v>Preventivo</v>
      </c>
      <c r="R440" s="438"/>
      <c r="S440" s="457" t="s">
        <v>2122</v>
      </c>
      <c r="T440" s="457"/>
      <c r="U440" s="114" t="str">
        <f>'01-Mapa de riesgo-UO'!AW441</f>
        <v>ASUMIR</v>
      </c>
      <c r="V440" s="114">
        <f>'01-Mapa de riesgo-UO'!AX441</f>
        <v>0</v>
      </c>
      <c r="W440" s="132">
        <f>IF(U440="COMPARTIR",'01-Mapa de riesgo-UO'!BA441, IF(U440=0, 0,$I$6))</f>
        <v>0</v>
      </c>
      <c r="X440" s="278"/>
      <c r="Y440" s="278"/>
      <c r="Z440" s="278"/>
      <c r="AA440" s="278"/>
      <c r="AB440" s="440"/>
    </row>
    <row r="441" spans="1:28" ht="51" hidden="1" customHeight="1" x14ac:dyDescent="0.2">
      <c r="A441" s="378"/>
      <c r="B441" s="372"/>
      <c r="C441" s="459"/>
      <c r="D441" s="372"/>
      <c r="E441" s="372"/>
      <c r="F441" s="372"/>
      <c r="G441" s="133">
        <f>'01-Mapa de riesgo-UO'!I442</f>
        <v>0</v>
      </c>
      <c r="H441" s="372"/>
      <c r="I441" s="438"/>
      <c r="J441" s="372"/>
      <c r="K441" s="455"/>
      <c r="L441" s="457"/>
      <c r="M441" s="276">
        <f>IF('01-Mapa de riesgo-UO'!S442="No existen", "No existe control para el riesgo",'01-Mapa de riesgo-UO'!W442)</f>
        <v>0</v>
      </c>
      <c r="N441" s="276">
        <f>'01-Mapa de riesgo-UO'!AB442</f>
        <v>0</v>
      </c>
      <c r="O441" s="276">
        <f>'01-Mapa de riesgo-UO'!AG442</f>
        <v>0</v>
      </c>
      <c r="P441" s="277">
        <f>'01-Mapa de riesgo-UO'!AL442</f>
        <v>0</v>
      </c>
      <c r="Q441" s="277">
        <f>'01-Mapa de riesgo-UO'!AP442</f>
        <v>0</v>
      </c>
      <c r="R441" s="438"/>
      <c r="S441" s="457"/>
      <c r="T441" s="457"/>
      <c r="U441" s="114" t="str">
        <f>'01-Mapa de riesgo-UO'!AW442</f>
        <v>ASUMIR</v>
      </c>
      <c r="V441" s="114">
        <f>'01-Mapa de riesgo-UO'!AX442</f>
        <v>0</v>
      </c>
      <c r="W441" s="132">
        <f>IF(U441="COMPARTIR",'01-Mapa de riesgo-UO'!BA442, IF(U441=0, 0,$I$6))</f>
        <v>0</v>
      </c>
      <c r="X441" s="278"/>
      <c r="Y441" s="278"/>
      <c r="Z441" s="278"/>
      <c r="AA441" s="278"/>
      <c r="AB441" s="440"/>
    </row>
    <row r="442" spans="1:28" ht="51" hidden="1" customHeight="1" x14ac:dyDescent="0.2">
      <c r="A442" s="378">
        <v>145</v>
      </c>
      <c r="B442" s="372" t="str">
        <f>'01-Mapa de riesgo-UO'!D443</f>
        <v>CONTROL_SEGUIMIENTO</v>
      </c>
      <c r="C442" s="459"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372" t="str">
        <f>'01-Mapa de riesgo-UO'!AU443</f>
        <v>No.de auditorías realizadas / Total de auditorías programadas</v>
      </c>
      <c r="K442" s="471">
        <v>0.85700934579439259</v>
      </c>
      <c r="L442" s="457" t="s">
        <v>3061</v>
      </c>
      <c r="M442" s="276" t="str">
        <f>IF('01-Mapa de riesgo-UO'!S443="No existen", "No existe control para el riesgo",'01-Mapa de riesgo-UO'!W443)</f>
        <v>Seguimiento a la ejecucion del Programa de auditoría de Control Interno</v>
      </c>
      <c r="N442" s="276">
        <f>'01-Mapa de riesgo-UO'!AB443</f>
        <v>0</v>
      </c>
      <c r="O442" s="276" t="str">
        <f>'01-Mapa de riesgo-UO'!AG443</f>
        <v>Jefe de Control Interno</v>
      </c>
      <c r="P442" s="277" t="str">
        <f>'01-Mapa de riesgo-UO'!AL443</f>
        <v>Trimestral</v>
      </c>
      <c r="Q442" s="277" t="str">
        <f>'01-Mapa de riesgo-UO'!AP443</f>
        <v>Detectivo</v>
      </c>
      <c r="R442" s="438" t="str">
        <f>'01-Mapa de riesgo-UO'!AR443</f>
        <v>ACEPTABLE</v>
      </c>
      <c r="S442" s="457" t="s">
        <v>2123</v>
      </c>
      <c r="T442" s="457"/>
      <c r="U442" s="114" t="str">
        <f>'01-Mapa de riesgo-UO'!AW443</f>
        <v>ASUMIR</v>
      </c>
      <c r="V442" s="114">
        <f>'01-Mapa de riesgo-UO'!AX443</f>
        <v>0</v>
      </c>
      <c r="W442" s="132">
        <f>IF(U442="COMPARTIR",'01-Mapa de riesgo-UO'!BA443, IF(U442=0, 0,$I$6))</f>
        <v>0</v>
      </c>
      <c r="X442" s="278"/>
      <c r="Y442" s="278"/>
      <c r="Z442" s="278"/>
      <c r="AA442" s="278"/>
      <c r="AB442" s="440" t="s">
        <v>660</v>
      </c>
    </row>
    <row r="443" spans="1:28" ht="51" hidden="1" customHeight="1" x14ac:dyDescent="0.2">
      <c r="A443" s="378"/>
      <c r="B443" s="372"/>
      <c r="C443" s="459"/>
      <c r="D443" s="372"/>
      <c r="E443" s="372"/>
      <c r="F443" s="372"/>
      <c r="G443" s="133" t="str">
        <f>'01-Mapa de riesgo-UO'!I444</f>
        <v>El Programa de auditoria tiene un alcance mayor a la capacidad de Control Interno</v>
      </c>
      <c r="H443" s="372"/>
      <c r="I443" s="438"/>
      <c r="J443" s="372"/>
      <c r="K443" s="455"/>
      <c r="L443" s="457"/>
      <c r="M443" s="276">
        <f>IF('01-Mapa de riesgo-UO'!S444="No existen", "No existe control para el riesgo",'01-Mapa de riesgo-UO'!W444)</f>
        <v>0</v>
      </c>
      <c r="N443" s="276">
        <f>'01-Mapa de riesgo-UO'!AB444</f>
        <v>0</v>
      </c>
      <c r="O443" s="276">
        <f>'01-Mapa de riesgo-UO'!AG444</f>
        <v>0</v>
      </c>
      <c r="P443" s="277">
        <f>'01-Mapa de riesgo-UO'!AL444</f>
        <v>0</v>
      </c>
      <c r="Q443" s="277">
        <f>'01-Mapa de riesgo-UO'!AP444</f>
        <v>0</v>
      </c>
      <c r="R443" s="438"/>
      <c r="S443" s="457"/>
      <c r="T443" s="457"/>
      <c r="U443" s="114" t="str">
        <f>'01-Mapa de riesgo-UO'!AW444</f>
        <v>ASUMIR</v>
      </c>
      <c r="V443" s="114">
        <f>'01-Mapa de riesgo-UO'!AX444</f>
        <v>0</v>
      </c>
      <c r="W443" s="132">
        <f>IF(U443="COMPARTIR",'01-Mapa de riesgo-UO'!BA444, IF(U443=0, 0,$I$6))</f>
        <v>0</v>
      </c>
      <c r="X443" s="278"/>
      <c r="Y443" s="278"/>
      <c r="Z443" s="278"/>
      <c r="AA443" s="278"/>
      <c r="AB443" s="440"/>
    </row>
    <row r="444" spans="1:28" ht="51" hidden="1" customHeight="1" x14ac:dyDescent="0.2">
      <c r="A444" s="378"/>
      <c r="B444" s="372"/>
      <c r="C444" s="459"/>
      <c r="D444" s="372"/>
      <c r="E444" s="372"/>
      <c r="F444" s="372"/>
      <c r="G444" s="133" t="str">
        <f>'01-Mapa de riesgo-UO'!I445</f>
        <v>Atencion de requerimientos  legales, de entes de control o de dependencias de la Universidad que no habian sido contemplados en el programa anual de auditoria</v>
      </c>
      <c r="H444" s="372"/>
      <c r="I444" s="438"/>
      <c r="J444" s="372"/>
      <c r="K444" s="455"/>
      <c r="L444" s="457"/>
      <c r="M444" s="276">
        <f>IF('01-Mapa de riesgo-UO'!S445="No existen", "No existe control para el riesgo",'01-Mapa de riesgo-UO'!W445)</f>
        <v>0</v>
      </c>
      <c r="N444" s="276">
        <f>'01-Mapa de riesgo-UO'!AB445</f>
        <v>0</v>
      </c>
      <c r="O444" s="276">
        <f>'01-Mapa de riesgo-UO'!AG445</f>
        <v>0</v>
      </c>
      <c r="P444" s="277">
        <f>'01-Mapa de riesgo-UO'!AL445</f>
        <v>0</v>
      </c>
      <c r="Q444" s="277">
        <f>'01-Mapa de riesgo-UO'!AP445</f>
        <v>0</v>
      </c>
      <c r="R444" s="438"/>
      <c r="S444" s="457"/>
      <c r="T444" s="457"/>
      <c r="U444" s="114" t="str">
        <f>'01-Mapa de riesgo-UO'!AW445</f>
        <v>ASUMIR</v>
      </c>
      <c r="V444" s="114">
        <f>'01-Mapa de riesgo-UO'!AX445</f>
        <v>0</v>
      </c>
      <c r="W444" s="132">
        <f>IF(U444="COMPARTIR",'01-Mapa de riesgo-UO'!BA445, IF(U444=0, 0,$I$6))</f>
        <v>0</v>
      </c>
      <c r="X444" s="278"/>
      <c r="Y444" s="278"/>
      <c r="Z444" s="278"/>
      <c r="AA444" s="278"/>
      <c r="AB444" s="440"/>
    </row>
    <row r="445" spans="1:28" ht="51" hidden="1" customHeight="1" x14ac:dyDescent="0.2">
      <c r="A445" s="378">
        <v>146</v>
      </c>
      <c r="B445" s="372" t="str">
        <f>'01-Mapa de riesgo-UO'!D446</f>
        <v>CONTROL_SEGUIMIENTO</v>
      </c>
      <c r="C445" s="459"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372" t="str">
        <f>'01-Mapa de riesgo-UO'!AU446</f>
        <v>No. de conflictos de interés que impliquen al personal de Control Interno en temas de auditoría</v>
      </c>
      <c r="K445" s="455">
        <v>0</v>
      </c>
      <c r="L445" s="457" t="s">
        <v>2124</v>
      </c>
      <c r="M445" s="276" t="str">
        <f>IF('01-Mapa de riesgo-UO'!S446="No existen", "No existe control para el riesgo",'01-Mapa de riesgo-UO'!W446)</f>
        <v>Verificacion de la aplicación del Manual de auditoria que incluye el marco ético para la auditoria interna en la Universidad</v>
      </c>
      <c r="N445" s="276">
        <f>'01-Mapa de riesgo-UO'!AB446</f>
        <v>0</v>
      </c>
      <c r="O445" s="276" t="str">
        <f>'01-Mapa de riesgo-UO'!AG446</f>
        <v>Jefe de Control Interno</v>
      </c>
      <c r="P445" s="277" t="str">
        <f>'01-Mapa de riesgo-UO'!AL446</f>
        <v>No Definida</v>
      </c>
      <c r="Q445" s="277" t="str">
        <f>'01-Mapa de riesgo-UO'!AP446</f>
        <v>Preventivo</v>
      </c>
      <c r="R445" s="438" t="str">
        <f>'01-Mapa de riesgo-UO'!AR446</f>
        <v>ACEPTABLE</v>
      </c>
      <c r="S445" s="457" t="s">
        <v>2121</v>
      </c>
      <c r="T445" s="457"/>
      <c r="U445" s="114" t="str">
        <f>'01-Mapa de riesgo-UO'!AW446</f>
        <v>ASUMIR</v>
      </c>
      <c r="V445" s="114">
        <f>'01-Mapa de riesgo-UO'!AX446</f>
        <v>0</v>
      </c>
      <c r="W445" s="132">
        <f>IF(U445="COMPARTIR",'01-Mapa de riesgo-UO'!BA446, IF(U445=0, 0,$I$6))</f>
        <v>0</v>
      </c>
      <c r="X445" s="278"/>
      <c r="Y445" s="278"/>
      <c r="Z445" s="278"/>
      <c r="AA445" s="278"/>
      <c r="AB445" s="440" t="s">
        <v>660</v>
      </c>
    </row>
    <row r="446" spans="1:28" ht="51" hidden="1" customHeight="1" x14ac:dyDescent="0.2">
      <c r="A446" s="378"/>
      <c r="B446" s="372"/>
      <c r="C446" s="459"/>
      <c r="D446" s="372"/>
      <c r="E446" s="372"/>
      <c r="F446" s="372"/>
      <c r="G446" s="133" t="str">
        <f>'01-Mapa de riesgo-UO'!I447</f>
        <v>Comites en los cuales Control Interno participe con voz y voto</v>
      </c>
      <c r="H446" s="372"/>
      <c r="I446" s="438"/>
      <c r="J446" s="372"/>
      <c r="K446" s="455"/>
      <c r="L446" s="457"/>
      <c r="M446" s="276">
        <f>IF('01-Mapa de riesgo-UO'!S447="No existen", "No existe control para el riesgo",'01-Mapa de riesgo-UO'!W447)</f>
        <v>0</v>
      </c>
      <c r="N446" s="276">
        <f>'01-Mapa de riesgo-UO'!AB447</f>
        <v>0</v>
      </c>
      <c r="O446" s="276">
        <f>'01-Mapa de riesgo-UO'!AG447</f>
        <v>0</v>
      </c>
      <c r="P446" s="277">
        <f>'01-Mapa de riesgo-UO'!AL447</f>
        <v>0</v>
      </c>
      <c r="Q446" s="277">
        <f>'01-Mapa de riesgo-UO'!AP447</f>
        <v>0</v>
      </c>
      <c r="R446" s="438"/>
      <c r="S446" s="457"/>
      <c r="T446" s="457"/>
      <c r="U446" s="114" t="str">
        <f>'01-Mapa de riesgo-UO'!AW447</f>
        <v>ASUMIR</v>
      </c>
      <c r="V446" s="114">
        <f>'01-Mapa de riesgo-UO'!AX447</f>
        <v>0</v>
      </c>
      <c r="W446" s="132">
        <f>IF(U446="COMPARTIR",'01-Mapa de riesgo-UO'!BA447, IF(U446=0, 0,$I$6))</f>
        <v>0</v>
      </c>
      <c r="X446" s="278"/>
      <c r="Y446" s="278"/>
      <c r="Z446" s="278"/>
      <c r="AA446" s="278"/>
      <c r="AB446" s="440"/>
    </row>
    <row r="447" spans="1:28" ht="51" hidden="1" customHeight="1" x14ac:dyDescent="0.2">
      <c r="A447" s="378"/>
      <c r="B447" s="372"/>
      <c r="C447" s="459"/>
      <c r="D447" s="372"/>
      <c r="E447" s="372"/>
      <c r="F447" s="372"/>
      <c r="G447" s="133" t="str">
        <f>'01-Mapa de riesgo-UO'!I448</f>
        <v>Funcion de consultoria (Asesorias) realizada por Control Interno en la cuales no se define o no se tiene claro  el alcance.</v>
      </c>
      <c r="H447" s="372"/>
      <c r="I447" s="438"/>
      <c r="J447" s="372"/>
      <c r="K447" s="455"/>
      <c r="L447" s="457"/>
      <c r="M447" s="276">
        <f>IF('01-Mapa de riesgo-UO'!S448="No existen", "No existe control para el riesgo",'01-Mapa de riesgo-UO'!W448)</f>
        <v>0</v>
      </c>
      <c r="N447" s="276">
        <f>'01-Mapa de riesgo-UO'!AB448</f>
        <v>0</v>
      </c>
      <c r="O447" s="276">
        <f>'01-Mapa de riesgo-UO'!AG448</f>
        <v>0</v>
      </c>
      <c r="P447" s="277">
        <f>'01-Mapa de riesgo-UO'!AL448</f>
        <v>0</v>
      </c>
      <c r="Q447" s="277">
        <f>'01-Mapa de riesgo-UO'!AP448</f>
        <v>0</v>
      </c>
      <c r="R447" s="438"/>
      <c r="S447" s="457"/>
      <c r="T447" s="457"/>
      <c r="U447" s="114" t="str">
        <f>'01-Mapa de riesgo-UO'!AW448</f>
        <v>ASUMIR</v>
      </c>
      <c r="V447" s="114">
        <f>'01-Mapa de riesgo-UO'!AX448</f>
        <v>0</v>
      </c>
      <c r="W447" s="132">
        <f>IF(U447="COMPARTIR",'01-Mapa de riesgo-UO'!BA448, IF(U447=0, 0,$I$6))</f>
        <v>0</v>
      </c>
      <c r="X447" s="278"/>
      <c r="Y447" s="278"/>
      <c r="Z447" s="278"/>
      <c r="AA447" s="278"/>
      <c r="AB447" s="440"/>
    </row>
    <row r="448" spans="1:28" ht="51" hidden="1" customHeight="1" x14ac:dyDescent="0.2">
      <c r="A448" s="386">
        <v>147</v>
      </c>
      <c r="B448" s="372" t="str">
        <f>'01-Mapa de riesgo-UO'!D449</f>
        <v>CONTROL_SEGUIMIENTO</v>
      </c>
      <c r="C448" s="459"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372" t="str">
        <f>'01-Mapa de riesgo-UO'!AU449</f>
        <v>(# notificación personal y oportuna gestionadas/# notificación personal y oportuna requeridas en el expediente procesal)*100</v>
      </c>
      <c r="K448" s="471">
        <v>1</v>
      </c>
      <c r="L448" s="457" t="s">
        <v>2141</v>
      </c>
      <c r="M448" s="276" t="str">
        <f>IF('01-Mapa de riesgo-UO'!S449="No existen", "No existe control para el riesgo",'01-Mapa de riesgo-UO'!W449)</f>
        <v>Registro de Despachos de de correspondencia Externa</v>
      </c>
      <c r="N448" s="276">
        <f>'01-Mapa de riesgo-UO'!AB449</f>
        <v>0</v>
      </c>
      <c r="O448" s="276" t="str">
        <f>'01-Mapa de riesgo-UO'!AG449</f>
        <v>Profesional de apoyo administrativo</v>
      </c>
      <c r="P448" s="277" t="str">
        <f>'01-Mapa de riesgo-UO'!AL449</f>
        <v>Semestral</v>
      </c>
      <c r="Q448" s="277" t="str">
        <f>'01-Mapa de riesgo-UO'!AP449</f>
        <v>Preventivo</v>
      </c>
      <c r="R448" s="438" t="str">
        <f>'01-Mapa de riesgo-UO'!AR449</f>
        <v>ACEPTABLE</v>
      </c>
      <c r="S448" s="457" t="s">
        <v>2142</v>
      </c>
      <c r="T448" s="457"/>
      <c r="U448" s="114" t="str">
        <f>'01-Mapa de riesgo-UO'!AW449</f>
        <v>ASUMIR</v>
      </c>
      <c r="V448" s="114">
        <f>'01-Mapa de riesgo-UO'!AX449</f>
        <v>0</v>
      </c>
      <c r="W448" s="132">
        <f>IF(U448="COMPARTIR",'01-Mapa de riesgo-UO'!BA449, IF(U448=0, 0,$I$6))</f>
        <v>0</v>
      </c>
      <c r="X448" s="278"/>
      <c r="Y448" s="278"/>
      <c r="Z448" s="278"/>
      <c r="AA448" s="278"/>
      <c r="AB448" s="440" t="s">
        <v>660</v>
      </c>
    </row>
    <row r="449" spans="1:28" ht="51" hidden="1" customHeight="1" x14ac:dyDescent="0.2">
      <c r="A449" s="386"/>
      <c r="B449" s="372"/>
      <c r="C449" s="459"/>
      <c r="D449" s="372"/>
      <c r="E449" s="372"/>
      <c r="F449" s="372"/>
      <c r="G449" s="133">
        <f>'01-Mapa de riesgo-UO'!I450</f>
        <v>0</v>
      </c>
      <c r="H449" s="372"/>
      <c r="I449" s="438"/>
      <c r="J449" s="372"/>
      <c r="K449" s="455"/>
      <c r="L449" s="457"/>
      <c r="M449" s="276">
        <f>IF('01-Mapa de riesgo-UO'!S450="No existen", "No existe control para el riesgo",'01-Mapa de riesgo-UO'!W450)</f>
        <v>0</v>
      </c>
      <c r="N449" s="276">
        <f>'01-Mapa de riesgo-UO'!AB450</f>
        <v>0</v>
      </c>
      <c r="O449" s="276">
        <f>'01-Mapa de riesgo-UO'!AG450</f>
        <v>0</v>
      </c>
      <c r="P449" s="277">
        <f>'01-Mapa de riesgo-UO'!AL450</f>
        <v>0</v>
      </c>
      <c r="Q449" s="277">
        <f>'01-Mapa de riesgo-UO'!AP450</f>
        <v>0</v>
      </c>
      <c r="R449" s="438"/>
      <c r="S449" s="457"/>
      <c r="T449" s="457"/>
      <c r="U449" s="114" t="str">
        <f>'01-Mapa de riesgo-UO'!AW450</f>
        <v>ASUMIR</v>
      </c>
      <c r="V449" s="114">
        <f>'01-Mapa de riesgo-UO'!AX450</f>
        <v>0</v>
      </c>
      <c r="W449" s="132">
        <f>IF(U449="COMPARTIR",'01-Mapa de riesgo-UO'!BA450, IF(U449=0, 0,$I$6))</f>
        <v>0</v>
      </c>
      <c r="X449" s="278"/>
      <c r="Y449" s="278"/>
      <c r="Z449" s="278"/>
      <c r="AA449" s="278"/>
      <c r="AB449" s="440"/>
    </row>
    <row r="450" spans="1:28" ht="51" hidden="1" customHeight="1" x14ac:dyDescent="0.2">
      <c r="A450" s="386"/>
      <c r="B450" s="372"/>
      <c r="C450" s="459"/>
      <c r="D450" s="372"/>
      <c r="E450" s="372"/>
      <c r="F450" s="372"/>
      <c r="G450" s="133">
        <f>'01-Mapa de riesgo-UO'!I451</f>
        <v>0</v>
      </c>
      <c r="H450" s="372"/>
      <c r="I450" s="438"/>
      <c r="J450" s="372"/>
      <c r="K450" s="455"/>
      <c r="L450" s="457"/>
      <c r="M450" s="276">
        <f>IF('01-Mapa de riesgo-UO'!S451="No existen", "No existe control para el riesgo",'01-Mapa de riesgo-UO'!W451)</f>
        <v>0</v>
      </c>
      <c r="N450" s="276">
        <f>'01-Mapa de riesgo-UO'!AB451</f>
        <v>0</v>
      </c>
      <c r="O450" s="276">
        <f>'01-Mapa de riesgo-UO'!AG451</f>
        <v>0</v>
      </c>
      <c r="P450" s="277">
        <f>'01-Mapa de riesgo-UO'!AL451</f>
        <v>0</v>
      </c>
      <c r="Q450" s="277">
        <f>'01-Mapa de riesgo-UO'!AP451</f>
        <v>0</v>
      </c>
      <c r="R450" s="438"/>
      <c r="S450" s="457"/>
      <c r="T450" s="457"/>
      <c r="U450" s="114" t="str">
        <f>'01-Mapa de riesgo-UO'!AW451</f>
        <v>ASUMIR</v>
      </c>
      <c r="V450" s="114">
        <f>'01-Mapa de riesgo-UO'!AX451</f>
        <v>0</v>
      </c>
      <c r="W450" s="132">
        <f>IF(U450="COMPARTIR",'01-Mapa de riesgo-UO'!BA451, IF(U450=0, 0,$I$6))</f>
        <v>0</v>
      </c>
      <c r="X450" s="278"/>
      <c r="Y450" s="278"/>
      <c r="Z450" s="278"/>
      <c r="AA450" s="278"/>
      <c r="AB450" s="440"/>
    </row>
    <row r="451" spans="1:28" ht="51" hidden="1" customHeight="1" x14ac:dyDescent="0.2">
      <c r="A451" s="386">
        <v>148</v>
      </c>
      <c r="B451" s="372" t="str">
        <f>'01-Mapa de riesgo-UO'!D452</f>
        <v>CONTROL_SEGUIMIENTO</v>
      </c>
      <c r="C451" s="459"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372" t="str">
        <f>'01-Mapa de riesgo-UO'!AU452</f>
        <v>(# procesos gestionados/# procesos allegados)*100</v>
      </c>
      <c r="K451" s="471">
        <v>1</v>
      </c>
      <c r="L451" s="457" t="s">
        <v>2143</v>
      </c>
      <c r="M451" s="276" t="str">
        <f>IF('01-Mapa de riesgo-UO'!S452="No existen", "No existe control para el riesgo",'01-Mapa de riesgo-UO'!W452)</f>
        <v>Reuniones mensuales del equipo de trabajo (actas de reuniones)</v>
      </c>
      <c r="N451" s="276">
        <f>'01-Mapa de riesgo-UO'!AB452</f>
        <v>0</v>
      </c>
      <c r="O451" s="276" t="str">
        <f>'01-Mapa de riesgo-UO'!AG452</f>
        <v>Profesional de apoyo administrativo
Directivo grado 17</v>
      </c>
      <c r="P451" s="277" t="str">
        <f>'01-Mapa de riesgo-UO'!AL452</f>
        <v>Mensual</v>
      </c>
      <c r="Q451" s="277" t="str">
        <f>'01-Mapa de riesgo-UO'!AP452</f>
        <v>Preventivo</v>
      </c>
      <c r="R451" s="438" t="str">
        <f>'01-Mapa de riesgo-UO'!AR452</f>
        <v>FUERTE</v>
      </c>
      <c r="S451" s="457" t="s">
        <v>2144</v>
      </c>
      <c r="T451" s="457"/>
      <c r="U451" s="114" t="str">
        <f>'01-Mapa de riesgo-UO'!AW452</f>
        <v>ASUMIR</v>
      </c>
      <c r="V451" s="114">
        <f>'01-Mapa de riesgo-UO'!AX452</f>
        <v>0</v>
      </c>
      <c r="W451" s="132">
        <f>IF(U451="COMPARTIR",'01-Mapa de riesgo-UO'!BA452, IF(U451=0, 0,$I$6))</f>
        <v>0</v>
      </c>
      <c r="X451" s="278"/>
      <c r="Y451" s="278"/>
      <c r="Z451" s="278"/>
      <c r="AA451" s="278"/>
      <c r="AB451" s="440" t="s">
        <v>660</v>
      </c>
    </row>
    <row r="452" spans="1:28" ht="51" hidden="1" customHeight="1" x14ac:dyDescent="0.2">
      <c r="A452" s="386"/>
      <c r="B452" s="372"/>
      <c r="C452" s="459"/>
      <c r="D452" s="372"/>
      <c r="E452" s="372"/>
      <c r="F452" s="372"/>
      <c r="G452" s="133" t="str">
        <f>'01-Mapa de riesgo-UO'!I453</f>
        <v xml:space="preserve">Didlatación de las actuaciones por Apoderados en el proceso. </v>
      </c>
      <c r="H452" s="372"/>
      <c r="I452" s="438"/>
      <c r="J452" s="372"/>
      <c r="K452" s="455"/>
      <c r="L452" s="457"/>
      <c r="M452" s="276" t="str">
        <f>IF('01-Mapa de riesgo-UO'!S453="No existen", "No existe control para el riesgo",'01-Mapa de riesgo-UO'!W453)</f>
        <v>Cuadro de seguimiento de procesos</v>
      </c>
      <c r="N452" s="276">
        <f>'01-Mapa de riesgo-UO'!AB453</f>
        <v>0</v>
      </c>
      <c r="O452" s="276" t="str">
        <f>'01-Mapa de riesgo-UO'!AG453</f>
        <v>Profesional de apoyo administrativo
Directivo grado 17</v>
      </c>
      <c r="P452" s="277" t="str">
        <f>'01-Mapa de riesgo-UO'!AL453</f>
        <v>Diaria</v>
      </c>
      <c r="Q452" s="277" t="str">
        <f>'01-Mapa de riesgo-UO'!AP453</f>
        <v>Preventivo</v>
      </c>
      <c r="R452" s="438"/>
      <c r="S452" s="457"/>
      <c r="T452" s="457"/>
      <c r="U452" s="114" t="str">
        <f>'01-Mapa de riesgo-UO'!AW453</f>
        <v>ASUMIR</v>
      </c>
      <c r="V452" s="114">
        <f>'01-Mapa de riesgo-UO'!AX453</f>
        <v>0</v>
      </c>
      <c r="W452" s="132">
        <f>IF(U452="COMPARTIR",'01-Mapa de riesgo-UO'!BA453, IF(U452=0, 0,$I$6))</f>
        <v>0</v>
      </c>
      <c r="X452" s="278"/>
      <c r="Y452" s="278"/>
      <c r="Z452" s="278"/>
      <c r="AA452" s="278"/>
      <c r="AB452" s="440"/>
    </row>
    <row r="453" spans="1:28" ht="51" hidden="1" customHeight="1" x14ac:dyDescent="0.2">
      <c r="A453" s="386"/>
      <c r="B453" s="372"/>
      <c r="C453" s="459"/>
      <c r="D453" s="372"/>
      <c r="E453" s="372"/>
      <c r="F453" s="372"/>
      <c r="G453" s="133" t="str">
        <f>'01-Mapa de riesgo-UO'!I454</f>
        <v>Se presenten dificultades en el recaudo de  las pruebas.</v>
      </c>
      <c r="H453" s="372"/>
      <c r="I453" s="438"/>
      <c r="J453" s="372"/>
      <c r="K453" s="455"/>
      <c r="L453" s="457"/>
      <c r="M453" s="276" t="str">
        <f>IF('01-Mapa de riesgo-UO'!S454="No existen", "No existe control para el riesgo",'01-Mapa de riesgo-UO'!W454)</f>
        <v>Libro radicador de procesos.
actas de reparto.</v>
      </c>
      <c r="N453" s="276">
        <f>'01-Mapa de riesgo-UO'!AB454</f>
        <v>0</v>
      </c>
      <c r="O453" s="276" t="str">
        <f>'01-Mapa de riesgo-UO'!AG454</f>
        <v>Profesional de apoyo administrativo</v>
      </c>
      <c r="P453" s="277" t="str">
        <f>'01-Mapa de riesgo-UO'!AL454</f>
        <v>Semanal</v>
      </c>
      <c r="Q453" s="277" t="str">
        <f>'01-Mapa de riesgo-UO'!AP454</f>
        <v>Preventivo</v>
      </c>
      <c r="R453" s="438"/>
      <c r="S453" s="457"/>
      <c r="T453" s="457"/>
      <c r="U453" s="114" t="str">
        <f>'01-Mapa de riesgo-UO'!AW454</f>
        <v>ASUMIR</v>
      </c>
      <c r="V453" s="114">
        <f>'01-Mapa de riesgo-UO'!AX454</f>
        <v>0</v>
      </c>
      <c r="W453" s="132">
        <f>IF(U453="COMPARTIR",'01-Mapa de riesgo-UO'!BA454, IF(U453=0, 0,$I$6))</f>
        <v>0</v>
      </c>
      <c r="X453" s="278"/>
      <c r="Y453" s="278"/>
      <c r="Z453" s="278"/>
      <c r="AA453" s="278"/>
      <c r="AB453" s="440"/>
    </row>
    <row r="454" spans="1:28" ht="51" hidden="1" customHeight="1" x14ac:dyDescent="0.2">
      <c r="A454" s="378">
        <v>149</v>
      </c>
      <c r="B454" s="372" t="str">
        <f>'01-Mapa de riesgo-UO'!D455</f>
        <v>ADMINISTRACIÓN_INSTITUCIONAL</v>
      </c>
      <c r="C454" s="459"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372" t="str">
        <f>'01-Mapa de riesgo-UO'!AU455</f>
        <v xml:space="preserve">Valor girado / Valor total aprobado en Decreto de Liquidación </v>
      </c>
      <c r="K454" s="470">
        <f>+'[1]Soporte indicador'!H451</f>
        <v>0</v>
      </c>
      <c r="L454" s="457" t="s">
        <v>3062</v>
      </c>
      <c r="M454" s="276" t="str">
        <f>IF('01-Mapa de riesgo-UO'!S455="No existen", "No existe control para el riesgo",'01-Mapa de riesgo-UO'!W455)</f>
        <v>Guias para la gestión del gasto por parte del SIIF Nación</v>
      </c>
      <c r="N454" s="276" t="str">
        <f>'01-Mapa de riesgo-UO'!AB455</f>
        <v>Pagina Web del SIIF Nación</v>
      </c>
      <c r="O454" s="276" t="str">
        <f>'01-Mapa de riesgo-UO'!AG455</f>
        <v>Jefe Sección de Presupuesto 
Jefe Sección Tesorería</v>
      </c>
      <c r="P454" s="277" t="str">
        <f>'01-Mapa de riesgo-UO'!AL455</f>
        <v>Mensual</v>
      </c>
      <c r="Q454" s="277" t="str">
        <f>'01-Mapa de riesgo-UO'!AP455</f>
        <v>Preventivo</v>
      </c>
      <c r="R454" s="438" t="str">
        <f>'01-Mapa de riesgo-UO'!AR455</f>
        <v>ACEPTABLE</v>
      </c>
      <c r="S454" s="457" t="s">
        <v>3065</v>
      </c>
      <c r="T454" s="457"/>
      <c r="U454" s="114" t="str">
        <f>'01-Mapa de riesgo-UO'!AW455</f>
        <v>ASUMIR</v>
      </c>
      <c r="V454" s="114">
        <f>'01-Mapa de riesgo-UO'!AX455</f>
        <v>0</v>
      </c>
      <c r="W454" s="132">
        <f>IF(U454="COMPARTIR",'01-Mapa de riesgo-UO'!BA455, IF(U454=0, 0,$I$6))</f>
        <v>0</v>
      </c>
      <c r="X454" s="278"/>
      <c r="Y454" s="278"/>
      <c r="Z454" s="278"/>
      <c r="AA454" s="278"/>
      <c r="AB454" s="440" t="s">
        <v>660</v>
      </c>
    </row>
    <row r="455" spans="1:28" ht="51" hidden="1" customHeight="1" x14ac:dyDescent="0.2">
      <c r="A455" s="378"/>
      <c r="B455" s="372"/>
      <c r="C455" s="459"/>
      <c r="D455" s="372"/>
      <c r="E455" s="372"/>
      <c r="F455" s="372"/>
      <c r="G455" s="133" t="str">
        <f>'01-Mapa de riesgo-UO'!I456</f>
        <v>Dificultades en la plataforma del SIIF Nación para generar los diferentes registros relacionados con la cadena presupuestal.</v>
      </c>
      <c r="H455" s="372"/>
      <c r="I455" s="438"/>
      <c r="J455" s="372"/>
      <c r="K455" s="455"/>
      <c r="L455" s="457"/>
      <c r="M455" s="276" t="str">
        <f>IF('01-Mapa de riesgo-UO'!S456="No existen", "No existe control para el riesgo",'01-Mapa de riesgo-UO'!W456)</f>
        <v xml:space="preserve">Acceso a la plataforma SIIF Nación a través de un único permiso y firma digital por perfil de gestión </v>
      </c>
      <c r="N455" s="276" t="str">
        <f>'01-Mapa de riesgo-UO'!AB456</f>
        <v xml:space="preserve">Software del SIIF Nación </v>
      </c>
      <c r="O455" s="276" t="str">
        <f>'01-Mapa de riesgo-UO'!AG456</f>
        <v>Jefe Sección de Presupuesto 
Jefe Sección Tesorería</v>
      </c>
      <c r="P455" s="277" t="str">
        <f>'01-Mapa de riesgo-UO'!AL456</f>
        <v>Mensual</v>
      </c>
      <c r="Q455" s="277" t="str">
        <f>'01-Mapa de riesgo-UO'!AP456</f>
        <v>Preventivo</v>
      </c>
      <c r="R455" s="438"/>
      <c r="S455" s="457" t="s">
        <v>3066</v>
      </c>
      <c r="T455" s="457"/>
      <c r="U455" s="114" t="str">
        <f>'01-Mapa de riesgo-UO'!AW456</f>
        <v>ASUMIR</v>
      </c>
      <c r="V455" s="114">
        <f>'01-Mapa de riesgo-UO'!AX456</f>
        <v>0</v>
      </c>
      <c r="W455" s="132">
        <f>IF(U455="COMPARTIR",'01-Mapa de riesgo-UO'!BA456, IF(U455=0, 0,$I$6))</f>
        <v>0</v>
      </c>
      <c r="X455" s="278"/>
      <c r="Y455" s="278"/>
      <c r="Z455" s="278"/>
      <c r="AA455" s="278"/>
      <c r="AB455" s="440"/>
    </row>
    <row r="456" spans="1:28" ht="51" hidden="1" customHeight="1" x14ac:dyDescent="0.2">
      <c r="A456" s="378"/>
      <c r="B456" s="372"/>
      <c r="C456" s="459"/>
      <c r="D456" s="372"/>
      <c r="E456" s="372"/>
      <c r="F456" s="372"/>
      <c r="G456" s="133">
        <f>'01-Mapa de riesgo-UO'!I457</f>
        <v>0</v>
      </c>
      <c r="H456" s="372"/>
      <c r="I456" s="438"/>
      <c r="J456" s="372"/>
      <c r="K456" s="455"/>
      <c r="L456" s="457"/>
      <c r="M456" s="276">
        <f>IF('01-Mapa de riesgo-UO'!S457="No existen", "No existe control para el riesgo",'01-Mapa de riesgo-UO'!W457)</f>
        <v>0</v>
      </c>
      <c r="N456" s="276">
        <f>'01-Mapa de riesgo-UO'!AB457</f>
        <v>0</v>
      </c>
      <c r="O456" s="276">
        <f>'01-Mapa de riesgo-UO'!AG457</f>
        <v>0</v>
      </c>
      <c r="P456" s="277">
        <f>'01-Mapa de riesgo-UO'!AL457</f>
        <v>0</v>
      </c>
      <c r="Q456" s="277">
        <f>'01-Mapa de riesgo-UO'!AP457</f>
        <v>0</v>
      </c>
      <c r="R456" s="438"/>
      <c r="S456" s="457"/>
      <c r="T456" s="457"/>
      <c r="U456" s="114" t="str">
        <f>'01-Mapa de riesgo-UO'!AW457</f>
        <v>ASUMIR</v>
      </c>
      <c r="V456" s="114">
        <f>'01-Mapa de riesgo-UO'!AX457</f>
        <v>0</v>
      </c>
      <c r="W456" s="132">
        <f>IF(U456="COMPARTIR",'01-Mapa de riesgo-UO'!BA457, IF(U456=0, 0,$I$6))</f>
        <v>0</v>
      </c>
      <c r="X456" s="278"/>
      <c r="Y456" s="278"/>
      <c r="Z456" s="278"/>
      <c r="AA456" s="278"/>
      <c r="AB456" s="440"/>
    </row>
    <row r="457" spans="1:28" ht="51" hidden="1" customHeight="1" x14ac:dyDescent="0.2">
      <c r="A457" s="378">
        <v>150</v>
      </c>
      <c r="B457" s="372" t="str">
        <f>'01-Mapa de riesgo-UO'!D458</f>
        <v>ADMINISTRACIÓN_INSTITUCIONAL</v>
      </c>
      <c r="C457" s="459"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372" t="str">
        <f>'01-Mapa de riesgo-UO'!AU458</f>
        <v>Implementación de estrategia de sensibilización o capacitación a la comunidad universitaria sobre los procesos presupuestales</v>
      </c>
      <c r="K457" s="455">
        <v>3</v>
      </c>
      <c r="L457" s="457" t="s">
        <v>3063</v>
      </c>
      <c r="M457" s="276" t="str">
        <f>IF('01-Mapa de riesgo-UO'!S458="No existen", "No existe control para el riesgo",'01-Mapa de riesgo-UO'!W458)</f>
        <v>134-PRS-04 - Expedición y modificación de registros presupuestales</v>
      </c>
      <c r="N457" s="276">
        <f>'01-Mapa de riesgo-UO'!AB458</f>
        <v>0</v>
      </c>
      <c r="O457" s="276" t="str">
        <f>'01-Mapa de riesgo-UO'!AG458</f>
        <v>Tecnico 18
Tecnico I</v>
      </c>
      <c r="P457" s="277" t="str">
        <f>'01-Mapa de riesgo-UO'!AL458</f>
        <v>Diaria</v>
      </c>
      <c r="Q457" s="277" t="str">
        <f>'01-Mapa de riesgo-UO'!AP458</f>
        <v>Preventivo</v>
      </c>
      <c r="R457" s="438" t="str">
        <f>'01-Mapa de riesgo-UO'!AR458</f>
        <v>ACEPTABLE</v>
      </c>
      <c r="S457" s="457" t="s">
        <v>2198</v>
      </c>
      <c r="T457" s="457"/>
      <c r="U457" s="114" t="str">
        <f>'01-Mapa de riesgo-UO'!AW458</f>
        <v>ASUMIR</v>
      </c>
      <c r="V457" s="114">
        <f>'01-Mapa de riesgo-UO'!AX458</f>
        <v>0</v>
      </c>
      <c r="W457" s="132">
        <f>IF(U457="COMPARTIR",'01-Mapa de riesgo-UO'!BA458, IF(U457=0, 0,$I$6))</f>
        <v>0</v>
      </c>
      <c r="X457" s="278"/>
      <c r="Y457" s="278"/>
      <c r="Z457" s="278"/>
      <c r="AA457" s="278"/>
      <c r="AB457" s="440" t="s">
        <v>648</v>
      </c>
    </row>
    <row r="458" spans="1:28" ht="51" hidden="1" customHeight="1" x14ac:dyDescent="0.2">
      <c r="A458" s="378"/>
      <c r="B458" s="372"/>
      <c r="C458" s="459"/>
      <c r="D458" s="372"/>
      <c r="E458" s="372"/>
      <c r="F458" s="372"/>
      <c r="G458" s="133">
        <f>'01-Mapa de riesgo-UO'!I459</f>
        <v>0</v>
      </c>
      <c r="H458" s="372"/>
      <c r="I458" s="438"/>
      <c r="J458" s="372"/>
      <c r="K458" s="455"/>
      <c r="L458" s="457"/>
      <c r="M458" s="276" t="str">
        <f>IF('01-Mapa de riesgo-UO'!S459="No existen", "No existe control para el riesgo",'01-Mapa de riesgo-UO'!W459)</f>
        <v xml:space="preserve">Jornadas de sensibilización </v>
      </c>
      <c r="N458" s="276">
        <f>'01-Mapa de riesgo-UO'!AB459</f>
        <v>0</v>
      </c>
      <c r="O458" s="276" t="str">
        <f>'01-Mapa de riesgo-UO'!AG459</f>
        <v>Jefe Sección de Presupuesto 
Profesional I</v>
      </c>
      <c r="P458" s="277" t="str">
        <f>'01-Mapa de riesgo-UO'!AL459</f>
        <v>Semestral</v>
      </c>
      <c r="Q458" s="277" t="str">
        <f>'01-Mapa de riesgo-UO'!AP459</f>
        <v>Preventivo</v>
      </c>
      <c r="R458" s="438"/>
      <c r="S458" s="457" t="s">
        <v>3067</v>
      </c>
      <c r="T458" s="457"/>
      <c r="U458" s="114" t="str">
        <f>'01-Mapa de riesgo-UO'!AW459</f>
        <v>ASUMIR</v>
      </c>
      <c r="V458" s="114">
        <f>'01-Mapa de riesgo-UO'!AX459</f>
        <v>0</v>
      </c>
      <c r="W458" s="132">
        <f>IF(U458="COMPARTIR",'01-Mapa de riesgo-UO'!BA459, IF(U458=0, 0,$I$6))</f>
        <v>0</v>
      </c>
      <c r="X458" s="278"/>
      <c r="Y458" s="278"/>
      <c r="Z458" s="278"/>
      <c r="AA458" s="278"/>
      <c r="AB458" s="440"/>
    </row>
    <row r="459" spans="1:28" ht="51" hidden="1" customHeight="1" x14ac:dyDescent="0.2">
      <c r="A459" s="378"/>
      <c r="B459" s="372"/>
      <c r="C459" s="459"/>
      <c r="D459" s="372"/>
      <c r="E459" s="372"/>
      <c r="F459" s="372"/>
      <c r="G459" s="133">
        <f>'01-Mapa de riesgo-UO'!I460</f>
        <v>0</v>
      </c>
      <c r="H459" s="372"/>
      <c r="I459" s="438"/>
      <c r="J459" s="372"/>
      <c r="K459" s="455"/>
      <c r="L459" s="457"/>
      <c r="M459" s="276">
        <f>IF('01-Mapa de riesgo-UO'!S460="No existen", "No existe control para el riesgo",'01-Mapa de riesgo-UO'!W460)</f>
        <v>0</v>
      </c>
      <c r="N459" s="276">
        <f>'01-Mapa de riesgo-UO'!AB460</f>
        <v>0</v>
      </c>
      <c r="O459" s="276">
        <f>'01-Mapa de riesgo-UO'!AG460</f>
        <v>0</v>
      </c>
      <c r="P459" s="277">
        <f>'01-Mapa de riesgo-UO'!AL460</f>
        <v>0</v>
      </c>
      <c r="Q459" s="277">
        <f>'01-Mapa de riesgo-UO'!AP460</f>
        <v>0</v>
      </c>
      <c r="R459" s="438"/>
      <c r="S459" s="457"/>
      <c r="T459" s="457"/>
      <c r="U459" s="114" t="str">
        <f>'01-Mapa de riesgo-UO'!AW460</f>
        <v>ASUMIR</v>
      </c>
      <c r="V459" s="114">
        <f>'01-Mapa de riesgo-UO'!AX460</f>
        <v>0</v>
      </c>
      <c r="W459" s="132">
        <f>IF(U459="COMPARTIR",'01-Mapa de riesgo-UO'!BA460, IF(U459=0, 0,$I$6))</f>
        <v>0</v>
      </c>
      <c r="X459" s="278"/>
      <c r="Y459" s="278"/>
      <c r="Z459" s="278"/>
      <c r="AA459" s="278"/>
      <c r="AB459" s="440"/>
    </row>
    <row r="460" spans="1:28" ht="51" hidden="1" customHeight="1" x14ac:dyDescent="0.2">
      <c r="A460" s="378">
        <v>151</v>
      </c>
      <c r="B460" s="372" t="str">
        <f>'01-Mapa de riesgo-UO'!D461</f>
        <v>ADMINISTRACIÓN_INSTITUCIONAL</v>
      </c>
      <c r="C460" s="459"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372" t="str">
        <f>'01-Mapa de riesgo-UO'!AU461</f>
        <v xml:space="preserve">         N° de accesos no autorizados</v>
      </c>
      <c r="K460" s="472">
        <v>0</v>
      </c>
      <c r="L460" s="457" t="s">
        <v>3064</v>
      </c>
      <c r="M460" s="276" t="str">
        <f>IF('01-Mapa de riesgo-UO'!S461="No existen", "No existe control para el riesgo",'01-Mapa de riesgo-UO'!W461)</f>
        <v>Descripción en los manuales de  funciones en las personas que manejan recursos</v>
      </c>
      <c r="N460" s="276">
        <f>'01-Mapa de riesgo-UO'!AB461</f>
        <v>0</v>
      </c>
      <c r="O460" s="276" t="str">
        <f>'01-Mapa de riesgo-UO'!AG461</f>
        <v>Profesional XIII
Jefe Sección Tesorería</v>
      </c>
      <c r="P460" s="277" t="str">
        <f>'01-Mapa de riesgo-UO'!AL461</f>
        <v>Anual</v>
      </c>
      <c r="Q460" s="277" t="str">
        <f>'01-Mapa de riesgo-UO'!AP461</f>
        <v>Preventivo</v>
      </c>
      <c r="R460" s="438" t="str">
        <f>'01-Mapa de riesgo-UO'!AR461</f>
        <v>FUERTE</v>
      </c>
      <c r="S460" s="457" t="s">
        <v>3068</v>
      </c>
      <c r="T460" s="457"/>
      <c r="U460" s="114" t="str">
        <f>'01-Mapa de riesgo-UO'!AW461</f>
        <v>ASUMIR</v>
      </c>
      <c r="V460" s="114">
        <f>'01-Mapa de riesgo-UO'!AX461</f>
        <v>0</v>
      </c>
      <c r="W460" s="132">
        <f>IF(U460="COMPARTIR",'01-Mapa de riesgo-UO'!BA461, IF(U460=0, 0,$I$6))</f>
        <v>0</v>
      </c>
      <c r="X460" s="278"/>
      <c r="Y460" s="278"/>
      <c r="Z460" s="278"/>
      <c r="AA460" s="278"/>
      <c r="AB460" s="440" t="s">
        <v>648</v>
      </c>
    </row>
    <row r="461" spans="1:28" ht="51" hidden="1" customHeight="1" x14ac:dyDescent="0.2">
      <c r="A461" s="378"/>
      <c r="B461" s="372"/>
      <c r="C461" s="459"/>
      <c r="D461" s="372"/>
      <c r="E461" s="372"/>
      <c r="F461" s="372"/>
      <c r="G461" s="133" t="str">
        <f>'01-Mapa de riesgo-UO'!I462</f>
        <v>Incumplimiento de los protocolos</v>
      </c>
      <c r="H461" s="372"/>
      <c r="I461" s="438"/>
      <c r="J461" s="372"/>
      <c r="K461" s="455"/>
      <c r="L461" s="457"/>
      <c r="M461" s="276" t="str">
        <f>IF('01-Mapa de riesgo-UO'!S462="No existen", "No existe control para el riesgo",'01-Mapa de riesgo-UO'!W462)</f>
        <v>Cambio de claves</v>
      </c>
      <c r="N461" s="276" t="str">
        <f>'01-Mapa de riesgo-UO'!AB462</f>
        <v>Software de las sucursales virtuales</v>
      </c>
      <c r="O461" s="276" t="str">
        <f>'01-Mapa de riesgo-UO'!AG462</f>
        <v>Profesional XIII
Jefe Sección Tesorería
Directivo grado 17</v>
      </c>
      <c r="P461" s="277" t="str">
        <f>'01-Mapa de riesgo-UO'!AL462</f>
        <v>Mensual</v>
      </c>
      <c r="Q461" s="277" t="str">
        <f>'01-Mapa de riesgo-UO'!AP462</f>
        <v>Preventivo</v>
      </c>
      <c r="R461" s="438"/>
      <c r="S461" s="457" t="s">
        <v>2199</v>
      </c>
      <c r="T461" s="457"/>
      <c r="U461" s="114" t="str">
        <f>'01-Mapa de riesgo-UO'!AW462</f>
        <v>ASUMIR</v>
      </c>
      <c r="V461" s="114">
        <f>'01-Mapa de riesgo-UO'!AX462</f>
        <v>0</v>
      </c>
      <c r="W461" s="132">
        <f>IF(U461="COMPARTIR",'01-Mapa de riesgo-UO'!BA462, IF(U461=0, 0,$I$6))</f>
        <v>0</v>
      </c>
      <c r="X461" s="278"/>
      <c r="Y461" s="278"/>
      <c r="Z461" s="278"/>
      <c r="AA461" s="278"/>
      <c r="AB461" s="440"/>
    </row>
    <row r="462" spans="1:28" ht="51" hidden="1" customHeight="1" x14ac:dyDescent="0.2">
      <c r="A462" s="378"/>
      <c r="B462" s="372"/>
      <c r="C462" s="459"/>
      <c r="D462" s="372"/>
      <c r="E462" s="372"/>
      <c r="F462" s="372"/>
      <c r="G462" s="133" t="str">
        <f>'01-Mapa de riesgo-UO'!I463</f>
        <v>Ataques cibernéticos.</v>
      </c>
      <c r="H462" s="372"/>
      <c r="I462" s="438"/>
      <c r="J462" s="372"/>
      <c r="K462" s="455"/>
      <c r="L462" s="457"/>
      <c r="M462" s="276" t="str">
        <f>IF('01-Mapa de riesgo-UO'!S463="No existen", "No existe control para el riesgo",'01-Mapa de riesgo-UO'!W463)</f>
        <v>Manejo de  token</v>
      </c>
      <c r="N462" s="276" t="str">
        <f>'01-Mapa de riesgo-UO'!AB463</f>
        <v>Software bancario para uso de los cuentadantes</v>
      </c>
      <c r="O462" s="276" t="str">
        <f>'01-Mapa de riesgo-UO'!AG463</f>
        <v>Profesional XIII
Jefe Sección Tesorería
Directivo grado 17</v>
      </c>
      <c r="P462" s="277" t="str">
        <f>'01-Mapa de riesgo-UO'!AL463</f>
        <v>No definida</v>
      </c>
      <c r="Q462" s="277" t="str">
        <f>'01-Mapa de riesgo-UO'!AP463</f>
        <v>Preventivo</v>
      </c>
      <c r="R462" s="438"/>
      <c r="S462" s="457" t="s">
        <v>3069</v>
      </c>
      <c r="T462" s="457"/>
      <c r="U462" s="114" t="str">
        <f>'01-Mapa de riesgo-UO'!AW463</f>
        <v>ASUMIR</v>
      </c>
      <c r="V462" s="114">
        <f>'01-Mapa de riesgo-UO'!AX463</f>
        <v>0</v>
      </c>
      <c r="W462" s="132">
        <f>IF(U462="COMPARTIR",'01-Mapa de riesgo-UO'!BA463, IF(U462=0, 0,$I$6))</f>
        <v>0</v>
      </c>
      <c r="X462" s="278"/>
      <c r="Y462" s="278"/>
      <c r="Z462" s="278"/>
      <c r="AA462" s="278"/>
      <c r="AB462" s="440"/>
    </row>
    <row r="463" spans="1:28" ht="51" hidden="1" customHeight="1" x14ac:dyDescent="0.2">
      <c r="A463" s="378">
        <v>152</v>
      </c>
      <c r="B463" s="372" t="str">
        <f>'01-Mapa de riesgo-UO'!D464</f>
        <v>ADMINISTRACIÓN_INSTITUCIONAL</v>
      </c>
      <c r="C463" s="459"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372" t="str">
        <f>'01-Mapa de riesgo-UO'!AU464</f>
        <v>Número de hechos económicos no reportados en el período</v>
      </c>
      <c r="K463" s="455">
        <v>0</v>
      </c>
      <c r="L463" s="457" t="s">
        <v>2200</v>
      </c>
      <c r="M463" s="276" t="str">
        <f>IF('01-Mapa de riesgo-UO'!S464="No existen", "No existe control para el riesgo",'01-Mapa de riesgo-UO'!W464)</f>
        <v>Actualización y divulgación de las políticas contables</v>
      </c>
      <c r="N463" s="276">
        <f>'01-Mapa de riesgo-UO'!AB464</f>
        <v>0</v>
      </c>
      <c r="O463" s="276" t="str">
        <f>'01-Mapa de riesgo-UO'!AG464</f>
        <v>Jefe Sección Contabilidad</v>
      </c>
      <c r="P463" s="277" t="str">
        <f>'01-Mapa de riesgo-UO'!AL464</f>
        <v>Anual</v>
      </c>
      <c r="Q463" s="277" t="str">
        <f>'01-Mapa de riesgo-UO'!AP464</f>
        <v>Preventivo</v>
      </c>
      <c r="R463" s="438" t="str">
        <f>'01-Mapa de riesgo-UO'!AR464</f>
        <v>ACEPTABLE</v>
      </c>
      <c r="S463" s="457" t="s">
        <v>3070</v>
      </c>
      <c r="T463" s="457"/>
      <c r="U463" s="114" t="str">
        <f>'01-Mapa de riesgo-UO'!AW464</f>
        <v>ASUMIR</v>
      </c>
      <c r="V463" s="114">
        <f>'01-Mapa de riesgo-UO'!AX464</f>
        <v>0</v>
      </c>
      <c r="W463" s="132">
        <f>IF(U463="COMPARTIR",'01-Mapa de riesgo-UO'!BA464, IF(U463=0, 0,$I$6))</f>
        <v>0</v>
      </c>
      <c r="X463" s="278"/>
      <c r="Y463" s="278"/>
      <c r="Z463" s="278"/>
      <c r="AA463" s="278"/>
      <c r="AB463" s="440" t="s">
        <v>660</v>
      </c>
    </row>
    <row r="464" spans="1:28" ht="51" hidden="1" customHeight="1" x14ac:dyDescent="0.2">
      <c r="A464" s="378"/>
      <c r="B464" s="372"/>
      <c r="C464" s="459"/>
      <c r="D464" s="372"/>
      <c r="E464" s="372"/>
      <c r="F464" s="372"/>
      <c r="G464" s="133">
        <f>'01-Mapa de riesgo-UO'!I465</f>
        <v>0</v>
      </c>
      <c r="H464" s="372"/>
      <c r="I464" s="438"/>
      <c r="J464" s="372"/>
      <c r="K464" s="455"/>
      <c r="L464" s="457"/>
      <c r="M464" s="276" t="str">
        <f>IF('01-Mapa de riesgo-UO'!S465="No existen", "No existe control para el riesgo",'01-Mapa de riesgo-UO'!W465)</f>
        <v>Solicitud de información contable al cierre de cada vigencia</v>
      </c>
      <c r="N464" s="276">
        <f>'01-Mapa de riesgo-UO'!AB465</f>
        <v>0</v>
      </c>
      <c r="O464" s="276" t="str">
        <f>'01-Mapa de riesgo-UO'!AG465</f>
        <v>Jefe Sección Contabilidad</v>
      </c>
      <c r="P464" s="277" t="str">
        <f>'01-Mapa de riesgo-UO'!AL465</f>
        <v>Anual</v>
      </c>
      <c r="Q464" s="277" t="str">
        <f>'01-Mapa de riesgo-UO'!AP465</f>
        <v>Preventivo</v>
      </c>
      <c r="R464" s="438"/>
      <c r="S464" s="457" t="s">
        <v>3071</v>
      </c>
      <c r="T464" s="457"/>
      <c r="U464" s="114" t="str">
        <f>'01-Mapa de riesgo-UO'!AW465</f>
        <v>ASUMIR</v>
      </c>
      <c r="V464" s="114">
        <f>'01-Mapa de riesgo-UO'!AX465</f>
        <v>0</v>
      </c>
      <c r="W464" s="132">
        <f>IF(U464="COMPARTIR",'01-Mapa de riesgo-UO'!BA465, IF(U464=0, 0,$I$6))</f>
        <v>0</v>
      </c>
      <c r="X464" s="278"/>
      <c r="Y464" s="278"/>
      <c r="Z464" s="278"/>
      <c r="AA464" s="278"/>
      <c r="AB464" s="440"/>
    </row>
    <row r="465" spans="1:28" ht="51" hidden="1" customHeight="1" x14ac:dyDescent="0.2">
      <c r="A465" s="378"/>
      <c r="B465" s="372"/>
      <c r="C465" s="459"/>
      <c r="D465" s="372"/>
      <c r="E465" s="372"/>
      <c r="F465" s="372"/>
      <c r="G465" s="133">
        <f>'01-Mapa de riesgo-UO'!I466</f>
        <v>0</v>
      </c>
      <c r="H465" s="372"/>
      <c r="I465" s="438"/>
      <c r="J465" s="372"/>
      <c r="K465" s="455"/>
      <c r="L465" s="457"/>
      <c r="M465" s="276" t="str">
        <f>IF('01-Mapa de riesgo-UO'!S466="No existen", "No existe control para el riesgo",'01-Mapa de riesgo-UO'!W466)</f>
        <v>Asesoría contable y financiera</v>
      </c>
      <c r="N465" s="276">
        <f>'01-Mapa de riesgo-UO'!AB466</f>
        <v>0</v>
      </c>
      <c r="O465" s="276" t="str">
        <f>'01-Mapa de riesgo-UO'!AG466</f>
        <v>Jefe Sección Contabilidad</v>
      </c>
      <c r="P465" s="277" t="str">
        <f>'01-Mapa de riesgo-UO'!AL466</f>
        <v>Anual</v>
      </c>
      <c r="Q465" s="277" t="str">
        <f>'01-Mapa de riesgo-UO'!AP466</f>
        <v>Preventivo</v>
      </c>
      <c r="R465" s="438"/>
      <c r="S465" s="457" t="s">
        <v>2201</v>
      </c>
      <c r="T465" s="457"/>
      <c r="U465" s="114" t="str">
        <f>'01-Mapa de riesgo-UO'!AW466</f>
        <v>ASUMIR</v>
      </c>
      <c r="V465" s="114">
        <f>'01-Mapa de riesgo-UO'!AX466</f>
        <v>0</v>
      </c>
      <c r="W465" s="132">
        <f>IF(U465="COMPARTIR",'01-Mapa de riesgo-UO'!BA466, IF(U465=0, 0,$I$6))</f>
        <v>0</v>
      </c>
      <c r="X465" s="278"/>
      <c r="Y465" s="278"/>
      <c r="Z465" s="278"/>
      <c r="AA465" s="278"/>
      <c r="AB465" s="440"/>
    </row>
    <row r="466" spans="1:28" ht="134.25" hidden="1" customHeight="1" x14ac:dyDescent="0.2">
      <c r="A466" s="378">
        <v>153</v>
      </c>
      <c r="B466" s="372" t="str">
        <f>'01-Mapa de riesgo-UO'!D467</f>
        <v>ADMINISTRACIÓN_INSTITUCIONAL</v>
      </c>
      <c r="C466" s="459"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372" t="str">
        <f>'01-Mapa de riesgo-UO'!AU467</f>
        <v xml:space="preserve">Nro. de Estados Financiros no  fenecidos en la vigencia auditada </v>
      </c>
      <c r="K466" s="455">
        <v>0</v>
      </c>
      <c r="L466" s="457" t="s">
        <v>2202</v>
      </c>
      <c r="M466" s="276" t="str">
        <f>IF('01-Mapa de riesgo-UO'!S467="No existen", "No existe control para el riesgo",'01-Mapa de riesgo-UO'!W467)</f>
        <v>Consultas página Web de la CGN para determinar los cambio que hayan del Marco  Normativo aplicable a la Universidad</v>
      </c>
      <c r="N466" s="276">
        <f>'01-Mapa de riesgo-UO'!AB467</f>
        <v>0</v>
      </c>
      <c r="O466" s="276" t="str">
        <f>'01-Mapa de riesgo-UO'!AG467</f>
        <v xml:space="preserve">Jefe de seccion </v>
      </c>
      <c r="P466" s="277" t="str">
        <f>'01-Mapa de riesgo-UO'!AL467</f>
        <v>No definida</v>
      </c>
      <c r="Q466" s="277" t="str">
        <f>'01-Mapa de riesgo-UO'!AP467</f>
        <v>Preventivo</v>
      </c>
      <c r="R466" s="438" t="str">
        <f>'01-Mapa de riesgo-UO'!AR467</f>
        <v>ACEPTABLE</v>
      </c>
      <c r="S466" s="457" t="s">
        <v>2203</v>
      </c>
      <c r="T466" s="457"/>
      <c r="U466" s="114" t="str">
        <f>'01-Mapa de riesgo-UO'!AW467</f>
        <v>EVITAR</v>
      </c>
      <c r="V466" s="114" t="str">
        <f>'01-Mapa de riesgo-UO'!AX467</f>
        <v>Ajustes o actualizaciones requeridos</v>
      </c>
      <c r="W466" s="132">
        <f>IF(U466="COMPARTIR",'01-Mapa de riesgo-UO'!BA467, IF(U466=0, 0,$I$6))</f>
        <v>0</v>
      </c>
      <c r="X466" s="278" t="s">
        <v>642</v>
      </c>
      <c r="Y466" s="278" t="s">
        <v>2204</v>
      </c>
      <c r="Z466" s="278" t="s">
        <v>645</v>
      </c>
      <c r="AA466" s="278" t="s">
        <v>3072</v>
      </c>
      <c r="AB466" s="440" t="s">
        <v>660</v>
      </c>
    </row>
    <row r="467" spans="1:28" ht="51" hidden="1" customHeight="1" x14ac:dyDescent="0.2">
      <c r="A467" s="378"/>
      <c r="B467" s="372"/>
      <c r="C467" s="459"/>
      <c r="D467" s="372"/>
      <c r="E467" s="372"/>
      <c r="F467" s="372"/>
      <c r="G467" s="133">
        <f>'01-Mapa de riesgo-UO'!I468</f>
        <v>0</v>
      </c>
      <c r="H467" s="372"/>
      <c r="I467" s="438"/>
      <c r="J467" s="372"/>
      <c r="K467" s="455"/>
      <c r="L467" s="457"/>
      <c r="M467" s="276" t="str">
        <f>IF('01-Mapa de riesgo-UO'!S468="No existen", "No existe control para el riesgo",'01-Mapa de riesgo-UO'!W468)</f>
        <v>Verificar información que se incorpora en los Estados
Financieros acorde al Marco Normativo para Entidades del Estado y el Manual de
Políticas de la UTP</v>
      </c>
      <c r="N467" s="276">
        <f>'01-Mapa de riesgo-UO'!AB468</f>
        <v>0</v>
      </c>
      <c r="O467" s="276" t="str">
        <f>'01-Mapa de riesgo-UO'!AG468</f>
        <v xml:space="preserve">Jefe de seccion </v>
      </c>
      <c r="P467" s="277" t="str">
        <f>'01-Mapa de riesgo-UO'!AL468</f>
        <v>No definida</v>
      </c>
      <c r="Q467" s="277" t="str">
        <f>'01-Mapa de riesgo-UO'!AP468</f>
        <v>Preventivo</v>
      </c>
      <c r="R467" s="438"/>
      <c r="S467" s="457" t="s">
        <v>2205</v>
      </c>
      <c r="T467" s="457"/>
      <c r="U467" s="114">
        <f>'01-Mapa de riesgo-UO'!AW468</f>
        <v>0</v>
      </c>
      <c r="V467" s="114">
        <f>'01-Mapa de riesgo-UO'!AX468</f>
        <v>0</v>
      </c>
      <c r="W467" s="132">
        <f>IF(U467="COMPARTIR",'01-Mapa de riesgo-UO'!BA468, IF(U467=0, 0,$I$6))</f>
        <v>0</v>
      </c>
      <c r="X467" s="278"/>
      <c r="Y467" s="278"/>
      <c r="Z467" s="278"/>
      <c r="AA467" s="278"/>
      <c r="AB467" s="440"/>
    </row>
    <row r="468" spans="1:28" ht="51" hidden="1" customHeight="1" x14ac:dyDescent="0.2">
      <c r="A468" s="378"/>
      <c r="B468" s="372"/>
      <c r="C468" s="459"/>
      <c r="D468" s="372"/>
      <c r="E468" s="372"/>
      <c r="F468" s="372"/>
      <c r="G468" s="133">
        <f>'01-Mapa de riesgo-UO'!I469</f>
        <v>0</v>
      </c>
      <c r="H468" s="372"/>
      <c r="I468" s="438"/>
      <c r="J468" s="372"/>
      <c r="K468" s="455"/>
      <c r="L468" s="457"/>
      <c r="M468" s="276">
        <f>IF('01-Mapa de riesgo-UO'!S469="No existen", "No existe control para el riesgo",'01-Mapa de riesgo-UO'!W469)</f>
        <v>0</v>
      </c>
      <c r="N468" s="276">
        <f>'01-Mapa de riesgo-UO'!AB469</f>
        <v>0</v>
      </c>
      <c r="O468" s="276">
        <f>'01-Mapa de riesgo-UO'!AG469</f>
        <v>0</v>
      </c>
      <c r="P468" s="277">
        <f>'01-Mapa de riesgo-UO'!AL469</f>
        <v>0</v>
      </c>
      <c r="Q468" s="277">
        <f>'01-Mapa de riesgo-UO'!AP469</f>
        <v>0</v>
      </c>
      <c r="R468" s="438"/>
      <c r="S468" s="457"/>
      <c r="T468" s="457"/>
      <c r="U468" s="114">
        <f>'01-Mapa de riesgo-UO'!AW469</f>
        <v>0</v>
      </c>
      <c r="V468" s="114">
        <f>'01-Mapa de riesgo-UO'!AX469</f>
        <v>0</v>
      </c>
      <c r="W468" s="132">
        <f>IF(U468="COMPARTIR",'01-Mapa de riesgo-UO'!BA469, IF(U468=0, 0,$I$6))</f>
        <v>0</v>
      </c>
      <c r="X468" s="278"/>
      <c r="Y468" s="278"/>
      <c r="Z468" s="278"/>
      <c r="AA468" s="278"/>
      <c r="AB468" s="440"/>
    </row>
    <row r="469" spans="1:28" ht="69.75" hidden="1" customHeight="1" x14ac:dyDescent="0.2">
      <c r="A469" s="378">
        <v>154</v>
      </c>
      <c r="B469" s="372" t="str">
        <f>'01-Mapa de riesgo-UO'!D470</f>
        <v>ADMINISTRACIÓN_INSTITUCIONAL</v>
      </c>
      <c r="C469" s="459"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372" t="str">
        <f>'01-Mapa de riesgo-UO'!AU470</f>
        <v>Número de personas afiliadas/Número de personal vinculado</v>
      </c>
      <c r="K469" s="455">
        <v>100</v>
      </c>
      <c r="L469" s="473" t="s">
        <v>3073</v>
      </c>
      <c r="M469" s="276"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6">
        <f>'01-Mapa de riesgo-UO'!AB470</f>
        <v>0</v>
      </c>
      <c r="O469" s="276" t="str">
        <f>'01-Mapa de riesgo-UO'!AG470</f>
        <v>Auxiliar AdministrativoIII-Administración de la Compensación 
Técnico-contratista(Administración de Personal)</v>
      </c>
      <c r="P469" s="277" t="str">
        <f>'01-Mapa de riesgo-UO'!AL470</f>
        <v>Semestral</v>
      </c>
      <c r="Q469" s="277" t="str">
        <f>'01-Mapa de riesgo-UO'!AP470</f>
        <v>Preventivo</v>
      </c>
      <c r="R469" s="438" t="str">
        <f>'01-Mapa de riesgo-UO'!AR470</f>
        <v>FUERTE</v>
      </c>
      <c r="S469" s="473" t="s">
        <v>3078</v>
      </c>
      <c r="T469" s="473"/>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8" t="s">
        <v>282</v>
      </c>
      <c r="Y469" s="278" t="s">
        <v>2277</v>
      </c>
      <c r="Z469" s="278" t="s">
        <v>2278</v>
      </c>
      <c r="AA469" s="278"/>
      <c r="AB469" s="440" t="s">
        <v>660</v>
      </c>
    </row>
    <row r="470" spans="1:28" ht="105" hidden="1" customHeight="1" x14ac:dyDescent="0.2">
      <c r="A470" s="378"/>
      <c r="B470" s="372"/>
      <c r="C470" s="459"/>
      <c r="D470" s="372"/>
      <c r="E470" s="372"/>
      <c r="F470" s="372"/>
      <c r="G470" s="133" t="str">
        <f>'01-Mapa de riesgo-UO'!I471</f>
        <v xml:space="preserve">Dificultades en la sincronización de la información de las personas a vincular </v>
      </c>
      <c r="H470" s="372"/>
      <c r="I470" s="438"/>
      <c r="J470" s="372"/>
      <c r="K470" s="455"/>
      <c r="L470" s="473"/>
      <c r="M470" s="276" t="str">
        <f>IF('01-Mapa de riesgo-UO'!S471="No existen", "No existe control para el riesgo",'01-Mapa de riesgo-UO'!W471)</f>
        <v xml:space="preserve">Socialización de la normatividad aplicable a las diferentes dependencias academicas y administrativas </v>
      </c>
      <c r="N470" s="276">
        <f>'01-Mapa de riesgo-UO'!AB471</f>
        <v>0</v>
      </c>
      <c r="O470" s="276" t="str">
        <f>'01-Mapa de riesgo-UO'!AG471</f>
        <v xml:space="preserve">Auxiliar AdministrativoIII-Administración de la Compensación 
</v>
      </c>
      <c r="P470" s="277" t="str">
        <f>'01-Mapa de riesgo-UO'!AL471</f>
        <v>Semestral</v>
      </c>
      <c r="Q470" s="277" t="str">
        <f>'01-Mapa de riesgo-UO'!AP471</f>
        <v>Preventivo</v>
      </c>
      <c r="R470" s="438"/>
      <c r="S470" s="473" t="s">
        <v>3079</v>
      </c>
      <c r="T470" s="473"/>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8" t="s">
        <v>282</v>
      </c>
      <c r="Y470" s="278" t="s">
        <v>2279</v>
      </c>
      <c r="Z470" s="278" t="s">
        <v>2278</v>
      </c>
      <c r="AA470" s="278"/>
      <c r="AB470" s="440"/>
    </row>
    <row r="471" spans="1:28" ht="51" hidden="1" customHeight="1" x14ac:dyDescent="0.2">
      <c r="A471" s="378"/>
      <c r="B471" s="372"/>
      <c r="C471" s="459"/>
      <c r="D471" s="372"/>
      <c r="E471" s="372"/>
      <c r="F471" s="372"/>
      <c r="G471" s="133" t="str">
        <f>'01-Mapa de riesgo-UO'!I472</f>
        <v xml:space="preserve">Incumplimiento del procedimiento y los lineamientos establecidos por parte de las personas responsables de las novedades de ingreso </v>
      </c>
      <c r="H471" s="372"/>
      <c r="I471" s="438"/>
      <c r="J471" s="372"/>
      <c r="K471" s="455"/>
      <c r="L471" s="473"/>
      <c r="M471" s="276">
        <f>IF('01-Mapa de riesgo-UO'!S472="No existen", "No existe control para el riesgo",'01-Mapa de riesgo-UO'!W472)</f>
        <v>0</v>
      </c>
      <c r="N471" s="276">
        <f>'01-Mapa de riesgo-UO'!AB472</f>
        <v>0</v>
      </c>
      <c r="O471" s="276">
        <f>'01-Mapa de riesgo-UO'!AG472</f>
        <v>0</v>
      </c>
      <c r="P471" s="277">
        <f>'01-Mapa de riesgo-UO'!AL472</f>
        <v>0</v>
      </c>
      <c r="Q471" s="277">
        <f>'01-Mapa de riesgo-UO'!AP472</f>
        <v>0</v>
      </c>
      <c r="R471" s="438"/>
      <c r="S471" s="457"/>
      <c r="T471" s="457"/>
      <c r="U471" s="114">
        <f>'01-Mapa de riesgo-UO'!AW472</f>
        <v>0</v>
      </c>
      <c r="V471" s="114">
        <f>'01-Mapa de riesgo-UO'!AX472</f>
        <v>0</v>
      </c>
      <c r="W471" s="132">
        <f>IF(U471="COMPARTIR",'01-Mapa de riesgo-UO'!BA472, IF(U471=0, 0,$I$6))</f>
        <v>0</v>
      </c>
      <c r="X471" s="278"/>
      <c r="Y471" s="278"/>
      <c r="Z471" s="278"/>
      <c r="AA471" s="278"/>
      <c r="AB471" s="440"/>
    </row>
    <row r="472" spans="1:28" ht="77.25" hidden="1" customHeight="1" x14ac:dyDescent="0.2">
      <c r="A472" s="378">
        <v>155</v>
      </c>
      <c r="B472" s="372" t="str">
        <f>'01-Mapa de riesgo-UO'!D473</f>
        <v>ADMINISTRACIÓN_INSTITUCIONAL</v>
      </c>
      <c r="C472" s="459"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372" t="str">
        <f>'01-Mapa de riesgo-UO'!AU473</f>
        <v xml:space="preserve">Nro  de nominas liquidadas y pagadas en el tiempo establecido/Total de las nominas al año  </v>
      </c>
      <c r="K472" s="455">
        <v>20</v>
      </c>
      <c r="L472" s="457" t="s">
        <v>3074</v>
      </c>
      <c r="M472" s="276" t="str">
        <f>IF('01-Mapa de riesgo-UO'!S473="No existen", "No existe control para el riesgo",'01-Mapa de riesgo-UO'!W473)</f>
        <v xml:space="preserve">Generación de soluciones internas y  externas para equiparar la infraestructura tecnogologica institucional </v>
      </c>
      <c r="N472" s="276" t="str">
        <f>'01-Mapa de riesgo-UO'!AB473</f>
        <v xml:space="preserve">Infraestructura Tecnologica-Sistemas de Información Interna </v>
      </c>
      <c r="O472" s="276" t="str">
        <f>'01-Mapa de riesgo-UO'!AG473</f>
        <v xml:space="preserve">GTISI
Profesional Grado 15 </v>
      </c>
      <c r="P472" s="277" t="str">
        <f>'01-Mapa de riesgo-UO'!AL473</f>
        <v>Mensual</v>
      </c>
      <c r="Q472" s="277" t="str">
        <f>'01-Mapa de riesgo-UO'!AP473</f>
        <v>Detectivo</v>
      </c>
      <c r="R472" s="438" t="str">
        <f>'01-Mapa de riesgo-UO'!AR473</f>
        <v>DÉBIL</v>
      </c>
      <c r="S472" s="457" t="s">
        <v>3080</v>
      </c>
      <c r="T472" s="457"/>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8" t="s">
        <v>282</v>
      </c>
      <c r="Y472" s="278" t="s">
        <v>3088</v>
      </c>
      <c r="Z472" s="278" t="s">
        <v>2278</v>
      </c>
      <c r="AA472" s="278"/>
      <c r="AB472" s="440" t="s">
        <v>660</v>
      </c>
    </row>
    <row r="473" spans="1:28" ht="105.75" hidden="1" customHeight="1" x14ac:dyDescent="0.2">
      <c r="A473" s="378"/>
      <c r="B473" s="372"/>
      <c r="C473" s="459"/>
      <c r="D473" s="372"/>
      <c r="E473" s="372"/>
      <c r="F473" s="372"/>
      <c r="G473" s="133" t="str">
        <f>'01-Mapa de riesgo-UO'!I474</f>
        <v xml:space="preserve">Deficiencia en el soporte técnico del software de  nómina </v>
      </c>
      <c r="H473" s="372"/>
      <c r="I473" s="438"/>
      <c r="J473" s="372"/>
      <c r="K473" s="455"/>
      <c r="L473" s="457"/>
      <c r="M473" s="276" t="str">
        <f>IF('01-Mapa de riesgo-UO'!S474="No existen", "No existe control para el riesgo",'01-Mapa de riesgo-UO'!W474)</f>
        <v>Prestar soporte  desde el área de desarrollo para  la liquidación optima de nómina con los parametros de ley (por parte de soporte logico)</v>
      </c>
      <c r="N473" s="276" t="str">
        <f>'01-Mapa de riesgo-UO'!AB474</f>
        <v>Humano Web</v>
      </c>
      <c r="O473" s="276" t="str">
        <f>'01-Mapa de riesgo-UO'!AG474</f>
        <v xml:space="preserve">Operador externo-soporte logico </v>
      </c>
      <c r="P473" s="277" t="str">
        <f>'01-Mapa de riesgo-UO'!AL474</f>
        <v>Mensual</v>
      </c>
      <c r="Q473" s="277" t="str">
        <f>'01-Mapa de riesgo-UO'!AP474</f>
        <v>Detectivo</v>
      </c>
      <c r="R473" s="438"/>
      <c r="S473" s="457" t="s">
        <v>3081</v>
      </c>
      <c r="T473" s="457"/>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8" t="s">
        <v>282</v>
      </c>
      <c r="Y473" s="278" t="s">
        <v>2280</v>
      </c>
      <c r="Z473" s="278" t="s">
        <v>2278</v>
      </c>
      <c r="AA473" s="278"/>
      <c r="AB473" s="440"/>
    </row>
    <row r="474" spans="1:28" ht="77.25" hidden="1" customHeight="1" x14ac:dyDescent="0.2">
      <c r="A474" s="378"/>
      <c r="B474" s="372"/>
      <c r="C474" s="459"/>
      <c r="D474" s="372"/>
      <c r="E474" s="372"/>
      <c r="F474" s="372"/>
      <c r="G474" s="133" t="str">
        <f>'01-Mapa de riesgo-UO'!I475</f>
        <v xml:space="preserve">Reproceso en la nomina por la omisión de la información en la manualidad del procesamiento y verificación de los datos </v>
      </c>
      <c r="H474" s="372"/>
      <c r="I474" s="438"/>
      <c r="J474" s="372"/>
      <c r="K474" s="455"/>
      <c r="L474" s="457"/>
      <c r="M474" s="276" t="str">
        <f>IF('01-Mapa de riesgo-UO'!S475="No existen", "No existe control para el riesgo",'01-Mapa de riesgo-UO'!W475)</f>
        <v xml:space="preserve">Comparativos de la información de las diferentes bases de datos del personal vinculado a la Institución </v>
      </c>
      <c r="N474" s="276">
        <f>'01-Mapa de riesgo-UO'!AB475</f>
        <v>0</v>
      </c>
      <c r="O474" s="276" t="str">
        <f>'01-Mapa de riesgo-UO'!AG475</f>
        <v xml:space="preserve">Equipo Administración de la Compensación </v>
      </c>
      <c r="P474" s="277" t="str">
        <f>'01-Mapa de riesgo-UO'!AL475</f>
        <v>Mensual</v>
      </c>
      <c r="Q474" s="277" t="str">
        <f>'01-Mapa de riesgo-UO'!AP475</f>
        <v>Detectivo</v>
      </c>
      <c r="R474" s="438"/>
      <c r="S474" s="457" t="s">
        <v>3082</v>
      </c>
      <c r="T474" s="457"/>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8" t="s">
        <v>282</v>
      </c>
      <c r="Y474" s="278" t="s">
        <v>3089</v>
      </c>
      <c r="Z474" s="278" t="s">
        <v>2278</v>
      </c>
      <c r="AA474" s="278"/>
      <c r="AB474" s="440"/>
    </row>
    <row r="475" spans="1:28" ht="77.25" hidden="1" customHeight="1" x14ac:dyDescent="0.2">
      <c r="A475" s="378">
        <v>156</v>
      </c>
      <c r="B475" s="372" t="str">
        <f>'01-Mapa de riesgo-UO'!D476</f>
        <v>BIENESTAR_INSTITUCIONAL</v>
      </c>
      <c r="C475" s="459"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372" t="str">
        <f>'01-Mapa de riesgo-UO'!AU476</f>
        <v xml:space="preserve">Nro de riegos materializados que no estaban incluidos en la matriz de peligros y riesgos </v>
      </c>
      <c r="K475" s="472">
        <v>1</v>
      </c>
      <c r="L475" s="457" t="s">
        <v>3075</v>
      </c>
      <c r="M475" s="276" t="str">
        <f>IF('01-Mapa de riesgo-UO'!S476="No existen", "No existe control para el riesgo",'01-Mapa de riesgo-UO'!W476)</f>
        <v>Metodología definida (procedimiento escrito)</v>
      </c>
      <c r="N475" s="276">
        <f>'01-Mapa de riesgo-UO'!AB476</f>
        <v>0</v>
      </c>
      <c r="O475" s="276" t="str">
        <f>'01-Mapa de riesgo-UO'!AG476</f>
        <v>Profesionales Contratista SST</v>
      </c>
      <c r="P475" s="277" t="str">
        <f>'01-Mapa de riesgo-UO'!AL476</f>
        <v>Anual</v>
      </c>
      <c r="Q475" s="277" t="str">
        <f>'01-Mapa de riesgo-UO'!AP476</f>
        <v>Preventivo</v>
      </c>
      <c r="R475" s="438" t="str">
        <f>'01-Mapa de riesgo-UO'!AR476</f>
        <v>ACEPTABLE</v>
      </c>
      <c r="S475" s="456" t="s">
        <v>3083</v>
      </c>
      <c r="T475" s="458"/>
      <c r="U475" s="114" t="str">
        <f>'01-Mapa de riesgo-UO'!AW476</f>
        <v>REDUCIR</v>
      </c>
      <c r="V475" s="114" t="str">
        <f>'01-Mapa de riesgo-UO'!AX476</f>
        <v xml:space="preserve">Uso de herramienta virtual de la ARL </v>
      </c>
      <c r="W475" s="132">
        <f>IF(U475="COMPARTIR",'01-Mapa de riesgo-UO'!BA476, IF(U475=0, 0,$I$6))</f>
        <v>0</v>
      </c>
      <c r="X475" s="278" t="s">
        <v>282</v>
      </c>
      <c r="Y475" s="278" t="s">
        <v>3090</v>
      </c>
      <c r="Z475" s="278" t="s">
        <v>2278</v>
      </c>
      <c r="AA475" s="278"/>
      <c r="AB475" s="440" t="s">
        <v>660</v>
      </c>
    </row>
    <row r="476" spans="1:28" ht="77.25" hidden="1" customHeight="1" x14ac:dyDescent="0.2">
      <c r="A476" s="378"/>
      <c r="B476" s="372"/>
      <c r="C476" s="459"/>
      <c r="D476" s="372"/>
      <c r="E476" s="372"/>
      <c r="F476" s="372"/>
      <c r="G476" s="133" t="str">
        <f>'01-Mapa de riesgo-UO'!I477</f>
        <v>Que no se tengan en cuenta todas las sedes y centros de trabajo de la Universidad, tanto internas como externas</v>
      </c>
      <c r="H476" s="372"/>
      <c r="I476" s="438"/>
      <c r="J476" s="372"/>
      <c r="K476" s="455"/>
      <c r="L476" s="457"/>
      <c r="M476" s="276" t="str">
        <f>IF('01-Mapa de riesgo-UO'!S477="No existen", "No existe control para el riesgo",'01-Mapa de riesgo-UO'!W477)</f>
        <v xml:space="preserve">Inventario de áreas internas y externas de la universidad </v>
      </c>
      <c r="N476" s="276">
        <f>'01-Mapa de riesgo-UO'!AB477</f>
        <v>0</v>
      </c>
      <c r="O476" s="276" t="str">
        <f>'01-Mapa de riesgo-UO'!AG477</f>
        <v>Profesionales Contratista SST</v>
      </c>
      <c r="P476" s="277" t="str">
        <f>'01-Mapa de riesgo-UO'!AL477</f>
        <v>Anual</v>
      </c>
      <c r="Q476" s="277" t="str">
        <f>'01-Mapa de riesgo-UO'!AP477</f>
        <v>Preventivo</v>
      </c>
      <c r="R476" s="438"/>
      <c r="S476" s="456" t="s">
        <v>2281</v>
      </c>
      <c r="T476" s="458"/>
      <c r="U476" s="114" t="str">
        <f>'01-Mapa de riesgo-UO'!AW477</f>
        <v>REDUCIR</v>
      </c>
      <c r="V476" s="114" t="str">
        <f>'01-Mapa de riesgo-UO'!AX477</f>
        <v>Programación y visitas a todas las áreas</v>
      </c>
      <c r="W476" s="132">
        <f>IF(U476="COMPARTIR",'01-Mapa de riesgo-UO'!BA477, IF(U476=0, 0,$I$6))</f>
        <v>0</v>
      </c>
      <c r="X476" s="278" t="s">
        <v>282</v>
      </c>
      <c r="Y476" s="278" t="s">
        <v>3091</v>
      </c>
      <c r="Z476" s="278" t="s">
        <v>2278</v>
      </c>
      <c r="AA476" s="278"/>
      <c r="AB476" s="440"/>
    </row>
    <row r="477" spans="1:28" ht="77.25" hidden="1" customHeight="1" x14ac:dyDescent="0.2">
      <c r="A477" s="378"/>
      <c r="B477" s="372"/>
      <c r="C477" s="459"/>
      <c r="D477" s="372"/>
      <c r="E477" s="372"/>
      <c r="F477" s="372"/>
      <c r="G477" s="133" t="str">
        <f>'01-Mapa de riesgo-UO'!I478</f>
        <v>Deficiente intervención de los riesgos de acuerdo a la priorización y controles definidos</v>
      </c>
      <c r="H477" s="372"/>
      <c r="I477" s="438"/>
      <c r="J477" s="372"/>
      <c r="K477" s="455"/>
      <c r="L477" s="457"/>
      <c r="M477" s="276" t="str">
        <f>IF('01-Mapa de riesgo-UO'!S478="No existen", "No existe control para el riesgo",'01-Mapa de riesgo-UO'!W478)</f>
        <v>Revision por parte de integrantes del equipo SST y grupos de apoyo o partes interesadas (ARL, COPASST, MINTRABAJO, COMITÉ DE EMERGENCIAS)</v>
      </c>
      <c r="N477" s="276">
        <f>'01-Mapa de riesgo-UO'!AB478</f>
        <v>0</v>
      </c>
      <c r="O477" s="276" t="str">
        <f>'01-Mapa de riesgo-UO'!AG478</f>
        <v>Profesionales Contratista SST</v>
      </c>
      <c r="P477" s="277" t="str">
        <f>'01-Mapa de riesgo-UO'!AL478</f>
        <v>Mensual</v>
      </c>
      <c r="Q477" s="277" t="str">
        <f>'01-Mapa de riesgo-UO'!AP478</f>
        <v>Preventivo</v>
      </c>
      <c r="R477" s="438"/>
      <c r="S477" s="456" t="s">
        <v>2282</v>
      </c>
      <c r="T477" s="458"/>
      <c r="U477" s="114" t="str">
        <f>'01-Mapa de riesgo-UO'!AW478</f>
        <v>REDUCIR</v>
      </c>
      <c r="V477" s="114" t="str">
        <f>'01-Mapa de riesgo-UO'!AX478</f>
        <v>Revisiones periódicas a las matrices construidas y seguimiento al plan de trabajo</v>
      </c>
      <c r="W477" s="132">
        <f>IF(U477="COMPARTIR",'01-Mapa de riesgo-UO'!BA478, IF(U477=0, 0,$I$6))</f>
        <v>0</v>
      </c>
      <c r="X477" s="278" t="s">
        <v>282</v>
      </c>
      <c r="Y477" s="278" t="s">
        <v>3092</v>
      </c>
      <c r="Z477" s="278" t="s">
        <v>2278</v>
      </c>
      <c r="AA477" s="278"/>
      <c r="AB477" s="440"/>
    </row>
    <row r="478" spans="1:28" ht="51" hidden="1" customHeight="1" x14ac:dyDescent="0.2">
      <c r="A478" s="378">
        <v>157</v>
      </c>
      <c r="B478" s="372" t="str">
        <f>'01-Mapa de riesgo-UO'!D479</f>
        <v>BIENESTAR_INSTITUCIONAL</v>
      </c>
      <c r="C478" s="459"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372" t="str">
        <f>'01-Mapa de riesgo-UO'!AU479</f>
        <v>Nro de intervenciones realizadas/Nro de intervenciones a realizar</v>
      </c>
      <c r="K478" s="472">
        <v>0.9</v>
      </c>
      <c r="L478" s="457" t="s">
        <v>3076</v>
      </c>
      <c r="M478" s="276" t="str">
        <f>IF('01-Mapa de riesgo-UO'!S479="No existen", "No existe control para el riesgo",'01-Mapa de riesgo-UO'!W479)</f>
        <v xml:space="preserve">Aplicar las directrices establecidas por la Institución </v>
      </c>
      <c r="N478" s="276">
        <f>'01-Mapa de riesgo-UO'!AB479</f>
        <v>0</v>
      </c>
      <c r="O478" s="276" t="str">
        <f>'01-Mapa de riesgo-UO'!AG479</f>
        <v xml:space="preserve">Profesional I-Transitorio-Profesionales Contratistas </v>
      </c>
      <c r="P478" s="277" t="str">
        <f>'01-Mapa de riesgo-UO'!AL479</f>
        <v>Anual</v>
      </c>
      <c r="Q478" s="277" t="str">
        <f>'01-Mapa de riesgo-UO'!AP479</f>
        <v>Preventivo</v>
      </c>
      <c r="R478" s="438" t="str">
        <f>'01-Mapa de riesgo-UO'!AR479</f>
        <v>ACEPTABLE</v>
      </c>
      <c r="S478" s="457" t="s">
        <v>3084</v>
      </c>
      <c r="T478" s="457"/>
      <c r="U478" s="114" t="str">
        <f>'01-Mapa de riesgo-UO'!AW479</f>
        <v>ASUMIR</v>
      </c>
      <c r="V478" s="114">
        <f>'01-Mapa de riesgo-UO'!AX479</f>
        <v>0</v>
      </c>
      <c r="W478" s="132">
        <f>IF(U478="COMPARTIR",'01-Mapa de riesgo-UO'!BA479, IF(U478=0, 0,$I$6))</f>
        <v>0</v>
      </c>
      <c r="X478" s="278"/>
      <c r="Y478" s="278"/>
      <c r="Z478" s="278"/>
      <c r="AA478" s="278"/>
      <c r="AB478" s="440" t="s">
        <v>660</v>
      </c>
    </row>
    <row r="479" spans="1:28" ht="51" hidden="1" customHeight="1" x14ac:dyDescent="0.2">
      <c r="A479" s="378"/>
      <c r="B479" s="372"/>
      <c r="C479" s="459"/>
      <c r="D479" s="372"/>
      <c r="E479" s="372"/>
      <c r="F479" s="372"/>
      <c r="G479" s="133" t="str">
        <f>'01-Mapa de riesgo-UO'!I480</f>
        <v xml:space="preserve">Insuficiente participación y compromiso por parte de los Lideres tanto en la medición como la intervención </v>
      </c>
      <c r="H479" s="372"/>
      <c r="I479" s="438"/>
      <c r="J479" s="372"/>
      <c r="K479" s="455"/>
      <c r="L479" s="457"/>
      <c r="M479" s="276" t="str">
        <f>IF('01-Mapa de riesgo-UO'!S480="No existen", "No existe control para el riesgo",'01-Mapa de riesgo-UO'!W480)</f>
        <v xml:space="preserve">Sensibilizar a los lideres en la importancia de realizar este tipo de ejercicios </v>
      </c>
      <c r="N479" s="276">
        <f>'01-Mapa de riesgo-UO'!AB480</f>
        <v>0</v>
      </c>
      <c r="O479" s="276" t="str">
        <f>'01-Mapa de riesgo-UO'!AG480</f>
        <v xml:space="preserve">Profesional I-Transitorio-Profesionales Contratistas </v>
      </c>
      <c r="P479" s="277" t="str">
        <f>'01-Mapa de riesgo-UO'!AL480</f>
        <v>Anual</v>
      </c>
      <c r="Q479" s="277" t="str">
        <f>'01-Mapa de riesgo-UO'!AP480</f>
        <v>Preventivo</v>
      </c>
      <c r="R479" s="438"/>
      <c r="S479" s="457" t="s">
        <v>3085</v>
      </c>
      <c r="T479" s="457"/>
      <c r="U479" s="114" t="str">
        <f>'01-Mapa de riesgo-UO'!AW480</f>
        <v>ASUMIR</v>
      </c>
      <c r="V479" s="114">
        <f>'01-Mapa de riesgo-UO'!AX480</f>
        <v>0</v>
      </c>
      <c r="W479" s="132">
        <f>IF(U479="COMPARTIR",'01-Mapa de riesgo-UO'!BA480, IF(U479=0, 0,$I$6))</f>
        <v>0</v>
      </c>
      <c r="X479" s="278"/>
      <c r="Y479" s="278"/>
      <c r="Z479" s="278"/>
      <c r="AA479" s="278"/>
      <c r="AB479" s="440"/>
    </row>
    <row r="480" spans="1:28" ht="51" hidden="1" customHeight="1" x14ac:dyDescent="0.2">
      <c r="A480" s="378"/>
      <c r="B480" s="372"/>
      <c r="C480" s="459"/>
      <c r="D480" s="372"/>
      <c r="E480" s="372"/>
      <c r="F480" s="372"/>
      <c r="G480" s="133" t="str">
        <f>'01-Mapa de riesgo-UO'!I481</f>
        <v>No se cuenta con el recurso para realizar la intervención (capacidad)</v>
      </c>
      <c r="H480" s="372"/>
      <c r="I480" s="438"/>
      <c r="J480" s="372"/>
      <c r="K480" s="455"/>
      <c r="L480" s="457"/>
      <c r="M480" s="276" t="str">
        <f>IF('01-Mapa de riesgo-UO'!S481="No existen", "No existe control para el riesgo",'01-Mapa de riesgo-UO'!W481)</f>
        <v xml:space="preserve">Planear las mediciones y gestionar los recursos </v>
      </c>
      <c r="N480" s="276">
        <f>'01-Mapa de riesgo-UO'!AB481</f>
        <v>0</v>
      </c>
      <c r="O480" s="276" t="str">
        <f>'01-Mapa de riesgo-UO'!AG481</f>
        <v xml:space="preserve">Profesional I-Transitorio-Profesionales Contratistas </v>
      </c>
      <c r="P480" s="277" t="str">
        <f>'01-Mapa de riesgo-UO'!AL481</f>
        <v>Anual</v>
      </c>
      <c r="Q480" s="277" t="str">
        <f>'01-Mapa de riesgo-UO'!AP481</f>
        <v>Preventivo</v>
      </c>
      <c r="R480" s="438"/>
      <c r="S480" s="457" t="s">
        <v>3086</v>
      </c>
      <c r="T480" s="457"/>
      <c r="U480" s="114" t="str">
        <f>'01-Mapa de riesgo-UO'!AW481</f>
        <v>ASUMIR</v>
      </c>
      <c r="V480" s="114">
        <f>'01-Mapa de riesgo-UO'!AX481</f>
        <v>0</v>
      </c>
      <c r="W480" s="132">
        <f>IF(U480="COMPARTIR",'01-Mapa de riesgo-UO'!BA481, IF(U480=0, 0,$I$6))</f>
        <v>0</v>
      </c>
      <c r="X480" s="278"/>
      <c r="Y480" s="278"/>
      <c r="Z480" s="278"/>
      <c r="AA480" s="278"/>
      <c r="AB480" s="440"/>
    </row>
    <row r="481" spans="1:28" ht="106.5" hidden="1" customHeight="1" x14ac:dyDescent="0.2">
      <c r="A481" s="378">
        <v>158</v>
      </c>
      <c r="B481" s="372" t="str">
        <f>'01-Mapa de riesgo-UO'!D482</f>
        <v>BIENESTAR_INSTITUCIONAL</v>
      </c>
      <c r="C481" s="459"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372" t="str">
        <f>'01-Mapa de riesgo-UO'!AU482</f>
        <v xml:space="preserve">Prueba piloto implementación fuga del conocimiento </v>
      </c>
      <c r="K481" s="472">
        <v>0.8</v>
      </c>
      <c r="L481" s="457" t="s">
        <v>3077</v>
      </c>
      <c r="M481" s="276" t="str">
        <f>IF('01-Mapa de riesgo-UO'!S482="No existen", "No existe control para el riesgo",'01-Mapa de riesgo-UO'!W482)</f>
        <v xml:space="preserve">Procedimientos principales de la dependencia documentados en el sistema de gestión de calidad </v>
      </c>
      <c r="N481" s="276">
        <f>'01-Mapa de riesgo-UO'!AB482</f>
        <v>0</v>
      </c>
      <c r="O481" s="276" t="str">
        <f>'01-Mapa de riesgo-UO'!AG482</f>
        <v xml:space="preserve">Equipo profesionales Sistema de Gestión de Calidad </v>
      </c>
      <c r="P481" s="277" t="str">
        <f>'01-Mapa de riesgo-UO'!AL482</f>
        <v>No definida</v>
      </c>
      <c r="Q481" s="277" t="str">
        <f>'01-Mapa de riesgo-UO'!AP482</f>
        <v>Preventivo</v>
      </c>
      <c r="R481" s="438" t="str">
        <f>'01-Mapa de riesgo-UO'!AR482</f>
        <v>ACEPTABLE</v>
      </c>
      <c r="S481" s="457" t="s">
        <v>3087</v>
      </c>
      <c r="T481" s="457"/>
      <c r="U481" s="114" t="str">
        <f>'01-Mapa de riesgo-UO'!AW482</f>
        <v>REDUCIR</v>
      </c>
      <c r="V481" s="114" t="str">
        <f>'01-Mapa de riesgo-UO'!AX482</f>
        <v xml:space="preserve">Identificar la metodologia a aplicarse  durante prueba piloto </v>
      </c>
      <c r="W481" s="132">
        <f>IF(U481="COMPARTIR",'01-Mapa de riesgo-UO'!BA482, IF(U481=0, 0,$I$6))</f>
        <v>0</v>
      </c>
      <c r="X481" s="278" t="s">
        <v>282</v>
      </c>
      <c r="Y481" s="278" t="s">
        <v>3093</v>
      </c>
      <c r="Z481" s="278" t="s">
        <v>2278</v>
      </c>
      <c r="AA481" s="278"/>
      <c r="AB481" s="440" t="s">
        <v>648</v>
      </c>
    </row>
    <row r="482" spans="1:28" ht="51" hidden="1" customHeight="1" x14ac:dyDescent="0.2">
      <c r="A482" s="378"/>
      <c r="B482" s="372"/>
      <c r="C482" s="459"/>
      <c r="D482" s="372"/>
      <c r="E482" s="372"/>
      <c r="F482" s="372"/>
      <c r="G482" s="133" t="str">
        <f>'01-Mapa de riesgo-UO'!I483</f>
        <v>*Falta de aplicación de mecanismos 
para transferir y capitalizar el
conocimiento.</v>
      </c>
      <c r="H482" s="372"/>
      <c r="I482" s="438"/>
      <c r="J482" s="372"/>
      <c r="K482" s="455"/>
      <c r="L482" s="457"/>
      <c r="M482" s="276">
        <f>IF('01-Mapa de riesgo-UO'!S483="No existen", "No existe control para el riesgo",'01-Mapa de riesgo-UO'!W483)</f>
        <v>0</v>
      </c>
      <c r="N482" s="276">
        <f>'01-Mapa de riesgo-UO'!AB483</f>
        <v>0</v>
      </c>
      <c r="O482" s="276">
        <f>'01-Mapa de riesgo-UO'!AG483</f>
        <v>0</v>
      </c>
      <c r="P482" s="277">
        <f>'01-Mapa de riesgo-UO'!AL483</f>
        <v>0</v>
      </c>
      <c r="Q482" s="277">
        <f>'01-Mapa de riesgo-UO'!AP483</f>
        <v>0</v>
      </c>
      <c r="R482" s="438"/>
      <c r="S482" s="457"/>
      <c r="T482" s="457"/>
      <c r="U482" s="114" t="str">
        <f>'01-Mapa de riesgo-UO'!AW483</f>
        <v>REDUCIR</v>
      </c>
      <c r="V482" s="114" t="str">
        <f>'01-Mapa de riesgo-UO'!AX483</f>
        <v xml:space="preserve">Identificar las personas que tienen conocimiento clave </v>
      </c>
      <c r="W482" s="132">
        <f>IF(U482="COMPARTIR",'01-Mapa de riesgo-UO'!BA483, IF(U482=0, 0,$I$6))</f>
        <v>0</v>
      </c>
      <c r="X482" s="278" t="s">
        <v>282</v>
      </c>
      <c r="Y482" s="278" t="s">
        <v>3094</v>
      </c>
      <c r="Z482" s="278" t="s">
        <v>2278</v>
      </c>
      <c r="AA482" s="278"/>
      <c r="AB482" s="440"/>
    </row>
    <row r="483" spans="1:28" ht="51" hidden="1" customHeight="1" x14ac:dyDescent="0.2">
      <c r="A483" s="378"/>
      <c r="B483" s="372"/>
      <c r="C483" s="459"/>
      <c r="D483" s="372"/>
      <c r="E483" s="372"/>
      <c r="F483" s="372"/>
      <c r="G483" s="133" t="str">
        <f>'01-Mapa de riesgo-UO'!I484</f>
        <v xml:space="preserve">* Retiro de personas con
conocimiento clave en
la Institución </v>
      </c>
      <c r="H483" s="372"/>
      <c r="I483" s="438"/>
      <c r="J483" s="372"/>
      <c r="K483" s="455"/>
      <c r="L483" s="457"/>
      <c r="M483" s="276">
        <f>IF('01-Mapa de riesgo-UO'!S484="No existen", "No existe control para el riesgo",'01-Mapa de riesgo-UO'!W484)</f>
        <v>0</v>
      </c>
      <c r="N483" s="276">
        <f>'01-Mapa de riesgo-UO'!AB484</f>
        <v>0</v>
      </c>
      <c r="O483" s="276">
        <f>'01-Mapa de riesgo-UO'!AG484</f>
        <v>0</v>
      </c>
      <c r="P483" s="277">
        <f>'01-Mapa de riesgo-UO'!AL484</f>
        <v>0</v>
      </c>
      <c r="Q483" s="277">
        <f>'01-Mapa de riesgo-UO'!AP484</f>
        <v>0</v>
      </c>
      <c r="R483" s="438"/>
      <c r="S483" s="457"/>
      <c r="T483" s="457"/>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8" t="s">
        <v>282</v>
      </c>
      <c r="Y483" s="278"/>
      <c r="Z483" s="278"/>
      <c r="AA483" s="278"/>
      <c r="AB483" s="440"/>
    </row>
    <row r="484" spans="1:28" ht="51" hidden="1" customHeight="1" x14ac:dyDescent="0.2">
      <c r="A484" s="378">
        <v>159</v>
      </c>
      <c r="B484" s="372" t="str">
        <f>'01-Mapa de riesgo-UO'!D485</f>
        <v>ADMINISTRACIÓN_INSTITUCIONAL</v>
      </c>
      <c r="C484" s="459"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372" t="str">
        <f>'01-Mapa de riesgo-UO'!AU485</f>
        <v>Nro de Errores graves en aplicativos / Total de Errores en aplicativos reportados por semestre</v>
      </c>
      <c r="K484" s="455">
        <f>ROUND((21+1+30)/1409, 2)</f>
        <v>0.04</v>
      </c>
      <c r="L484" s="457" t="s">
        <v>3095</v>
      </c>
      <c r="M484" s="276" t="str">
        <f>IF('01-Mapa de riesgo-UO'!S485="No existen", "No existe control para el riesgo",'01-Mapa de riesgo-UO'!W485)</f>
        <v>Revisión de casos reportados en el ServiceDesk</v>
      </c>
      <c r="N484" s="276">
        <f>'01-Mapa de riesgo-UO'!AB485</f>
        <v>0</v>
      </c>
      <c r="O484" s="276" t="str">
        <f>'01-Mapa de riesgo-UO'!AG485</f>
        <v>Profesional grado 15/  Coordinador de desarrollo
Profesional I</v>
      </c>
      <c r="P484" s="277" t="str">
        <f>'01-Mapa de riesgo-UO'!AL485</f>
        <v>Semestral</v>
      </c>
      <c r="Q484" s="277" t="str">
        <f>'01-Mapa de riesgo-UO'!AP485</f>
        <v>Detectivo</v>
      </c>
      <c r="R484" s="438" t="str">
        <f>'01-Mapa de riesgo-UO'!AR485</f>
        <v>ACEPTABLE</v>
      </c>
      <c r="S484" s="457" t="s">
        <v>2309</v>
      </c>
      <c r="T484" s="457"/>
      <c r="U484" s="114" t="str">
        <f>'01-Mapa de riesgo-UO'!AW485</f>
        <v>REDUCIR</v>
      </c>
      <c r="V484" s="114" t="str">
        <f>'01-Mapa de riesgo-UO'!AX485</f>
        <v>Realizar ajustes de las aplicaciones para cumplir con los requerimientos solicitados</v>
      </c>
      <c r="W484" s="132">
        <f>IF(U484="COMPARTIR",'01-Mapa de riesgo-UO'!BA485, IF(U484=0, 0,$I$6))</f>
        <v>0</v>
      </c>
      <c r="X484" s="278" t="s">
        <v>282</v>
      </c>
      <c r="Y484" s="278" t="s">
        <v>2310</v>
      </c>
      <c r="Z484" s="278" t="s">
        <v>643</v>
      </c>
      <c r="AA484" s="278"/>
      <c r="AB484" s="440" t="s">
        <v>648</v>
      </c>
    </row>
    <row r="485" spans="1:28" ht="51" hidden="1" customHeight="1" x14ac:dyDescent="0.2">
      <c r="A485" s="378"/>
      <c r="B485" s="372"/>
      <c r="C485" s="459"/>
      <c r="D485" s="372"/>
      <c r="E485" s="372"/>
      <c r="F485" s="372"/>
      <c r="G485" s="133">
        <f>'01-Mapa de riesgo-UO'!I486</f>
        <v>0</v>
      </c>
      <c r="H485" s="372"/>
      <c r="I485" s="438"/>
      <c r="J485" s="372"/>
      <c r="K485" s="455"/>
      <c r="L485" s="457"/>
      <c r="M485" s="276">
        <f>IF('01-Mapa de riesgo-UO'!S486="No existen", "No existe control para el riesgo",'01-Mapa de riesgo-UO'!W486)</f>
        <v>0</v>
      </c>
      <c r="N485" s="276">
        <f>'01-Mapa de riesgo-UO'!AB486</f>
        <v>0</v>
      </c>
      <c r="O485" s="276">
        <f>'01-Mapa de riesgo-UO'!AG486</f>
        <v>0</v>
      </c>
      <c r="P485" s="277">
        <f>'01-Mapa de riesgo-UO'!AL486</f>
        <v>0</v>
      </c>
      <c r="Q485" s="277">
        <f>'01-Mapa de riesgo-UO'!AP486</f>
        <v>0</v>
      </c>
      <c r="R485" s="438"/>
      <c r="S485" s="457"/>
      <c r="T485" s="457"/>
      <c r="U485" s="114">
        <f>'01-Mapa de riesgo-UO'!AW486</f>
        <v>0</v>
      </c>
      <c r="V485" s="114">
        <f>'01-Mapa de riesgo-UO'!AX486</f>
        <v>0</v>
      </c>
      <c r="W485" s="132">
        <f>IF(U485="COMPARTIR",'01-Mapa de riesgo-UO'!BA486, IF(U485=0, 0,$I$6))</f>
        <v>0</v>
      </c>
      <c r="X485" s="278"/>
      <c r="Y485" s="278"/>
      <c r="Z485" s="278"/>
      <c r="AA485" s="278"/>
      <c r="AB485" s="440"/>
    </row>
    <row r="486" spans="1:28" ht="51" hidden="1" customHeight="1" x14ac:dyDescent="0.2">
      <c r="A486" s="378"/>
      <c r="B486" s="372"/>
      <c r="C486" s="459"/>
      <c r="D486" s="372"/>
      <c r="E486" s="372"/>
      <c r="F486" s="372"/>
      <c r="G486" s="133">
        <f>'01-Mapa de riesgo-UO'!I487</f>
        <v>0</v>
      </c>
      <c r="H486" s="372"/>
      <c r="I486" s="438"/>
      <c r="J486" s="372"/>
      <c r="K486" s="455"/>
      <c r="L486" s="457"/>
      <c r="M486" s="276">
        <f>IF('01-Mapa de riesgo-UO'!S487="No existen", "No existe control para el riesgo",'01-Mapa de riesgo-UO'!W487)</f>
        <v>0</v>
      </c>
      <c r="N486" s="276">
        <f>'01-Mapa de riesgo-UO'!AB487</f>
        <v>0</v>
      </c>
      <c r="O486" s="276">
        <f>'01-Mapa de riesgo-UO'!AG487</f>
        <v>0</v>
      </c>
      <c r="P486" s="277">
        <f>'01-Mapa de riesgo-UO'!AL487</f>
        <v>0</v>
      </c>
      <c r="Q486" s="277">
        <f>'01-Mapa de riesgo-UO'!AP487</f>
        <v>0</v>
      </c>
      <c r="R486" s="438"/>
      <c r="S486" s="457"/>
      <c r="T486" s="457"/>
      <c r="U486" s="114">
        <f>'01-Mapa de riesgo-UO'!AW487</f>
        <v>0</v>
      </c>
      <c r="V486" s="114">
        <f>'01-Mapa de riesgo-UO'!AX487</f>
        <v>0</v>
      </c>
      <c r="W486" s="132">
        <f>IF(U486="COMPARTIR",'01-Mapa de riesgo-UO'!BA487, IF(U486=0, 0,$I$6))</f>
        <v>0</v>
      </c>
      <c r="X486" s="278"/>
      <c r="Y486" s="278"/>
      <c r="Z486" s="278"/>
      <c r="AA486" s="278"/>
      <c r="AB486" s="440"/>
    </row>
    <row r="487" spans="1:28" ht="51" hidden="1" customHeight="1" x14ac:dyDescent="0.2">
      <c r="A487" s="378">
        <v>160</v>
      </c>
      <c r="B487" s="372" t="str">
        <f>'01-Mapa de riesgo-UO'!D488</f>
        <v>ADMINISTRACIÓN_INSTITUCIONAL</v>
      </c>
      <c r="C487" s="459"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372" t="str">
        <f>'01-Mapa de riesgo-UO'!AU488</f>
        <v xml:space="preserve">No. de minutos que los servidores estan disponibles/((365x24x60)/2)
</v>
      </c>
      <c r="K487" s="472">
        <v>1</v>
      </c>
      <c r="L487" s="457" t="s">
        <v>3096</v>
      </c>
      <c r="M487" s="276" t="str">
        <f>IF('01-Mapa de riesgo-UO'!S488="No existen", "No existe control para el riesgo",'01-Mapa de riesgo-UO'!W488)</f>
        <v>Software de Monitoreo de los servidores y reestablecimiento de los mismos</v>
      </c>
      <c r="N487" s="276">
        <f>'01-Mapa de riesgo-UO'!AB488</f>
        <v>0</v>
      </c>
      <c r="O487" s="276" t="str">
        <f>'01-Mapa de riesgo-UO'!AG488</f>
        <v>Profesional I</v>
      </c>
      <c r="P487" s="277" t="str">
        <f>'01-Mapa de riesgo-UO'!AL488</f>
        <v>Diaria</v>
      </c>
      <c r="Q487" s="277" t="str">
        <f>'01-Mapa de riesgo-UO'!AP488</f>
        <v>Detectivo</v>
      </c>
      <c r="R487" s="438" t="str">
        <f>'01-Mapa de riesgo-UO'!AR488</f>
        <v>ACEPTABLE</v>
      </c>
      <c r="S487" s="457" t="s">
        <v>3098</v>
      </c>
      <c r="T487" s="457"/>
      <c r="U487" s="114" t="str">
        <f>'01-Mapa de riesgo-UO'!AW488</f>
        <v>REDUCIR</v>
      </c>
      <c r="V487" s="114" t="str">
        <f>'01-Mapa de riesgo-UO'!AX488</f>
        <v>Monitoreo constante y contratos de soporte</v>
      </c>
      <c r="W487" s="132">
        <f>IF(U487="COMPARTIR",'01-Mapa de riesgo-UO'!BA488, IF(U487=0, 0,$I$6))</f>
        <v>0</v>
      </c>
      <c r="X487" s="278" t="s">
        <v>282</v>
      </c>
      <c r="Y487" s="278" t="s">
        <v>2311</v>
      </c>
      <c r="Z487" s="278" t="s">
        <v>643</v>
      </c>
      <c r="AA487" s="278"/>
      <c r="AB487" s="440" t="s">
        <v>648</v>
      </c>
    </row>
    <row r="488" spans="1:28" ht="51" hidden="1" customHeight="1" x14ac:dyDescent="0.2">
      <c r="A488" s="378"/>
      <c r="B488" s="372"/>
      <c r="C488" s="459"/>
      <c r="D488" s="372"/>
      <c r="E488" s="372"/>
      <c r="F488" s="372"/>
      <c r="G488" s="133">
        <f>'01-Mapa de riesgo-UO'!I489</f>
        <v>0</v>
      </c>
      <c r="H488" s="372"/>
      <c r="I488" s="438"/>
      <c r="J488" s="372"/>
      <c r="K488" s="455"/>
      <c r="L488" s="457"/>
      <c r="M488" s="276">
        <f>IF('01-Mapa de riesgo-UO'!S489="No existen", "No existe control para el riesgo",'01-Mapa de riesgo-UO'!W489)</f>
        <v>0</v>
      </c>
      <c r="N488" s="276">
        <f>'01-Mapa de riesgo-UO'!AB489</f>
        <v>0</v>
      </c>
      <c r="O488" s="276">
        <f>'01-Mapa de riesgo-UO'!AG489</f>
        <v>0</v>
      </c>
      <c r="P488" s="277">
        <f>'01-Mapa de riesgo-UO'!AL489</f>
        <v>0</v>
      </c>
      <c r="Q488" s="277">
        <f>'01-Mapa de riesgo-UO'!AP489</f>
        <v>0</v>
      </c>
      <c r="R488" s="438"/>
      <c r="S488" s="457"/>
      <c r="T488" s="457"/>
      <c r="U488" s="114">
        <f>'01-Mapa de riesgo-UO'!AW489</f>
        <v>0</v>
      </c>
      <c r="V488" s="114">
        <f>'01-Mapa de riesgo-UO'!AX489</f>
        <v>0</v>
      </c>
      <c r="W488" s="132">
        <f>IF(U488="COMPARTIR",'01-Mapa de riesgo-UO'!BA489, IF(U488=0, 0,$I$6))</f>
        <v>0</v>
      </c>
      <c r="X488" s="278"/>
      <c r="Y488" s="278"/>
      <c r="Z488" s="278"/>
      <c r="AA488" s="278"/>
      <c r="AB488" s="440"/>
    </row>
    <row r="489" spans="1:28" ht="51" hidden="1" customHeight="1" x14ac:dyDescent="0.2">
      <c r="A489" s="378"/>
      <c r="B489" s="372"/>
      <c r="C489" s="459"/>
      <c r="D489" s="372"/>
      <c r="E489" s="372"/>
      <c r="F489" s="372"/>
      <c r="G489" s="133">
        <f>'01-Mapa de riesgo-UO'!I490</f>
        <v>0</v>
      </c>
      <c r="H489" s="372"/>
      <c r="I489" s="438"/>
      <c r="J489" s="372"/>
      <c r="K489" s="455"/>
      <c r="L489" s="457"/>
      <c r="M489" s="276">
        <f>IF('01-Mapa de riesgo-UO'!S490="No existen", "No existe control para el riesgo",'01-Mapa de riesgo-UO'!W490)</f>
        <v>0</v>
      </c>
      <c r="N489" s="276">
        <f>'01-Mapa de riesgo-UO'!AB490</f>
        <v>0</v>
      </c>
      <c r="O489" s="276">
        <f>'01-Mapa de riesgo-UO'!AG490</f>
        <v>0</v>
      </c>
      <c r="P489" s="277">
        <f>'01-Mapa de riesgo-UO'!AL490</f>
        <v>0</v>
      </c>
      <c r="Q489" s="277">
        <f>'01-Mapa de riesgo-UO'!AP490</f>
        <v>0</v>
      </c>
      <c r="R489" s="438"/>
      <c r="S489" s="457"/>
      <c r="T489" s="457"/>
      <c r="U489" s="114">
        <f>'01-Mapa de riesgo-UO'!AW490</f>
        <v>0</v>
      </c>
      <c r="V489" s="114">
        <f>'01-Mapa de riesgo-UO'!AX490</f>
        <v>0</v>
      </c>
      <c r="W489" s="132">
        <f>IF(U489="COMPARTIR",'01-Mapa de riesgo-UO'!BA490, IF(U489=0, 0,$I$6))</f>
        <v>0</v>
      </c>
      <c r="X489" s="278"/>
      <c r="Y489" s="278"/>
      <c r="Z489" s="278"/>
      <c r="AA489" s="278"/>
      <c r="AB489" s="440"/>
    </row>
    <row r="490" spans="1:28" ht="51" hidden="1" customHeight="1" x14ac:dyDescent="0.2">
      <c r="A490" s="378">
        <v>161</v>
      </c>
      <c r="B490" s="372" t="str">
        <f>'01-Mapa de riesgo-UO'!D491</f>
        <v>ADMINISTRACIÓN_INSTITUCIONAL</v>
      </c>
      <c r="C490" s="459"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372" t="str">
        <f>'01-Mapa de riesgo-UO'!AU491</f>
        <v>A = Número elementos reportados como no ubicados en Bodegas A.S.I.  
 B = Total equipos (PC, Monitores, Portátiles, Impresoras, Escaner) registrados según relación de ingreso a la bodega
A / (A + B)</v>
      </c>
      <c r="K490" s="472">
        <v>0</v>
      </c>
      <c r="L490" s="457" t="s">
        <v>3097</v>
      </c>
      <c r="M490" s="276" t="str">
        <f>IF('01-Mapa de riesgo-UO'!S491="No existen", "No existe control para el riesgo",'01-Mapa de riesgo-UO'!W491)</f>
        <v>Generar un registro de entrada o salida de equipos desde las bodegas y el taller de ASI.</v>
      </c>
      <c r="N490" s="276">
        <f>'01-Mapa de riesgo-UO'!AB491</f>
        <v>0</v>
      </c>
      <c r="O490" s="276" t="str">
        <f>'01-Mapa de riesgo-UO'!AG491</f>
        <v>Técnico nivel 1</v>
      </c>
      <c r="P490" s="277" t="str">
        <f>'01-Mapa de riesgo-UO'!AL491</f>
        <v>No Definida</v>
      </c>
      <c r="Q490" s="277" t="str">
        <f>'01-Mapa de riesgo-UO'!AP491</f>
        <v>Preventivo</v>
      </c>
      <c r="R490" s="438" t="str">
        <f>'01-Mapa de riesgo-UO'!AR491</f>
        <v>FUERTE</v>
      </c>
      <c r="S490" s="457" t="s">
        <v>2312</v>
      </c>
      <c r="T490" s="457"/>
      <c r="U490" s="114" t="str">
        <f>'01-Mapa de riesgo-UO'!AW491</f>
        <v>ASUMIR</v>
      </c>
      <c r="V490" s="114">
        <f>'01-Mapa de riesgo-UO'!AX491</f>
        <v>0</v>
      </c>
      <c r="W490" s="132">
        <f>IF(U490="COMPARTIR",'01-Mapa de riesgo-UO'!BA491, IF(U490=0, 0,$I$6))</f>
        <v>0</v>
      </c>
      <c r="X490" s="278"/>
      <c r="Y490" s="278"/>
      <c r="Z490" s="278"/>
      <c r="AA490" s="278"/>
      <c r="AB490" s="440" t="s">
        <v>648</v>
      </c>
    </row>
    <row r="491" spans="1:28" ht="51" hidden="1" customHeight="1" x14ac:dyDescent="0.2">
      <c r="A491" s="378"/>
      <c r="B491" s="372"/>
      <c r="C491" s="459"/>
      <c r="D491" s="372"/>
      <c r="E491" s="372"/>
      <c r="F491" s="372"/>
      <c r="G491" s="133">
        <f>'01-Mapa de riesgo-UO'!I492</f>
        <v>0</v>
      </c>
      <c r="H491" s="372"/>
      <c r="I491" s="438"/>
      <c r="J491" s="372"/>
      <c r="K491" s="455"/>
      <c r="L491" s="457"/>
      <c r="M491" s="276">
        <f>IF('01-Mapa de riesgo-UO'!S492="No existen", "No existe control para el riesgo",'01-Mapa de riesgo-UO'!W492)</f>
        <v>0</v>
      </c>
      <c r="N491" s="276">
        <f>'01-Mapa de riesgo-UO'!AB492</f>
        <v>0</v>
      </c>
      <c r="O491" s="276">
        <f>'01-Mapa de riesgo-UO'!AG492</f>
        <v>0</v>
      </c>
      <c r="P491" s="277">
        <f>'01-Mapa de riesgo-UO'!AL492</f>
        <v>0</v>
      </c>
      <c r="Q491" s="277">
        <f>'01-Mapa de riesgo-UO'!AP492</f>
        <v>0</v>
      </c>
      <c r="R491" s="438"/>
      <c r="S491" s="457"/>
      <c r="T491" s="457"/>
      <c r="U491" s="114" t="str">
        <f>'01-Mapa de riesgo-UO'!AW492</f>
        <v>ASUMIR</v>
      </c>
      <c r="V491" s="114">
        <f>'01-Mapa de riesgo-UO'!AX492</f>
        <v>0</v>
      </c>
      <c r="W491" s="132">
        <f>IF(U491="COMPARTIR",'01-Mapa de riesgo-UO'!BA492, IF(U491=0, 0,$I$6))</f>
        <v>0</v>
      </c>
      <c r="X491" s="278"/>
      <c r="Y491" s="278"/>
      <c r="Z491" s="278"/>
      <c r="AA491" s="278"/>
      <c r="AB491" s="440"/>
    </row>
    <row r="492" spans="1:28" ht="51" hidden="1" customHeight="1" x14ac:dyDescent="0.2">
      <c r="A492" s="378"/>
      <c r="B492" s="372"/>
      <c r="C492" s="459"/>
      <c r="D492" s="372"/>
      <c r="E492" s="372"/>
      <c r="F492" s="372"/>
      <c r="G492" s="133">
        <f>'01-Mapa de riesgo-UO'!I493</f>
        <v>0</v>
      </c>
      <c r="H492" s="372"/>
      <c r="I492" s="438"/>
      <c r="J492" s="372"/>
      <c r="K492" s="455"/>
      <c r="L492" s="457"/>
      <c r="M492" s="276">
        <f>IF('01-Mapa de riesgo-UO'!S493="No existen", "No existe control para el riesgo",'01-Mapa de riesgo-UO'!W493)</f>
        <v>0</v>
      </c>
      <c r="N492" s="276">
        <f>'01-Mapa de riesgo-UO'!AB493</f>
        <v>0</v>
      </c>
      <c r="O492" s="276">
        <f>'01-Mapa de riesgo-UO'!AG493</f>
        <v>0</v>
      </c>
      <c r="P492" s="277">
        <f>'01-Mapa de riesgo-UO'!AL493</f>
        <v>0</v>
      </c>
      <c r="Q492" s="277">
        <f>'01-Mapa de riesgo-UO'!AP493</f>
        <v>0</v>
      </c>
      <c r="R492" s="438"/>
      <c r="S492" s="457"/>
      <c r="T492" s="457"/>
      <c r="U492" s="114" t="str">
        <f>'01-Mapa de riesgo-UO'!AW493</f>
        <v>ASUMIR</v>
      </c>
      <c r="V492" s="114">
        <f>'01-Mapa de riesgo-UO'!AX493</f>
        <v>0</v>
      </c>
      <c r="W492" s="132">
        <f>IF(U492="COMPARTIR",'01-Mapa de riesgo-UO'!BA493, IF(U492=0, 0,$I$6))</f>
        <v>0</v>
      </c>
      <c r="X492" s="278"/>
      <c r="Y492" s="278"/>
      <c r="Z492" s="278"/>
      <c r="AA492" s="278"/>
      <c r="AB492" s="440"/>
    </row>
    <row r="493" spans="1:28" ht="51" hidden="1" customHeight="1" x14ac:dyDescent="0.2">
      <c r="A493" s="378">
        <v>162</v>
      </c>
      <c r="B493" s="372" t="str">
        <f>'01-Mapa de riesgo-UO'!D494</f>
        <v>ADMINISTRACIÓN_INSTITUCIONAL</v>
      </c>
      <c r="C493" s="459"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372" t="str">
        <f>'01-Mapa de riesgo-UO'!AU494</f>
        <v>No. De procesos con términos vencidos / total de procesos</v>
      </c>
      <c r="K493" s="455">
        <v>0</v>
      </c>
      <c r="L493" s="457" t="s">
        <v>2357</v>
      </c>
      <c r="M493" s="276" t="str">
        <f>IF('01-Mapa de riesgo-UO'!S494="No existen", "No existe control para el riesgo",'01-Mapa de riesgo-UO'!W494)</f>
        <v>1.Otorgamiento de poder para representación Judicial y/o Administrativa.</v>
      </c>
      <c r="N493" s="276">
        <f>'01-Mapa de riesgo-UO'!AB494</f>
        <v>0</v>
      </c>
      <c r="O493" s="276" t="str">
        <f>'01-Mapa de riesgo-UO'!AG494</f>
        <v>TRANSITORIO ADMINISTRATIVO PROFESIONAL III</v>
      </c>
      <c r="P493" s="277" t="str">
        <f>'01-Mapa de riesgo-UO'!AL494</f>
        <v>No definida</v>
      </c>
      <c r="Q493" s="277" t="str">
        <f>'01-Mapa de riesgo-UO'!AP494</f>
        <v>Preventivo</v>
      </c>
      <c r="R493" s="438" t="str">
        <f>'01-Mapa de riesgo-UO'!AR494</f>
        <v>FUERTE</v>
      </c>
      <c r="S493" s="457" t="s">
        <v>2358</v>
      </c>
      <c r="T493" s="457"/>
      <c r="U493" s="114" t="str">
        <f>'01-Mapa de riesgo-UO'!AW494</f>
        <v>ASUMIR</v>
      </c>
      <c r="V493" s="114">
        <f>'01-Mapa de riesgo-UO'!AX494</f>
        <v>0</v>
      </c>
      <c r="W493" s="132">
        <f>IF(U493="COMPARTIR",'01-Mapa de riesgo-UO'!BA494, IF(U493=0, 0,$I$6))</f>
        <v>0</v>
      </c>
      <c r="X493" s="278"/>
      <c r="Y493" s="278"/>
      <c r="Z493" s="278"/>
      <c r="AA493" s="278"/>
      <c r="AB493" s="440" t="s">
        <v>660</v>
      </c>
    </row>
    <row r="494" spans="1:28" ht="51" hidden="1" customHeight="1" x14ac:dyDescent="0.2">
      <c r="A494" s="378"/>
      <c r="B494" s="372"/>
      <c r="C494" s="459"/>
      <c r="D494" s="372"/>
      <c r="E494" s="372"/>
      <c r="F494" s="372"/>
      <c r="G494" s="133">
        <f>'01-Mapa de riesgo-UO'!I495</f>
        <v>0</v>
      </c>
      <c r="H494" s="372"/>
      <c r="I494" s="438"/>
      <c r="J494" s="372"/>
      <c r="K494" s="455"/>
      <c r="L494" s="457"/>
      <c r="M494" s="276" t="str">
        <f>IF('01-Mapa de riesgo-UO'!S495="No existen", "No existe control para el riesgo",'01-Mapa de riesgo-UO'!W495)</f>
        <v>2. Registro de actuaciones procesales en el aplicativo e-KOGUI y seguimiento a las mismas</v>
      </c>
      <c r="N494" s="276" t="str">
        <f>'01-Mapa de riesgo-UO'!AB495</f>
        <v>E-KOGUI</v>
      </c>
      <c r="O494" s="276" t="str">
        <f>'01-Mapa de riesgo-UO'!AG495</f>
        <v>TRANSITORIO ADMINISTRATIVO PROFESIONAL III</v>
      </c>
      <c r="P494" s="277" t="str">
        <f>'01-Mapa de riesgo-UO'!AL495</f>
        <v>No definida</v>
      </c>
      <c r="Q494" s="277" t="str">
        <f>'01-Mapa de riesgo-UO'!AP495</f>
        <v>Preventivo</v>
      </c>
      <c r="R494" s="438"/>
      <c r="S494" s="457" t="s">
        <v>2358</v>
      </c>
      <c r="T494" s="457"/>
      <c r="U494" s="114" t="str">
        <f>'01-Mapa de riesgo-UO'!AW495</f>
        <v>ASUMIR</v>
      </c>
      <c r="V494" s="114">
        <f>'01-Mapa de riesgo-UO'!AX495</f>
        <v>0</v>
      </c>
      <c r="W494" s="132">
        <f>IF(U494="COMPARTIR",'01-Mapa de riesgo-UO'!BA495, IF(U494=0, 0,$I$6))</f>
        <v>0</v>
      </c>
      <c r="X494" s="278"/>
      <c r="Y494" s="278"/>
      <c r="Z494" s="278"/>
      <c r="AA494" s="278"/>
      <c r="AB494" s="440"/>
    </row>
    <row r="495" spans="1:28" ht="51" hidden="1" customHeight="1" x14ac:dyDescent="0.2">
      <c r="A495" s="378"/>
      <c r="B495" s="372"/>
      <c r="C495" s="459"/>
      <c r="D495" s="372"/>
      <c r="E495" s="372"/>
      <c r="F495" s="372"/>
      <c r="G495" s="133">
        <f>'01-Mapa de riesgo-UO'!I496</f>
        <v>0</v>
      </c>
      <c r="H495" s="372"/>
      <c r="I495" s="438"/>
      <c r="J495" s="372"/>
      <c r="K495" s="455"/>
      <c r="L495" s="457"/>
      <c r="M495" s="276" t="str">
        <f>IF('01-Mapa de riesgo-UO'!S496="No existen", "No existe control para el riesgo",'01-Mapa de riesgo-UO'!W496)</f>
        <v>3.Solicitud de informes trimestrales respecto de avances y estados de los procesos, en donde la Universidad actúa en calidad de demandante o demandada.</v>
      </c>
      <c r="N495" s="276">
        <f>'01-Mapa de riesgo-UO'!AB496</f>
        <v>0</v>
      </c>
      <c r="O495" s="276" t="str">
        <f>'01-Mapa de riesgo-UO'!AG496</f>
        <v>TRANSITORIO ADMINISTRATIVO PROFESIONAL III</v>
      </c>
      <c r="P495" s="277" t="str">
        <f>'01-Mapa de riesgo-UO'!AL496</f>
        <v>Trimestral</v>
      </c>
      <c r="Q495" s="277" t="str">
        <f>'01-Mapa de riesgo-UO'!AP496</f>
        <v>Preventivo</v>
      </c>
      <c r="R495" s="438"/>
      <c r="S495" s="457" t="s">
        <v>2358</v>
      </c>
      <c r="T495" s="457"/>
      <c r="U495" s="114" t="str">
        <f>'01-Mapa de riesgo-UO'!AW496</f>
        <v>ASUMIR</v>
      </c>
      <c r="V495" s="114">
        <f>'01-Mapa de riesgo-UO'!AX496</f>
        <v>0</v>
      </c>
      <c r="W495" s="132">
        <f>IF(U495="COMPARTIR",'01-Mapa de riesgo-UO'!BA496, IF(U495=0, 0,$I$6))</f>
        <v>0</v>
      </c>
      <c r="X495" s="278"/>
      <c r="Y495" s="278"/>
      <c r="Z495" s="278"/>
      <c r="AA495" s="278"/>
      <c r="AB495" s="440"/>
    </row>
    <row r="496" spans="1:28" ht="51" hidden="1" customHeight="1" x14ac:dyDescent="0.2">
      <c r="A496" s="378">
        <v>163</v>
      </c>
      <c r="B496" s="372" t="str">
        <f>'01-Mapa de riesgo-UO'!D497</f>
        <v>ADMINISTRACIÓN_INSTITUCIONAL</v>
      </c>
      <c r="C496" s="459"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372" t="str">
        <f>'01-Mapa de riesgo-UO'!AU497</f>
        <v>Número de requerimientos relacionados con contratación presentados extemporaneamente a Gestión de la Contración</v>
      </c>
      <c r="K496" s="455">
        <v>0.5</v>
      </c>
      <c r="L496" s="457" t="s">
        <v>3099</v>
      </c>
      <c r="M496" s="276" t="str">
        <f>IF('01-Mapa de riesgo-UO'!S497="No existen", "No existe control para el riesgo",'01-Mapa de riesgo-UO'!W497)</f>
        <v>1.Correos de radicación de documentos</v>
      </c>
      <c r="N496" s="276">
        <f>'01-Mapa de riesgo-UO'!AB497</f>
        <v>0</v>
      </c>
      <c r="O496" s="276" t="str">
        <f>'01-Mapa de riesgo-UO'!AG497</f>
        <v>DEPENDNDENCIAS
AUXILIARES
ABOGADOS</v>
      </c>
      <c r="P496" s="277" t="str">
        <f>'01-Mapa de riesgo-UO'!AL497</f>
        <v>Diaria</v>
      </c>
      <c r="Q496" s="277" t="str">
        <f>'01-Mapa de riesgo-UO'!AP497</f>
        <v>Preventivo</v>
      </c>
      <c r="R496" s="438" t="str">
        <f>'01-Mapa de riesgo-UO'!AR497</f>
        <v>ACEPTABLE</v>
      </c>
      <c r="S496" s="457" t="s">
        <v>2359</v>
      </c>
      <c r="T496" s="457"/>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8" t="s">
        <v>282</v>
      </c>
      <c r="Y496" s="278" t="s">
        <v>2360</v>
      </c>
      <c r="Z496" s="278" t="s">
        <v>643</v>
      </c>
      <c r="AA496" s="278"/>
      <c r="AB496" s="440" t="s">
        <v>660</v>
      </c>
    </row>
    <row r="497" spans="1:28" ht="51" hidden="1" customHeight="1" x14ac:dyDescent="0.2">
      <c r="A497" s="378"/>
      <c r="B497" s="372"/>
      <c r="C497" s="459"/>
      <c r="D497" s="372"/>
      <c r="E497" s="372"/>
      <c r="F497" s="372"/>
      <c r="G497" s="133">
        <f>'01-Mapa de riesgo-UO'!I498</f>
        <v>0</v>
      </c>
      <c r="H497" s="372"/>
      <c r="I497" s="438"/>
      <c r="J497" s="372"/>
      <c r="K497" s="455"/>
      <c r="L497" s="457"/>
      <c r="M497" s="276" t="str">
        <f>IF('01-Mapa de riesgo-UO'!S498="No existen", "No existe control para el riesgo",'01-Mapa de riesgo-UO'!W498)</f>
        <v>2.Correos de envío de documentos y comunicaciones.</v>
      </c>
      <c r="N497" s="276">
        <f>'01-Mapa de riesgo-UO'!AB498</f>
        <v>0</v>
      </c>
      <c r="O497" s="276" t="str">
        <f>'01-Mapa de riesgo-UO'!AG498</f>
        <v>DEPENDNDENCIAS
AUXILIARES
ABOGADOS</v>
      </c>
      <c r="P497" s="277" t="str">
        <f>'01-Mapa de riesgo-UO'!AL498</f>
        <v>Diaria</v>
      </c>
      <c r="Q497" s="277" t="str">
        <f>'01-Mapa de riesgo-UO'!AP498</f>
        <v>Preventivo</v>
      </c>
      <c r="R497" s="438"/>
      <c r="S497" s="457" t="s">
        <v>2359</v>
      </c>
      <c r="T497" s="457"/>
      <c r="U497" s="114" t="str">
        <f>'01-Mapa de riesgo-UO'!AW498</f>
        <v>COMPARTIR</v>
      </c>
      <c r="V497" s="114">
        <f>'01-Mapa de riesgo-UO'!AX498</f>
        <v>0</v>
      </c>
      <c r="W497" s="132" t="str">
        <f>IF(U497="COMPARTIR",'01-Mapa de riesgo-UO'!BA498, IF(U497=0, 0,$I$6))</f>
        <v>COMUNICACIONES</v>
      </c>
      <c r="X497" s="278" t="s">
        <v>282</v>
      </c>
      <c r="Y497" s="278" t="s">
        <v>2360</v>
      </c>
      <c r="Z497" s="278" t="s">
        <v>643</v>
      </c>
      <c r="AA497" s="278"/>
      <c r="AB497" s="440"/>
    </row>
    <row r="498" spans="1:28" ht="51" hidden="1" customHeight="1" x14ac:dyDescent="0.2">
      <c r="A498" s="378"/>
      <c r="B498" s="372"/>
      <c r="C498" s="459"/>
      <c r="D498" s="372"/>
      <c r="E498" s="372"/>
      <c r="F498" s="372"/>
      <c r="G498" s="133">
        <f>'01-Mapa de riesgo-UO'!I499</f>
        <v>0</v>
      </c>
      <c r="H498" s="372"/>
      <c r="I498" s="438"/>
      <c r="J498" s="372"/>
      <c r="K498" s="455"/>
      <c r="L498" s="457"/>
      <c r="M498" s="276" t="str">
        <f>IF('01-Mapa de riesgo-UO'!S499="No existen", "No existe control para el riesgo",'01-Mapa de riesgo-UO'!W499)</f>
        <v>Correos de radicación de documentos y  Correos de envío de documentos</v>
      </c>
      <c r="N498" s="276">
        <f>'01-Mapa de riesgo-UO'!AB499</f>
        <v>0</v>
      </c>
      <c r="O498" s="276" t="str">
        <f>'01-Mapa de riesgo-UO'!AG499</f>
        <v>DEPENDNDENCIAS
AUXILIARES
ABOGADOS</v>
      </c>
      <c r="P498" s="277" t="str">
        <f>'01-Mapa de riesgo-UO'!AL499</f>
        <v>Diaria</v>
      </c>
      <c r="Q498" s="277" t="str">
        <f>'01-Mapa de riesgo-UO'!AP499</f>
        <v>Preventivo</v>
      </c>
      <c r="R498" s="438"/>
      <c r="S498" s="457" t="s">
        <v>2359</v>
      </c>
      <c r="T498" s="457"/>
      <c r="U498" s="114" t="str">
        <f>'01-Mapa de riesgo-UO'!AW499</f>
        <v>COMPARTIR</v>
      </c>
      <c r="V498" s="114">
        <f>'01-Mapa de riesgo-UO'!AX499</f>
        <v>0</v>
      </c>
      <c r="W498" s="132" t="str">
        <f>IF(U498="COMPARTIR",'01-Mapa de riesgo-UO'!BA499, IF(U498=0, 0,$I$6))</f>
        <v>COMUNICACIONES</v>
      </c>
      <c r="X498" s="278" t="s">
        <v>282</v>
      </c>
      <c r="Y498" s="278" t="s">
        <v>2360</v>
      </c>
      <c r="Z498" s="278" t="s">
        <v>643</v>
      </c>
      <c r="AA498" s="278"/>
      <c r="AB498" s="440"/>
    </row>
    <row r="499" spans="1:28" ht="51" hidden="1" customHeight="1" x14ac:dyDescent="0.2">
      <c r="A499" s="378">
        <v>164</v>
      </c>
      <c r="B499" s="372" t="str">
        <f>'01-Mapa de riesgo-UO'!D500</f>
        <v>ADMINISTRACIÓN_INSTITUCIONAL</v>
      </c>
      <c r="C499" s="459"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372" t="str">
        <f>'01-Mapa de riesgo-UO'!AU500</f>
        <v>Número de publicaciones en el Secop II extemporaneas o no efectuadas.</v>
      </c>
      <c r="K499" s="472">
        <v>0.14000000000000001</v>
      </c>
      <c r="L499" s="457" t="s">
        <v>3100</v>
      </c>
      <c r="M499" s="276" t="str">
        <f>IF('01-Mapa de riesgo-UO'!S500="No existen", "No existe control para el riesgo",'01-Mapa de riesgo-UO'!W500)</f>
        <v>Plataforma SECOP II</v>
      </c>
      <c r="N499" s="276">
        <f>'01-Mapa de riesgo-UO'!AB500</f>
        <v>0</v>
      </c>
      <c r="O499" s="276" t="str">
        <f>'01-Mapa de riesgo-UO'!AG500</f>
        <v>ABOGADOS
AUXILIARES</v>
      </c>
      <c r="P499" s="277" t="str">
        <f>'01-Mapa de riesgo-UO'!AL500</f>
        <v>Diaria</v>
      </c>
      <c r="Q499" s="277" t="str">
        <f>'01-Mapa de riesgo-UO'!AP500</f>
        <v>Preventivo</v>
      </c>
      <c r="R499" s="438" t="str">
        <f>'01-Mapa de riesgo-UO'!AR500</f>
        <v>FUERTE</v>
      </c>
      <c r="S499" s="457" t="s">
        <v>2359</v>
      </c>
      <c r="T499" s="457"/>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8" t="s">
        <v>282</v>
      </c>
      <c r="Y499" s="278" t="s">
        <v>2360</v>
      </c>
      <c r="Z499" s="278" t="s">
        <v>643</v>
      </c>
      <c r="AA499" s="278"/>
      <c r="AB499" s="440" t="s">
        <v>660</v>
      </c>
    </row>
    <row r="500" spans="1:28" ht="51" hidden="1" customHeight="1" x14ac:dyDescent="0.2">
      <c r="A500" s="378"/>
      <c r="B500" s="372"/>
      <c r="C500" s="459"/>
      <c r="D500" s="372"/>
      <c r="E500" s="372"/>
      <c r="F500" s="372"/>
      <c r="G500" s="133">
        <f>'01-Mapa de riesgo-UO'!I501</f>
        <v>0</v>
      </c>
      <c r="H500" s="372"/>
      <c r="I500" s="438"/>
      <c r="J500" s="372"/>
      <c r="K500" s="455"/>
      <c r="L500" s="457"/>
      <c r="M500" s="276">
        <f>IF('01-Mapa de riesgo-UO'!S501="No existen", "No existe control para el riesgo",'01-Mapa de riesgo-UO'!W501)</f>
        <v>0</v>
      </c>
      <c r="N500" s="276">
        <f>'01-Mapa de riesgo-UO'!AB501</f>
        <v>0</v>
      </c>
      <c r="O500" s="276">
        <f>'01-Mapa de riesgo-UO'!AG501</f>
        <v>0</v>
      </c>
      <c r="P500" s="277">
        <f>'01-Mapa de riesgo-UO'!AL501</f>
        <v>0</v>
      </c>
      <c r="Q500" s="277">
        <f>'01-Mapa de riesgo-UO'!AP501</f>
        <v>0</v>
      </c>
      <c r="R500" s="438"/>
      <c r="S500" s="457" t="s">
        <v>2359</v>
      </c>
      <c r="T500" s="457"/>
      <c r="U500" s="114">
        <f>'01-Mapa de riesgo-UO'!AW501</f>
        <v>0</v>
      </c>
      <c r="V500" s="114">
        <f>'01-Mapa de riesgo-UO'!AX501</f>
        <v>0</v>
      </c>
      <c r="W500" s="132">
        <f>IF(U500="COMPARTIR",'01-Mapa de riesgo-UO'!BA501, IF(U500=0, 0,$I$6))</f>
        <v>0</v>
      </c>
      <c r="X500" s="278"/>
      <c r="Y500" s="278"/>
      <c r="Z500" s="278"/>
      <c r="AA500" s="278"/>
      <c r="AB500" s="440"/>
    </row>
    <row r="501" spans="1:28" ht="51" hidden="1" customHeight="1" x14ac:dyDescent="0.2">
      <c r="A501" s="378"/>
      <c r="B501" s="372"/>
      <c r="C501" s="459"/>
      <c r="D501" s="372"/>
      <c r="E501" s="372"/>
      <c r="F501" s="372"/>
      <c r="G501" s="133">
        <f>'01-Mapa de riesgo-UO'!I502</f>
        <v>0</v>
      </c>
      <c r="H501" s="372"/>
      <c r="I501" s="438"/>
      <c r="J501" s="372"/>
      <c r="K501" s="455"/>
      <c r="L501" s="457"/>
      <c r="M501" s="276">
        <f>IF('01-Mapa de riesgo-UO'!S502="No existen", "No existe control para el riesgo",'01-Mapa de riesgo-UO'!W502)</f>
        <v>0</v>
      </c>
      <c r="N501" s="276">
        <f>'01-Mapa de riesgo-UO'!AB502</f>
        <v>0</v>
      </c>
      <c r="O501" s="276">
        <f>'01-Mapa de riesgo-UO'!AG502</f>
        <v>0</v>
      </c>
      <c r="P501" s="277">
        <f>'01-Mapa de riesgo-UO'!AL502</f>
        <v>0</v>
      </c>
      <c r="Q501" s="277">
        <f>'01-Mapa de riesgo-UO'!AP502</f>
        <v>0</v>
      </c>
      <c r="R501" s="438"/>
      <c r="S501" s="457" t="s">
        <v>2359</v>
      </c>
      <c r="T501" s="457"/>
      <c r="U501" s="114">
        <f>'01-Mapa de riesgo-UO'!AW502</f>
        <v>0</v>
      </c>
      <c r="V501" s="114">
        <f>'01-Mapa de riesgo-UO'!AX502</f>
        <v>0</v>
      </c>
      <c r="W501" s="132">
        <f>IF(U501="COMPARTIR",'01-Mapa de riesgo-UO'!BA502, IF(U501=0, 0,$I$6))</f>
        <v>0</v>
      </c>
      <c r="X501" s="278"/>
      <c r="Y501" s="278"/>
      <c r="Z501" s="278"/>
      <c r="AA501" s="278"/>
      <c r="AB501" s="440"/>
    </row>
    <row r="502" spans="1:28" ht="51" hidden="1" customHeight="1" x14ac:dyDescent="0.2">
      <c r="A502" s="378">
        <v>165</v>
      </c>
      <c r="B502" s="372" t="str">
        <f>'01-Mapa de riesgo-UO'!D503</f>
        <v>ADMINISTRACIÓN_INSTITUCIONAL</v>
      </c>
      <c r="C502" s="459"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372" t="str">
        <f>'01-Mapa de riesgo-UO'!AU503</f>
        <v>(# Numero de condenas)/(# procesos) *100</v>
      </c>
      <c r="K502" s="455">
        <v>0.03</v>
      </c>
      <c r="L502" s="457" t="s">
        <v>3101</v>
      </c>
      <c r="M502" s="276" t="str">
        <f>IF('01-Mapa de riesgo-UO'!S503="No existen", "No existe control para el riesgo",'01-Mapa de riesgo-UO'!W503)</f>
        <v>Aplicación de la directriz institucional de conciliación.</v>
      </c>
      <c r="N502" s="276">
        <f>'01-Mapa de riesgo-UO'!AB503</f>
        <v>0</v>
      </c>
      <c r="O502" s="276" t="str">
        <f>'01-Mapa de riesgo-UO'!AG503</f>
        <v>comité de concimiacion</v>
      </c>
      <c r="P502" s="277" t="str">
        <f>'01-Mapa de riesgo-UO'!AL503</f>
        <v>No definida</v>
      </c>
      <c r="Q502" s="277" t="str">
        <f>'01-Mapa de riesgo-UO'!AP503</f>
        <v>Preventivo</v>
      </c>
      <c r="R502" s="438" t="str">
        <f>'01-Mapa de riesgo-UO'!AR503</f>
        <v>ACEPTABLE</v>
      </c>
      <c r="S502" s="457" t="s">
        <v>2359</v>
      </c>
      <c r="T502" s="457"/>
      <c r="U502" s="114" t="str">
        <f>'01-Mapa de riesgo-UO'!AW503</f>
        <v>ASUMIR</v>
      </c>
      <c r="V502" s="114">
        <f>'01-Mapa de riesgo-UO'!AX503</f>
        <v>0</v>
      </c>
      <c r="W502" s="132">
        <f>IF(U502="COMPARTIR",'01-Mapa de riesgo-UO'!BA503, IF(U502=0, 0,$I$6))</f>
        <v>0</v>
      </c>
      <c r="X502" s="278"/>
      <c r="Y502" s="278"/>
      <c r="Z502" s="278"/>
      <c r="AA502" s="278"/>
      <c r="AB502" s="440" t="s">
        <v>660</v>
      </c>
    </row>
    <row r="503" spans="1:28" ht="51" hidden="1" customHeight="1" x14ac:dyDescent="0.2">
      <c r="A503" s="378"/>
      <c r="B503" s="372"/>
      <c r="C503" s="459"/>
      <c r="D503" s="372"/>
      <c r="E503" s="372"/>
      <c r="F503" s="372"/>
      <c r="G503" s="133" t="str">
        <f>'01-Mapa de riesgo-UO'!I504</f>
        <v>Falta de unificación de criterios de las autoridades judiciales.</v>
      </c>
      <c r="H503" s="372"/>
      <c r="I503" s="438"/>
      <c r="J503" s="372"/>
      <c r="K503" s="455"/>
      <c r="L503" s="457"/>
      <c r="M503" s="276">
        <f>IF('01-Mapa de riesgo-UO'!S504="No existen", "No existe control para el riesgo",'01-Mapa de riesgo-UO'!W504)</f>
        <v>0</v>
      </c>
      <c r="N503" s="276">
        <f>'01-Mapa de riesgo-UO'!AB504</f>
        <v>0</v>
      </c>
      <c r="O503" s="276">
        <f>'01-Mapa de riesgo-UO'!AG504</f>
        <v>0</v>
      </c>
      <c r="P503" s="277">
        <f>'01-Mapa de riesgo-UO'!AL504</f>
        <v>0</v>
      </c>
      <c r="Q503" s="277">
        <f>'01-Mapa de riesgo-UO'!AP504</f>
        <v>0</v>
      </c>
      <c r="R503" s="438"/>
      <c r="S503" s="457" t="s">
        <v>2359</v>
      </c>
      <c r="T503" s="457"/>
      <c r="U503" s="114" t="str">
        <f>'01-Mapa de riesgo-UO'!AW504</f>
        <v>ASUMIR</v>
      </c>
      <c r="V503" s="114">
        <f>'01-Mapa de riesgo-UO'!AX504</f>
        <v>0</v>
      </c>
      <c r="W503" s="132">
        <f>IF(U503="COMPARTIR",'01-Mapa de riesgo-UO'!BA504, IF(U503=0, 0,$I$6))</f>
        <v>0</v>
      </c>
      <c r="X503" s="278"/>
      <c r="Y503" s="278"/>
      <c r="Z503" s="278"/>
      <c r="AA503" s="278"/>
      <c r="AB503" s="440"/>
    </row>
    <row r="504" spans="1:28" ht="51" hidden="1" customHeight="1" x14ac:dyDescent="0.2">
      <c r="A504" s="378"/>
      <c r="B504" s="372"/>
      <c r="C504" s="459"/>
      <c r="D504" s="372"/>
      <c r="E504" s="372"/>
      <c r="F504" s="372"/>
      <c r="G504" s="133">
        <f>'01-Mapa de riesgo-UO'!I505</f>
        <v>0</v>
      </c>
      <c r="H504" s="372"/>
      <c r="I504" s="438"/>
      <c r="J504" s="372"/>
      <c r="K504" s="455"/>
      <c r="L504" s="457"/>
      <c r="M504" s="276">
        <f>IF('01-Mapa de riesgo-UO'!S505="No existen", "No existe control para el riesgo",'01-Mapa de riesgo-UO'!W505)</f>
        <v>0</v>
      </c>
      <c r="N504" s="276">
        <f>'01-Mapa de riesgo-UO'!AB505</f>
        <v>0</v>
      </c>
      <c r="O504" s="276">
        <f>'01-Mapa de riesgo-UO'!AG505</f>
        <v>0</v>
      </c>
      <c r="P504" s="277">
        <f>'01-Mapa de riesgo-UO'!AL505</f>
        <v>0</v>
      </c>
      <c r="Q504" s="277">
        <f>'01-Mapa de riesgo-UO'!AP505</f>
        <v>0</v>
      </c>
      <c r="R504" s="438"/>
      <c r="S504" s="457" t="s">
        <v>2359</v>
      </c>
      <c r="T504" s="457"/>
      <c r="U504" s="114" t="str">
        <f>'01-Mapa de riesgo-UO'!AW505</f>
        <v>ASUMIR</v>
      </c>
      <c r="V504" s="114">
        <f>'01-Mapa de riesgo-UO'!AX505</f>
        <v>0</v>
      </c>
      <c r="W504" s="132">
        <f>IF(U504="COMPARTIR",'01-Mapa de riesgo-UO'!BA505, IF(U504=0, 0,$I$6))</f>
        <v>0</v>
      </c>
      <c r="X504" s="278"/>
      <c r="Y504" s="278"/>
      <c r="Z504" s="278"/>
      <c r="AA504" s="278"/>
      <c r="AB504" s="440"/>
    </row>
    <row r="505" spans="1:28" ht="51" hidden="1" customHeight="1" x14ac:dyDescent="0.2">
      <c r="A505" s="378">
        <v>166</v>
      </c>
      <c r="B505" s="372" t="str">
        <f>'01-Mapa de riesgo-UO'!D506</f>
        <v>ADMINISTRACIÓN_INSTITUCIONAL</v>
      </c>
      <c r="C505" s="459"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372" t="str">
        <f>'01-Mapa de riesgo-UO'!AU506</f>
        <v>Variación del número de demandas de la causa con PPDA del año en curso con respecto al año anterior.</v>
      </c>
      <c r="K505" s="455">
        <v>0</v>
      </c>
      <c r="L505" s="457" t="s">
        <v>3102</v>
      </c>
      <c r="M505" s="276" t="str">
        <f>IF('01-Mapa de riesgo-UO'!S506="No existen", "No existe control para el riesgo",'01-Mapa de riesgo-UO'!W506)</f>
        <v>Implementación de la politica de prevención de daño antijuridico (PPDA)</v>
      </c>
      <c r="N505" s="276">
        <f>'01-Mapa de riesgo-UO'!AB506</f>
        <v>0</v>
      </c>
      <c r="O505" s="276" t="str">
        <f>'01-Mapa de riesgo-UO'!AG506</f>
        <v>comité de concimiacion</v>
      </c>
      <c r="P505" s="277" t="str">
        <f>'01-Mapa de riesgo-UO'!AL506</f>
        <v>No definida</v>
      </c>
      <c r="Q505" s="277" t="str">
        <f>'01-Mapa de riesgo-UO'!AP506</f>
        <v>Preventivo</v>
      </c>
      <c r="R505" s="438" t="str">
        <f>'01-Mapa de riesgo-UO'!AR506</f>
        <v>ACEPTABLE</v>
      </c>
      <c r="S505" s="457" t="s">
        <v>2359</v>
      </c>
      <c r="T505" s="457"/>
      <c r="U505" s="114" t="str">
        <f>'01-Mapa de riesgo-UO'!AW506</f>
        <v>ASUMIR</v>
      </c>
      <c r="V505" s="114">
        <f>'01-Mapa de riesgo-UO'!AX506</f>
        <v>0</v>
      </c>
      <c r="W505" s="132">
        <f>IF(U505="COMPARTIR",'01-Mapa de riesgo-UO'!BA506, IF(U505=0, 0,$I$6))</f>
        <v>0</v>
      </c>
      <c r="X505" s="278"/>
      <c r="Y505" s="278"/>
      <c r="Z505" s="278"/>
      <c r="AA505" s="278"/>
      <c r="AB505" s="440" t="s">
        <v>660</v>
      </c>
    </row>
    <row r="506" spans="1:28" ht="51" hidden="1" customHeight="1" x14ac:dyDescent="0.2">
      <c r="A506" s="378"/>
      <c r="B506" s="372"/>
      <c r="C506" s="459"/>
      <c r="D506" s="372"/>
      <c r="E506" s="372"/>
      <c r="F506" s="372"/>
      <c r="G506" s="133" t="str">
        <f>'01-Mapa de riesgo-UO'!I507</f>
        <v>Falta de unificación de criterios de las autoridades judiciales.</v>
      </c>
      <c r="H506" s="372"/>
      <c r="I506" s="438"/>
      <c r="J506" s="372"/>
      <c r="K506" s="455"/>
      <c r="L506" s="457"/>
      <c r="M506" s="276" t="str">
        <f>IF('01-Mapa de riesgo-UO'!S507="No existen", "No existe control para el riesgo",'01-Mapa de riesgo-UO'!W507)</f>
        <v>Aplicación de la directriz institucional de conciliación.</v>
      </c>
      <c r="N506" s="276">
        <f>'01-Mapa de riesgo-UO'!AB507</f>
        <v>0</v>
      </c>
      <c r="O506" s="276" t="str">
        <f>'01-Mapa de riesgo-UO'!AG507</f>
        <v>comité de concimiacion</v>
      </c>
      <c r="P506" s="277" t="str">
        <f>'01-Mapa de riesgo-UO'!AL507</f>
        <v>No definida</v>
      </c>
      <c r="Q506" s="277" t="str">
        <f>'01-Mapa de riesgo-UO'!AP507</f>
        <v>Preventivo</v>
      </c>
      <c r="R506" s="438"/>
      <c r="S506" s="457" t="s">
        <v>2359</v>
      </c>
      <c r="T506" s="457"/>
      <c r="U506" s="114" t="str">
        <f>'01-Mapa de riesgo-UO'!AW507</f>
        <v>ASUMIR</v>
      </c>
      <c r="V506" s="114">
        <f>'01-Mapa de riesgo-UO'!AX507</f>
        <v>0</v>
      </c>
      <c r="W506" s="132">
        <f>IF(U506="COMPARTIR",'01-Mapa de riesgo-UO'!BA507, IF(U506=0, 0,$I$6))</f>
        <v>0</v>
      </c>
      <c r="X506" s="278"/>
      <c r="Y506" s="278"/>
      <c r="Z506" s="278"/>
      <c r="AA506" s="278"/>
      <c r="AB506" s="440"/>
    </row>
    <row r="507" spans="1:28" ht="51" hidden="1" customHeight="1" x14ac:dyDescent="0.2">
      <c r="A507" s="378"/>
      <c r="B507" s="372"/>
      <c r="C507" s="459"/>
      <c r="D507" s="372"/>
      <c r="E507" s="372"/>
      <c r="F507" s="372"/>
      <c r="G507" s="133">
        <f>'01-Mapa de riesgo-UO'!I508</f>
        <v>0</v>
      </c>
      <c r="H507" s="372"/>
      <c r="I507" s="438"/>
      <c r="J507" s="372"/>
      <c r="K507" s="455"/>
      <c r="L507" s="457"/>
      <c r="M507" s="276">
        <f>IF('01-Mapa de riesgo-UO'!S508="No existen", "No existe control para el riesgo",'01-Mapa de riesgo-UO'!W508)</f>
        <v>0</v>
      </c>
      <c r="N507" s="276">
        <f>'01-Mapa de riesgo-UO'!AB508</f>
        <v>0</v>
      </c>
      <c r="O507" s="276">
        <f>'01-Mapa de riesgo-UO'!AG508</f>
        <v>0</v>
      </c>
      <c r="P507" s="277">
        <f>'01-Mapa de riesgo-UO'!AL508</f>
        <v>0</v>
      </c>
      <c r="Q507" s="277">
        <f>'01-Mapa de riesgo-UO'!AP508</f>
        <v>0</v>
      </c>
      <c r="R507" s="438"/>
      <c r="S507" s="457" t="s">
        <v>2359</v>
      </c>
      <c r="T507" s="457"/>
      <c r="U507" s="114" t="str">
        <f>'01-Mapa de riesgo-UO'!AW508</f>
        <v>ASUMIR</v>
      </c>
      <c r="V507" s="114">
        <f>'01-Mapa de riesgo-UO'!AX508</f>
        <v>0</v>
      </c>
      <c r="W507" s="132">
        <f>IF(U507="COMPARTIR",'01-Mapa de riesgo-UO'!BA508, IF(U507=0, 0,$I$6))</f>
        <v>0</v>
      </c>
      <c r="X507" s="278"/>
      <c r="Y507" s="278"/>
      <c r="Z507" s="278"/>
      <c r="AA507" s="278"/>
      <c r="AB507" s="440"/>
    </row>
    <row r="508" spans="1:28" ht="68.25" hidden="1" customHeight="1" x14ac:dyDescent="0.2">
      <c r="A508" s="378">
        <v>167</v>
      </c>
      <c r="B508" s="372" t="str">
        <f>'01-Mapa de riesgo-UO'!D509</f>
        <v>DIRECCIONAMIENTO_INSTITUCIONAL</v>
      </c>
      <c r="C508" s="459"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372" t="str">
        <f>'01-Mapa de riesgo-UO'!AU509</f>
        <v>Nivel cumplimiento del PDI en sus tres niveles de gestión</v>
      </c>
      <c r="K508" s="470">
        <v>0.77510000000000001</v>
      </c>
      <c r="L508" s="457" t="s">
        <v>3103</v>
      </c>
      <c r="M508" s="276" t="str">
        <f>IF('01-Mapa de riesgo-UO'!S509="No existen", "No existe control para el riesgo",'01-Mapa de riesgo-UO'!W509)</f>
        <v>Comité de Gerencia del PDI y proceso de autoevaluación 
Sistema de Gerencia del PDI</v>
      </c>
      <c r="N508" s="276">
        <f>'01-Mapa de riesgo-UO'!AB509</f>
        <v>0</v>
      </c>
      <c r="O508" s="276" t="str">
        <f>'01-Mapa de riesgo-UO'!AG509</f>
        <v xml:space="preserve">Profesional PDI
Profesional Proyectos </v>
      </c>
      <c r="P508" s="277" t="str">
        <f>'01-Mapa de riesgo-UO'!AL509</f>
        <v>Cuatrimestral</v>
      </c>
      <c r="Q508" s="277" t="str">
        <f>'01-Mapa de riesgo-UO'!AP509</f>
        <v>Preventivo</v>
      </c>
      <c r="R508" s="438" t="str">
        <f>'01-Mapa de riesgo-UO'!AR509</f>
        <v>FUERTE</v>
      </c>
      <c r="S508" s="457" t="s">
        <v>2443</v>
      </c>
      <c r="T508" s="457"/>
      <c r="U508" s="114" t="str">
        <f>'01-Mapa de riesgo-UO'!AW509</f>
        <v>ASUMIR</v>
      </c>
      <c r="V508" s="114">
        <f>'01-Mapa de riesgo-UO'!AX509</f>
        <v>0</v>
      </c>
      <c r="W508" s="132">
        <f>IF(U508="COMPARTIR",'01-Mapa de riesgo-UO'!BA509, IF(U508=0, 0,$I$6))</f>
        <v>0</v>
      </c>
      <c r="X508" s="278"/>
      <c r="Y508" s="278"/>
      <c r="Z508" s="278"/>
      <c r="AA508" s="278"/>
      <c r="AB508" s="440" t="s">
        <v>648</v>
      </c>
    </row>
    <row r="509" spans="1:28" ht="51" hidden="1" customHeight="1" x14ac:dyDescent="0.2">
      <c r="A509" s="378"/>
      <c r="B509" s="372"/>
      <c r="C509" s="459"/>
      <c r="D509" s="372"/>
      <c r="E509" s="372"/>
      <c r="F509" s="372"/>
      <c r="G509" s="133" t="str">
        <f>'01-Mapa de riesgo-UO'!I510</f>
        <v xml:space="preserve">Reporte inadecuado o incompletopor parte de las redes de trabajo </v>
      </c>
      <c r="H509" s="372"/>
      <c r="I509" s="438"/>
      <c r="J509" s="372"/>
      <c r="K509" s="455"/>
      <c r="L509" s="457"/>
      <c r="M509" s="276" t="str">
        <f>IF('01-Mapa de riesgo-UO'!S510="No existen", "No existe control para el riesgo",'01-Mapa de riesgo-UO'!W510)</f>
        <v>Sistema de información del PDI</v>
      </c>
      <c r="N509" s="276" t="str">
        <f>'01-Mapa de riesgo-UO'!AB510</f>
        <v>SIGER</v>
      </c>
      <c r="O509" s="276" t="str">
        <f>'01-Mapa de riesgo-UO'!AG510</f>
        <v>Profesional PDI
Profesional Proyectos 
Profesional AIE</v>
      </c>
      <c r="P509" s="277" t="str">
        <f>'01-Mapa de riesgo-UO'!AL510</f>
        <v>Bimestral</v>
      </c>
      <c r="Q509" s="277" t="str">
        <f>'01-Mapa de riesgo-UO'!AP510</f>
        <v>Preventivo</v>
      </c>
      <c r="R509" s="438"/>
      <c r="S509" s="457" t="s">
        <v>2444</v>
      </c>
      <c r="T509" s="457"/>
      <c r="U509" s="114" t="str">
        <f>'01-Mapa de riesgo-UO'!AW510</f>
        <v>ASUMIR</v>
      </c>
      <c r="V509" s="114">
        <f>'01-Mapa de riesgo-UO'!AX510</f>
        <v>0</v>
      </c>
      <c r="W509" s="132">
        <f>IF(U509="COMPARTIR",'01-Mapa de riesgo-UO'!BA510, IF(U509=0, 0,$I$6))</f>
        <v>0</v>
      </c>
      <c r="X509" s="278"/>
      <c r="Y509" s="278"/>
      <c r="Z509" s="278"/>
      <c r="AA509" s="278"/>
      <c r="AB509" s="440"/>
    </row>
    <row r="510" spans="1:28" ht="51" hidden="1" customHeight="1" x14ac:dyDescent="0.2">
      <c r="A510" s="378"/>
      <c r="B510" s="372"/>
      <c r="C510" s="459"/>
      <c r="D510" s="372"/>
      <c r="E510" s="372"/>
      <c r="F510" s="372"/>
      <c r="G510" s="133" t="str">
        <f>'01-Mapa de riesgo-UO'!I511</f>
        <v xml:space="preserve">Baja calidad del reporte en los tres niveles de gestión del PDI </v>
      </c>
      <c r="H510" s="372"/>
      <c r="I510" s="438"/>
      <c r="J510" s="372"/>
      <c r="K510" s="455"/>
      <c r="L510" s="457"/>
      <c r="M510" s="276" t="str">
        <f>IF('01-Mapa de riesgo-UO'!S511="No existen", "No existe control para el riesgo",'01-Mapa de riesgo-UO'!W511)</f>
        <v>Proceso de calidad de información del PDI</v>
      </c>
      <c r="N510" s="276">
        <f>'01-Mapa de riesgo-UO'!AB511</f>
        <v>0</v>
      </c>
      <c r="O510" s="276" t="str">
        <f>'01-Mapa de riesgo-UO'!AG511</f>
        <v xml:space="preserve">Profesional PDI
Profesional Proyectos </v>
      </c>
      <c r="P510" s="277" t="str">
        <f>'01-Mapa de riesgo-UO'!AL511</f>
        <v>Bimestral</v>
      </c>
      <c r="Q510" s="277" t="str">
        <f>'01-Mapa de riesgo-UO'!AP511</f>
        <v>Preventivo</v>
      </c>
      <c r="R510" s="438"/>
      <c r="S510" s="457" t="s">
        <v>2445</v>
      </c>
      <c r="T510" s="457"/>
      <c r="U510" s="114" t="str">
        <f>'01-Mapa de riesgo-UO'!AW511</f>
        <v>ASUMIR</v>
      </c>
      <c r="V510" s="114">
        <f>'01-Mapa de riesgo-UO'!AX511</f>
        <v>0</v>
      </c>
      <c r="W510" s="132">
        <f>IF(U510="COMPARTIR",'01-Mapa de riesgo-UO'!BA511, IF(U510=0, 0,$I$6))</f>
        <v>0</v>
      </c>
      <c r="X510" s="278"/>
      <c r="Y510" s="278"/>
      <c r="Z510" s="278"/>
      <c r="AA510" s="278"/>
      <c r="AB510" s="440"/>
    </row>
    <row r="511" spans="1:28" ht="68.25" hidden="1" customHeight="1" x14ac:dyDescent="0.2">
      <c r="A511" s="378">
        <v>168</v>
      </c>
      <c r="B511" s="372" t="str">
        <f>'01-Mapa de riesgo-UO'!D512</f>
        <v>DIRECCIONAMIENTO_INSTITUCIONAL</v>
      </c>
      <c r="C511" s="459"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372" t="str">
        <f>'01-Mapa de riesgo-UO'!AU512</f>
        <v>Contratos y/o proyectos ejecutados inadecuadamente /Total proyectos y/o contratos ejecutados</v>
      </c>
      <c r="K511" s="471">
        <v>0</v>
      </c>
      <c r="L511" s="457" t="s">
        <v>653</v>
      </c>
      <c r="M511" s="276" t="str">
        <f>IF('01-Mapa de riesgo-UO'!S512="No existen", "No existe control para el riesgo",'01-Mapa de riesgo-UO'!W512)</f>
        <v>Generar periodicamene alertas a los supervisores  e interventores frente al estado de los contratos y documentación contractual</v>
      </c>
      <c r="N511" s="276">
        <f>'01-Mapa de riesgo-UO'!AB512</f>
        <v>0</v>
      </c>
      <c r="O511" s="276" t="str">
        <f>'01-Mapa de riesgo-UO'!AG512</f>
        <v>Prestación de servicios No. 5636 -23</v>
      </c>
      <c r="P511" s="277" t="str">
        <f>'01-Mapa de riesgo-UO'!AL512</f>
        <v>Mensual</v>
      </c>
      <c r="Q511" s="277" t="str">
        <f>'01-Mapa de riesgo-UO'!AP512</f>
        <v>Preventivo</v>
      </c>
      <c r="R511" s="438" t="str">
        <f>'01-Mapa de riesgo-UO'!AR512</f>
        <v>FUERTE</v>
      </c>
      <c r="S511" s="457" t="s">
        <v>654</v>
      </c>
      <c r="T511" s="457"/>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8" t="s">
        <v>282</v>
      </c>
      <c r="Y511" s="278" t="s">
        <v>657</v>
      </c>
      <c r="Z511" s="278" t="s">
        <v>643</v>
      </c>
      <c r="AA511" s="278"/>
      <c r="AB511" s="440" t="s">
        <v>648</v>
      </c>
    </row>
    <row r="512" spans="1:28" ht="51" hidden="1" customHeight="1" x14ac:dyDescent="0.2">
      <c r="A512" s="378"/>
      <c r="B512" s="372"/>
      <c r="C512" s="459"/>
      <c r="D512" s="372"/>
      <c r="E512" s="372"/>
      <c r="F512" s="372"/>
      <c r="G512" s="133" t="str">
        <f>'01-Mapa de riesgo-UO'!I513</f>
        <v>Bajo nivel de seguimiento periódico en la ejecución de proyectos (contratos, Ordenes de servicios, proyectos de operación comercial)</v>
      </c>
      <c r="H512" s="372"/>
      <c r="I512" s="438"/>
      <c r="J512" s="372"/>
      <c r="K512" s="455"/>
      <c r="L512" s="457"/>
      <c r="M512" s="276" t="str">
        <f>IF('01-Mapa de riesgo-UO'!S513="No existen", "No existe control para el riesgo",'01-Mapa de riesgo-UO'!W513)</f>
        <v xml:space="preserve">Realizar proceso de apoyo al seguimiento de la contratación de la oficina de planeación </v>
      </c>
      <c r="N512" s="276">
        <f>'01-Mapa de riesgo-UO'!AB513</f>
        <v>0</v>
      </c>
      <c r="O512" s="276" t="str">
        <f>'01-Mapa de riesgo-UO'!AG513</f>
        <v xml:space="preserve">Prestación de servicios No. 5636 -23
Profesional Gerencia del Plan de Desarrollo Institucional </v>
      </c>
      <c r="P512" s="277" t="str">
        <f>'01-Mapa de riesgo-UO'!AL513</f>
        <v>Semanal</v>
      </c>
      <c r="Q512" s="277" t="str">
        <f>'01-Mapa de riesgo-UO'!AP513</f>
        <v>Preventivo</v>
      </c>
      <c r="R512" s="438"/>
      <c r="S512" s="457" t="s">
        <v>655</v>
      </c>
      <c r="T512" s="457"/>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8" t="s">
        <v>282</v>
      </c>
      <c r="Y512" s="278" t="s">
        <v>658</v>
      </c>
      <c r="Z512" s="278" t="s">
        <v>643</v>
      </c>
      <c r="AA512" s="278"/>
      <c r="AB512" s="440"/>
    </row>
    <row r="513" spans="1:28" ht="51" hidden="1" customHeight="1" x14ac:dyDescent="0.2">
      <c r="A513" s="378"/>
      <c r="B513" s="372"/>
      <c r="C513" s="459"/>
      <c r="D513" s="372"/>
      <c r="E513" s="372"/>
      <c r="F513" s="372"/>
      <c r="G513" s="133" t="str">
        <f>'01-Mapa de riesgo-UO'!I514</f>
        <v xml:space="preserve">Desarticulación de los procedimientos institucionales para el desarrollo y ejecución en cada una de sus etapas </v>
      </c>
      <c r="H513" s="372"/>
      <c r="I513" s="438"/>
      <c r="J513" s="372"/>
      <c r="K513" s="455"/>
      <c r="L513" s="457"/>
      <c r="M513" s="276" t="str">
        <f>IF('01-Mapa de riesgo-UO'!S514="No existen", "No existe control para el riesgo",'01-Mapa de riesgo-UO'!W514)</f>
        <v xml:space="preserve">Proceso de Control de seguimiento a pólizas de los contratos de la oficina de planeación </v>
      </c>
      <c r="N513" s="276">
        <f>'01-Mapa de riesgo-UO'!AB514</f>
        <v>0</v>
      </c>
      <c r="O513" s="276" t="str">
        <f>'01-Mapa de riesgo-UO'!AG514</f>
        <v>Interventores y supervisores</v>
      </c>
      <c r="P513" s="277" t="str">
        <f>'01-Mapa de riesgo-UO'!AL514</f>
        <v>Mensual</v>
      </c>
      <c r="Q513" s="277" t="str">
        <f>'01-Mapa de riesgo-UO'!AP514</f>
        <v>Preventivo</v>
      </c>
      <c r="R513" s="438"/>
      <c r="S513" s="457" t="s">
        <v>656</v>
      </c>
      <c r="T513" s="457"/>
      <c r="U513" s="114" t="str">
        <f>'01-Mapa de riesgo-UO'!AW514</f>
        <v>REDUCIR</v>
      </c>
      <c r="V513" s="114" t="str">
        <f>'01-Mapa de riesgo-UO'!AX514</f>
        <v>Diligenciamiento de un  formato para seguimiento a los amparos de las pólizas</v>
      </c>
      <c r="W513" s="132">
        <f>IF(U513="COMPARTIR",'01-Mapa de riesgo-UO'!BA514, IF(U513=0, 0,$I$6))</f>
        <v>0</v>
      </c>
      <c r="X513" s="278" t="s">
        <v>282</v>
      </c>
      <c r="Y513" s="278" t="s">
        <v>656</v>
      </c>
      <c r="Z513" s="278" t="s">
        <v>643</v>
      </c>
      <c r="AA513" s="278"/>
      <c r="AB513" s="440"/>
    </row>
    <row r="514" spans="1:28" ht="110.25" hidden="1" customHeight="1" x14ac:dyDescent="0.2">
      <c r="A514" s="378">
        <v>169</v>
      </c>
      <c r="B514" s="372" t="str">
        <f>'01-Mapa de riesgo-UO'!D515</f>
        <v>ADMINISTRACIÓN_INSTITUCIONAL</v>
      </c>
      <c r="C514" s="459"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372" t="str">
        <f>'01-Mapa de riesgo-UO'!AU515</f>
        <v>Tiempos de respuesta a los requerimientos de información estratégica
Nivel de actualización de la información a nivel estratégico y táctico</v>
      </c>
      <c r="K514" s="471">
        <v>0.95</v>
      </c>
      <c r="L514" s="457" t="s">
        <v>3104</v>
      </c>
      <c r="M514" s="276" t="str">
        <f>IF('01-Mapa de riesgo-UO'!S515="No existen", "No existe control para el riesgo",'01-Mapa de riesgo-UO'!W515)</f>
        <v>Inclusión en el Plan de Acción de AIE la generación de alertas a las fuentes de información cuando se detectan inconsistencias.</v>
      </c>
      <c r="N514" s="276">
        <f>'01-Mapa de riesgo-UO'!AB515</f>
        <v>0</v>
      </c>
      <c r="O514" s="276" t="str">
        <f>'01-Mapa de riesgo-UO'!AG515</f>
        <v>Profesional AIE
Técnico AIE</v>
      </c>
      <c r="P514" s="277" t="str">
        <f>'01-Mapa de riesgo-UO'!AL515</f>
        <v>No definida</v>
      </c>
      <c r="Q514" s="277" t="str">
        <f>'01-Mapa de riesgo-UO'!AP515</f>
        <v>Detectivo</v>
      </c>
      <c r="R514" s="438" t="str">
        <f>'01-Mapa de riesgo-UO'!AR515</f>
        <v>ACEPTABLE</v>
      </c>
      <c r="S514" s="457" t="s">
        <v>2446</v>
      </c>
      <c r="T514" s="457"/>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8" t="s">
        <v>642</v>
      </c>
      <c r="Y514" s="278" t="s">
        <v>2447</v>
      </c>
      <c r="Z514" s="278" t="s">
        <v>645</v>
      </c>
      <c r="AA514" s="278" t="s">
        <v>2448</v>
      </c>
      <c r="AB514" s="440" t="s">
        <v>648</v>
      </c>
    </row>
    <row r="515" spans="1:28" ht="51" hidden="1" customHeight="1" x14ac:dyDescent="0.2">
      <c r="A515" s="378"/>
      <c r="B515" s="372"/>
      <c r="C515" s="459"/>
      <c r="D515" s="372"/>
      <c r="E515" s="372"/>
      <c r="F515" s="372"/>
      <c r="G515" s="133">
        <f>'01-Mapa de riesgo-UO'!I516</f>
        <v>0</v>
      </c>
      <c r="H515" s="372"/>
      <c r="I515" s="438"/>
      <c r="J515" s="372"/>
      <c r="K515" s="455"/>
      <c r="L515" s="457"/>
      <c r="M515" s="276" t="str">
        <f>IF('01-Mapa de riesgo-UO'!S516="No existen", "No existe control para el riesgo",'01-Mapa de riesgo-UO'!W516)</f>
        <v>Calidad de datos</v>
      </c>
      <c r="N515" s="276">
        <f>'01-Mapa de riesgo-UO'!AB516</f>
        <v>0</v>
      </c>
      <c r="O515" s="276" t="str">
        <f>'01-Mapa de riesgo-UO'!AG516</f>
        <v>Técnico AIE</v>
      </c>
      <c r="P515" s="277" t="str">
        <f>'01-Mapa de riesgo-UO'!AL516</f>
        <v>Semestral</v>
      </c>
      <c r="Q515" s="277" t="str">
        <f>'01-Mapa de riesgo-UO'!AP516</f>
        <v>Detectivo</v>
      </c>
      <c r="R515" s="438"/>
      <c r="S515" s="457" t="s">
        <v>2446</v>
      </c>
      <c r="T515" s="457"/>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8" t="s">
        <v>282</v>
      </c>
      <c r="Y515" s="278" t="s">
        <v>2449</v>
      </c>
      <c r="Z515" s="278" t="s">
        <v>643</v>
      </c>
      <c r="AA515" s="278"/>
      <c r="AB515" s="440"/>
    </row>
    <row r="516" spans="1:28" ht="51" hidden="1" customHeight="1" x14ac:dyDescent="0.2">
      <c r="A516" s="378"/>
      <c r="B516" s="372"/>
      <c r="C516" s="459"/>
      <c r="D516" s="372"/>
      <c r="E516" s="372"/>
      <c r="F516" s="372"/>
      <c r="G516" s="133">
        <f>'01-Mapa de riesgo-UO'!I517</f>
        <v>0</v>
      </c>
      <c r="H516" s="372"/>
      <c r="I516" s="438"/>
      <c r="J516" s="372"/>
      <c r="K516" s="455"/>
      <c r="L516" s="457"/>
      <c r="M516" s="276">
        <f>IF('01-Mapa de riesgo-UO'!S517="No existen", "No existe control para el riesgo",'01-Mapa de riesgo-UO'!W517)</f>
        <v>0</v>
      </c>
      <c r="N516" s="276">
        <f>'01-Mapa de riesgo-UO'!AB517</f>
        <v>0</v>
      </c>
      <c r="O516" s="276">
        <f>'01-Mapa de riesgo-UO'!AG517</f>
        <v>0</v>
      </c>
      <c r="P516" s="277">
        <f>'01-Mapa de riesgo-UO'!AL517</f>
        <v>0</v>
      </c>
      <c r="Q516" s="277">
        <f>'01-Mapa de riesgo-UO'!AP517</f>
        <v>0</v>
      </c>
      <c r="R516" s="438"/>
      <c r="S516" s="457" t="s">
        <v>2446</v>
      </c>
      <c r="T516" s="457"/>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8"/>
      <c r="Y516" s="278"/>
      <c r="Z516" s="278"/>
      <c r="AA516" s="278"/>
      <c r="AB516" s="440"/>
    </row>
    <row r="517" spans="1:28" ht="51" hidden="1" customHeight="1" x14ac:dyDescent="0.2">
      <c r="A517" s="378">
        <v>170</v>
      </c>
      <c r="B517" s="372" t="str">
        <f>'01-Mapa de riesgo-UO'!D518</f>
        <v>ADMINISTRACIÓN_INSTITUCIONAL</v>
      </c>
      <c r="C517" s="459"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372" t="str">
        <f>'01-Mapa de riesgo-UO'!AU518</f>
        <v>Cumplimiento de la actividad Respaldo de activos de Información del Plan de acción de AIE</v>
      </c>
      <c r="K517" s="471">
        <v>0.5</v>
      </c>
      <c r="L517" s="457" t="s">
        <v>3105</v>
      </c>
      <c r="M517" s="276" t="str">
        <f>IF('01-Mapa de riesgo-UO'!S518="No existen", "No existe control para el riesgo",'01-Mapa de riesgo-UO'!W518)</f>
        <v>Actividad en el plan de trabajo de AIE para la actualización de los activos de información</v>
      </c>
      <c r="N517" s="276">
        <f>'01-Mapa de riesgo-UO'!AB518</f>
        <v>0</v>
      </c>
      <c r="O517" s="276" t="str">
        <f>'01-Mapa de riesgo-UO'!AG518</f>
        <v>Profesional AIE</v>
      </c>
      <c r="P517" s="277" t="str">
        <f>'01-Mapa de riesgo-UO'!AL518</f>
        <v>Anual</v>
      </c>
      <c r="Q517" s="277" t="str">
        <f>'01-Mapa de riesgo-UO'!AP518</f>
        <v>Preventivo</v>
      </c>
      <c r="R517" s="438" t="str">
        <f>'01-Mapa de riesgo-UO'!AR518</f>
        <v>ACEPTABLE</v>
      </c>
      <c r="S517" s="457" t="s">
        <v>2446</v>
      </c>
      <c r="T517" s="457"/>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8" t="s">
        <v>282</v>
      </c>
      <c r="Y517" s="278" t="s">
        <v>2450</v>
      </c>
      <c r="Z517" s="278" t="s">
        <v>643</v>
      </c>
      <c r="AA517" s="278"/>
      <c r="AB517" s="440" t="s">
        <v>648</v>
      </c>
    </row>
    <row r="518" spans="1:28" ht="51" hidden="1" customHeight="1" x14ac:dyDescent="0.2">
      <c r="A518" s="378"/>
      <c r="B518" s="372"/>
      <c r="C518" s="459"/>
      <c r="D518" s="372"/>
      <c r="E518" s="372"/>
      <c r="F518" s="372"/>
      <c r="G518" s="133">
        <f>'01-Mapa de riesgo-UO'!I519</f>
        <v>0</v>
      </c>
      <c r="H518" s="372"/>
      <c r="I518" s="438"/>
      <c r="J518" s="372"/>
      <c r="K518" s="455"/>
      <c r="L518" s="457"/>
      <c r="M518" s="276" t="str">
        <f>IF('01-Mapa de riesgo-UO'!S519="No existen", "No existe control para el riesgo",'01-Mapa de riesgo-UO'!W519)</f>
        <v>Actividad en el plan de trabajo de AIE para la realización de jornadas de los activos de información de OPLA</v>
      </c>
      <c r="N518" s="276">
        <f>'01-Mapa de riesgo-UO'!AB519</f>
        <v>0</v>
      </c>
      <c r="O518" s="276" t="str">
        <f>'01-Mapa de riesgo-UO'!AG519</f>
        <v xml:space="preserve">Prestación de Servicios No. 5359 </v>
      </c>
      <c r="P518" s="277" t="str">
        <f>'01-Mapa de riesgo-UO'!AL519</f>
        <v>Semestral</v>
      </c>
      <c r="Q518" s="277" t="str">
        <f>'01-Mapa de riesgo-UO'!AP519</f>
        <v>Preventivo</v>
      </c>
      <c r="R518" s="438"/>
      <c r="S518" s="457" t="s">
        <v>2446</v>
      </c>
      <c r="T518" s="457"/>
      <c r="U518" s="114">
        <f>'01-Mapa de riesgo-UO'!AW519</f>
        <v>0</v>
      </c>
      <c r="V518" s="114">
        <f>'01-Mapa de riesgo-UO'!AX519</f>
        <v>0</v>
      </c>
      <c r="W518" s="132">
        <f>IF(U518="COMPARTIR",'01-Mapa de riesgo-UO'!BA519, IF(U518=0, 0,$I$6))</f>
        <v>0</v>
      </c>
      <c r="X518" s="278"/>
      <c r="Y518" s="278"/>
      <c r="Z518" s="278"/>
      <c r="AA518" s="278"/>
      <c r="AB518" s="440"/>
    </row>
    <row r="519" spans="1:28" ht="51" hidden="1" customHeight="1" x14ac:dyDescent="0.2">
      <c r="A519" s="378"/>
      <c r="B519" s="372"/>
      <c r="C519" s="459"/>
      <c r="D519" s="372"/>
      <c r="E519" s="372"/>
      <c r="F519" s="372"/>
      <c r="G519" s="133">
        <f>'01-Mapa de riesgo-UO'!I520</f>
        <v>0</v>
      </c>
      <c r="H519" s="372"/>
      <c r="I519" s="438"/>
      <c r="J519" s="372"/>
      <c r="K519" s="455"/>
      <c r="L519" s="457"/>
      <c r="M519" s="276">
        <f>IF('01-Mapa de riesgo-UO'!S520="No existen", "No existe control para el riesgo",'01-Mapa de riesgo-UO'!W520)</f>
        <v>0</v>
      </c>
      <c r="N519" s="276">
        <f>'01-Mapa de riesgo-UO'!AB520</f>
        <v>0</v>
      </c>
      <c r="O519" s="276">
        <f>'01-Mapa de riesgo-UO'!AG520</f>
        <v>0</v>
      </c>
      <c r="P519" s="277">
        <f>'01-Mapa de riesgo-UO'!AL520</f>
        <v>0</v>
      </c>
      <c r="Q519" s="277">
        <f>'01-Mapa de riesgo-UO'!AP520</f>
        <v>0</v>
      </c>
      <c r="R519" s="438"/>
      <c r="S519" s="457" t="s">
        <v>2446</v>
      </c>
      <c r="T519" s="457"/>
      <c r="U519" s="114">
        <f>'01-Mapa de riesgo-UO'!AW520</f>
        <v>0</v>
      </c>
      <c r="V519" s="114">
        <f>'01-Mapa de riesgo-UO'!AX520</f>
        <v>0</v>
      </c>
      <c r="W519" s="132">
        <f>IF(U519="COMPARTIR",'01-Mapa de riesgo-UO'!BA520, IF(U519=0, 0,$I$6))</f>
        <v>0</v>
      </c>
      <c r="X519" s="278"/>
      <c r="Y519" s="278"/>
      <c r="Z519" s="278"/>
      <c r="AA519" s="278"/>
      <c r="AB519" s="440"/>
    </row>
    <row r="520" spans="1:28" ht="51" hidden="1" customHeight="1" x14ac:dyDescent="0.2">
      <c r="A520" s="378">
        <v>171</v>
      </c>
      <c r="B520" s="372" t="str">
        <f>'01-Mapa de riesgo-UO'!D521</f>
        <v>ASEGURAMIENTO_DE_LA_CALIDAD_INSTITUCIONAL</v>
      </c>
      <c r="C520" s="459"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372" t="str">
        <f>'01-Mapa de riesgo-UO'!AU521</f>
        <v>Nivel cumplimiento del Plan de Mejoramiento Institucional (corte anualizado 2023)</v>
      </c>
      <c r="K520" s="470">
        <v>0.82499999999999996</v>
      </c>
      <c r="L520" s="457" t="s">
        <v>3106</v>
      </c>
      <c r="M520" s="276" t="str">
        <f>IF('01-Mapa de riesgo-UO'!S521="No existen", "No existe control para el riesgo",'01-Mapa de riesgo-UO'!W521)</f>
        <v>Seguimiento periódico del PMI.</v>
      </c>
      <c r="N520" s="276">
        <f>'01-Mapa de riesgo-UO'!AB521</f>
        <v>0</v>
      </c>
      <c r="O520" s="276" t="str">
        <f>'01-Mapa de riesgo-UO'!AG521</f>
        <v>Profesional PAC</v>
      </c>
      <c r="P520" s="277" t="str">
        <f>'01-Mapa de riesgo-UO'!AL521</f>
        <v>Cuatrimestral</v>
      </c>
      <c r="Q520" s="277" t="str">
        <f>'01-Mapa de riesgo-UO'!AP521</f>
        <v>Preventivo</v>
      </c>
      <c r="R520" s="438" t="str">
        <f>'01-Mapa de riesgo-UO'!AR521</f>
        <v>FUERTE</v>
      </c>
      <c r="S520" s="457" t="s">
        <v>3109</v>
      </c>
      <c r="T520" s="457"/>
      <c r="U520" s="114" t="str">
        <f>'01-Mapa de riesgo-UO'!AW521</f>
        <v>ASUMIR</v>
      </c>
      <c r="V520" s="114">
        <f>'01-Mapa de riesgo-UO'!AX521</f>
        <v>0</v>
      </c>
      <c r="W520" s="132">
        <f>IF(U520="COMPARTIR",'01-Mapa de riesgo-UO'!BA521, IF(U520=0, 0,$I$6))</f>
        <v>0</v>
      </c>
      <c r="X520" s="278"/>
      <c r="Y520" s="278"/>
      <c r="Z520" s="278"/>
      <c r="AA520" s="278"/>
      <c r="AB520" s="440" t="s">
        <v>648</v>
      </c>
    </row>
    <row r="521" spans="1:28" ht="51" hidden="1" customHeight="1" x14ac:dyDescent="0.2">
      <c r="A521" s="378"/>
      <c r="B521" s="372"/>
      <c r="C521" s="459"/>
      <c r="D521" s="372"/>
      <c r="E521" s="372"/>
      <c r="F521" s="372"/>
      <c r="G521" s="133">
        <f>'01-Mapa de riesgo-UO'!I522</f>
        <v>0</v>
      </c>
      <c r="H521" s="372"/>
      <c r="I521" s="438"/>
      <c r="J521" s="372"/>
      <c r="K521" s="455"/>
      <c r="L521" s="457"/>
      <c r="M521" s="276" t="str">
        <f>IF('01-Mapa de riesgo-UO'!S522="No existen", "No existe control para el riesgo",'01-Mapa de riesgo-UO'!W522)</f>
        <v>Cuadro de control</v>
      </c>
      <c r="N521" s="276">
        <f>'01-Mapa de riesgo-UO'!AB522</f>
        <v>0</v>
      </c>
      <c r="O521" s="276" t="str">
        <f>'01-Mapa de riesgo-UO'!AG522</f>
        <v xml:space="preserve">Prestación de Servicios No. 5359 </v>
      </c>
      <c r="P521" s="277" t="str">
        <f>'01-Mapa de riesgo-UO'!AL522</f>
        <v>Cuatrimestral</v>
      </c>
      <c r="Q521" s="277" t="str">
        <f>'01-Mapa de riesgo-UO'!AP522</f>
        <v>Preventivo</v>
      </c>
      <c r="R521" s="438"/>
      <c r="S521" s="457" t="s">
        <v>3110</v>
      </c>
      <c r="T521" s="457"/>
      <c r="U521" s="114" t="str">
        <f>'01-Mapa de riesgo-UO'!AW522</f>
        <v>ASUMIR</v>
      </c>
      <c r="V521" s="114">
        <f>'01-Mapa de riesgo-UO'!AX522</f>
        <v>0</v>
      </c>
      <c r="W521" s="132">
        <f>IF(U521="COMPARTIR",'01-Mapa de riesgo-UO'!BA522, IF(U521=0, 0,$I$6))</f>
        <v>0</v>
      </c>
      <c r="X521" s="278"/>
      <c r="Y521" s="278"/>
      <c r="Z521" s="278"/>
      <c r="AA521" s="278"/>
      <c r="AB521" s="440"/>
    </row>
    <row r="522" spans="1:28" ht="51" hidden="1" customHeight="1" x14ac:dyDescent="0.2">
      <c r="A522" s="378"/>
      <c r="B522" s="372"/>
      <c r="C522" s="459"/>
      <c r="D522" s="372"/>
      <c r="E522" s="372"/>
      <c r="F522" s="372"/>
      <c r="G522" s="133">
        <f>'01-Mapa de riesgo-UO'!I523</f>
        <v>0</v>
      </c>
      <c r="H522" s="372"/>
      <c r="I522" s="438"/>
      <c r="J522" s="372"/>
      <c r="K522" s="455"/>
      <c r="L522" s="457"/>
      <c r="M522" s="276">
        <f>IF('01-Mapa de riesgo-UO'!S523="No existen", "No existe control para el riesgo",'01-Mapa de riesgo-UO'!W523)</f>
        <v>0</v>
      </c>
      <c r="N522" s="276">
        <f>'01-Mapa de riesgo-UO'!AB523</f>
        <v>0</v>
      </c>
      <c r="O522" s="276">
        <f>'01-Mapa de riesgo-UO'!AG523</f>
        <v>0</v>
      </c>
      <c r="P522" s="277">
        <f>'01-Mapa de riesgo-UO'!AL523</f>
        <v>0</v>
      </c>
      <c r="Q522" s="277">
        <f>'01-Mapa de riesgo-UO'!AP523</f>
        <v>0</v>
      </c>
      <c r="R522" s="438"/>
      <c r="S522" s="457" t="s">
        <v>2446</v>
      </c>
      <c r="T522" s="457"/>
      <c r="U522" s="114" t="str">
        <f>'01-Mapa de riesgo-UO'!AW523</f>
        <v>ASUMIR</v>
      </c>
      <c r="V522" s="114">
        <f>'01-Mapa de riesgo-UO'!AX523</f>
        <v>0</v>
      </c>
      <c r="W522" s="132">
        <f>IF(U522="COMPARTIR",'01-Mapa de riesgo-UO'!BA523, IF(U522=0, 0,$I$6))</f>
        <v>0</v>
      </c>
      <c r="X522" s="278"/>
      <c r="Y522" s="278"/>
      <c r="Z522" s="278"/>
      <c r="AA522" s="278"/>
      <c r="AB522" s="440"/>
    </row>
    <row r="523" spans="1:28" ht="108.75" hidden="1" customHeight="1" x14ac:dyDescent="0.2">
      <c r="A523" s="378">
        <v>172</v>
      </c>
      <c r="B523" s="372" t="str">
        <f>'01-Mapa de riesgo-UO'!D524</f>
        <v>ADMINISTRACIÓN_INSTITUCIONAL</v>
      </c>
      <c r="C523" s="459"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372" t="str">
        <f>'01-Mapa de riesgo-UO'!AU524</f>
        <v>Indice Neto de ocupación
Campus incluyente
Fortalecimiento y/o mejoramiento de los medios educativos (Aulas y Laboratorios)
Fortalecimiento de la sostenibilidad y gestión del riesgo del campus</v>
      </c>
      <c r="K523" s="455">
        <v>60.45</v>
      </c>
      <c r="L523" s="457" t="s">
        <v>3107</v>
      </c>
      <c r="M523" s="276" t="str">
        <f>IF('01-Mapa de riesgo-UO'!S524="No existen", "No existe control para el riesgo",'01-Mapa de riesgo-UO'!W524)</f>
        <v>Plan Operativo de Gerencia Integral del Campus</v>
      </c>
      <c r="N523" s="276">
        <f>'01-Mapa de riesgo-UO'!AB524</f>
        <v>0</v>
      </c>
      <c r="O523" s="276" t="str">
        <f>'01-Mapa de riesgo-UO'!AG524</f>
        <v>Profesionl 16
Prestación de Servicios No. 5482</v>
      </c>
      <c r="P523" s="277" t="str">
        <f>'01-Mapa de riesgo-UO'!AL524</f>
        <v>No definida</v>
      </c>
      <c r="Q523" s="277" t="str">
        <f>'01-Mapa de riesgo-UO'!AP524</f>
        <v>Preventivo</v>
      </c>
      <c r="R523" s="438" t="str">
        <f>'01-Mapa de riesgo-UO'!AR524</f>
        <v>FUERTE</v>
      </c>
      <c r="S523" s="457" t="s">
        <v>2446</v>
      </c>
      <c r="T523" s="457"/>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8" t="s">
        <v>282</v>
      </c>
      <c r="Y523" s="278" t="s">
        <v>3111</v>
      </c>
      <c r="Z523" s="278" t="s">
        <v>643</v>
      </c>
      <c r="AA523" s="278"/>
      <c r="AB523" s="440" t="s">
        <v>648</v>
      </c>
    </row>
    <row r="524" spans="1:28" ht="93" hidden="1" customHeight="1" x14ac:dyDescent="0.2">
      <c r="A524" s="378"/>
      <c r="B524" s="372"/>
      <c r="C524" s="459"/>
      <c r="D524" s="372"/>
      <c r="E524" s="372"/>
      <c r="F524" s="372"/>
      <c r="G524" s="133" t="str">
        <f>'01-Mapa de riesgo-UO'!I525</f>
        <v>Desconocimiento por parte del equipo GEC del Plan Maestro y del Plan de Desarrollo Institucional, para la adecuada priorización de las obras</v>
      </c>
      <c r="H524" s="372"/>
      <c r="I524" s="438"/>
      <c r="J524" s="372"/>
      <c r="K524" s="455"/>
      <c r="L524" s="457"/>
      <c r="M524" s="276" t="str">
        <f>IF('01-Mapa de riesgo-UO'!S525="No existen", "No existe control para el riesgo",'01-Mapa de riesgo-UO'!W525)</f>
        <v>Plan Operativo de Fortalecimiento de la Insfraestructura física</v>
      </c>
      <c r="N524" s="276">
        <f>'01-Mapa de riesgo-UO'!AB525</f>
        <v>0</v>
      </c>
      <c r="O524" s="276" t="str">
        <f>'01-Mapa de riesgo-UO'!AG525</f>
        <v>Profesionl 16
Prestación de Servicios No. 5482</v>
      </c>
      <c r="P524" s="277" t="str">
        <f>'01-Mapa de riesgo-UO'!AL525</f>
        <v>No definida</v>
      </c>
      <c r="Q524" s="277" t="str">
        <f>'01-Mapa de riesgo-UO'!AP525</f>
        <v>Preventivo</v>
      </c>
      <c r="R524" s="438"/>
      <c r="S524" s="457" t="s">
        <v>2446</v>
      </c>
      <c r="T524" s="457"/>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8" t="s">
        <v>282</v>
      </c>
      <c r="Y524" s="278" t="s">
        <v>3112</v>
      </c>
      <c r="Z524" s="278" t="s">
        <v>643</v>
      </c>
      <c r="AA524" s="278"/>
      <c r="AB524" s="440"/>
    </row>
    <row r="525" spans="1:28" ht="51" hidden="1" customHeight="1" x14ac:dyDescent="0.2">
      <c r="A525" s="378"/>
      <c r="B525" s="372"/>
      <c r="C525" s="459"/>
      <c r="D525" s="372"/>
      <c r="E525" s="372"/>
      <c r="F525" s="372"/>
      <c r="G525" s="133">
        <f>'01-Mapa de riesgo-UO'!I526</f>
        <v>0</v>
      </c>
      <c r="H525" s="372"/>
      <c r="I525" s="438"/>
      <c r="J525" s="372"/>
      <c r="K525" s="455"/>
      <c r="L525" s="457"/>
      <c r="M525" s="276">
        <f>IF('01-Mapa de riesgo-UO'!S526="No existen", "No existe control para el riesgo",'01-Mapa de riesgo-UO'!W526)</f>
        <v>0</v>
      </c>
      <c r="N525" s="276">
        <f>'01-Mapa de riesgo-UO'!AB526</f>
        <v>0</v>
      </c>
      <c r="O525" s="276">
        <f>'01-Mapa de riesgo-UO'!AG526</f>
        <v>0</v>
      </c>
      <c r="P525" s="277">
        <f>'01-Mapa de riesgo-UO'!AL526</f>
        <v>0</v>
      </c>
      <c r="Q525" s="277">
        <f>'01-Mapa de riesgo-UO'!AP526</f>
        <v>0</v>
      </c>
      <c r="R525" s="438"/>
      <c r="S525" s="457" t="s">
        <v>2446</v>
      </c>
      <c r="T525" s="457"/>
      <c r="U525" s="114">
        <f>'01-Mapa de riesgo-UO'!AW526</f>
        <v>0</v>
      </c>
      <c r="V525" s="114">
        <f>'01-Mapa de riesgo-UO'!AX526</f>
        <v>0</v>
      </c>
      <c r="W525" s="132">
        <f>IF(U525="COMPARTIR",'01-Mapa de riesgo-UO'!BA526, IF(U525=0, 0,$I$6))</f>
        <v>0</v>
      </c>
      <c r="X525" s="278"/>
      <c r="Y525" s="278"/>
      <c r="Z525" s="278"/>
      <c r="AA525" s="278"/>
      <c r="AB525" s="440"/>
    </row>
    <row r="526" spans="1:28" ht="51" hidden="1" customHeight="1" x14ac:dyDescent="0.2">
      <c r="A526" s="378">
        <v>173</v>
      </c>
      <c r="B526" s="372" t="str">
        <f>'01-Mapa de riesgo-UO'!D527</f>
        <v>ADMINISTRACIÓN_INSTITUCIONAL</v>
      </c>
      <c r="C526" s="459"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372" t="str">
        <f>'01-Mapa de riesgo-UO'!AU527</f>
        <v xml:space="preserve">Intervenciones a la planta fisica del plan de accion de la vigencia/ Intervenciones recibidos a satisfacción por el usuario. </v>
      </c>
      <c r="K526" s="470">
        <v>0.39600000000000002</v>
      </c>
      <c r="L526" s="457" t="s">
        <v>3108</v>
      </c>
      <c r="M526" s="276" t="str">
        <f>IF('01-Mapa de riesgo-UO'!S527="No existen", "No existe control para el riesgo",'01-Mapa de riesgo-UO'!W527)</f>
        <v>Registro y consolidacion de la necesidad del usuario a traves del aplicativo y/o mediante actas de reunion y/o memorando y/o correos electronicos.</v>
      </c>
      <c r="N526" s="276">
        <f>'01-Mapa de riesgo-UO'!AB527</f>
        <v>0</v>
      </c>
      <c r="O526" s="276" t="str">
        <f>'01-Mapa de riesgo-UO'!AG527</f>
        <v>Profesionl 16
Prestación de Servicios No. 5482</v>
      </c>
      <c r="P526" s="277" t="str">
        <f>'01-Mapa de riesgo-UO'!AL527</f>
        <v>No definida</v>
      </c>
      <c r="Q526" s="277" t="str">
        <f>'01-Mapa de riesgo-UO'!AP527</f>
        <v>Preventivo</v>
      </c>
      <c r="R526" s="438" t="str">
        <f>'01-Mapa de riesgo-UO'!AR527</f>
        <v>FUERTE</v>
      </c>
      <c r="S526" s="457" t="s">
        <v>2446</v>
      </c>
      <c r="T526" s="457"/>
      <c r="U526" s="114" t="str">
        <f>'01-Mapa de riesgo-UO'!AW527</f>
        <v>ASUMIR</v>
      </c>
      <c r="V526" s="114">
        <f>'01-Mapa de riesgo-UO'!AX527</f>
        <v>0</v>
      </c>
      <c r="W526" s="132">
        <f>IF(U526="COMPARTIR",'01-Mapa de riesgo-UO'!BA527, IF(U526=0, 0,$I$6))</f>
        <v>0</v>
      </c>
      <c r="X526" s="278"/>
      <c r="Y526" s="278"/>
      <c r="Z526" s="278"/>
      <c r="AA526" s="278"/>
      <c r="AB526" s="440" t="s">
        <v>648</v>
      </c>
    </row>
    <row r="527" spans="1:28" ht="51" hidden="1" customHeight="1" x14ac:dyDescent="0.2">
      <c r="A527" s="378"/>
      <c r="B527" s="372"/>
      <c r="C527" s="459"/>
      <c r="D527" s="372"/>
      <c r="E527" s="372"/>
      <c r="F527" s="372"/>
      <c r="G527" s="133" t="str">
        <f>'01-Mapa de riesgo-UO'!I528</f>
        <v xml:space="preserve">Falta de planeacion del proyecto </v>
      </c>
      <c r="H527" s="372"/>
      <c r="I527" s="438"/>
      <c r="J527" s="372"/>
      <c r="K527" s="455"/>
      <c r="L527" s="457"/>
      <c r="M527" s="276" t="str">
        <f>IF('01-Mapa de riesgo-UO'!S528="No existen", "No existe control para el riesgo",'01-Mapa de riesgo-UO'!W528)</f>
        <v>Cada proyecto de intervención de infraestructura debe contener (Estudios previos, diseños, presupuesto, especificaciones, en fase III, permisos aprobados)</v>
      </c>
      <c r="N527" s="276">
        <f>'01-Mapa de riesgo-UO'!AB528</f>
        <v>0</v>
      </c>
      <c r="O527" s="276" t="str">
        <f>'01-Mapa de riesgo-UO'!AG528</f>
        <v>Profesionl 16
Prestación de Servicios No. 5482</v>
      </c>
      <c r="P527" s="277" t="str">
        <f>'01-Mapa de riesgo-UO'!AL528</f>
        <v>No definida</v>
      </c>
      <c r="Q527" s="277" t="str">
        <f>'01-Mapa de riesgo-UO'!AP528</f>
        <v>Preventivo</v>
      </c>
      <c r="R527" s="438"/>
      <c r="S527" s="457" t="s">
        <v>2446</v>
      </c>
      <c r="T527" s="457"/>
      <c r="U527" s="114" t="str">
        <f>'01-Mapa de riesgo-UO'!AW528</f>
        <v>ASUMIR</v>
      </c>
      <c r="V527" s="114">
        <f>'01-Mapa de riesgo-UO'!AX528</f>
        <v>0</v>
      </c>
      <c r="W527" s="132">
        <f>IF(U527="COMPARTIR",'01-Mapa de riesgo-UO'!BA528, IF(U527=0, 0,$I$6))</f>
        <v>0</v>
      </c>
      <c r="X527" s="278"/>
      <c r="Y527" s="278"/>
      <c r="Z527" s="278"/>
      <c r="AA527" s="278"/>
      <c r="AB527" s="440"/>
    </row>
    <row r="528" spans="1:28" ht="51" hidden="1" customHeight="1" x14ac:dyDescent="0.2">
      <c r="A528" s="378"/>
      <c r="B528" s="372"/>
      <c r="C528" s="459"/>
      <c r="D528" s="372"/>
      <c r="E528" s="372"/>
      <c r="F528" s="372"/>
      <c r="G528" s="133" t="str">
        <f>'01-Mapa de riesgo-UO'!I529</f>
        <v>Cambio y actualizacion de normativas de construccion.</v>
      </c>
      <c r="H528" s="372"/>
      <c r="I528" s="438"/>
      <c r="J528" s="372"/>
      <c r="K528" s="455"/>
      <c r="L528" s="457"/>
      <c r="M528" s="276"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6">
        <f>'01-Mapa de riesgo-UO'!AB529</f>
        <v>0</v>
      </c>
      <c r="O528" s="276" t="str">
        <f>'01-Mapa de riesgo-UO'!AG529</f>
        <v>Profesionl 16
Prestación de Servicios No. 5482</v>
      </c>
      <c r="P528" s="277" t="str">
        <f>'01-Mapa de riesgo-UO'!AL529</f>
        <v>No definida</v>
      </c>
      <c r="Q528" s="277" t="str">
        <f>'01-Mapa de riesgo-UO'!AP529</f>
        <v>Preventivo</v>
      </c>
      <c r="R528" s="438"/>
      <c r="S528" s="457" t="s">
        <v>2446</v>
      </c>
      <c r="T528" s="457"/>
      <c r="U528" s="114" t="str">
        <f>'01-Mapa de riesgo-UO'!AW529</f>
        <v>ASUMIR</v>
      </c>
      <c r="V528" s="114">
        <f>'01-Mapa de riesgo-UO'!AX529</f>
        <v>0</v>
      </c>
      <c r="W528" s="132">
        <f>IF(U528="COMPARTIR",'01-Mapa de riesgo-UO'!BA529, IF(U528=0, 0,$I$6))</f>
        <v>0</v>
      </c>
      <c r="X528" s="278"/>
      <c r="Y528" s="278"/>
      <c r="Z528" s="278"/>
      <c r="AA528" s="278"/>
      <c r="AB528" s="440"/>
    </row>
    <row r="529" spans="1:28" ht="51" hidden="1" customHeight="1" x14ac:dyDescent="0.2">
      <c r="A529" s="378">
        <v>174</v>
      </c>
      <c r="B529" s="372" t="str">
        <f>'01-Mapa de riesgo-UO'!D530</f>
        <v>ADMINISTRACIÓN_INSTITUCIONAL</v>
      </c>
      <c r="C529" s="459"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372" t="str">
        <f>'01-Mapa de riesgo-UO'!AU530</f>
        <v>Nùmero de impugnaciones electorales</v>
      </c>
      <c r="K529" s="472">
        <v>0</v>
      </c>
      <c r="L529" s="457" t="s">
        <v>2512</v>
      </c>
      <c r="M529" s="276" t="str">
        <f>IF('01-Mapa de riesgo-UO'!S530="No existen", "No existe control para el riesgo",'01-Mapa de riesgo-UO'!W530)</f>
        <v>Elaboración de listados descentralizados por parte de las dependencias responsables</v>
      </c>
      <c r="N529" s="276" t="str">
        <f>'01-Mapa de riesgo-UO'!AB530</f>
        <v>Software Gestion de Talento Humano y Software de Registro y Control</v>
      </c>
      <c r="O529" s="276" t="str">
        <f>'01-Mapa de riesgo-UO'!AG530</f>
        <v>Jefe de Gestion del Talento Humano y la directora de Admisiones registro y Control</v>
      </c>
      <c r="P529" s="277" t="str">
        <f>'01-Mapa de riesgo-UO'!AL530</f>
        <v>No definida</v>
      </c>
      <c r="Q529" s="277" t="str">
        <f>'01-Mapa de riesgo-UO'!AP530</f>
        <v>Detectivo</v>
      </c>
      <c r="R529" s="438" t="str">
        <f>'01-Mapa de riesgo-UO'!AR530</f>
        <v>FUERTE</v>
      </c>
      <c r="S529" s="457" t="s">
        <v>2513</v>
      </c>
      <c r="T529" s="457"/>
      <c r="U529" s="114" t="str">
        <f>'01-Mapa de riesgo-UO'!AW530</f>
        <v>ASUMIR</v>
      </c>
      <c r="V529" s="114">
        <f>'01-Mapa de riesgo-UO'!AX530</f>
        <v>0</v>
      </c>
      <c r="W529" s="132">
        <f>IF(U529="COMPARTIR",'01-Mapa de riesgo-UO'!BA530, IF(U529=0, 0,$I$6))</f>
        <v>0</v>
      </c>
      <c r="X529" s="278"/>
      <c r="Y529" s="278"/>
      <c r="Z529" s="278"/>
      <c r="AA529" s="278"/>
      <c r="AB529" s="440" t="s">
        <v>660</v>
      </c>
    </row>
    <row r="530" spans="1:28" ht="51" hidden="1" customHeight="1" x14ac:dyDescent="0.2">
      <c r="A530" s="378"/>
      <c r="B530" s="372"/>
      <c r="C530" s="459"/>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372"/>
      <c r="K530" s="455"/>
      <c r="L530" s="457"/>
      <c r="M530" s="276" t="str">
        <f>IF('01-Mapa de riesgo-UO'!S531="No existen", "No existe control para el riesgo",'01-Mapa de riesgo-UO'!W531)</f>
        <v>Revisión de la configuración de las elecciones y Auditoria por parte de Control Interno</v>
      </c>
      <c r="N530" s="276">
        <f>'01-Mapa de riesgo-UO'!AB531</f>
        <v>0</v>
      </c>
      <c r="O530" s="276" t="str">
        <f>'01-Mapa de riesgo-UO'!AG531</f>
        <v>Jefe y profesional de Control Interno</v>
      </c>
      <c r="P530" s="277" t="str">
        <f>'01-Mapa de riesgo-UO'!AL531</f>
        <v>No definida</v>
      </c>
      <c r="Q530" s="277" t="str">
        <f>'01-Mapa de riesgo-UO'!AP531</f>
        <v>Preventivo</v>
      </c>
      <c r="R530" s="438"/>
      <c r="S530" s="457" t="s">
        <v>2513</v>
      </c>
      <c r="T530" s="457"/>
      <c r="U530" s="114" t="str">
        <f>'01-Mapa de riesgo-UO'!AW531</f>
        <v>ASUMIR</v>
      </c>
      <c r="V530" s="114">
        <f>'01-Mapa de riesgo-UO'!AX531</f>
        <v>0</v>
      </c>
      <c r="W530" s="132">
        <f>IF(U530="COMPARTIR",'01-Mapa de riesgo-UO'!BA531, IF(U530=0, 0,$I$6))</f>
        <v>0</v>
      </c>
      <c r="X530" s="278"/>
      <c r="Y530" s="278"/>
      <c r="Z530" s="278"/>
      <c r="AA530" s="278"/>
      <c r="AB530" s="440"/>
    </row>
    <row r="531" spans="1:28" ht="51" hidden="1" customHeight="1" x14ac:dyDescent="0.2">
      <c r="A531" s="378"/>
      <c r="B531" s="372"/>
      <c r="C531" s="459"/>
      <c r="D531" s="372"/>
      <c r="E531" s="372"/>
      <c r="F531" s="372"/>
      <c r="G531" s="133" t="str">
        <f>'01-Mapa de riesgo-UO'!I532</f>
        <v>Fallas técnicas del servidor, o por problemas de energía eléctrica o conexión a Internet</v>
      </c>
      <c r="H531" s="372"/>
      <c r="I531" s="438"/>
      <c r="J531" s="372"/>
      <c r="K531" s="455"/>
      <c r="L531" s="457"/>
      <c r="M531" s="276" t="str">
        <f>IF('01-Mapa de riesgo-UO'!S532="No existen", "No existe control para el riesgo",'01-Mapa de riesgo-UO'!W532)</f>
        <v>Pruebas de simulación de las votaciones</v>
      </c>
      <c r="N531" s="276" t="str">
        <f>'01-Mapa de riesgo-UO'!AB532</f>
        <v>Software de Votaciones</v>
      </c>
      <c r="O531" s="276" t="str">
        <f>'01-Mapa de riesgo-UO'!AG532</f>
        <v>Ingeniero de Sistemas asignado a las elecciones</v>
      </c>
      <c r="P531" s="277" t="str">
        <f>'01-Mapa de riesgo-UO'!AL532</f>
        <v>No definida</v>
      </c>
      <c r="Q531" s="277" t="str">
        <f>'01-Mapa de riesgo-UO'!AP532</f>
        <v>Preventivo</v>
      </c>
      <c r="R531" s="438"/>
      <c r="S531" s="457" t="s">
        <v>2513</v>
      </c>
      <c r="T531" s="457"/>
      <c r="U531" s="114" t="str">
        <f>'01-Mapa de riesgo-UO'!AW532</f>
        <v>ASUMIR</v>
      </c>
      <c r="V531" s="114">
        <f>'01-Mapa de riesgo-UO'!AX532</f>
        <v>0</v>
      </c>
      <c r="W531" s="132">
        <f>IF(U531="COMPARTIR",'01-Mapa de riesgo-UO'!BA532, IF(U531=0, 0,$I$6))</f>
        <v>0</v>
      </c>
      <c r="X531" s="278"/>
      <c r="Y531" s="278"/>
      <c r="Z531" s="278"/>
      <c r="AA531" s="278"/>
      <c r="AB531" s="440"/>
    </row>
    <row r="532" spans="1:28" ht="51" hidden="1" customHeight="1" x14ac:dyDescent="0.2">
      <c r="A532" s="378">
        <v>175</v>
      </c>
      <c r="B532" s="372" t="str">
        <f>'01-Mapa de riesgo-UO'!D533</f>
        <v>ADMINISTRACIÓN_INSTITUCIONAL</v>
      </c>
      <c r="C532" s="459"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372" t="str">
        <f>'01-Mapa de riesgo-UO'!AU533</f>
        <v>Nùmero de Acciones de Tutela o Demandas por la no atención de Derechos de Petición</v>
      </c>
      <c r="K532" s="472">
        <v>0</v>
      </c>
      <c r="L532" s="457" t="s">
        <v>2514</v>
      </c>
      <c r="M532" s="276" t="str">
        <f>IF('01-Mapa de riesgo-UO'!S533="No existen", "No existe control para el riesgo",'01-Mapa de riesgo-UO'!W533)</f>
        <v>Radicación de los Derechos de Petición por parte de Gestión Documental donde se establece fecha de recepción</v>
      </c>
      <c r="N532" s="276">
        <f>'01-Mapa de riesgo-UO'!AB533</f>
        <v>0</v>
      </c>
      <c r="O532" s="276" t="str">
        <f>'01-Mapa de riesgo-UO'!AG533</f>
        <v>Planta y transitorio</v>
      </c>
      <c r="P532" s="277" t="str">
        <f>'01-Mapa de riesgo-UO'!AL533</f>
        <v>No definida</v>
      </c>
      <c r="Q532" s="277" t="str">
        <f>'01-Mapa de riesgo-UO'!AP533</f>
        <v>Preventivo</v>
      </c>
      <c r="R532" s="438" t="str">
        <f>'01-Mapa de riesgo-UO'!AR533</f>
        <v>FUERTE</v>
      </c>
      <c r="S532" s="457" t="s">
        <v>2513</v>
      </c>
      <c r="T532" s="457"/>
      <c r="U532" s="114" t="str">
        <f>'01-Mapa de riesgo-UO'!AW533</f>
        <v>ASUMIR</v>
      </c>
      <c r="V532" s="114">
        <f>'01-Mapa de riesgo-UO'!AX533</f>
        <v>0</v>
      </c>
      <c r="W532" s="132">
        <f>IF(U532="COMPARTIR",'01-Mapa de riesgo-UO'!BA533, IF(U532=0, 0,$I$6))</f>
        <v>0</v>
      </c>
      <c r="X532" s="278"/>
      <c r="Y532" s="278"/>
      <c r="Z532" s="278"/>
      <c r="AA532" s="278"/>
      <c r="AB532" s="440" t="s">
        <v>660</v>
      </c>
    </row>
    <row r="533" spans="1:28" ht="51" hidden="1" customHeight="1" x14ac:dyDescent="0.2">
      <c r="A533" s="378"/>
      <c r="B533" s="372"/>
      <c r="C533" s="459"/>
      <c r="D533" s="372"/>
      <c r="E533" s="372"/>
      <c r="F533" s="372"/>
      <c r="G533" s="133" t="str">
        <f>'01-Mapa de riesgo-UO'!I534</f>
        <v>Entidades externas que no suministran soportes o información requerida para dar respuesta</v>
      </c>
      <c r="H533" s="372"/>
      <c r="I533" s="438"/>
      <c r="J533" s="372"/>
      <c r="K533" s="455"/>
      <c r="L533" s="457"/>
      <c r="M533" s="276" t="str">
        <f>IF('01-Mapa de riesgo-UO'!S534="No existen", "No existe control para el riesgo",'01-Mapa de riesgo-UO'!W534)</f>
        <v>Seguimiento por parte del funcionario encargado estableciendo dentro del calendario una alarma de aviso de la proximidad del vencimiento</v>
      </c>
      <c r="N533" s="276">
        <f>'01-Mapa de riesgo-UO'!AB534</f>
        <v>0</v>
      </c>
      <c r="O533" s="276" t="str">
        <f>'01-Mapa de riesgo-UO'!AG534</f>
        <v>Contrato prestación de servicios</v>
      </c>
      <c r="P533" s="277" t="str">
        <f>'01-Mapa de riesgo-UO'!AL534</f>
        <v>No definida</v>
      </c>
      <c r="Q533" s="277" t="str">
        <f>'01-Mapa de riesgo-UO'!AP534</f>
        <v>Preventivo</v>
      </c>
      <c r="R533" s="438"/>
      <c r="S533" s="457" t="s">
        <v>2513</v>
      </c>
      <c r="T533" s="457"/>
      <c r="U533" s="114" t="str">
        <f>'01-Mapa de riesgo-UO'!AW534</f>
        <v>ASUMIR</v>
      </c>
      <c r="V533" s="114">
        <f>'01-Mapa de riesgo-UO'!AX534</f>
        <v>0</v>
      </c>
      <c r="W533" s="132">
        <f>IF(U533="COMPARTIR",'01-Mapa de riesgo-UO'!BA534, IF(U533=0, 0,$I$6))</f>
        <v>0</v>
      </c>
      <c r="X533" s="278"/>
      <c r="Y533" s="278"/>
      <c r="Z533" s="278"/>
      <c r="AA533" s="278"/>
      <c r="AB533" s="440"/>
    </row>
    <row r="534" spans="1:28" ht="51" hidden="1" customHeight="1" x14ac:dyDescent="0.2">
      <c r="A534" s="378"/>
      <c r="B534" s="372"/>
      <c r="C534" s="459"/>
      <c r="D534" s="372"/>
      <c r="E534" s="372"/>
      <c r="F534" s="372"/>
      <c r="G534" s="133">
        <f>'01-Mapa de riesgo-UO'!I535</f>
        <v>0</v>
      </c>
      <c r="H534" s="372"/>
      <c r="I534" s="438"/>
      <c r="J534" s="372"/>
      <c r="K534" s="455"/>
      <c r="L534" s="457"/>
      <c r="M534" s="276"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6" t="str">
        <f>'01-Mapa de riesgo-UO'!AB535</f>
        <v>Aplicativo Gestión de Documentos</v>
      </c>
      <c r="O534" s="276" t="str">
        <f>'01-Mapa de riesgo-UO'!AG535</f>
        <v>Secretaria General/Contrato  prestación de servicios</v>
      </c>
      <c r="P534" s="277" t="str">
        <f>'01-Mapa de riesgo-UO'!AL535</f>
        <v>No definida</v>
      </c>
      <c r="Q534" s="277" t="str">
        <f>'01-Mapa de riesgo-UO'!AP535</f>
        <v>Preventivo</v>
      </c>
      <c r="R534" s="438"/>
      <c r="S534" s="457" t="s">
        <v>2513</v>
      </c>
      <c r="T534" s="457"/>
      <c r="U534" s="114" t="str">
        <f>'01-Mapa de riesgo-UO'!AW535</f>
        <v>ASUMIR</v>
      </c>
      <c r="V534" s="114">
        <f>'01-Mapa de riesgo-UO'!AX535</f>
        <v>0</v>
      </c>
      <c r="W534" s="132">
        <f>IF(U534="COMPARTIR",'01-Mapa de riesgo-UO'!BA535, IF(U534=0, 0,$I$6))</f>
        <v>0</v>
      </c>
      <c r="X534" s="278"/>
      <c r="Y534" s="278"/>
      <c r="Z534" s="278"/>
      <c r="AA534" s="278"/>
      <c r="AB534" s="440"/>
    </row>
    <row r="535" spans="1:28" ht="51" hidden="1" customHeight="1" x14ac:dyDescent="0.2">
      <c r="A535" s="378">
        <v>176</v>
      </c>
      <c r="B535" s="372" t="str">
        <f>'01-Mapa de riesgo-UO'!D536</f>
        <v>ADMINISTRACIÓN_INSTITUCIONAL</v>
      </c>
      <c r="C535" s="459"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372" t="str">
        <f>'01-Mapa de riesgo-UO'!AU536</f>
        <v>Nùmero de procesos judiciales por incumplimiento de normas</v>
      </c>
      <c r="K535" s="472">
        <v>0</v>
      </c>
      <c r="L535" s="457" t="s">
        <v>2514</v>
      </c>
      <c r="M535" s="276"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6" t="str">
        <f>'01-Mapa de riesgo-UO'!AB536</f>
        <v>Software UTP Portal</v>
      </c>
      <c r="O535" s="276" t="str">
        <f>'01-Mapa de riesgo-UO'!AG536</f>
        <v>Contrato prestación de servicios</v>
      </c>
      <c r="P535" s="277" t="str">
        <f>'01-Mapa de riesgo-UO'!AL536</f>
        <v>Mensual</v>
      </c>
      <c r="Q535" s="277" t="str">
        <f>'01-Mapa de riesgo-UO'!AP536</f>
        <v>Preventivo</v>
      </c>
      <c r="R535" s="438" t="str">
        <f>'01-Mapa de riesgo-UO'!AR536</f>
        <v>ACEPTABLE</v>
      </c>
      <c r="S535" s="457" t="s">
        <v>2513</v>
      </c>
      <c r="T535" s="457"/>
      <c r="U535" s="114" t="str">
        <f>'01-Mapa de riesgo-UO'!AW536</f>
        <v>ASUMIR</v>
      </c>
      <c r="V535" s="114">
        <f>'01-Mapa de riesgo-UO'!AX536</f>
        <v>0</v>
      </c>
      <c r="W535" s="132">
        <f>IF(U535="COMPARTIR",'01-Mapa de riesgo-UO'!BA536, IF(U535=0, 0,$I$6))</f>
        <v>0</v>
      </c>
      <c r="X535" s="278"/>
      <c r="Y535" s="278"/>
      <c r="Z535" s="278"/>
      <c r="AA535" s="278"/>
      <c r="AB535" s="440" t="s">
        <v>660</v>
      </c>
    </row>
    <row r="536" spans="1:28" ht="51" hidden="1" customHeight="1" x14ac:dyDescent="0.2">
      <c r="A536" s="378"/>
      <c r="B536" s="372"/>
      <c r="C536" s="459"/>
      <c r="D536" s="372"/>
      <c r="E536" s="372"/>
      <c r="F536" s="372"/>
      <c r="G536" s="133" t="str">
        <f>'01-Mapa de riesgo-UO'!I537</f>
        <v>Cambios de normas expedidas por órganos o entidades extremas a la Universidad</v>
      </c>
      <c r="H536" s="372"/>
      <c r="I536" s="438"/>
      <c r="J536" s="372"/>
      <c r="K536" s="455"/>
      <c r="L536" s="457"/>
      <c r="M536" s="276" t="str">
        <f>IF('01-Mapa de riesgo-UO'!S537="No existen", "No existe control para el riesgo",'01-Mapa de riesgo-UO'!W537)</f>
        <v>Análisis y revisión de los diferentes Estatutos de la Universidad para llevar a cabo un control de la vigencia o modificaciones surtidas</v>
      </c>
      <c r="N536" s="276">
        <f>'01-Mapa de riesgo-UO'!AB537</f>
        <v>0</v>
      </c>
      <c r="O536" s="276" t="str">
        <f>'01-Mapa de riesgo-UO'!AG537</f>
        <v>Contrato prestación de servicios</v>
      </c>
      <c r="P536" s="277" t="str">
        <f>'01-Mapa de riesgo-UO'!AL537</f>
        <v>Semestral</v>
      </c>
      <c r="Q536" s="277" t="str">
        <f>'01-Mapa de riesgo-UO'!AP537</f>
        <v>Preventivo</v>
      </c>
      <c r="R536" s="438"/>
      <c r="S536" s="457" t="s">
        <v>2513</v>
      </c>
      <c r="T536" s="457"/>
      <c r="U536" s="114" t="str">
        <f>'01-Mapa de riesgo-UO'!AW537</f>
        <v>ASUMIR</v>
      </c>
      <c r="V536" s="114">
        <f>'01-Mapa de riesgo-UO'!AX537</f>
        <v>0</v>
      </c>
      <c r="W536" s="132">
        <f>IF(U536="COMPARTIR",'01-Mapa de riesgo-UO'!BA537, IF(U536=0, 0,$I$6))</f>
        <v>0</v>
      </c>
      <c r="X536" s="278"/>
      <c r="Y536" s="278"/>
      <c r="Z536" s="278"/>
      <c r="AA536" s="278"/>
      <c r="AB536" s="440"/>
    </row>
    <row r="537" spans="1:28" ht="51" hidden="1" customHeight="1" x14ac:dyDescent="0.2">
      <c r="A537" s="378"/>
      <c r="B537" s="372"/>
      <c r="C537" s="459"/>
      <c r="D537" s="372"/>
      <c r="E537" s="372"/>
      <c r="F537" s="372"/>
      <c r="G537" s="133">
        <f>'01-Mapa de riesgo-UO'!I538</f>
        <v>0</v>
      </c>
      <c r="H537" s="372"/>
      <c r="I537" s="438"/>
      <c r="J537" s="372"/>
      <c r="K537" s="455"/>
      <c r="L537" s="457"/>
      <c r="M537" s="276">
        <f>IF('01-Mapa de riesgo-UO'!S538="No existen", "No existe control para el riesgo",'01-Mapa de riesgo-UO'!W538)</f>
        <v>0</v>
      </c>
      <c r="N537" s="276">
        <f>'01-Mapa de riesgo-UO'!AB538</f>
        <v>0</v>
      </c>
      <c r="O537" s="276">
        <f>'01-Mapa de riesgo-UO'!AG538</f>
        <v>0</v>
      </c>
      <c r="P537" s="277">
        <f>'01-Mapa de riesgo-UO'!AL538</f>
        <v>0</v>
      </c>
      <c r="Q537" s="277">
        <f>'01-Mapa de riesgo-UO'!AP538</f>
        <v>0</v>
      </c>
      <c r="R537" s="438"/>
      <c r="S537" s="457"/>
      <c r="T537" s="457"/>
      <c r="U537" s="114" t="str">
        <f>'01-Mapa de riesgo-UO'!AW538</f>
        <v>ASUMIR</v>
      </c>
      <c r="V537" s="114">
        <f>'01-Mapa de riesgo-UO'!AX538</f>
        <v>0</v>
      </c>
      <c r="W537" s="132">
        <f>IF(U537="COMPARTIR",'01-Mapa de riesgo-UO'!BA538, IF(U537=0, 0,$I$6))</f>
        <v>0</v>
      </c>
      <c r="X537" s="278"/>
      <c r="Y537" s="278"/>
      <c r="Z537" s="278"/>
      <c r="AA537" s="278"/>
      <c r="AB537" s="440"/>
    </row>
    <row r="538" spans="1:28" ht="51" hidden="1" customHeight="1" x14ac:dyDescent="0.2">
      <c r="A538" s="378">
        <v>177</v>
      </c>
      <c r="B538" s="372" t="str">
        <f>'01-Mapa de riesgo-UO'!D539</f>
        <v>ADMINISTRACIÓN_INSTITUCIONAL</v>
      </c>
      <c r="C538" s="459"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372" t="str">
        <f>'01-Mapa de riesgo-UO'!AU539</f>
        <v>Metros lineales de archivos histórico y central conservados únicamente en soporte papel</v>
      </c>
      <c r="K538" s="455">
        <v>860</v>
      </c>
      <c r="L538" s="457" t="s">
        <v>3113</v>
      </c>
      <c r="M538" s="276" t="str">
        <f>IF('01-Mapa de riesgo-UO'!S539="No existen", "No existe control para el riesgo",'01-Mapa de riesgo-UO'!W539)</f>
        <v>Recarga de Extintores , Control de temperatura,humedad y Verificación de sensores de humo</v>
      </c>
      <c r="N538" s="276">
        <f>'01-Mapa de riesgo-UO'!AB539</f>
        <v>0</v>
      </c>
      <c r="O538" s="276" t="str">
        <f>'01-Mapa de riesgo-UO'!AG539</f>
        <v>Técnico Administrativo  Transitorio - Gestión de Servicios Institucionales</v>
      </c>
      <c r="P538" s="277" t="str">
        <f>'01-Mapa de riesgo-UO'!AL539</f>
        <v>Anual</v>
      </c>
      <c r="Q538" s="277" t="str">
        <f>'01-Mapa de riesgo-UO'!AP539</f>
        <v>Preventivo</v>
      </c>
      <c r="R538" s="438" t="str">
        <f>'01-Mapa de riesgo-UO'!AR539</f>
        <v>ACEPTABLE</v>
      </c>
      <c r="S538" s="457" t="s">
        <v>2515</v>
      </c>
      <c r="T538" s="457"/>
      <c r="U538" s="114" t="str">
        <f>'01-Mapa de riesgo-UO'!AW539</f>
        <v>ASUMIR</v>
      </c>
      <c r="V538" s="114">
        <f>'01-Mapa de riesgo-UO'!AX539</f>
        <v>0</v>
      </c>
      <c r="W538" s="132">
        <f>IF(U538="COMPARTIR",'01-Mapa de riesgo-UO'!BA539, IF(U538=0, 0,$I$6))</f>
        <v>0</v>
      </c>
      <c r="X538" s="278"/>
      <c r="Y538" s="278"/>
      <c r="Z538" s="278"/>
      <c r="AA538" s="278"/>
      <c r="AB538" s="440" t="s">
        <v>660</v>
      </c>
    </row>
    <row r="539" spans="1:28" ht="51" hidden="1" customHeight="1" x14ac:dyDescent="0.2">
      <c r="A539" s="378"/>
      <c r="B539" s="372"/>
      <c r="C539" s="459"/>
      <c r="D539" s="372"/>
      <c r="E539" s="372"/>
      <c r="F539" s="372"/>
      <c r="G539" s="133" t="str">
        <f>'01-Mapa de riesgo-UO'!I540</f>
        <v>Controles de acceso deficientes</v>
      </c>
      <c r="H539" s="372"/>
      <c r="I539" s="438"/>
      <c r="J539" s="372"/>
      <c r="K539" s="455"/>
      <c r="L539" s="457"/>
      <c r="M539" s="276" t="str">
        <f>IF('01-Mapa de riesgo-UO'!S540="No existen", "No existe control para el riesgo",'01-Mapa de riesgo-UO'!W540)</f>
        <v>Microfilmación y Digitalización</v>
      </c>
      <c r="N539" s="276">
        <f>'01-Mapa de riesgo-UO'!AB540</f>
        <v>0</v>
      </c>
      <c r="O539" s="276" t="str">
        <f>'01-Mapa de riesgo-UO'!AG540</f>
        <v xml:space="preserve">Transitorio Administrativo II y III. Luis Fernando Guzmán; Hugo Armando Pérez; Sebastian Zapata </v>
      </c>
      <c r="P539" s="277" t="str">
        <f>'01-Mapa de riesgo-UO'!AL540</f>
        <v>Mensual</v>
      </c>
      <c r="Q539" s="277" t="str">
        <f>'01-Mapa de riesgo-UO'!AP540</f>
        <v>Preventivo</v>
      </c>
      <c r="R539" s="438"/>
      <c r="S539" s="457" t="s">
        <v>2516</v>
      </c>
      <c r="T539" s="457"/>
      <c r="U539" s="114" t="str">
        <f>'01-Mapa de riesgo-UO'!AW540</f>
        <v>ASUMIR</v>
      </c>
      <c r="V539" s="114">
        <f>'01-Mapa de riesgo-UO'!AX540</f>
        <v>0</v>
      </c>
      <c r="W539" s="132">
        <f>IF(U539="COMPARTIR",'01-Mapa de riesgo-UO'!BA540, IF(U539=0, 0,$I$6))</f>
        <v>0</v>
      </c>
      <c r="X539" s="278"/>
      <c r="Y539" s="278"/>
      <c r="Z539" s="278"/>
      <c r="AA539" s="278"/>
      <c r="AB539" s="440"/>
    </row>
    <row r="540" spans="1:28" ht="51" hidden="1" customHeight="1" x14ac:dyDescent="0.2">
      <c r="A540" s="378"/>
      <c r="B540" s="372"/>
      <c r="C540" s="459"/>
      <c r="D540" s="372"/>
      <c r="E540" s="372"/>
      <c r="F540" s="372"/>
      <c r="G540" s="133">
        <f>'01-Mapa de riesgo-UO'!I541</f>
        <v>0</v>
      </c>
      <c r="H540" s="372"/>
      <c r="I540" s="438"/>
      <c r="J540" s="372"/>
      <c r="K540" s="455"/>
      <c r="L540" s="457"/>
      <c r="M540" s="276" t="str">
        <f>IF('01-Mapa de riesgo-UO'!S541="No existen", "No existe control para el riesgo",'01-Mapa de riesgo-UO'!W541)</f>
        <v>Inventario documental</v>
      </c>
      <c r="N540" s="276">
        <f>'01-Mapa de riesgo-UO'!AB541</f>
        <v>0</v>
      </c>
      <c r="O540" s="276" t="str">
        <f>'01-Mapa de riesgo-UO'!AG541</f>
        <v>Transitorio Administrativo III. Laura Gabriela Velandia Rodriguez</v>
      </c>
      <c r="P540" s="277" t="str">
        <f>'01-Mapa de riesgo-UO'!AL541</f>
        <v>No definida</v>
      </c>
      <c r="Q540" s="277" t="str">
        <f>'01-Mapa de riesgo-UO'!AP541</f>
        <v>Preventivo</v>
      </c>
      <c r="R540" s="438"/>
      <c r="S540" s="457" t="s">
        <v>3115</v>
      </c>
      <c r="T540" s="457"/>
      <c r="U540" s="114" t="str">
        <f>'01-Mapa de riesgo-UO'!AW541</f>
        <v>ASUMIR</v>
      </c>
      <c r="V540" s="114">
        <f>'01-Mapa de riesgo-UO'!AX541</f>
        <v>0</v>
      </c>
      <c r="W540" s="132">
        <f>IF(U540="COMPARTIR",'01-Mapa de riesgo-UO'!BA541, IF(U540=0, 0,$I$6))</f>
        <v>0</v>
      </c>
      <c r="X540" s="278"/>
      <c r="Y540" s="278"/>
      <c r="Z540" s="278"/>
      <c r="AA540" s="278"/>
      <c r="AB540" s="440"/>
    </row>
    <row r="541" spans="1:28" ht="51" hidden="1" customHeight="1" x14ac:dyDescent="0.2">
      <c r="A541" s="378">
        <v>178</v>
      </c>
      <c r="B541" s="372" t="str">
        <f>'01-Mapa de riesgo-UO'!D542</f>
        <v>ADMINISTRACIÓN_INSTITUCIONAL</v>
      </c>
      <c r="C541" s="459"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372" t="str">
        <f>'01-Mapa de riesgo-UO'!AU542</f>
        <v xml:space="preserve">Instrumentos Archivisticos actualizados  (PGD y FUID)  y Convalidados (TRD Y CCD) </v>
      </c>
      <c r="K541" s="455">
        <v>4</v>
      </c>
      <c r="L541" s="457" t="s">
        <v>3114</v>
      </c>
      <c r="M541" s="276" t="str">
        <f>IF('01-Mapa de riesgo-UO'!S542="No existen", "No existe control para el riesgo",'01-Mapa de riesgo-UO'!W542)</f>
        <v>Actualización Inventario documental</v>
      </c>
      <c r="N541" s="276">
        <f>'01-Mapa de riesgo-UO'!AB542</f>
        <v>0</v>
      </c>
      <c r="O541" s="276" t="str">
        <f>'01-Mapa de riesgo-UO'!AG542</f>
        <v>Transitorio Administrativo III. Laura Gabriela Velandia Rodriguez</v>
      </c>
      <c r="P541" s="277" t="str">
        <f>'01-Mapa de riesgo-UO'!AL542</f>
        <v>No definida</v>
      </c>
      <c r="Q541" s="277" t="str">
        <f>'01-Mapa de riesgo-UO'!AP542</f>
        <v>Preventivo</v>
      </c>
      <c r="R541" s="438" t="str">
        <f>'01-Mapa de riesgo-UO'!AR542</f>
        <v>ACEPTABLE</v>
      </c>
      <c r="S541" s="457" t="s">
        <v>3116</v>
      </c>
      <c r="T541" s="457"/>
      <c r="U541" s="114" t="str">
        <f>'01-Mapa de riesgo-UO'!AW542</f>
        <v>ASUMIR</v>
      </c>
      <c r="V541" s="114">
        <f>'01-Mapa de riesgo-UO'!AX542</f>
        <v>0</v>
      </c>
      <c r="W541" s="132">
        <f>IF(U541="COMPARTIR",'01-Mapa de riesgo-UO'!BA542, IF(U541=0, 0,$I$6))</f>
        <v>0</v>
      </c>
      <c r="X541" s="278"/>
      <c r="Y541" s="278"/>
      <c r="Z541" s="278"/>
      <c r="AA541" s="278"/>
      <c r="AB541" s="440" t="s">
        <v>660</v>
      </c>
    </row>
    <row r="542" spans="1:28" ht="51" hidden="1" customHeight="1" x14ac:dyDescent="0.2">
      <c r="A542" s="378"/>
      <c r="B542" s="372"/>
      <c r="C542" s="459"/>
      <c r="D542" s="372"/>
      <c r="E542" s="372"/>
      <c r="F542" s="372"/>
      <c r="G542" s="133" t="str">
        <f>'01-Mapa de riesgo-UO'!I543</f>
        <v>Modificaciones en la Estructura Organizacional y que tienen relación directa con los instrumentos archivisticos</v>
      </c>
      <c r="H542" s="372"/>
      <c r="I542" s="438"/>
      <c r="J542" s="372"/>
      <c r="K542" s="455"/>
      <c r="L542" s="457"/>
      <c r="M542" s="276" t="str">
        <f>IF('01-Mapa de riesgo-UO'!S543="No existen", "No existe control para el riesgo",'01-Mapa de riesgo-UO'!W543)</f>
        <v>Actualización Programa de Gestión Documental</v>
      </c>
      <c r="N542" s="276">
        <f>'01-Mapa de riesgo-UO'!AB543</f>
        <v>0</v>
      </c>
      <c r="O542" s="276" t="str">
        <f>'01-Mapa de riesgo-UO'!AG543</f>
        <v>Profesional I Lina Maria Valencia Giraldo</v>
      </c>
      <c r="P542" s="277" t="str">
        <f>'01-Mapa de riesgo-UO'!AL543</f>
        <v>No definida</v>
      </c>
      <c r="Q542" s="277" t="str">
        <f>'01-Mapa de riesgo-UO'!AP543</f>
        <v>Preventivo</v>
      </c>
      <c r="R542" s="438"/>
      <c r="S542" s="457" t="s">
        <v>2517</v>
      </c>
      <c r="T542" s="457"/>
      <c r="U542" s="114" t="str">
        <f>'01-Mapa de riesgo-UO'!AW543</f>
        <v>ASUMIR</v>
      </c>
      <c r="V542" s="114">
        <f>'01-Mapa de riesgo-UO'!AX543</f>
        <v>0</v>
      </c>
      <c r="W542" s="132">
        <f>IF(U542="COMPARTIR",'01-Mapa de riesgo-UO'!BA543, IF(U542=0, 0,$I$6))</f>
        <v>0</v>
      </c>
      <c r="X542" s="278"/>
      <c r="Y542" s="278"/>
      <c r="Z542" s="278"/>
      <c r="AA542" s="278"/>
      <c r="AB542" s="440"/>
    </row>
    <row r="543" spans="1:28" ht="51" hidden="1" customHeight="1" x14ac:dyDescent="0.2">
      <c r="A543" s="378"/>
      <c r="B543" s="372"/>
      <c r="C543" s="459"/>
      <c r="D543" s="372"/>
      <c r="E543" s="372"/>
      <c r="F543" s="372"/>
      <c r="G543" s="133">
        <f>'01-Mapa de riesgo-UO'!I544</f>
        <v>0</v>
      </c>
      <c r="H543" s="372"/>
      <c r="I543" s="438"/>
      <c r="J543" s="372"/>
      <c r="K543" s="455"/>
      <c r="L543" s="457"/>
      <c r="M543" s="276" t="str">
        <f>IF('01-Mapa de riesgo-UO'!S544="No existen", "No existe control para el riesgo",'01-Mapa de riesgo-UO'!W544)</f>
        <v>Actualización  de las Series Documentales  unidades organizacionales académicas y administrativas</v>
      </c>
      <c r="N543" s="276">
        <f>'01-Mapa de riesgo-UO'!AB544</f>
        <v>0</v>
      </c>
      <c r="O543" s="276" t="str">
        <f>'01-Mapa de riesgo-UO'!AG544</f>
        <v>Transitorio Administrativo III Hugo Armando Pérez; Luis Fernando Guzmán Profesional I Lina Maria Valencia Giraldo</v>
      </c>
      <c r="P543" s="277" t="str">
        <f>'01-Mapa de riesgo-UO'!AL544</f>
        <v>No definida</v>
      </c>
      <c r="Q543" s="277" t="str">
        <f>'01-Mapa de riesgo-UO'!AP544</f>
        <v>Preventivo</v>
      </c>
      <c r="R543" s="438"/>
      <c r="S543" s="457" t="s">
        <v>3117</v>
      </c>
      <c r="T543" s="457"/>
      <c r="U543" s="114" t="str">
        <f>'01-Mapa de riesgo-UO'!AW544</f>
        <v>ASUMIR</v>
      </c>
      <c r="V543" s="114">
        <f>'01-Mapa de riesgo-UO'!AX544</f>
        <v>0</v>
      </c>
      <c r="W543" s="132">
        <f>IF(U543="COMPARTIR",'01-Mapa de riesgo-UO'!BA544, IF(U543=0, 0,$I$6))</f>
        <v>0</v>
      </c>
      <c r="X543" s="278"/>
      <c r="Y543" s="278"/>
      <c r="Z543" s="278"/>
      <c r="AA543" s="278"/>
      <c r="AB543" s="440"/>
    </row>
    <row r="544" spans="1:28" ht="51" hidden="1" customHeight="1" x14ac:dyDescent="0.2">
      <c r="A544" s="378">
        <v>179</v>
      </c>
      <c r="B544" s="372" t="str">
        <f>'01-Mapa de riesgo-UO'!D545</f>
        <v>ADMINISTRACIÓN_INSTITUCIONAL</v>
      </c>
      <c r="C544" s="459"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372" t="str">
        <f>'01-Mapa de riesgo-UO'!AU545</f>
        <v>Número de suspensiones del servicio de energía eléctrica por más de cuatro horas presentados por año en actividades no programadas.</v>
      </c>
      <c r="K544" s="455">
        <v>0</v>
      </c>
      <c r="L544" s="457" t="s">
        <v>2553</v>
      </c>
      <c r="M544" s="276" t="str">
        <f>IF('01-Mapa de riesgo-UO'!S545="No existen", "No existe control para el riesgo",'01-Mapa de riesgo-UO'!W545)</f>
        <v xml:space="preserve">Seguimiento a la ejecución del plan de mantenimiento de equipos </v>
      </c>
      <c r="N544" s="276">
        <f>'01-Mapa de riesgo-UO'!AB545</f>
        <v>0</v>
      </c>
      <c r="O544" s="276" t="str">
        <f>'01-Mapa de riesgo-UO'!AG545</f>
        <v>Jefe Mantenimiento institucional</v>
      </c>
      <c r="P544" s="277" t="str">
        <f>'01-Mapa de riesgo-UO'!AL545</f>
        <v>Anual</v>
      </c>
      <c r="Q544" s="277" t="str">
        <f>'01-Mapa de riesgo-UO'!AP545</f>
        <v>Preventivo</v>
      </c>
      <c r="R544" s="438" t="str">
        <f>'01-Mapa de riesgo-UO'!AR545</f>
        <v>ACEPTABLE</v>
      </c>
      <c r="S544" s="457" t="s">
        <v>3119</v>
      </c>
      <c r="T544" s="457"/>
      <c r="U544" s="114" t="str">
        <f>'01-Mapa de riesgo-UO'!AW545</f>
        <v>REDUCIR</v>
      </c>
      <c r="V544" s="114" t="str">
        <f>'01-Mapa de riesgo-UO'!AX545</f>
        <v>Realizar revisión periódica de estado de plantas eléctricas y UPS.</v>
      </c>
      <c r="W544" s="132">
        <f>IF(U544="COMPARTIR",'01-Mapa de riesgo-UO'!BA545, IF(U544=0, 0,$I$6))</f>
        <v>0</v>
      </c>
      <c r="X544" s="278" t="s">
        <v>282</v>
      </c>
      <c r="Y544" s="278" t="s">
        <v>2554</v>
      </c>
      <c r="Z544" s="278" t="s">
        <v>643</v>
      </c>
      <c r="AA544" s="278"/>
      <c r="AB544" s="440" t="s">
        <v>660</v>
      </c>
    </row>
    <row r="545" spans="1:28" ht="51" hidden="1" customHeight="1" x14ac:dyDescent="0.2">
      <c r="A545" s="378"/>
      <c r="B545" s="372"/>
      <c r="C545" s="459"/>
      <c r="D545" s="372"/>
      <c r="E545" s="372"/>
      <c r="F545" s="372"/>
      <c r="G545" s="133" t="str">
        <f>'01-Mapa de riesgo-UO'!I546</f>
        <v>Errores humanos en la operación y mantenimiento de equipos y redes.</v>
      </c>
      <c r="H545" s="372"/>
      <c r="I545" s="438"/>
      <c r="J545" s="372"/>
      <c r="K545" s="455"/>
      <c r="L545" s="457"/>
      <c r="M545" s="276" t="str">
        <f>IF('01-Mapa de riesgo-UO'!S546="No existen", "No existe control para el riesgo",'01-Mapa de riesgo-UO'!W546)</f>
        <v>Revisión periodica al estado de las redes eléctricas</v>
      </c>
      <c r="N545" s="276">
        <f>'01-Mapa de riesgo-UO'!AB546</f>
        <v>0</v>
      </c>
      <c r="O545" s="276" t="str">
        <f>'01-Mapa de riesgo-UO'!AG546</f>
        <v>Jefe Mantenimiento institucional</v>
      </c>
      <c r="P545" s="277" t="str">
        <f>'01-Mapa de riesgo-UO'!AL546</f>
        <v>Mensual</v>
      </c>
      <c r="Q545" s="277" t="str">
        <f>'01-Mapa de riesgo-UO'!AP546</f>
        <v>Detectivo</v>
      </c>
      <c r="R545" s="438"/>
      <c r="S545" s="457" t="s">
        <v>3120</v>
      </c>
      <c r="T545" s="457"/>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8" t="s">
        <v>282</v>
      </c>
      <c r="Y545" s="278" t="s">
        <v>2555</v>
      </c>
      <c r="Z545" s="278" t="s">
        <v>643</v>
      </c>
      <c r="AA545" s="278"/>
      <c r="AB545" s="440"/>
    </row>
    <row r="546" spans="1:28" ht="51" hidden="1" customHeight="1" x14ac:dyDescent="0.2">
      <c r="A546" s="378"/>
      <c r="B546" s="372"/>
      <c r="C546" s="459"/>
      <c r="D546" s="372"/>
      <c r="E546" s="372"/>
      <c r="F546" s="372"/>
      <c r="G546" s="133" t="str">
        <f>'01-Mapa de riesgo-UO'!I547</f>
        <v>Fallos en equipos y redes de media tensión del proveedor de servicio.</v>
      </c>
      <c r="H546" s="372"/>
      <c r="I546" s="438"/>
      <c r="J546" s="372"/>
      <c r="K546" s="455"/>
      <c r="L546" s="457"/>
      <c r="M546" s="276" t="str">
        <f>IF('01-Mapa de riesgo-UO'!S547="No existen", "No existe control para el riesgo",'01-Mapa de riesgo-UO'!W547)</f>
        <v>Revisión de los requerimientos técnicos para la contratacion del servicio  especializado en mantenimiento eléctrico</v>
      </c>
      <c r="N546" s="276">
        <f>'01-Mapa de riesgo-UO'!AB547</f>
        <v>0</v>
      </c>
      <c r="O546" s="276" t="str">
        <f>'01-Mapa de riesgo-UO'!AG547</f>
        <v>Jefe Mantenimiento institucional</v>
      </c>
      <c r="P546" s="277" t="str">
        <f>'01-Mapa de riesgo-UO'!AL547</f>
        <v>Anual</v>
      </c>
      <c r="Q546" s="277" t="str">
        <f>'01-Mapa de riesgo-UO'!AP547</f>
        <v>Preventivo</v>
      </c>
      <c r="R546" s="438"/>
      <c r="S546" s="457" t="s">
        <v>3121</v>
      </c>
      <c r="T546" s="457"/>
      <c r="U546" s="114" t="str">
        <f>'01-Mapa de riesgo-UO'!AW547</f>
        <v>REDUCIR</v>
      </c>
      <c r="V546" s="114" t="str">
        <f>'01-Mapa de riesgo-UO'!AX547</f>
        <v>Revisión y mantenimiento de las redes electricas en media y baja tensión</v>
      </c>
      <c r="W546" s="132">
        <f>IF(U546="COMPARTIR",'01-Mapa de riesgo-UO'!BA547, IF(U546=0, 0,$I$6))</f>
        <v>0</v>
      </c>
      <c r="X546" s="278" t="s">
        <v>282</v>
      </c>
      <c r="Y546" s="278" t="s">
        <v>2556</v>
      </c>
      <c r="Z546" s="278" t="s">
        <v>643</v>
      </c>
      <c r="AA546" s="278"/>
      <c r="AB546" s="440"/>
    </row>
    <row r="547" spans="1:28" ht="51" hidden="1" customHeight="1" x14ac:dyDescent="0.2">
      <c r="A547" s="378">
        <v>180</v>
      </c>
      <c r="B547" s="372" t="str">
        <f>'01-Mapa de riesgo-UO'!D548</f>
        <v>ADMINISTRACIÓN_INSTITUCIONAL</v>
      </c>
      <c r="C547" s="459"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372" t="str">
        <f>'01-Mapa de riesgo-UO'!AU548</f>
        <v>Número de facturas pagadas fuera de las fechas establecidas por el proveedor.</v>
      </c>
      <c r="K547" s="455">
        <v>1</v>
      </c>
      <c r="L547" s="457" t="s">
        <v>3118</v>
      </c>
      <c r="M547" s="276">
        <f>IF('01-Mapa de riesgo-UO'!S548="No existen", "No existe control para el riesgo",'01-Mapa de riesgo-UO'!W548)</f>
        <v>0</v>
      </c>
      <c r="N547" s="276">
        <f>'01-Mapa de riesgo-UO'!AB548</f>
        <v>0</v>
      </c>
      <c r="O547" s="276">
        <f>'01-Mapa de riesgo-UO'!AG548</f>
        <v>0</v>
      </c>
      <c r="P547" s="277">
        <f>'01-Mapa de riesgo-UO'!AL548</f>
        <v>0</v>
      </c>
      <c r="Q547" s="277">
        <f>'01-Mapa de riesgo-UO'!AP548</f>
        <v>0</v>
      </c>
      <c r="R547" s="438" t="str">
        <f>'01-Mapa de riesgo-UO'!AR548</f>
        <v>INEXISTENTE</v>
      </c>
      <c r="S547" s="457" t="s">
        <v>2557</v>
      </c>
      <c r="T547" s="457"/>
      <c r="U547" s="114">
        <f>'01-Mapa de riesgo-UO'!AW548</f>
        <v>0</v>
      </c>
      <c r="V547" s="114">
        <f>'01-Mapa de riesgo-UO'!AX548</f>
        <v>0</v>
      </c>
      <c r="W547" s="132">
        <f>IF(U547="COMPARTIR",'01-Mapa de riesgo-UO'!BA548, IF(U547=0, 0,$I$6))</f>
        <v>0</v>
      </c>
      <c r="X547" s="278" t="s">
        <v>282</v>
      </c>
      <c r="Y547" s="278" t="s">
        <v>3125</v>
      </c>
      <c r="Z547" s="278" t="s">
        <v>643</v>
      </c>
      <c r="AA547" s="278"/>
      <c r="AB547" s="440" t="s">
        <v>648</v>
      </c>
    </row>
    <row r="548" spans="1:28" ht="51" hidden="1" customHeight="1" x14ac:dyDescent="0.2">
      <c r="A548" s="378"/>
      <c r="B548" s="372"/>
      <c r="C548" s="459"/>
      <c r="D548" s="372"/>
      <c r="E548" s="372"/>
      <c r="F548" s="372"/>
      <c r="G548" s="133" t="str">
        <f>'01-Mapa de riesgo-UO'!I549</f>
        <v>Falta de seguimiento al tramite de pago a proveedores.</v>
      </c>
      <c r="H548" s="372"/>
      <c r="I548" s="438"/>
      <c r="J548" s="372"/>
      <c r="K548" s="455"/>
      <c r="L548" s="457"/>
      <c r="M548" s="276">
        <f>IF('01-Mapa de riesgo-UO'!S549="No existen", "No existe control para el riesgo",'01-Mapa de riesgo-UO'!W549)</f>
        <v>0</v>
      </c>
      <c r="N548" s="276">
        <f>'01-Mapa de riesgo-UO'!AB549</f>
        <v>0</v>
      </c>
      <c r="O548" s="276">
        <f>'01-Mapa de riesgo-UO'!AG549</f>
        <v>0</v>
      </c>
      <c r="P548" s="277">
        <f>'01-Mapa de riesgo-UO'!AL549</f>
        <v>0</v>
      </c>
      <c r="Q548" s="277">
        <f>'01-Mapa de riesgo-UO'!AP549</f>
        <v>0</v>
      </c>
      <c r="R548" s="438"/>
      <c r="S548" s="457"/>
      <c r="T548" s="457"/>
      <c r="U548" s="114">
        <f>'01-Mapa de riesgo-UO'!AW549</f>
        <v>0</v>
      </c>
      <c r="V548" s="114">
        <f>'01-Mapa de riesgo-UO'!AX549</f>
        <v>0</v>
      </c>
      <c r="W548" s="132">
        <f>IF(U548="COMPARTIR",'01-Mapa de riesgo-UO'!BA549, IF(U548=0, 0,$I$6))</f>
        <v>0</v>
      </c>
      <c r="X548" s="278" t="s">
        <v>282</v>
      </c>
      <c r="Y548" s="278" t="s">
        <v>3126</v>
      </c>
      <c r="Z548" s="278" t="s">
        <v>643</v>
      </c>
      <c r="AA548" s="278"/>
      <c r="AB548" s="440"/>
    </row>
    <row r="549" spans="1:28" ht="51" hidden="1" customHeight="1" x14ac:dyDescent="0.2">
      <c r="A549" s="378"/>
      <c r="B549" s="372"/>
      <c r="C549" s="459"/>
      <c r="D549" s="372"/>
      <c r="E549" s="372"/>
      <c r="F549" s="372"/>
      <c r="G549" s="133" t="str">
        <f>'01-Mapa de riesgo-UO'!I550</f>
        <v xml:space="preserve">Diligenciamiento oportuno del acta de recibido a satisfaccion por de los supervisores </v>
      </c>
      <c r="H549" s="372"/>
      <c r="I549" s="438"/>
      <c r="J549" s="372"/>
      <c r="K549" s="455"/>
      <c r="L549" s="457"/>
      <c r="M549" s="276">
        <f>IF('01-Mapa de riesgo-UO'!S550="No existen", "No existe control para el riesgo",'01-Mapa de riesgo-UO'!W550)</f>
        <v>0</v>
      </c>
      <c r="N549" s="276">
        <f>'01-Mapa de riesgo-UO'!AB550</f>
        <v>0</v>
      </c>
      <c r="O549" s="276">
        <f>'01-Mapa de riesgo-UO'!AG550</f>
        <v>0</v>
      </c>
      <c r="P549" s="277">
        <f>'01-Mapa de riesgo-UO'!AL550</f>
        <v>0</v>
      </c>
      <c r="Q549" s="277">
        <f>'01-Mapa de riesgo-UO'!AP550</f>
        <v>0</v>
      </c>
      <c r="R549" s="438"/>
      <c r="S549" s="457"/>
      <c r="T549" s="457"/>
      <c r="U549" s="114">
        <f>'01-Mapa de riesgo-UO'!AW550</f>
        <v>0</v>
      </c>
      <c r="V549" s="114">
        <f>'01-Mapa de riesgo-UO'!AX550</f>
        <v>0</v>
      </c>
      <c r="W549" s="132">
        <f>IF(U549="COMPARTIR",'01-Mapa de riesgo-UO'!BA550, IF(U549=0, 0,$I$6))</f>
        <v>0</v>
      </c>
      <c r="X549" s="278" t="s">
        <v>282</v>
      </c>
      <c r="Y549" s="278" t="s">
        <v>3127</v>
      </c>
      <c r="Z549" s="278" t="s">
        <v>643</v>
      </c>
      <c r="AA549" s="278"/>
      <c r="AB549" s="440"/>
    </row>
    <row r="550" spans="1:28" ht="51" hidden="1" customHeight="1" x14ac:dyDescent="0.2">
      <c r="A550" s="378">
        <v>181</v>
      </c>
      <c r="B550" s="372" t="str">
        <f>'01-Mapa de riesgo-UO'!D551</f>
        <v>ADMINISTRACIÓN_INSTITUCIONAL</v>
      </c>
      <c r="C550" s="459"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372" t="str">
        <f>'01-Mapa de riesgo-UO'!AU551</f>
        <v>Número de veces que se suspenden las actividades académicas o administrativas por agotamiento de las reservas de agua durante la vigencia en actividades no programadas</v>
      </c>
      <c r="K550" s="471">
        <v>0</v>
      </c>
      <c r="L550" s="457" t="s">
        <v>2558</v>
      </c>
      <c r="M550" s="276" t="str">
        <f>IF('01-Mapa de riesgo-UO'!S551="No existen", "No existe control para el riesgo",'01-Mapa de riesgo-UO'!W551)</f>
        <v>Revisión periódica de los niveles de los tanques de almacenamiento de agua</v>
      </c>
      <c r="N550" s="276">
        <f>'01-Mapa de riesgo-UO'!AB551</f>
        <v>0</v>
      </c>
      <c r="O550" s="276" t="str">
        <f>'01-Mapa de riesgo-UO'!AG551</f>
        <v>Trabajador Oficial/Contratista</v>
      </c>
      <c r="P550" s="277" t="str">
        <f>'01-Mapa de riesgo-UO'!AL551</f>
        <v>Semanal</v>
      </c>
      <c r="Q550" s="277" t="str">
        <f>'01-Mapa de riesgo-UO'!AP551</f>
        <v>Detectivo</v>
      </c>
      <c r="R550" s="438" t="str">
        <f>'01-Mapa de riesgo-UO'!AR551</f>
        <v>ACEPTABLE</v>
      </c>
      <c r="S550" s="457" t="s">
        <v>3122</v>
      </c>
      <c r="T550" s="457"/>
      <c r="U550" s="114" t="str">
        <f>'01-Mapa de riesgo-UO'!AW551</f>
        <v>ASUMIR</v>
      </c>
      <c r="V550" s="114">
        <f>'01-Mapa de riesgo-UO'!AX551</f>
        <v>0</v>
      </c>
      <c r="W550" s="132">
        <f>IF(U550="COMPARTIR",'01-Mapa de riesgo-UO'!BA551, IF(U550=0, 0,$I$6))</f>
        <v>0</v>
      </c>
      <c r="X550" s="278"/>
      <c r="Y550" s="278"/>
      <c r="Z550" s="278"/>
      <c r="AA550" s="278"/>
      <c r="AB550" s="440" t="s">
        <v>660</v>
      </c>
    </row>
    <row r="551" spans="1:28" ht="51" hidden="1" customHeight="1" x14ac:dyDescent="0.2">
      <c r="A551" s="378"/>
      <c r="B551" s="372"/>
      <c r="C551" s="459"/>
      <c r="D551" s="372"/>
      <c r="E551" s="372"/>
      <c r="F551" s="372"/>
      <c r="G551" s="133" t="str">
        <f>'01-Mapa de riesgo-UO'!I552</f>
        <v xml:space="preserve">Daños ocurridos en la red hidráulica al interior del campus que imposibiliten el suministro de agua. </v>
      </c>
      <c r="H551" s="372"/>
      <c r="I551" s="438"/>
      <c r="J551" s="372"/>
      <c r="K551" s="455"/>
      <c r="L551" s="457"/>
      <c r="M551" s="276" t="str">
        <f>IF('01-Mapa de riesgo-UO'!S552="No existen", "No existe control para el riesgo",'01-Mapa de riesgo-UO'!W552)</f>
        <v>Mantenimiento preventivo sistemas de bombeo en los tanques de reserva de agua</v>
      </c>
      <c r="N551" s="276">
        <f>'01-Mapa de riesgo-UO'!AB552</f>
        <v>0</v>
      </c>
      <c r="O551" s="276" t="str">
        <f>'01-Mapa de riesgo-UO'!AG552</f>
        <v>Trabajador Oficial/Contratista</v>
      </c>
      <c r="P551" s="277" t="str">
        <f>'01-Mapa de riesgo-UO'!AL552</f>
        <v>Trimestral</v>
      </c>
      <c r="Q551" s="277" t="str">
        <f>'01-Mapa de riesgo-UO'!AP552</f>
        <v>Preventivo</v>
      </c>
      <c r="R551" s="438"/>
      <c r="S551" s="457" t="s">
        <v>3123</v>
      </c>
      <c r="T551" s="457"/>
      <c r="U551" s="114" t="str">
        <f>'01-Mapa de riesgo-UO'!AW552</f>
        <v>ASUMIR</v>
      </c>
      <c r="V551" s="114">
        <f>'01-Mapa de riesgo-UO'!AX552</f>
        <v>0</v>
      </c>
      <c r="W551" s="132">
        <f>IF(U551="COMPARTIR",'01-Mapa de riesgo-UO'!BA552, IF(U551=0, 0,$I$6))</f>
        <v>0</v>
      </c>
      <c r="X551" s="278"/>
      <c r="Y551" s="278"/>
      <c r="Z551" s="278"/>
      <c r="AA551" s="278"/>
      <c r="AB551" s="440"/>
    </row>
    <row r="552" spans="1:28" ht="51" hidden="1" customHeight="1" x14ac:dyDescent="0.2">
      <c r="A552" s="378"/>
      <c r="B552" s="372"/>
      <c r="C552" s="459"/>
      <c r="D552" s="372"/>
      <c r="E552" s="372"/>
      <c r="F552" s="372"/>
      <c r="G552" s="133" t="str">
        <f>'01-Mapa de riesgo-UO'!I553</f>
        <v xml:space="preserve">Falta de suministro de agua prolongado por parte del prestador del servicio, por daños ocurridos en la red hidráulica  externa </v>
      </c>
      <c r="H552" s="372"/>
      <c r="I552" s="438"/>
      <c r="J552" s="372"/>
      <c r="K552" s="455"/>
      <c r="L552" s="457"/>
      <c r="M552" s="276" t="str">
        <f>IF('01-Mapa de riesgo-UO'!S553="No existen", "No existe control para el riesgo",'01-Mapa de riesgo-UO'!W553)</f>
        <v>Verificación pagos del servicio de agua realizados por la Universidad.</v>
      </c>
      <c r="N552" s="276">
        <f>'01-Mapa de riesgo-UO'!AB553</f>
        <v>0</v>
      </c>
      <c r="O552" s="276" t="str">
        <f>'01-Mapa de riesgo-UO'!AG553</f>
        <v>Jefe Mantenimiento institucional</v>
      </c>
      <c r="P552" s="277" t="str">
        <f>'01-Mapa de riesgo-UO'!AL553</f>
        <v>Mensual</v>
      </c>
      <c r="Q552" s="277" t="str">
        <f>'01-Mapa de riesgo-UO'!AP553</f>
        <v>Detectivo</v>
      </c>
      <c r="R552" s="438"/>
      <c r="S552" s="457" t="s">
        <v>3124</v>
      </c>
      <c r="T552" s="457"/>
      <c r="U552" s="114" t="str">
        <f>'01-Mapa de riesgo-UO'!AW553</f>
        <v>ASUMIR</v>
      </c>
      <c r="V552" s="114">
        <f>'01-Mapa de riesgo-UO'!AX553</f>
        <v>0</v>
      </c>
      <c r="W552" s="132">
        <f>IF(U552="COMPARTIR",'01-Mapa de riesgo-UO'!BA553, IF(U552=0, 0,$I$6))</f>
        <v>0</v>
      </c>
      <c r="X552" s="278"/>
      <c r="Y552" s="278"/>
      <c r="Z552" s="278"/>
      <c r="AA552" s="278"/>
      <c r="AB552" s="440"/>
    </row>
    <row r="553" spans="1:28" ht="51" hidden="1" customHeight="1" x14ac:dyDescent="0.2">
      <c r="A553" s="378">
        <v>182</v>
      </c>
      <c r="B553" s="372" t="str">
        <f>'01-Mapa de riesgo-UO'!D554</f>
        <v>EGRESADOS</v>
      </c>
      <c r="C553" s="459"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372" t="str">
        <f>'01-Mapa de riesgo-UO'!AU554</f>
        <v>Número de asistentes a eventos de pasa la antorcha 
Número de reuniones con empleadores</v>
      </c>
      <c r="K553" s="455">
        <v>2.5150000000000001</v>
      </c>
      <c r="L553" s="457" t="s">
        <v>3128</v>
      </c>
      <c r="M553" s="276" t="str">
        <f>IF('01-Mapa de riesgo-UO'!S554="No existen", "No existe control para el riesgo",'01-Mapa de riesgo-UO'!W554)</f>
        <v>Sistema de seguimiento a través del área de GTISI</v>
      </c>
      <c r="N553" s="276">
        <f>'01-Mapa de riesgo-UO'!AB554</f>
        <v>0</v>
      </c>
      <c r="O553" s="276" t="str">
        <f>'01-Mapa de riesgo-UO'!AG554</f>
        <v>Ingeniero GTISI
Coordinadora Gestion Egresados</v>
      </c>
      <c r="P553" s="277" t="str">
        <f>'01-Mapa de riesgo-UO'!AL554</f>
        <v>Semestral</v>
      </c>
      <c r="Q553" s="277" t="str">
        <f>'01-Mapa de riesgo-UO'!AP554</f>
        <v>Detectivo</v>
      </c>
      <c r="R553" s="438" t="str">
        <f>'01-Mapa de riesgo-UO'!AR554</f>
        <v>ACEPTABLE</v>
      </c>
      <c r="S553" s="457" t="s">
        <v>2636</v>
      </c>
      <c r="T553" s="457"/>
      <c r="U553" s="114" t="str">
        <f>'01-Mapa de riesgo-UO'!AW554</f>
        <v>COMPARTIR</v>
      </c>
      <c r="V553" s="114" t="str">
        <f>'01-Mapa de riesgo-UO'!AX554</f>
        <v>Implementación de plataforma más ágil y amigable para el usuario</v>
      </c>
      <c r="W553" s="132" t="str">
        <f>IF(U553="COMPARTIR",'01-Mapa de riesgo-UO'!BA554, IF(U553=0, 0,$I$6))</f>
        <v>Soporte Sistema</v>
      </c>
      <c r="X553" s="278" t="s">
        <v>282</v>
      </c>
      <c r="Y553" s="278" t="s">
        <v>3138</v>
      </c>
      <c r="Z553" s="278" t="s">
        <v>643</v>
      </c>
      <c r="AA553" s="278"/>
      <c r="AB553" s="440" t="s">
        <v>660</v>
      </c>
    </row>
    <row r="554" spans="1:28" ht="51" hidden="1" customHeight="1" x14ac:dyDescent="0.2">
      <c r="A554" s="378"/>
      <c r="B554" s="372"/>
      <c r="C554" s="459"/>
      <c r="D554" s="372"/>
      <c r="E554" s="372"/>
      <c r="F554" s="372"/>
      <c r="G554" s="133" t="str">
        <f>'01-Mapa de riesgo-UO'!I555</f>
        <v xml:space="preserve">Deficiente comunicación entre la oficina de egresados, con egresados y empresarios </v>
      </c>
      <c r="H554" s="372"/>
      <c r="I554" s="438"/>
      <c r="J554" s="372"/>
      <c r="K554" s="455"/>
      <c r="L554" s="457"/>
      <c r="M554" s="276" t="str">
        <f>IF('01-Mapa de riesgo-UO'!S555="No existen", "No existe control para el riesgo",'01-Mapa de riesgo-UO'!W555)</f>
        <v>Retroalimentación a las comunicaciones emitidas</v>
      </c>
      <c r="N554" s="276">
        <f>'01-Mapa de riesgo-UO'!AB555</f>
        <v>0</v>
      </c>
      <c r="O554" s="276" t="str">
        <f>'01-Mapa de riesgo-UO'!AG555</f>
        <v>Coordinadora Gestión Egresados
Coordinadora Conmunicaciones ASEUTP</v>
      </c>
      <c r="P554" s="277" t="str">
        <f>'01-Mapa de riesgo-UO'!AL555</f>
        <v>Mensual</v>
      </c>
      <c r="Q554" s="277" t="str">
        <f>'01-Mapa de riesgo-UO'!AP555</f>
        <v>Preventivo</v>
      </c>
      <c r="R554" s="438"/>
      <c r="S554" s="457" t="s">
        <v>3133</v>
      </c>
      <c r="T554" s="457"/>
      <c r="U554" s="114" t="str">
        <f>'01-Mapa de riesgo-UO'!AW555</f>
        <v>REDUCIR</v>
      </c>
      <c r="V554" s="114" t="str">
        <f>'01-Mapa de riesgo-UO'!AX555</f>
        <v>Nuevas estrategias para la constante comunicación</v>
      </c>
      <c r="W554" s="132">
        <f>IF(U554="COMPARTIR",'01-Mapa de riesgo-UO'!BA555, IF(U554=0, 0,$I$6))</f>
        <v>0</v>
      </c>
      <c r="X554" s="278" t="s">
        <v>642</v>
      </c>
      <c r="Y554" s="278" t="s">
        <v>3139</v>
      </c>
      <c r="Z554" s="278" t="s">
        <v>645</v>
      </c>
      <c r="AA554" s="278" t="s">
        <v>3141</v>
      </c>
      <c r="AB554" s="440"/>
    </row>
    <row r="555" spans="1:28" ht="51" hidden="1" customHeight="1" x14ac:dyDescent="0.2">
      <c r="A555" s="378"/>
      <c r="B555" s="372"/>
      <c r="C555" s="459"/>
      <c r="D555" s="372"/>
      <c r="E555" s="372"/>
      <c r="F555" s="372"/>
      <c r="G555" s="133" t="str">
        <f>'01-Mapa de riesgo-UO'!I556</f>
        <v>Deficiencia en la identificación de estrategias y temas de interés, que incentiven la participación</v>
      </c>
      <c r="H555" s="372"/>
      <c r="I555" s="438"/>
      <c r="J555" s="372"/>
      <c r="K555" s="455"/>
      <c r="L555" s="457"/>
      <c r="M555" s="276" t="str">
        <f>IF('01-Mapa de riesgo-UO'!S556="No existen", "No existe control para el riesgo",'01-Mapa de riesgo-UO'!W556)</f>
        <v>Encuesta de satisfacción y de seguimiento</v>
      </c>
      <c r="N555" s="276">
        <f>'01-Mapa de riesgo-UO'!AB556</f>
        <v>0</v>
      </c>
      <c r="O555" s="276" t="str">
        <f>'01-Mapa de riesgo-UO'!AG556</f>
        <v>Ingeniero GTISI
Coordinadora Gestion Egresados</v>
      </c>
      <c r="P555" s="277" t="str">
        <f>'01-Mapa de riesgo-UO'!AL556</f>
        <v>Semestral</v>
      </c>
      <c r="Q555" s="277" t="str">
        <f>'01-Mapa de riesgo-UO'!AP556</f>
        <v>Detectivo</v>
      </c>
      <c r="R555" s="438"/>
      <c r="S555" s="457" t="s">
        <v>2637</v>
      </c>
      <c r="T555" s="457"/>
      <c r="U555" s="114" t="str">
        <f>'01-Mapa de riesgo-UO'!AW556</f>
        <v>REDUCIR</v>
      </c>
      <c r="V555" s="114" t="str">
        <f>'01-Mapa de riesgo-UO'!AX556</f>
        <v>Aseguramiento del diligenciamiento de las encuestas de satisfacción y seguimiento</v>
      </c>
      <c r="W555" s="132">
        <f>IF(U555="COMPARTIR",'01-Mapa de riesgo-UO'!BA556, IF(U555=0, 0,$I$6))</f>
        <v>0</v>
      </c>
      <c r="X555" s="278" t="s">
        <v>282</v>
      </c>
      <c r="Y555" s="278" t="s">
        <v>3140</v>
      </c>
      <c r="Z555" s="278" t="s">
        <v>643</v>
      </c>
      <c r="AA555" s="278"/>
      <c r="AB555" s="440"/>
    </row>
    <row r="556" spans="1:28" ht="51" hidden="1" customHeight="1" x14ac:dyDescent="0.2">
      <c r="A556" s="378">
        <v>183</v>
      </c>
      <c r="B556" s="372" t="str">
        <f>'01-Mapa de riesgo-UO'!D557</f>
        <v>EGRESADOS</v>
      </c>
      <c r="C556" s="459"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372" t="str">
        <f>'01-Mapa de riesgo-UO'!AU557</f>
        <v>Número de respuestas satisfactorias (excelente - buena) del punto número 3 de la encuesta / total de respuestas diligenciadas.</v>
      </c>
      <c r="K556" s="471">
        <v>0.94</v>
      </c>
      <c r="L556" s="457" t="s">
        <v>3129</v>
      </c>
      <c r="M556" s="276" t="str">
        <f>IF('01-Mapa de riesgo-UO'!S557="No existen", "No existe control para el riesgo",'01-Mapa de riesgo-UO'!W557)</f>
        <v>Sistema de seguimiento a través del área de GTISI</v>
      </c>
      <c r="N556" s="276">
        <f>'01-Mapa de riesgo-UO'!AB557</f>
        <v>0</v>
      </c>
      <c r="O556" s="276" t="str">
        <f>'01-Mapa de riesgo-UO'!AG557</f>
        <v>Ingeniero GTISI
Coordinadora Gestion Egresados</v>
      </c>
      <c r="P556" s="277" t="str">
        <f>'01-Mapa de riesgo-UO'!AL557</f>
        <v>Trimestral</v>
      </c>
      <c r="Q556" s="277" t="str">
        <f>'01-Mapa de riesgo-UO'!AP557</f>
        <v>Detectivo</v>
      </c>
      <c r="R556" s="438" t="str">
        <f>'01-Mapa de riesgo-UO'!AR557</f>
        <v>ACEPTABLE</v>
      </c>
      <c r="S556" s="457" t="s">
        <v>2638</v>
      </c>
      <c r="T556" s="457"/>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8" t="s">
        <v>282</v>
      </c>
      <c r="Y556" s="278" t="s">
        <v>2639</v>
      </c>
      <c r="Z556" s="278" t="s">
        <v>643</v>
      </c>
      <c r="AA556" s="278"/>
      <c r="AB556" s="440" t="s">
        <v>660</v>
      </c>
    </row>
    <row r="557" spans="1:28" ht="51" hidden="1" customHeight="1" x14ac:dyDescent="0.2">
      <c r="A557" s="378"/>
      <c r="B557" s="372"/>
      <c r="C557" s="459"/>
      <c r="D557" s="372"/>
      <c r="E557" s="372"/>
      <c r="F557" s="372"/>
      <c r="G557" s="133" t="str">
        <f>'01-Mapa de riesgo-UO'!I558</f>
        <v>Difilcultad en la empleabilidad del egresado</v>
      </c>
      <c r="H557" s="372"/>
      <c r="I557" s="438"/>
      <c r="J557" s="372"/>
      <c r="K557" s="455"/>
      <c r="L557" s="457"/>
      <c r="M557" s="276" t="str">
        <f>IF('01-Mapa de riesgo-UO'!S558="No existen", "No existe control para el riesgo",'01-Mapa de riesgo-UO'!W558)</f>
        <v>Encuesta de empleadores
Indicadores de bolsa de empleo UTP</v>
      </c>
      <c r="N557" s="276">
        <f>'01-Mapa de riesgo-UO'!AB558</f>
        <v>0</v>
      </c>
      <c r="O557" s="276" t="str">
        <f>'01-Mapa de riesgo-UO'!AG558</f>
        <v>Coordinador bolsa de empleo UTP 
Ingeniero GTISI
Coordinadora Gestion Egresado</v>
      </c>
      <c r="P557" s="277" t="str">
        <f>'01-Mapa de riesgo-UO'!AL558</f>
        <v>Trimestral</v>
      </c>
      <c r="Q557" s="277" t="str">
        <f>'01-Mapa de riesgo-UO'!AP558</f>
        <v>Detectivo</v>
      </c>
      <c r="R557" s="438"/>
      <c r="S557" s="457" t="s">
        <v>2640</v>
      </c>
      <c r="T557" s="457"/>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8" t="s">
        <v>642</v>
      </c>
      <c r="Y557" s="278" t="s">
        <v>2641</v>
      </c>
      <c r="Z557" s="278" t="s">
        <v>645</v>
      </c>
      <c r="AA557" s="278" t="s">
        <v>2642</v>
      </c>
      <c r="AB557" s="440"/>
    </row>
    <row r="558" spans="1:28" ht="51" hidden="1" customHeight="1" x14ac:dyDescent="0.2">
      <c r="A558" s="378"/>
      <c r="B558" s="372"/>
      <c r="C558" s="459"/>
      <c r="D558" s="372"/>
      <c r="E558" s="372"/>
      <c r="F558" s="372"/>
      <c r="G558" s="133">
        <f>'01-Mapa de riesgo-UO'!I559</f>
        <v>0</v>
      </c>
      <c r="H558" s="372"/>
      <c r="I558" s="438"/>
      <c r="J558" s="372"/>
      <c r="K558" s="455"/>
      <c r="L558" s="457"/>
      <c r="M558" s="276">
        <f>IF('01-Mapa de riesgo-UO'!S559="No existen", "No existe control para el riesgo",'01-Mapa de riesgo-UO'!W559)</f>
        <v>0</v>
      </c>
      <c r="N558" s="276">
        <f>'01-Mapa de riesgo-UO'!AB559</f>
        <v>0</v>
      </c>
      <c r="O558" s="276">
        <f>'01-Mapa de riesgo-UO'!AG559</f>
        <v>0</v>
      </c>
      <c r="P558" s="277">
        <f>'01-Mapa de riesgo-UO'!AL559</f>
        <v>0</v>
      </c>
      <c r="Q558" s="277">
        <f>'01-Mapa de riesgo-UO'!AP559</f>
        <v>0</v>
      </c>
      <c r="R558" s="438"/>
      <c r="S558" s="457"/>
      <c r="T558" s="457"/>
      <c r="U558" s="114">
        <f>'01-Mapa de riesgo-UO'!AW559</f>
        <v>0</v>
      </c>
      <c r="V558" s="114">
        <f>'01-Mapa de riesgo-UO'!AX559</f>
        <v>0</v>
      </c>
      <c r="W558" s="132">
        <f>IF(U558="COMPARTIR",'01-Mapa de riesgo-UO'!BA559, IF(U558=0, 0,$I$6))</f>
        <v>0</v>
      </c>
      <c r="X558" s="278"/>
      <c r="Y558" s="278"/>
      <c r="Z558" s="278"/>
      <c r="AA558" s="278"/>
      <c r="AB558" s="440"/>
    </row>
    <row r="559" spans="1:28" ht="51" hidden="1" customHeight="1" x14ac:dyDescent="0.2">
      <c r="A559" s="378">
        <v>184</v>
      </c>
      <c r="B559" s="372" t="str">
        <f>'01-Mapa de riesgo-UO'!D560</f>
        <v>DOCENCIA</v>
      </c>
      <c r="C559" s="459"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372" t="str">
        <f>'01-Mapa de riesgo-UO'!AU560</f>
        <v># de Puntos Asignados incorrectos / Total de Puntos Asignados</v>
      </c>
      <c r="K559" s="455">
        <v>0</v>
      </c>
      <c r="L559" s="457" t="s">
        <v>2643</v>
      </c>
      <c r="M559" s="276"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6">
        <f>'01-Mapa de riesgo-UO'!AB560</f>
        <v>0</v>
      </c>
      <c r="O559" s="276" t="str">
        <f>'01-Mapa de riesgo-UO'!AG560</f>
        <v>CIARP</v>
      </c>
      <c r="P559" s="277" t="str">
        <f>'01-Mapa de riesgo-UO'!AL560</f>
        <v>Diaria</v>
      </c>
      <c r="Q559" s="277" t="str">
        <f>'01-Mapa de riesgo-UO'!AP560</f>
        <v>Preventivo</v>
      </c>
      <c r="R559" s="438" t="str">
        <f>'01-Mapa de riesgo-UO'!AR560</f>
        <v>FUERTE</v>
      </c>
      <c r="S559" s="457" t="s">
        <v>2644</v>
      </c>
      <c r="T559" s="457"/>
      <c r="U559" s="114" t="str">
        <f>'01-Mapa de riesgo-UO'!AW560</f>
        <v>ASUMIR</v>
      </c>
      <c r="V559" s="114">
        <f>'01-Mapa de riesgo-UO'!AX560</f>
        <v>0</v>
      </c>
      <c r="W559" s="132">
        <f>IF(U559="COMPARTIR",'01-Mapa de riesgo-UO'!BA560, IF(U559=0, 0,$I$6))</f>
        <v>0</v>
      </c>
      <c r="X559" s="278"/>
      <c r="Y559" s="278"/>
      <c r="Z559" s="278"/>
      <c r="AA559" s="278"/>
      <c r="AB559" s="440" t="s">
        <v>660</v>
      </c>
    </row>
    <row r="560" spans="1:28" ht="51" hidden="1" customHeight="1" x14ac:dyDescent="0.2">
      <c r="A560" s="378"/>
      <c r="B560" s="372"/>
      <c r="C560" s="459"/>
      <c r="D560" s="372"/>
      <c r="E560" s="372"/>
      <c r="F560" s="372"/>
      <c r="G560" s="133" t="str">
        <f>'01-Mapa de riesgo-UO'!I561</f>
        <v>Interpretación de la norma (ambigüedad).</v>
      </c>
      <c r="H560" s="372"/>
      <c r="I560" s="438"/>
      <c r="J560" s="372"/>
      <c r="K560" s="455"/>
      <c r="L560" s="457"/>
      <c r="M560" s="276" t="str">
        <f>IF('01-Mapa de riesgo-UO'!S561="No existen", "No existe control para el riesgo",'01-Mapa de riesgo-UO'!W561)</f>
        <v>Revisión de los Actos Administrativos (Resolución de Rectoría) elaborados, de acuerdo con el estudio preliminar aprobado en Acta</v>
      </c>
      <c r="N560" s="276">
        <f>'01-Mapa de riesgo-UO'!AB561</f>
        <v>0</v>
      </c>
      <c r="O560" s="276" t="str">
        <f>'01-Mapa de riesgo-UO'!AG561</f>
        <v>Transitorio y Contratista (V Académica)</v>
      </c>
      <c r="P560" s="277" t="str">
        <f>'01-Mapa de riesgo-UO'!AL561</f>
        <v>Quincenal</v>
      </c>
      <c r="Q560" s="277" t="str">
        <f>'01-Mapa de riesgo-UO'!AP561</f>
        <v>Preventivo</v>
      </c>
      <c r="R560" s="438"/>
      <c r="S560" s="457" t="s">
        <v>2644</v>
      </c>
      <c r="T560" s="457"/>
      <c r="U560" s="114" t="str">
        <f>'01-Mapa de riesgo-UO'!AW561</f>
        <v>ASUMIR</v>
      </c>
      <c r="V560" s="114">
        <f>'01-Mapa de riesgo-UO'!AX561</f>
        <v>0</v>
      </c>
      <c r="W560" s="132">
        <f>IF(U560="COMPARTIR",'01-Mapa de riesgo-UO'!BA561, IF(U560=0, 0,$I$6))</f>
        <v>0</v>
      </c>
      <c r="X560" s="278"/>
      <c r="Y560" s="278"/>
      <c r="Z560" s="278"/>
      <c r="AA560" s="278"/>
      <c r="AB560" s="440"/>
    </row>
    <row r="561" spans="1:28" ht="51" hidden="1" customHeight="1" x14ac:dyDescent="0.2">
      <c r="A561" s="378"/>
      <c r="B561" s="372"/>
      <c r="C561" s="459"/>
      <c r="D561" s="372"/>
      <c r="E561" s="372"/>
      <c r="F561" s="372"/>
      <c r="G561" s="133" t="str">
        <f>'01-Mapa de riesgo-UO'!I562</f>
        <v>Fallas del sistema de información desde la solicitud hasta el pago y falta de integralidad entre los sistemas.</v>
      </c>
      <c r="H561" s="372"/>
      <c r="I561" s="438"/>
      <c r="J561" s="372"/>
      <c r="K561" s="455"/>
      <c r="L561" s="457"/>
      <c r="M561" s="276" t="str">
        <f>IF('01-Mapa de riesgo-UO'!S562="No existen", "No existe control para el riesgo",'01-Mapa de riesgo-UO'!W562)</f>
        <v>Verificación de los puntos aplicados a nómina o contratación vigente</v>
      </c>
      <c r="N561" s="276">
        <f>'01-Mapa de riesgo-UO'!AB562</f>
        <v>0</v>
      </c>
      <c r="O561" s="276" t="str">
        <f>'01-Mapa de riesgo-UO'!AG562</f>
        <v>Transitorio y Contratista ( V. Académica) y Profesional de Nómina</v>
      </c>
      <c r="P561" s="277" t="str">
        <f>'01-Mapa de riesgo-UO'!AL562</f>
        <v>Mensual</v>
      </c>
      <c r="Q561" s="277" t="str">
        <f>'01-Mapa de riesgo-UO'!AP562</f>
        <v>Preventivo</v>
      </c>
      <c r="R561" s="438"/>
      <c r="S561" s="457" t="s">
        <v>2644</v>
      </c>
      <c r="T561" s="457"/>
      <c r="U561" s="114" t="str">
        <f>'01-Mapa de riesgo-UO'!AW562</f>
        <v>ASUMIR</v>
      </c>
      <c r="V561" s="114">
        <f>'01-Mapa de riesgo-UO'!AX562</f>
        <v>0</v>
      </c>
      <c r="W561" s="132">
        <f>IF(U561="COMPARTIR",'01-Mapa de riesgo-UO'!BA562, IF(U561=0, 0,$I$6))</f>
        <v>0</v>
      </c>
      <c r="X561" s="278"/>
      <c r="Y561" s="278"/>
      <c r="Z561" s="278"/>
      <c r="AA561" s="278"/>
      <c r="AB561" s="440"/>
    </row>
    <row r="562" spans="1:28" ht="51" hidden="1" customHeight="1" x14ac:dyDescent="0.2">
      <c r="A562" s="378">
        <v>185</v>
      </c>
      <c r="B562" s="372" t="str">
        <f>'01-Mapa de riesgo-UO'!D563</f>
        <v>BIENESTAR_INSTITUCIONAL</v>
      </c>
      <c r="C562" s="459"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372" t="str">
        <f>'01-Mapa de riesgo-UO'!AU563</f>
        <v>% de disminución de los recursos financieros para el desarrollo de propuesta de formación frente al año inmediatamente anterior</v>
      </c>
      <c r="K562" s="471">
        <v>0</v>
      </c>
      <c r="L562" s="457" t="s">
        <v>2645</v>
      </c>
      <c r="M562" s="276" t="str">
        <f>IF('01-Mapa de riesgo-UO'!S563="No existen", "No existe control para el riesgo",'01-Mapa de riesgo-UO'!W563)</f>
        <v>Distribución efectiva del presupuesto desde la Vicerrectoria Administraiva y Financiera, según necesidades presupuestadas por el programa</v>
      </c>
      <c r="N562" s="276">
        <f>'01-Mapa de riesgo-UO'!AB563</f>
        <v>0</v>
      </c>
      <c r="O562" s="276" t="str">
        <f>'01-Mapa de riesgo-UO'!AG563</f>
        <v>Transitorio: profesional vicerrectoría administrativa</v>
      </c>
      <c r="P562" s="277" t="str">
        <f>'01-Mapa de riesgo-UO'!AL563</f>
        <v>Anual</v>
      </c>
      <c r="Q562" s="277" t="str">
        <f>'01-Mapa de riesgo-UO'!AP563</f>
        <v>Preventivo</v>
      </c>
      <c r="R562" s="438" t="str">
        <f>'01-Mapa de riesgo-UO'!AR563</f>
        <v>ACEPTABLE</v>
      </c>
      <c r="S562" s="457" t="s">
        <v>2646</v>
      </c>
      <c r="T562" s="457"/>
      <c r="U562" s="114" t="str">
        <f>'01-Mapa de riesgo-UO'!AW563</f>
        <v>ASUMIR</v>
      </c>
      <c r="V562" s="114">
        <f>'01-Mapa de riesgo-UO'!AX563</f>
        <v>0</v>
      </c>
      <c r="W562" s="132">
        <f>IF(U562="COMPARTIR",'01-Mapa de riesgo-UO'!BA563, IF(U562=0, 0,$I$6))</f>
        <v>0</v>
      </c>
      <c r="X562" s="278"/>
      <c r="Y562" s="278"/>
      <c r="Z562" s="278"/>
      <c r="AA562" s="278"/>
      <c r="AB562" s="440" t="s">
        <v>660</v>
      </c>
    </row>
    <row r="563" spans="1:28" ht="51" hidden="1" customHeight="1" x14ac:dyDescent="0.2">
      <c r="A563" s="378"/>
      <c r="B563" s="372"/>
      <c r="C563" s="459"/>
      <c r="D563" s="372"/>
      <c r="E563" s="372"/>
      <c r="F563" s="372"/>
      <c r="G563" s="133" t="str">
        <f>'01-Mapa de riesgo-UO'!I564</f>
        <v>Uso del recurso en actividades que no aportan al bienestar docente.</v>
      </c>
      <c r="H563" s="372"/>
      <c r="I563" s="438"/>
      <c r="J563" s="372"/>
      <c r="K563" s="455"/>
      <c r="L563" s="457"/>
      <c r="M563" s="276" t="str">
        <f>IF('01-Mapa de riesgo-UO'!S564="No existen", "No existe control para el riesgo",'01-Mapa de riesgo-UO'!W564)</f>
        <v>Distribución efectiva del presupuesto desde la Vicerrectoria Administraiva y Financiera, según necesidades presupuestadas por el programa</v>
      </c>
      <c r="N563" s="276">
        <f>'01-Mapa de riesgo-UO'!AB564</f>
        <v>0</v>
      </c>
      <c r="O563" s="276" t="str">
        <f>'01-Mapa de riesgo-UO'!AG564</f>
        <v>Contratista: orden de servicio</v>
      </c>
      <c r="P563" s="277" t="str">
        <f>'01-Mapa de riesgo-UO'!AL564</f>
        <v>Anual</v>
      </c>
      <c r="Q563" s="277" t="str">
        <f>'01-Mapa de riesgo-UO'!AP564</f>
        <v>Preventivo</v>
      </c>
      <c r="R563" s="438"/>
      <c r="S563" s="457" t="s">
        <v>2646</v>
      </c>
      <c r="T563" s="457"/>
      <c r="U563" s="114" t="str">
        <f>'01-Mapa de riesgo-UO'!AW564</f>
        <v>ASUMIR</v>
      </c>
      <c r="V563" s="114">
        <f>'01-Mapa de riesgo-UO'!AX564</f>
        <v>0</v>
      </c>
      <c r="W563" s="132">
        <f>IF(U563="COMPARTIR",'01-Mapa de riesgo-UO'!BA564, IF(U563=0, 0,$I$6))</f>
        <v>0</v>
      </c>
      <c r="X563" s="278"/>
      <c r="Y563" s="278"/>
      <c r="Z563" s="278"/>
      <c r="AA563" s="278"/>
      <c r="AB563" s="440"/>
    </row>
    <row r="564" spans="1:28" ht="51" hidden="1" customHeight="1" x14ac:dyDescent="0.2">
      <c r="A564" s="378"/>
      <c r="B564" s="372"/>
      <c r="C564" s="459"/>
      <c r="D564" s="372"/>
      <c r="E564" s="372"/>
      <c r="F564" s="372"/>
      <c r="G564" s="133">
        <f>'01-Mapa de riesgo-UO'!I565</f>
        <v>0</v>
      </c>
      <c r="H564" s="372"/>
      <c r="I564" s="438"/>
      <c r="J564" s="372"/>
      <c r="K564" s="455"/>
      <c r="L564" s="457"/>
      <c r="M564" s="276">
        <f>IF('01-Mapa de riesgo-UO'!S565="No existen", "No existe control para el riesgo",'01-Mapa de riesgo-UO'!W565)</f>
        <v>0</v>
      </c>
      <c r="N564" s="276">
        <f>'01-Mapa de riesgo-UO'!AB565</f>
        <v>0</v>
      </c>
      <c r="O564" s="276">
        <f>'01-Mapa de riesgo-UO'!AG565</f>
        <v>0</v>
      </c>
      <c r="P564" s="277">
        <f>'01-Mapa de riesgo-UO'!AL565</f>
        <v>0</v>
      </c>
      <c r="Q564" s="277">
        <f>'01-Mapa de riesgo-UO'!AP565</f>
        <v>0</v>
      </c>
      <c r="R564" s="438"/>
      <c r="S564" s="457"/>
      <c r="T564" s="457"/>
      <c r="U564" s="114" t="str">
        <f>'01-Mapa de riesgo-UO'!AW565</f>
        <v>ASUMIR</v>
      </c>
      <c r="V564" s="114">
        <f>'01-Mapa de riesgo-UO'!AX565</f>
        <v>0</v>
      </c>
      <c r="W564" s="132">
        <f>IF(U564="COMPARTIR",'01-Mapa de riesgo-UO'!BA565, IF(U564=0, 0,$I$6))</f>
        <v>0</v>
      </c>
      <c r="X564" s="278"/>
      <c r="Y564" s="278"/>
      <c r="Z564" s="278"/>
      <c r="AA564" s="278"/>
      <c r="AB564" s="440"/>
    </row>
    <row r="565" spans="1:28" ht="68.25" hidden="1" customHeight="1" x14ac:dyDescent="0.2">
      <c r="A565" s="378">
        <v>186</v>
      </c>
      <c r="B565" s="372" t="str">
        <f>'01-Mapa de riesgo-UO'!D566</f>
        <v>DIRECCIONAMIENTO_INSTITUCIONAL</v>
      </c>
      <c r="C565" s="459"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372" t="str">
        <f>'01-Mapa de riesgo-UO'!AU566</f>
        <v># de programas académicos con currículos actualizados/ Meta propuesta de programas académicos con currículos actualizados</v>
      </c>
      <c r="K565" s="471">
        <v>0.99</v>
      </c>
      <c r="L565" s="457" t="s">
        <v>3130</v>
      </c>
      <c r="M565" s="276" t="str">
        <f>IF('01-Mapa de riesgo-UO'!S566="No existen", "No existe control para el riesgo",'01-Mapa de riesgo-UO'!W566)</f>
        <v>Registro de las sesiones de acompañamiento a los programas académicos.
Informe de acompañamiento a los programas académicos</v>
      </c>
      <c r="N565" s="276">
        <f>'01-Mapa de riesgo-UO'!AB566</f>
        <v>0</v>
      </c>
      <c r="O565" s="276" t="str">
        <f>'01-Mapa de riesgo-UO'!AG566</f>
        <v>Contratista:</v>
      </c>
      <c r="P565" s="277" t="str">
        <f>'01-Mapa de riesgo-UO'!AL566</f>
        <v>Anual</v>
      </c>
      <c r="Q565" s="277" t="str">
        <f>'01-Mapa de riesgo-UO'!AP566</f>
        <v>Preventivo</v>
      </c>
      <c r="R565" s="438" t="str">
        <f>'01-Mapa de riesgo-UO'!AR566</f>
        <v>ACEPTABLE</v>
      </c>
      <c r="S565" s="457" t="s">
        <v>661</v>
      </c>
      <c r="T565" s="457"/>
      <c r="U565" s="114" t="str">
        <f>'01-Mapa de riesgo-UO'!AW566</f>
        <v>COMPARTIR</v>
      </c>
      <c r="V565" s="114" t="str">
        <f>'01-Mapa de riesgo-UO'!AX566</f>
        <v>Renovación curricular</v>
      </c>
      <c r="W565" s="132" t="str">
        <f>IF(U565="COMPARTIR",'01-Mapa de riesgo-UO'!BA566, IF(U565=0, 0,$I$6))</f>
        <v>Vicerrectoría Académica,
Facultades y programas académicos</v>
      </c>
      <c r="X565" s="278" t="s">
        <v>282</v>
      </c>
      <c r="Y565" s="278" t="s">
        <v>663</v>
      </c>
      <c r="Z565" s="278" t="s">
        <v>643</v>
      </c>
      <c r="AA565" s="278"/>
      <c r="AB565" s="440" t="s">
        <v>660</v>
      </c>
    </row>
    <row r="566" spans="1:28" ht="51" hidden="1" customHeight="1" x14ac:dyDescent="0.2">
      <c r="A566" s="378"/>
      <c r="B566" s="372"/>
      <c r="C566" s="459"/>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372"/>
      <c r="K566" s="455"/>
      <c r="L566" s="457"/>
      <c r="M566" s="276"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6">
        <f>'01-Mapa de riesgo-UO'!AB567</f>
        <v>0</v>
      </c>
      <c r="O566" s="276" t="str">
        <f>'01-Mapa de riesgo-UO'!AG567</f>
        <v>Contratista:</v>
      </c>
      <c r="P566" s="277" t="str">
        <f>'01-Mapa de riesgo-UO'!AL567</f>
        <v>Anual</v>
      </c>
      <c r="Q566" s="277" t="str">
        <f>'01-Mapa de riesgo-UO'!AP567</f>
        <v>Preventivo</v>
      </c>
      <c r="R566" s="438"/>
      <c r="S566" s="457" t="s">
        <v>662</v>
      </c>
      <c r="T566" s="457"/>
      <c r="U566" s="114">
        <f>'01-Mapa de riesgo-UO'!AW567</f>
        <v>0</v>
      </c>
      <c r="V566" s="114">
        <f>'01-Mapa de riesgo-UO'!AX567</f>
        <v>0</v>
      </c>
      <c r="W566" s="132">
        <f>IF(U566="COMPARTIR",'01-Mapa de riesgo-UO'!BA567, IF(U566=0, 0,$I$6))</f>
        <v>0</v>
      </c>
      <c r="X566" s="278"/>
      <c r="Y566" s="278"/>
      <c r="Z566" s="278"/>
      <c r="AA566" s="278"/>
      <c r="AB566" s="440"/>
    </row>
    <row r="567" spans="1:28" ht="51" hidden="1" customHeight="1" x14ac:dyDescent="0.2">
      <c r="A567" s="378"/>
      <c r="B567" s="372"/>
      <c r="C567" s="459"/>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372"/>
      <c r="K567" s="455"/>
      <c r="L567" s="457"/>
      <c r="M567" s="276">
        <f>IF('01-Mapa de riesgo-UO'!S568="No existen", "No existe control para el riesgo",'01-Mapa de riesgo-UO'!W568)</f>
        <v>0</v>
      </c>
      <c r="N567" s="276">
        <f>'01-Mapa de riesgo-UO'!AB568</f>
        <v>0</v>
      </c>
      <c r="O567" s="276">
        <f>'01-Mapa de riesgo-UO'!AG568</f>
        <v>0</v>
      </c>
      <c r="P567" s="277">
        <f>'01-Mapa de riesgo-UO'!AL568</f>
        <v>0</v>
      </c>
      <c r="Q567" s="277">
        <f>'01-Mapa de riesgo-UO'!AP568</f>
        <v>0</v>
      </c>
      <c r="R567" s="438"/>
      <c r="S567" s="457"/>
      <c r="T567" s="457"/>
      <c r="U567" s="114">
        <f>'01-Mapa de riesgo-UO'!AW568</f>
        <v>0</v>
      </c>
      <c r="V567" s="114">
        <f>'01-Mapa de riesgo-UO'!AX568</f>
        <v>0</v>
      </c>
      <c r="W567" s="132">
        <f>IF(U567="COMPARTIR",'01-Mapa de riesgo-UO'!BA568, IF(U567=0, 0,$I$6))</f>
        <v>0</v>
      </c>
      <c r="X567" s="278"/>
      <c r="Y567" s="278"/>
      <c r="Z567" s="278"/>
      <c r="AA567" s="278"/>
      <c r="AB567" s="440"/>
    </row>
    <row r="568" spans="1:28" ht="51" hidden="1" customHeight="1" x14ac:dyDescent="0.2">
      <c r="A568" s="378">
        <v>187</v>
      </c>
      <c r="B568" s="372" t="str">
        <f>'01-Mapa de riesgo-UO'!D569</f>
        <v>DOCENCIA</v>
      </c>
      <c r="C568" s="459"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372" t="str">
        <f>'01-Mapa de riesgo-UO'!AU569</f>
        <v># de programas con registro calificado vencido / programas activos en un año</v>
      </c>
      <c r="K568" s="472">
        <f>8/109</f>
        <v>7.3394495412844041E-2</v>
      </c>
      <c r="L568" s="457" t="s">
        <v>3131</v>
      </c>
      <c r="M568" s="276"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6">
        <f>'01-Mapa de riesgo-UO'!AB569</f>
        <v>0</v>
      </c>
      <c r="O568" s="276" t="str">
        <f>'01-Mapa de riesgo-UO'!AG569</f>
        <v>Profesional Transitorio</v>
      </c>
      <c r="P568" s="277" t="str">
        <f>'01-Mapa de riesgo-UO'!AL569</f>
        <v>Mensual</v>
      </c>
      <c r="Q568" s="277" t="str">
        <f>'01-Mapa de riesgo-UO'!AP569</f>
        <v>Preventivo</v>
      </c>
      <c r="R568" s="438" t="str">
        <f>'01-Mapa de riesgo-UO'!AR569</f>
        <v>ACEPTABLE</v>
      </c>
      <c r="S568" s="457" t="s">
        <v>2647</v>
      </c>
      <c r="T568" s="457"/>
      <c r="U568" s="114" t="str">
        <f>'01-Mapa de riesgo-UO'!AW569</f>
        <v>ASUMIR</v>
      </c>
      <c r="V568" s="114">
        <f>'01-Mapa de riesgo-UO'!AX569</f>
        <v>0</v>
      </c>
      <c r="W568" s="132">
        <f>IF(U568="COMPARTIR",'01-Mapa de riesgo-UO'!BA569, IF(U568=0, 0,$I$6))</f>
        <v>0</v>
      </c>
      <c r="X568" s="278"/>
      <c r="Y568" s="278"/>
      <c r="Z568" s="278"/>
      <c r="AA568" s="278"/>
      <c r="AB568" s="440" t="s">
        <v>660</v>
      </c>
    </row>
    <row r="569" spans="1:28" ht="51" hidden="1" customHeight="1" x14ac:dyDescent="0.2">
      <c r="A569" s="378"/>
      <c r="B569" s="372"/>
      <c r="C569" s="459"/>
      <c r="D569" s="372"/>
      <c r="E569" s="372"/>
      <c r="F569" s="372"/>
      <c r="G569" s="133" t="str">
        <f>'01-Mapa de riesgo-UO'!I570</f>
        <v>No cumplir con los estándares establecidos para la renovación del Registro Calificado</v>
      </c>
      <c r="H569" s="372"/>
      <c r="I569" s="438"/>
      <c r="J569" s="372"/>
      <c r="K569" s="472"/>
      <c r="L569" s="457"/>
      <c r="M569" s="276" t="str">
        <f>IF('01-Mapa de riesgo-UO'!S570="No existen", "No existe control para el riesgo",'01-Mapa de riesgo-UO'!W570)</f>
        <v>Recordar a través de memorando un año antes, la fecha de vencimiento de registro calificado al programa y a su respectiva facultad</v>
      </c>
      <c r="N569" s="276">
        <f>'01-Mapa de riesgo-UO'!AB570</f>
        <v>0</v>
      </c>
      <c r="O569" s="276" t="str">
        <f>'01-Mapa de riesgo-UO'!AG570</f>
        <v>Profesional Transitorio</v>
      </c>
      <c r="P569" s="277" t="str">
        <f>'01-Mapa de riesgo-UO'!AL570</f>
        <v>No definida</v>
      </c>
      <c r="Q569" s="277" t="str">
        <f>'01-Mapa de riesgo-UO'!AP570</f>
        <v>Preventivo</v>
      </c>
      <c r="R569" s="438"/>
      <c r="S569" s="457" t="s">
        <v>2648</v>
      </c>
      <c r="T569" s="457"/>
      <c r="U569" s="114" t="str">
        <f>'01-Mapa de riesgo-UO'!AW570</f>
        <v>ASUMIR</v>
      </c>
      <c r="V569" s="114">
        <f>'01-Mapa de riesgo-UO'!AX570</f>
        <v>0</v>
      </c>
      <c r="W569" s="132">
        <f>IF(U569="COMPARTIR",'01-Mapa de riesgo-UO'!BA570, IF(U569=0, 0,$I$6))</f>
        <v>0</v>
      </c>
      <c r="X569" s="278"/>
      <c r="Y569" s="278"/>
      <c r="Z569" s="278"/>
      <c r="AA569" s="278"/>
      <c r="AB569" s="440"/>
    </row>
    <row r="570" spans="1:28" ht="51" hidden="1" customHeight="1" x14ac:dyDescent="0.2">
      <c r="A570" s="378"/>
      <c r="B570" s="372"/>
      <c r="C570" s="459"/>
      <c r="D570" s="372"/>
      <c r="E570" s="372"/>
      <c r="F570" s="372"/>
      <c r="G570" s="133">
        <f>'01-Mapa de riesgo-UO'!I571</f>
        <v>0</v>
      </c>
      <c r="H570" s="372"/>
      <c r="I570" s="438"/>
      <c r="J570" s="372"/>
      <c r="K570" s="472"/>
      <c r="L570" s="457"/>
      <c r="M570" s="276" t="str">
        <f>IF('01-Mapa de riesgo-UO'!S571="No existen", "No existe control para el riesgo",'01-Mapa de riesgo-UO'!W571)</f>
        <v>Brindar asesoria a los directores de programa sobre el procedimiento para la solicitud de renovación de registro calificado.</v>
      </c>
      <c r="N570" s="276">
        <f>'01-Mapa de riesgo-UO'!AB571</f>
        <v>0</v>
      </c>
      <c r="O570" s="276" t="str">
        <f>'01-Mapa de riesgo-UO'!AG571</f>
        <v>Profesional Transitorio</v>
      </c>
      <c r="P570" s="277" t="str">
        <f>'01-Mapa de riesgo-UO'!AL571</f>
        <v>No definida</v>
      </c>
      <c r="Q570" s="277" t="str">
        <f>'01-Mapa de riesgo-UO'!AP571</f>
        <v>Preventivo</v>
      </c>
      <c r="R570" s="438"/>
      <c r="S570" s="457" t="s">
        <v>2649</v>
      </c>
      <c r="T570" s="457"/>
      <c r="U570" s="114" t="str">
        <f>'01-Mapa de riesgo-UO'!AW571</f>
        <v>ASUMIR</v>
      </c>
      <c r="V570" s="114">
        <f>'01-Mapa de riesgo-UO'!AX571</f>
        <v>0</v>
      </c>
      <c r="W570" s="132">
        <f>IF(U570="COMPARTIR",'01-Mapa de riesgo-UO'!BA571, IF(U570=0, 0,$I$6))</f>
        <v>0</v>
      </c>
      <c r="X570" s="278"/>
      <c r="Y570" s="278"/>
      <c r="Z570" s="278"/>
      <c r="AA570" s="278"/>
      <c r="AB570" s="440"/>
    </row>
    <row r="571" spans="1:28" ht="51" hidden="1" customHeight="1" x14ac:dyDescent="0.2">
      <c r="A571" s="378">
        <v>188</v>
      </c>
      <c r="B571" s="372" t="str">
        <f>'01-Mapa de riesgo-UO'!D572</f>
        <v>DOCENCIA</v>
      </c>
      <c r="C571" s="459"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372" t="str">
        <f>'01-Mapa de riesgo-UO'!AU572</f>
        <v>% de cancelación =
# de cancelaciones semestrales/ # de estudiantes matriculados semestrales</v>
      </c>
      <c r="K571" s="471">
        <v>0.27100000000000002</v>
      </c>
      <c r="L571" s="457" t="s">
        <v>3132</v>
      </c>
      <c r="M571" s="276" t="str">
        <f>IF('01-Mapa de riesgo-UO'!S572="No existen", "No existe control para el riesgo",'01-Mapa de riesgo-UO'!W572)</f>
        <v>Estrategias de acompañamiento a estudiantes y docentes</v>
      </c>
      <c r="N571" s="276">
        <f>'01-Mapa de riesgo-UO'!AB572</f>
        <v>0</v>
      </c>
      <c r="O571" s="276" t="str">
        <f>'01-Mapa de riesgo-UO'!AG572</f>
        <v>Director/ Transitorio</v>
      </c>
      <c r="P571" s="277" t="str">
        <f>'01-Mapa de riesgo-UO'!AL572</f>
        <v>Semanal</v>
      </c>
      <c r="Q571" s="277" t="str">
        <f>'01-Mapa de riesgo-UO'!AP572</f>
        <v>Preventivo</v>
      </c>
      <c r="R571" s="438" t="str">
        <f>'01-Mapa de riesgo-UO'!AR572</f>
        <v>ACEPTABLE</v>
      </c>
      <c r="S571" s="457" t="s">
        <v>2650</v>
      </c>
      <c r="T571" s="457"/>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8" t="s">
        <v>642</v>
      </c>
      <c r="Y571" s="278" t="s">
        <v>2651</v>
      </c>
      <c r="Z571" s="278" t="s">
        <v>645</v>
      </c>
      <c r="AA571" s="278" t="s">
        <v>2652</v>
      </c>
      <c r="AB571" s="440" t="s">
        <v>648</v>
      </c>
    </row>
    <row r="572" spans="1:28" ht="51" hidden="1" customHeight="1" x14ac:dyDescent="0.2">
      <c r="A572" s="378"/>
      <c r="B572" s="372"/>
      <c r="C572" s="459"/>
      <c r="D572" s="372"/>
      <c r="E572" s="372"/>
      <c r="F572" s="372"/>
      <c r="G572" s="133" t="str">
        <f>'01-Mapa de riesgo-UO'!I573</f>
        <v>Falta de habilidades y competencias fundamentales para mantenerse en la modalidad.</v>
      </c>
      <c r="H572" s="372"/>
      <c r="I572" s="438"/>
      <c r="J572" s="372"/>
      <c r="K572" s="455"/>
      <c r="L572" s="457"/>
      <c r="M572" s="276" t="str">
        <f>IF('01-Mapa de riesgo-UO'!S573="No existen", "No existe control para el riesgo",'01-Mapa de riesgo-UO'!W573)</f>
        <v>Medición periódica de la deserción de los estudiantes en las asignaturas semipresenciales</v>
      </c>
      <c r="N572" s="276">
        <f>'01-Mapa de riesgo-UO'!AB573</f>
        <v>0</v>
      </c>
      <c r="O572" s="276" t="str">
        <f>'01-Mapa de riesgo-UO'!AG573</f>
        <v>Director/ Transitorio</v>
      </c>
      <c r="P572" s="277" t="str">
        <f>'01-Mapa de riesgo-UO'!AL573</f>
        <v>Semanal</v>
      </c>
      <c r="Q572" s="277" t="str">
        <f>'01-Mapa de riesgo-UO'!AP573</f>
        <v>Detectivo</v>
      </c>
      <c r="R572" s="438"/>
      <c r="S572" s="457" t="s">
        <v>2653</v>
      </c>
      <c r="T572" s="457"/>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8" t="s">
        <v>642</v>
      </c>
      <c r="Y572" s="278" t="s">
        <v>2654</v>
      </c>
      <c r="Z572" s="278" t="s">
        <v>645</v>
      </c>
      <c r="AA572" s="278" t="s">
        <v>2655</v>
      </c>
      <c r="AB572" s="440"/>
    </row>
    <row r="573" spans="1:28" ht="51" hidden="1" customHeight="1" x14ac:dyDescent="0.2">
      <c r="A573" s="378"/>
      <c r="B573" s="372"/>
      <c r="C573" s="459"/>
      <c r="D573" s="372"/>
      <c r="E573" s="372"/>
      <c r="F573" s="372"/>
      <c r="G573" s="133" t="str">
        <f>'01-Mapa de riesgo-UO'!I574</f>
        <v>Falta de cultura en el uso del correo institucional.</v>
      </c>
      <c r="H573" s="372"/>
      <c r="I573" s="438"/>
      <c r="J573" s="372"/>
      <c r="K573" s="455"/>
      <c r="L573" s="457"/>
      <c r="M573" s="276">
        <f>IF('01-Mapa de riesgo-UO'!S574="No existen", "No existe control para el riesgo",'01-Mapa de riesgo-UO'!W574)</f>
        <v>0</v>
      </c>
      <c r="N573" s="276">
        <f>'01-Mapa de riesgo-UO'!AB574</f>
        <v>0</v>
      </c>
      <c r="O573" s="276">
        <f>'01-Mapa de riesgo-UO'!AG574</f>
        <v>0</v>
      </c>
      <c r="P573" s="277">
        <f>'01-Mapa de riesgo-UO'!AL574</f>
        <v>0</v>
      </c>
      <c r="Q573" s="277">
        <f>'01-Mapa de riesgo-UO'!AP574</f>
        <v>0</v>
      </c>
      <c r="R573" s="438"/>
      <c r="S573" s="457"/>
      <c r="T573" s="457"/>
      <c r="U573" s="114">
        <f>'01-Mapa de riesgo-UO'!AW574</f>
        <v>0</v>
      </c>
      <c r="V573" s="114">
        <f>'01-Mapa de riesgo-UO'!AX574</f>
        <v>0</v>
      </c>
      <c r="W573" s="132">
        <f>IF(U573="COMPARTIR",'01-Mapa de riesgo-UO'!BA574, IF(U573=0, 0,$I$6))</f>
        <v>0</v>
      </c>
      <c r="X573" s="278"/>
      <c r="Y573" s="278"/>
      <c r="Z573" s="278"/>
      <c r="AA573" s="278"/>
      <c r="AB573" s="440"/>
    </row>
    <row r="574" spans="1:28" ht="51" hidden="1" customHeight="1" x14ac:dyDescent="0.2">
      <c r="A574" s="378">
        <v>189</v>
      </c>
      <c r="B574" s="372" t="str">
        <f>'01-Mapa de riesgo-UO'!D575</f>
        <v>CONTROL_SEGUIMIENTO</v>
      </c>
      <c r="C574" s="459"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372" t="str">
        <f>'01-Mapa de riesgo-UO'!AU575</f>
        <v xml:space="preserve">(No. PQRS sin responder en los tiempos establecidos en el año / total de PQRS  recibidas en el año)*100  </v>
      </c>
      <c r="K574" s="471">
        <v>0.01</v>
      </c>
      <c r="L574" s="457" t="s">
        <v>3142</v>
      </c>
      <c r="M574" s="276"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6" t="str">
        <f>'01-Mapa de riesgo-UO'!AB575</f>
        <v>Aplicativo PQRS</v>
      </c>
      <c r="O574" s="276" t="str">
        <f>'01-Mapa de riesgo-UO'!AG575</f>
        <v>Contratista de administración de la Web - Recursos Informáticos y Educativos</v>
      </c>
      <c r="P574" s="277" t="str">
        <f>'01-Mapa de riesgo-UO'!AL575</f>
        <v>Diaria</v>
      </c>
      <c r="Q574" s="277" t="str">
        <f>'01-Mapa de riesgo-UO'!AP575</f>
        <v>Preventivo</v>
      </c>
      <c r="R574" s="438" t="str">
        <f>'01-Mapa de riesgo-UO'!AR575</f>
        <v>FUERTE</v>
      </c>
      <c r="S574" s="457" t="s">
        <v>3144</v>
      </c>
      <c r="T574" s="457"/>
      <c r="U574" s="114" t="str">
        <f>'01-Mapa de riesgo-UO'!AW575</f>
        <v>ASUMIR</v>
      </c>
      <c r="V574" s="114">
        <f>'01-Mapa de riesgo-UO'!AX575</f>
        <v>0</v>
      </c>
      <c r="W574" s="132">
        <f>IF(U574="COMPARTIR",'01-Mapa de riesgo-UO'!BA575, IF(U574=0, 0,$I$6))</f>
        <v>0</v>
      </c>
      <c r="X574" s="278"/>
      <c r="Y574" s="278"/>
      <c r="Z574" s="278"/>
      <c r="AA574" s="278"/>
      <c r="AB574" s="440" t="s">
        <v>660</v>
      </c>
    </row>
    <row r="575" spans="1:28" ht="51" hidden="1" customHeight="1" x14ac:dyDescent="0.2">
      <c r="A575" s="378"/>
      <c r="B575" s="372"/>
      <c r="C575" s="459"/>
      <c r="D575" s="372"/>
      <c r="E575" s="372"/>
      <c r="F575" s="372"/>
      <c r="G575" s="133" t="str">
        <f>'01-Mapa de riesgo-UO'!I576</f>
        <v>Cambios en los procedimientos no socializados.</v>
      </c>
      <c r="H575" s="372"/>
      <c r="I575" s="438"/>
      <c r="J575" s="372"/>
      <c r="K575" s="455"/>
      <c r="L575" s="457"/>
      <c r="M575" s="276" t="str">
        <f>IF('01-Mapa de riesgo-UO'!S576="No existen", "No existe control para el riesgo",'01-Mapa de riesgo-UO'!W576)</f>
        <v>Socialización del Sistema PQRS y de la normatividad aplicable a la institución.</v>
      </c>
      <c r="N575" s="276">
        <f>'01-Mapa de riesgo-UO'!AB576</f>
        <v>0</v>
      </c>
      <c r="O575" s="276" t="str">
        <f>'01-Mapa de riesgo-UO'!AG576</f>
        <v>Técnico grado 18 Vicerrcetoría Administrativa y Financiera</v>
      </c>
      <c r="P575" s="277" t="str">
        <f>'01-Mapa de riesgo-UO'!AL576</f>
        <v>Semestral</v>
      </c>
      <c r="Q575" s="277" t="str">
        <f>'01-Mapa de riesgo-UO'!AP576</f>
        <v>Preventivo</v>
      </c>
      <c r="R575" s="438"/>
      <c r="S575" s="457" t="s">
        <v>3145</v>
      </c>
      <c r="T575" s="457"/>
      <c r="U575" s="114" t="str">
        <f>'01-Mapa de riesgo-UO'!AW576</f>
        <v>ASUMIR</v>
      </c>
      <c r="V575" s="114">
        <f>'01-Mapa de riesgo-UO'!AX576</f>
        <v>0</v>
      </c>
      <c r="W575" s="132">
        <f>IF(U575="COMPARTIR",'01-Mapa de riesgo-UO'!BA576, IF(U575=0, 0,$I$6))</f>
        <v>0</v>
      </c>
      <c r="X575" s="278"/>
      <c r="Y575" s="278"/>
      <c r="Z575" s="278"/>
      <c r="AA575" s="278"/>
      <c r="AB575" s="440"/>
    </row>
    <row r="576" spans="1:28" ht="51" hidden="1" customHeight="1" x14ac:dyDescent="0.2">
      <c r="A576" s="378"/>
      <c r="B576" s="372"/>
      <c r="C576" s="459"/>
      <c r="D576" s="372"/>
      <c r="E576" s="372"/>
      <c r="F576" s="372"/>
      <c r="G576" s="133" t="str">
        <f>'01-Mapa de riesgo-UO'!I577</f>
        <v>Cambios en la reglamentación o normativa en el manejo de PQRS.</v>
      </c>
      <c r="H576" s="372"/>
      <c r="I576" s="438"/>
      <c r="J576" s="372"/>
      <c r="K576" s="455"/>
      <c r="L576" s="457"/>
      <c r="M576" s="276">
        <f>IF('01-Mapa de riesgo-UO'!S577="No existen", "No existe control para el riesgo",'01-Mapa de riesgo-UO'!W577)</f>
        <v>0</v>
      </c>
      <c r="N576" s="276">
        <f>'01-Mapa de riesgo-UO'!AB577</f>
        <v>0</v>
      </c>
      <c r="O576" s="276">
        <f>'01-Mapa de riesgo-UO'!AG577</f>
        <v>0</v>
      </c>
      <c r="P576" s="277">
        <f>'01-Mapa de riesgo-UO'!AL577</f>
        <v>0</v>
      </c>
      <c r="Q576" s="277">
        <f>'01-Mapa de riesgo-UO'!AP577</f>
        <v>0</v>
      </c>
      <c r="R576" s="438"/>
      <c r="S576" s="457"/>
      <c r="T576" s="457"/>
      <c r="U576" s="114" t="str">
        <f>'01-Mapa de riesgo-UO'!AW577</f>
        <v>ASUMIR</v>
      </c>
      <c r="V576" s="114">
        <f>'01-Mapa de riesgo-UO'!AX577</f>
        <v>0</v>
      </c>
      <c r="W576" s="132">
        <f>IF(U576="COMPARTIR",'01-Mapa de riesgo-UO'!BA577, IF(U576=0, 0,$I$6))</f>
        <v>0</v>
      </c>
      <c r="X576" s="278"/>
      <c r="Y576" s="278"/>
      <c r="Z576" s="278"/>
      <c r="AA576" s="278"/>
      <c r="AB576" s="440"/>
    </row>
    <row r="577" spans="1:28" ht="99" hidden="1" customHeight="1" x14ac:dyDescent="0.2">
      <c r="A577" s="378">
        <v>190</v>
      </c>
      <c r="B577" s="372" t="str">
        <f>'01-Mapa de riesgo-UO'!D578</f>
        <v>DIRECCIONAMIENTO_INSTITUCIONAL</v>
      </c>
      <c r="C577" s="459"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372" t="str">
        <f>'01-Mapa de riesgo-UO'!AU578</f>
        <v>No. de conceptos administrativos y financieros emitidos / Proyectos aprobados con posibles impactos financieros</v>
      </c>
      <c r="K577" s="470">
        <v>0.88519999999999999</v>
      </c>
      <c r="L577" s="457" t="s">
        <v>3143</v>
      </c>
      <c r="M577" s="276" t="str">
        <f>IF('01-Mapa de riesgo-UO'!S578="No existen", "No existe control para el riesgo",'01-Mapa de riesgo-UO'!W578)</f>
        <v>Doble verificación por parte de profesionales que no participaron directamente de la construcción del análisis</v>
      </c>
      <c r="N577" s="276">
        <f>'01-Mapa de riesgo-UO'!AB578</f>
        <v>0</v>
      </c>
      <c r="O577" s="276" t="str">
        <f>'01-Mapa de riesgo-UO'!AG578</f>
        <v>Profesional Vicerrectoría Administrativa y Financiera</v>
      </c>
      <c r="P577" s="277" t="str">
        <f>'01-Mapa de riesgo-UO'!AL578</f>
        <v>Mensual</v>
      </c>
      <c r="Q577" s="277" t="str">
        <f>'01-Mapa de riesgo-UO'!AP578</f>
        <v>Preventivo</v>
      </c>
      <c r="R577" s="438" t="str">
        <f>'01-Mapa de riesgo-UO'!AR578</f>
        <v>ACEPTABLE</v>
      </c>
      <c r="S577" s="457" t="s">
        <v>2712</v>
      </c>
      <c r="T577" s="457"/>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8" t="s">
        <v>282</v>
      </c>
      <c r="Y577" s="278" t="s">
        <v>3150</v>
      </c>
      <c r="Z577" s="278" t="s">
        <v>1744</v>
      </c>
      <c r="AA577" s="278"/>
      <c r="AB577" s="440" t="s">
        <v>648</v>
      </c>
    </row>
    <row r="578" spans="1:28" ht="51" hidden="1" customHeight="1" x14ac:dyDescent="0.2">
      <c r="A578" s="378"/>
      <c r="B578" s="372"/>
      <c r="C578" s="459"/>
      <c r="D578" s="372"/>
      <c r="E578" s="372"/>
      <c r="F578" s="372"/>
      <c r="G578" s="133" t="str">
        <f>'01-Mapa de riesgo-UO'!I579</f>
        <v>Omisión de información necesaria para el análisis, por desconocimiento u olvido de la persona responsable de hacerlo.</v>
      </c>
      <c r="H578" s="372"/>
      <c r="I578" s="438"/>
      <c r="J578" s="372"/>
      <c r="K578" s="455"/>
      <c r="L578" s="457"/>
      <c r="M578" s="276" t="str">
        <f>IF('01-Mapa de riesgo-UO'!S579="No existen", "No existe control para el riesgo",'01-Mapa de riesgo-UO'!W579)</f>
        <v>Monitoreo y solicitud información de proyectos a proponentes previa reunión para la toma de desiciones, estén incluidas o no en los ordenes del día</v>
      </c>
      <c r="N578" s="276">
        <f>'01-Mapa de riesgo-UO'!AB579</f>
        <v>0</v>
      </c>
      <c r="O578" s="276" t="str">
        <f>'01-Mapa de riesgo-UO'!AG579</f>
        <v>Profesional Vicerrectoría Administrativa y Financiera</v>
      </c>
      <c r="P578" s="277" t="str">
        <f>'01-Mapa de riesgo-UO'!AL579</f>
        <v>Mensual</v>
      </c>
      <c r="Q578" s="277" t="str">
        <f>'01-Mapa de riesgo-UO'!AP579</f>
        <v>Preventivo</v>
      </c>
      <c r="R578" s="438"/>
      <c r="S578" s="457" t="s">
        <v>2713</v>
      </c>
      <c r="T578" s="457"/>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8" t="s">
        <v>282</v>
      </c>
      <c r="Y578" s="278" t="s">
        <v>3151</v>
      </c>
      <c r="Z578" s="278" t="s">
        <v>1744</v>
      </c>
      <c r="AA578" s="278"/>
      <c r="AB578" s="440"/>
    </row>
    <row r="579" spans="1:28" ht="51" hidden="1" customHeight="1" x14ac:dyDescent="0.2">
      <c r="A579" s="378"/>
      <c r="B579" s="372"/>
      <c r="C579" s="459"/>
      <c r="D579" s="372"/>
      <c r="E579" s="372"/>
      <c r="F579" s="372"/>
      <c r="G579" s="133" t="str">
        <f>'01-Mapa de riesgo-UO'!I580</f>
        <v>Tiempos de entrega reducidos que no permiten realizar un análisis pertinente.</v>
      </c>
      <c r="H579" s="372"/>
      <c r="I579" s="438"/>
      <c r="J579" s="372"/>
      <c r="K579" s="455"/>
      <c r="L579" s="457"/>
      <c r="M579" s="276" t="str">
        <f>IF('01-Mapa de riesgo-UO'!S580="No existen", "No existe control para el riesgo",'01-Mapa de riesgo-UO'!W580)</f>
        <v>Generación de recomendaciones previas a la aprobación de un proyecto</v>
      </c>
      <c r="N579" s="276">
        <f>'01-Mapa de riesgo-UO'!AB580</f>
        <v>0</v>
      </c>
      <c r="O579" s="276" t="str">
        <f>'01-Mapa de riesgo-UO'!AG580</f>
        <v>Profesional Vicerrectoría Administrativa y Financiera</v>
      </c>
      <c r="P579" s="277" t="str">
        <f>'01-Mapa de riesgo-UO'!AL580</f>
        <v>Mensual</v>
      </c>
      <c r="Q579" s="277" t="str">
        <f>'01-Mapa de riesgo-UO'!AP580</f>
        <v>Preventivo</v>
      </c>
      <c r="R579" s="438"/>
      <c r="S579" s="457" t="s">
        <v>2714</v>
      </c>
      <c r="T579" s="457"/>
      <c r="U579" s="114">
        <f>'01-Mapa de riesgo-UO'!AW580</f>
        <v>0</v>
      </c>
      <c r="V579" s="114">
        <f>'01-Mapa de riesgo-UO'!AX580</f>
        <v>0</v>
      </c>
      <c r="W579" s="132">
        <f>IF(U579="COMPARTIR",'01-Mapa de riesgo-UO'!BA580, IF(U579=0, 0,$I$6))</f>
        <v>0</v>
      </c>
      <c r="X579" s="278"/>
      <c r="Y579" s="278"/>
      <c r="Z579" s="278"/>
      <c r="AA579" s="278"/>
      <c r="AB579" s="440"/>
    </row>
    <row r="580" spans="1:28" ht="51" hidden="1" customHeight="1" x14ac:dyDescent="0.2">
      <c r="A580" s="378">
        <v>191</v>
      </c>
      <c r="B580" s="372" t="str">
        <f>'01-Mapa de riesgo-UO'!D581</f>
        <v>EXTENSIÓN_PROYECCIÓN_SOCIAL</v>
      </c>
      <c r="C580" s="459"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372" t="str">
        <f>'01-Mapa de riesgo-UO'!AU581</f>
        <v xml:space="preserve">No. de convenios y contratatos  revisados por la VAF / Total convenios y contratos suscritos en la univesidad </v>
      </c>
      <c r="K580" s="471">
        <v>1</v>
      </c>
      <c r="L580" s="457" t="s">
        <v>2715</v>
      </c>
      <c r="M580" s="276" t="str">
        <f>IF('01-Mapa de riesgo-UO'!S581="No existen", "No existe control para el riesgo",'01-Mapa de riesgo-UO'!W581)</f>
        <v>Revisión por parte de la Vicerrectoría Administrativa y Financiera, de las propuestas, convenios y contratos; que nos envían desde la Oficina Jurídica.</v>
      </c>
      <c r="N580" s="276">
        <f>'01-Mapa de riesgo-UO'!AB581</f>
        <v>0</v>
      </c>
      <c r="O580" s="276" t="str">
        <f>'01-Mapa de riesgo-UO'!AG581</f>
        <v>Jefe Jurídica/
Profesional Líder Gestión Estratégica de Proyectos Vicerrectoría Administrativa y Financiera</v>
      </c>
      <c r="P580" s="277" t="str">
        <f>'01-Mapa de riesgo-UO'!AL581</f>
        <v>Diaria</v>
      </c>
      <c r="Q580" s="277" t="str">
        <f>'01-Mapa de riesgo-UO'!AP581</f>
        <v>Preventivo</v>
      </c>
      <c r="R580" s="438" t="str">
        <f>'01-Mapa de riesgo-UO'!AR581</f>
        <v>ACEPTABLE</v>
      </c>
      <c r="S580" s="457" t="s">
        <v>2716</v>
      </c>
      <c r="T580" s="457"/>
      <c r="U580" s="114" t="str">
        <f>'01-Mapa de riesgo-UO'!AW581</f>
        <v>ASUMIR</v>
      </c>
      <c r="V580" s="114">
        <f>'01-Mapa de riesgo-UO'!AX581</f>
        <v>0</v>
      </c>
      <c r="W580" s="132">
        <f>IF(U580="COMPARTIR",'01-Mapa de riesgo-UO'!BA581, IF(U580=0, 0,$I$6))</f>
        <v>0</v>
      </c>
      <c r="X580" s="278"/>
      <c r="Y580" s="278"/>
      <c r="Z580" s="278"/>
      <c r="AA580" s="278"/>
      <c r="AB580" s="440" t="s">
        <v>660</v>
      </c>
    </row>
    <row r="581" spans="1:28" ht="51" hidden="1" customHeight="1" x14ac:dyDescent="0.2">
      <c r="A581" s="378"/>
      <c r="B581" s="372"/>
      <c r="C581" s="459"/>
      <c r="D581" s="372"/>
      <c r="E581" s="372"/>
      <c r="F581" s="372"/>
      <c r="G581" s="133" t="str">
        <f>'01-Mapa de riesgo-UO'!I582</f>
        <v xml:space="preserve">
Entrega inoportuna de la información por parte del proponente.</v>
      </c>
      <c r="H581" s="372"/>
      <c r="I581" s="438"/>
      <c r="J581" s="372"/>
      <c r="K581" s="455"/>
      <c r="L581" s="457"/>
      <c r="M581" s="276" t="str">
        <f>IF('01-Mapa de riesgo-UO'!S582="No existen", "No existe control para el riesgo",'01-Mapa de riesgo-UO'!W582)</f>
        <v>Revisión por parte de la alta Dirección (comité directivo) de los proyectos en trámite.</v>
      </c>
      <c r="N581" s="276">
        <f>'01-Mapa de riesgo-UO'!AB582</f>
        <v>0</v>
      </c>
      <c r="O581" s="276" t="str">
        <f>'01-Mapa de riesgo-UO'!AG582</f>
        <v>Profesional Líder Gestión Estratégica de Proyectos Vicerrectoría Administrativa y Financiera</v>
      </c>
      <c r="P581" s="277" t="str">
        <f>'01-Mapa de riesgo-UO'!AL582</f>
        <v>Semanal</v>
      </c>
      <c r="Q581" s="277" t="str">
        <f>'01-Mapa de riesgo-UO'!AP582</f>
        <v>Preventivo</v>
      </c>
      <c r="R581" s="438"/>
      <c r="S581" s="457" t="s">
        <v>3146</v>
      </c>
      <c r="T581" s="457"/>
      <c r="U581" s="114" t="str">
        <f>'01-Mapa de riesgo-UO'!AW582</f>
        <v>ASUMIR</v>
      </c>
      <c r="V581" s="114">
        <f>'01-Mapa de riesgo-UO'!AX582</f>
        <v>0</v>
      </c>
      <c r="W581" s="132">
        <f>IF(U581="COMPARTIR",'01-Mapa de riesgo-UO'!BA582, IF(U581=0, 0,$I$6))</f>
        <v>0</v>
      </c>
      <c r="X581" s="278"/>
      <c r="Y581" s="278"/>
      <c r="Z581" s="278"/>
      <c r="AA581" s="278"/>
      <c r="AB581" s="440"/>
    </row>
    <row r="582" spans="1:28" ht="51" hidden="1" customHeight="1" x14ac:dyDescent="0.2">
      <c r="A582" s="378"/>
      <c r="B582" s="372"/>
      <c r="C582" s="459"/>
      <c r="D582" s="372"/>
      <c r="E582" s="372"/>
      <c r="F582" s="372"/>
      <c r="G582" s="133" t="str">
        <f>'01-Mapa de riesgo-UO'!I583</f>
        <v>Presiones de agentes externos para el cumplimiento de tiempos para la presentación de propuestas.</v>
      </c>
      <c r="H582" s="372"/>
      <c r="I582" s="438"/>
      <c r="J582" s="372"/>
      <c r="K582" s="455"/>
      <c r="L582" s="457"/>
      <c r="M582" s="276">
        <f>IF('01-Mapa de riesgo-UO'!S583="No existen", "No existe control para el riesgo",'01-Mapa de riesgo-UO'!W583)</f>
        <v>0</v>
      </c>
      <c r="N582" s="276">
        <f>'01-Mapa de riesgo-UO'!AB583</f>
        <v>0</v>
      </c>
      <c r="O582" s="276">
        <f>'01-Mapa de riesgo-UO'!AG583</f>
        <v>0</v>
      </c>
      <c r="P582" s="277">
        <f>'01-Mapa de riesgo-UO'!AL583</f>
        <v>0</v>
      </c>
      <c r="Q582" s="277">
        <f>'01-Mapa de riesgo-UO'!AP583</f>
        <v>0</v>
      </c>
      <c r="R582" s="438"/>
      <c r="S582" s="457"/>
      <c r="T582" s="457"/>
      <c r="U582" s="114" t="str">
        <f>'01-Mapa de riesgo-UO'!AW583</f>
        <v>ASUMIR</v>
      </c>
      <c r="V582" s="114">
        <f>'01-Mapa de riesgo-UO'!AX583</f>
        <v>0</v>
      </c>
      <c r="W582" s="132">
        <f>IF(U582="COMPARTIR",'01-Mapa de riesgo-UO'!BA583, IF(U582=0, 0,$I$6))</f>
        <v>0</v>
      </c>
      <c r="X582" s="278"/>
      <c r="Y582" s="278"/>
      <c r="Z582" s="278"/>
      <c r="AA582" s="278"/>
      <c r="AB582" s="440"/>
    </row>
    <row r="583" spans="1:28" ht="51" hidden="1" customHeight="1" x14ac:dyDescent="0.2">
      <c r="A583" s="378">
        <v>192</v>
      </c>
      <c r="B583" s="372" t="str">
        <f>'01-Mapa de riesgo-UO'!D584</f>
        <v>ASEGURAMIENTO_DE_LA_CALIDAD_INSTITUCIONAL</v>
      </c>
      <c r="C583" s="459"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372" t="str">
        <f>'01-Mapa de riesgo-UO'!AU584</f>
        <v># de veces que se detecte y se denuncie</v>
      </c>
      <c r="K583" s="455">
        <v>0</v>
      </c>
      <c r="L583" s="457" t="s">
        <v>2717</v>
      </c>
      <c r="M583" s="276" t="str">
        <f>IF('01-Mapa de riesgo-UO'!S584="No existen", "No existe control para el riesgo",'01-Mapa de riesgo-UO'!W584)</f>
        <v>Clausúla de confidencialidad establecida en el contrato</v>
      </c>
      <c r="N583" s="276">
        <f>'01-Mapa de riesgo-UO'!AB584</f>
        <v>0</v>
      </c>
      <c r="O583" s="276" t="str">
        <f>'01-Mapa de riesgo-UO'!AG584</f>
        <v>Profesional SIG</v>
      </c>
      <c r="P583" s="277" t="str">
        <f>'01-Mapa de riesgo-UO'!AL584</f>
        <v>Anual</v>
      </c>
      <c r="Q583" s="277" t="str">
        <f>'01-Mapa de riesgo-UO'!AP584</f>
        <v>Preventivo</v>
      </c>
      <c r="R583" s="438" t="str">
        <f>'01-Mapa de riesgo-UO'!AR584</f>
        <v>ACEPTABLE</v>
      </c>
      <c r="S583" s="457" t="s">
        <v>3147</v>
      </c>
      <c r="T583" s="457"/>
      <c r="U583" s="114" t="str">
        <f>'01-Mapa de riesgo-UO'!AW584</f>
        <v>ASUMIR</v>
      </c>
      <c r="V583" s="114">
        <f>'01-Mapa de riesgo-UO'!AX584</f>
        <v>0</v>
      </c>
      <c r="W583" s="132">
        <f>IF(U583="COMPARTIR",'01-Mapa de riesgo-UO'!BA584, IF(U583=0, 0,$I$6))</f>
        <v>0</v>
      </c>
      <c r="X583" s="278"/>
      <c r="Y583" s="278"/>
      <c r="Z583" s="278"/>
      <c r="AA583" s="278"/>
      <c r="AB583" s="440" t="s">
        <v>660</v>
      </c>
    </row>
    <row r="584" spans="1:28" ht="51" hidden="1" customHeight="1" x14ac:dyDescent="0.2">
      <c r="A584" s="378"/>
      <c r="B584" s="372"/>
      <c r="C584" s="459"/>
      <c r="D584" s="372"/>
      <c r="E584" s="372"/>
      <c r="F584" s="372"/>
      <c r="G584" s="133">
        <f>'01-Mapa de riesgo-UO'!I585</f>
        <v>0</v>
      </c>
      <c r="H584" s="372"/>
      <c r="I584" s="438"/>
      <c r="J584" s="372"/>
      <c r="K584" s="455"/>
      <c r="L584" s="457"/>
      <c r="M584" s="276">
        <f>IF('01-Mapa de riesgo-UO'!S585="No existen", "No existe control para el riesgo",'01-Mapa de riesgo-UO'!W585)</f>
        <v>0</v>
      </c>
      <c r="N584" s="276">
        <f>'01-Mapa de riesgo-UO'!AB585</f>
        <v>0</v>
      </c>
      <c r="O584" s="276">
        <f>'01-Mapa de riesgo-UO'!AG585</f>
        <v>0</v>
      </c>
      <c r="P584" s="277">
        <f>'01-Mapa de riesgo-UO'!AL585</f>
        <v>0</v>
      </c>
      <c r="Q584" s="277">
        <f>'01-Mapa de riesgo-UO'!AP585</f>
        <v>0</v>
      </c>
      <c r="R584" s="438"/>
      <c r="S584" s="457"/>
      <c r="T584" s="457"/>
      <c r="U584" s="114" t="str">
        <f>'01-Mapa de riesgo-UO'!AW585</f>
        <v>ASUMIR</v>
      </c>
      <c r="V584" s="114">
        <f>'01-Mapa de riesgo-UO'!AX585</f>
        <v>0</v>
      </c>
      <c r="W584" s="132">
        <f>IF(U584="COMPARTIR",'01-Mapa de riesgo-UO'!BA585, IF(U584=0, 0,$I$6))</f>
        <v>0</v>
      </c>
      <c r="X584" s="278"/>
      <c r="Y584" s="278"/>
      <c r="Z584" s="278"/>
      <c r="AA584" s="278"/>
      <c r="AB584" s="440"/>
    </row>
    <row r="585" spans="1:28" ht="51" hidden="1" customHeight="1" x14ac:dyDescent="0.2">
      <c r="A585" s="378"/>
      <c r="B585" s="372"/>
      <c r="C585" s="459"/>
      <c r="D585" s="372"/>
      <c r="E585" s="372"/>
      <c r="F585" s="372"/>
      <c r="G585" s="133">
        <f>'01-Mapa de riesgo-UO'!I586</f>
        <v>0</v>
      </c>
      <c r="H585" s="372"/>
      <c r="I585" s="438"/>
      <c r="J585" s="372"/>
      <c r="K585" s="455"/>
      <c r="L585" s="457"/>
      <c r="M585" s="276">
        <f>IF('01-Mapa de riesgo-UO'!S586="No existen", "No existe control para el riesgo",'01-Mapa de riesgo-UO'!W586)</f>
        <v>0</v>
      </c>
      <c r="N585" s="276">
        <f>'01-Mapa de riesgo-UO'!AB586</f>
        <v>0</v>
      </c>
      <c r="O585" s="276">
        <f>'01-Mapa de riesgo-UO'!AG586</f>
        <v>0</v>
      </c>
      <c r="P585" s="277">
        <f>'01-Mapa de riesgo-UO'!AL586</f>
        <v>0</v>
      </c>
      <c r="Q585" s="277">
        <f>'01-Mapa de riesgo-UO'!AP586</f>
        <v>0</v>
      </c>
      <c r="R585" s="438"/>
      <c r="S585" s="457"/>
      <c r="T585" s="457"/>
      <c r="U585" s="114" t="str">
        <f>'01-Mapa de riesgo-UO'!AW586</f>
        <v>ASUMIR</v>
      </c>
      <c r="V585" s="114">
        <f>'01-Mapa de riesgo-UO'!AX586</f>
        <v>0</v>
      </c>
      <c r="W585" s="132">
        <f>IF(U585="COMPARTIR",'01-Mapa de riesgo-UO'!BA586, IF(U585=0, 0,$I$6))</f>
        <v>0</v>
      </c>
      <c r="X585" s="278"/>
      <c r="Y585" s="278"/>
      <c r="Z585" s="278"/>
      <c r="AA585" s="278"/>
      <c r="AB585" s="440"/>
    </row>
    <row r="586" spans="1:28" ht="51" hidden="1" customHeight="1" x14ac:dyDescent="0.2">
      <c r="A586" s="378">
        <v>193</v>
      </c>
      <c r="B586" s="372" t="str">
        <f>'01-Mapa de riesgo-UO'!D587</f>
        <v>ASEGURAMIENTO_DE_LA_CALIDAD_INSTITUCIONAL</v>
      </c>
      <c r="C586" s="459"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372" t="str">
        <f>'01-Mapa de riesgo-UO'!AU587</f>
        <v># de pérdidas parciales de la información</v>
      </c>
      <c r="K586" s="455">
        <v>0</v>
      </c>
      <c r="L586" s="457" t="s">
        <v>2718</v>
      </c>
      <c r="M586" s="276" t="str">
        <f>IF('01-Mapa de riesgo-UO'!S587="No existen", "No existe control para el riesgo",'01-Mapa de riesgo-UO'!W587)</f>
        <v>Realización de Backup a los computadores del Sistema Integral de Gestión
Copias de seguridad al computador personal por trabajo virtual.</v>
      </c>
      <c r="N586" s="276">
        <f>'01-Mapa de riesgo-UO'!AB587</f>
        <v>0</v>
      </c>
      <c r="O586" s="276" t="str">
        <f>'01-Mapa de riesgo-UO'!AG587</f>
        <v>Profesional SIG</v>
      </c>
      <c r="P586" s="277" t="str">
        <f>'01-Mapa de riesgo-UO'!AL587</f>
        <v>Trimestral</v>
      </c>
      <c r="Q586" s="277" t="str">
        <f>'01-Mapa de riesgo-UO'!AP587</f>
        <v>Preventivo</v>
      </c>
      <c r="R586" s="438" t="str">
        <f>'01-Mapa de riesgo-UO'!AR587</f>
        <v>FUERTE</v>
      </c>
      <c r="S586" s="457" t="s">
        <v>3148</v>
      </c>
      <c r="T586" s="457"/>
      <c r="U586" s="114" t="str">
        <f>'01-Mapa de riesgo-UO'!AW587</f>
        <v>ASUMIR</v>
      </c>
      <c r="V586" s="114">
        <f>'01-Mapa de riesgo-UO'!AX587</f>
        <v>0</v>
      </c>
      <c r="W586" s="132">
        <f>IF(U586="COMPARTIR",'01-Mapa de riesgo-UO'!BA587, IF(U586=0, 0,$I$6))</f>
        <v>0</v>
      </c>
      <c r="X586" s="278"/>
      <c r="Y586" s="278"/>
      <c r="Z586" s="278"/>
      <c r="AA586" s="278"/>
      <c r="AB586" s="440" t="s">
        <v>660</v>
      </c>
    </row>
    <row r="587" spans="1:28" ht="51" hidden="1" customHeight="1" x14ac:dyDescent="0.2">
      <c r="A587" s="378"/>
      <c r="B587" s="372"/>
      <c r="C587" s="459"/>
      <c r="D587" s="372"/>
      <c r="E587" s="372"/>
      <c r="F587" s="372"/>
      <c r="G587" s="133" t="str">
        <f>'01-Mapa de riesgo-UO'!I588</f>
        <v>Hackers que modifiquen o borren documentación.
Pérdida de la informacion por trabajo virtual debido a la pandemia.</v>
      </c>
      <c r="H587" s="372"/>
      <c r="I587" s="438"/>
      <c r="J587" s="372"/>
      <c r="K587" s="455"/>
      <c r="L587" s="457"/>
      <c r="M587" s="276" t="str">
        <f>IF('01-Mapa de riesgo-UO'!S588="No existen", "No existe control para el riesgo",'01-Mapa de riesgo-UO'!W588)</f>
        <v>Backup de los servidores</v>
      </c>
      <c r="N587" s="276" t="str">
        <f>'01-Mapa de riesgo-UO'!AB588</f>
        <v>Sotware de GTISI
Página Web-CRIE</v>
      </c>
      <c r="O587" s="276" t="str">
        <f>'01-Mapa de riesgo-UO'!AG588</f>
        <v>Profesional CRIE
Profesional GTISI</v>
      </c>
      <c r="P587" s="277" t="str">
        <f>'01-Mapa de riesgo-UO'!AL588</f>
        <v>Diaria</v>
      </c>
      <c r="Q587" s="277" t="str">
        <f>'01-Mapa de riesgo-UO'!AP588</f>
        <v>Preventivo</v>
      </c>
      <c r="R587" s="438"/>
      <c r="S587" s="457" t="s">
        <v>2719</v>
      </c>
      <c r="T587" s="457"/>
      <c r="U587" s="114" t="str">
        <f>'01-Mapa de riesgo-UO'!AW588</f>
        <v>ASUMIR</v>
      </c>
      <c r="V587" s="114">
        <f>'01-Mapa de riesgo-UO'!AX588</f>
        <v>0</v>
      </c>
      <c r="W587" s="132">
        <f>IF(U587="COMPARTIR",'01-Mapa de riesgo-UO'!BA588, IF(U587=0, 0,$I$6))</f>
        <v>0</v>
      </c>
      <c r="X587" s="278"/>
      <c r="Y587" s="278"/>
      <c r="Z587" s="278"/>
      <c r="AA587" s="278"/>
      <c r="AB587" s="440"/>
    </row>
    <row r="588" spans="1:28" ht="51" hidden="1" customHeight="1" x14ac:dyDescent="0.2">
      <c r="A588" s="378"/>
      <c r="B588" s="372"/>
      <c r="C588" s="459"/>
      <c r="D588" s="372"/>
      <c r="E588" s="372"/>
      <c r="F588" s="372"/>
      <c r="G588" s="133" t="str">
        <f>'01-Mapa de riesgo-UO'!I589</f>
        <v>Daño de los equipos y documentación por riesgos biológicos.</v>
      </c>
      <c r="H588" s="372"/>
      <c r="I588" s="438"/>
      <c r="J588" s="372"/>
      <c r="K588" s="455"/>
      <c r="L588" s="457"/>
      <c r="M588" s="276" t="str">
        <f>IF('01-Mapa de riesgo-UO'!S589="No existen", "No existe control para el riesgo",'01-Mapa de riesgo-UO'!W589)</f>
        <v xml:space="preserve">Documentación y equipos salvaguardados </v>
      </c>
      <c r="N588" s="276">
        <f>'01-Mapa de riesgo-UO'!AB589</f>
        <v>0</v>
      </c>
      <c r="O588" s="276" t="str">
        <f>'01-Mapa de riesgo-UO'!AG589</f>
        <v>Profesional y
Auxiliar III SIG</v>
      </c>
      <c r="P588" s="277" t="str">
        <f>'01-Mapa de riesgo-UO'!AL589</f>
        <v>Diaria</v>
      </c>
      <c r="Q588" s="277" t="str">
        <f>'01-Mapa de riesgo-UO'!AP589</f>
        <v>Preventivo</v>
      </c>
      <c r="R588" s="438"/>
      <c r="S588" s="457" t="s">
        <v>3149</v>
      </c>
      <c r="T588" s="457"/>
      <c r="U588" s="114" t="str">
        <f>'01-Mapa de riesgo-UO'!AW589</f>
        <v>ASUMIR</v>
      </c>
      <c r="V588" s="114">
        <f>'01-Mapa de riesgo-UO'!AX589</f>
        <v>0</v>
      </c>
      <c r="W588" s="132">
        <f>IF(U588="COMPARTIR",'01-Mapa de riesgo-UO'!BA589, IF(U588=0, 0,$I$6))</f>
        <v>0</v>
      </c>
      <c r="X588" s="278"/>
      <c r="Y588" s="278"/>
      <c r="Z588" s="278"/>
      <c r="AA588" s="278"/>
      <c r="AB588" s="440"/>
    </row>
    <row r="589" spans="1:28" ht="51" hidden="1" customHeight="1" x14ac:dyDescent="0.2">
      <c r="A589" s="378">
        <v>194</v>
      </c>
      <c r="B589" s="372" t="str">
        <f>'01-Mapa de riesgo-UO'!D590</f>
        <v>EXTENSIÓN_PROYECCIÓN_SOCIAL</v>
      </c>
      <c r="C589" s="459"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372" t="str">
        <f>'01-Mapa de riesgo-UO'!AU590</f>
        <v>Indice de Variación en el Numero de proyectos de Extensión Financiados internamente, respecto al año anterior: No de proyectos de extensión financiados año 2023 / No de proyectos de extensión financiados año 2022</v>
      </c>
      <c r="K589" s="455">
        <f>20/19</f>
        <v>1.0526315789473684</v>
      </c>
      <c r="L589" s="457" t="s">
        <v>2746</v>
      </c>
      <c r="M589" s="276" t="str">
        <f>IF('01-Mapa de riesgo-UO'!S590="No existen", "No existe control para el riesgo",'01-Mapa de riesgo-UO'!W590)</f>
        <v>Convocatorias periódicas para la financiación de proyectos de Extensión</v>
      </c>
      <c r="N589" s="276">
        <f>'01-Mapa de riesgo-UO'!AB590</f>
        <v>0</v>
      </c>
      <c r="O589" s="276" t="str">
        <f>'01-Mapa de riesgo-UO'!AG590</f>
        <v>Profesional  de Extension Universitaria</v>
      </c>
      <c r="P589" s="277" t="str">
        <f>'01-Mapa de riesgo-UO'!AL590</f>
        <v>Anual</v>
      </c>
      <c r="Q589" s="277" t="str">
        <f>'01-Mapa de riesgo-UO'!AP590</f>
        <v>Preventivo</v>
      </c>
      <c r="R589" s="438" t="str">
        <f>'01-Mapa de riesgo-UO'!AR590</f>
        <v>ACEPTABLE</v>
      </c>
      <c r="S589" s="457" t="s">
        <v>2747</v>
      </c>
      <c r="T589" s="457"/>
      <c r="U589" s="114" t="str">
        <f>'01-Mapa de riesgo-UO'!AW590</f>
        <v>ASUMIR</v>
      </c>
      <c r="V589" s="114">
        <f>'01-Mapa de riesgo-UO'!AX590</f>
        <v>0</v>
      </c>
      <c r="W589" s="132">
        <f>IF(U589="COMPARTIR",'01-Mapa de riesgo-UO'!BA590, IF(U589=0, 0,$I$6))</f>
        <v>0</v>
      </c>
      <c r="X589" s="278"/>
      <c r="Y589" s="278"/>
      <c r="Z589" s="278"/>
      <c r="AA589" s="278"/>
      <c r="AB589" s="440" t="s">
        <v>660</v>
      </c>
    </row>
    <row r="590" spans="1:28" ht="51" hidden="1" customHeight="1" x14ac:dyDescent="0.2">
      <c r="A590" s="378"/>
      <c r="B590" s="372"/>
      <c r="C590" s="459"/>
      <c r="D590" s="372"/>
      <c r="E590" s="372"/>
      <c r="F590" s="372"/>
      <c r="G590" s="133">
        <f>'01-Mapa de riesgo-UO'!I591</f>
        <v>0</v>
      </c>
      <c r="H590" s="372"/>
      <c r="I590" s="438"/>
      <c r="J590" s="372"/>
      <c r="K590" s="455"/>
      <c r="L590" s="457"/>
      <c r="M590" s="276">
        <f>IF('01-Mapa de riesgo-UO'!S591="No existen", "No existe control para el riesgo",'01-Mapa de riesgo-UO'!W591)</f>
        <v>0</v>
      </c>
      <c r="N590" s="276">
        <f>'01-Mapa de riesgo-UO'!AB591</f>
        <v>0</v>
      </c>
      <c r="O590" s="276">
        <f>'01-Mapa de riesgo-UO'!AG591</f>
        <v>0</v>
      </c>
      <c r="P590" s="277">
        <f>'01-Mapa de riesgo-UO'!AL591</f>
        <v>0</v>
      </c>
      <c r="Q590" s="277">
        <f>'01-Mapa de riesgo-UO'!AP591</f>
        <v>0</v>
      </c>
      <c r="R590" s="438"/>
      <c r="S590" s="457"/>
      <c r="T590" s="457"/>
      <c r="U590" s="114" t="str">
        <f>'01-Mapa de riesgo-UO'!AW591</f>
        <v>ASUMIR</v>
      </c>
      <c r="V590" s="114">
        <f>'01-Mapa de riesgo-UO'!AX591</f>
        <v>0</v>
      </c>
      <c r="W590" s="132">
        <f>IF(U590="COMPARTIR",'01-Mapa de riesgo-UO'!BA591, IF(U590=0, 0,$I$6))</f>
        <v>0</v>
      </c>
      <c r="X590" s="278"/>
      <c r="Y590" s="278"/>
      <c r="Z590" s="278"/>
      <c r="AA590" s="278"/>
      <c r="AB590" s="440"/>
    </row>
    <row r="591" spans="1:28" ht="51" hidden="1" customHeight="1" x14ac:dyDescent="0.2">
      <c r="A591" s="378"/>
      <c r="B591" s="372"/>
      <c r="C591" s="459"/>
      <c r="D591" s="372"/>
      <c r="E591" s="372"/>
      <c r="F591" s="372"/>
      <c r="G591" s="133">
        <f>'01-Mapa de riesgo-UO'!I592</f>
        <v>0</v>
      </c>
      <c r="H591" s="372"/>
      <c r="I591" s="438"/>
      <c r="J591" s="372"/>
      <c r="K591" s="455"/>
      <c r="L591" s="457"/>
      <c r="M591" s="276">
        <f>IF('01-Mapa de riesgo-UO'!S592="No existen", "No existe control para el riesgo",'01-Mapa de riesgo-UO'!W592)</f>
        <v>0</v>
      </c>
      <c r="N591" s="276">
        <f>'01-Mapa de riesgo-UO'!AB592</f>
        <v>0</v>
      </c>
      <c r="O591" s="276">
        <f>'01-Mapa de riesgo-UO'!AG592</f>
        <v>0</v>
      </c>
      <c r="P591" s="277">
        <f>'01-Mapa de riesgo-UO'!AL592</f>
        <v>0</v>
      </c>
      <c r="Q591" s="277">
        <f>'01-Mapa de riesgo-UO'!AP592</f>
        <v>0</v>
      </c>
      <c r="R591" s="438"/>
      <c r="S591" s="457"/>
      <c r="T591" s="457"/>
      <c r="U591" s="114" t="str">
        <f>'01-Mapa de riesgo-UO'!AW592</f>
        <v>ASUMIR</v>
      </c>
      <c r="V591" s="114">
        <f>'01-Mapa de riesgo-UO'!AX592</f>
        <v>0</v>
      </c>
      <c r="W591" s="132">
        <f>IF(U591="COMPARTIR",'01-Mapa de riesgo-UO'!BA592, IF(U591=0, 0,$I$6))</f>
        <v>0</v>
      </c>
      <c r="X591" s="278"/>
      <c r="Y591" s="278"/>
      <c r="Z591" s="278"/>
      <c r="AA591" s="278"/>
      <c r="AB591" s="440"/>
    </row>
    <row r="592" spans="1:28" ht="51" hidden="1" customHeight="1" x14ac:dyDescent="0.2">
      <c r="A592" s="378">
        <v>195</v>
      </c>
      <c r="B592" s="372" t="str">
        <f>'01-Mapa de riesgo-UO'!D593</f>
        <v>INVESTIGACIÓN_E_INNOVACIÓN</v>
      </c>
      <c r="C592" s="459"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372" t="str">
        <f>'01-Mapa de riesgo-UO'!AU593</f>
        <v xml:space="preserve">Número de activos protegidos a través de estrategias de propiedad intelectual  en la vigencia </v>
      </c>
      <c r="K592" s="455">
        <v>12</v>
      </c>
      <c r="L592" s="457" t="s">
        <v>3152</v>
      </c>
      <c r="M592" s="276" t="str">
        <f>IF('01-Mapa de riesgo-UO'!S593="No existen", "No existe control para el riesgo",'01-Mapa de riesgo-UO'!W593)</f>
        <v xml:space="preserve">Implementación de estrategias de difusión y apropiación del Estatuto de Propiedad Intelectual </v>
      </c>
      <c r="N592" s="276">
        <f>'01-Mapa de riesgo-UO'!AB593</f>
        <v>0</v>
      </c>
      <c r="O592" s="276" t="str">
        <f>'01-Mapa de riesgo-UO'!AG593</f>
        <v>Profesional</v>
      </c>
      <c r="P592" s="277" t="str">
        <f>'01-Mapa de riesgo-UO'!AL593</f>
        <v>Bimestral</v>
      </c>
      <c r="Q592" s="277" t="str">
        <f>'01-Mapa de riesgo-UO'!AP593</f>
        <v>Preventivo</v>
      </c>
      <c r="R592" s="438" t="str">
        <f>'01-Mapa de riesgo-UO'!AR593</f>
        <v>ACEPTABLE</v>
      </c>
      <c r="S592" s="457" t="s">
        <v>2748</v>
      </c>
      <c r="T592" s="457"/>
      <c r="U592" s="114" t="str">
        <f>'01-Mapa de riesgo-UO'!AW593</f>
        <v>ASUMIR</v>
      </c>
      <c r="V592" s="114">
        <f>'01-Mapa de riesgo-UO'!AX593</f>
        <v>0</v>
      </c>
      <c r="W592" s="132">
        <f>IF(U592="COMPARTIR",'01-Mapa de riesgo-UO'!BA593, IF(U592=0, 0,$I$6))</f>
        <v>0</v>
      </c>
      <c r="X592" s="278"/>
      <c r="Y592" s="278"/>
      <c r="Z592" s="278"/>
      <c r="AA592" s="278"/>
      <c r="AB592" s="440" t="s">
        <v>660</v>
      </c>
    </row>
    <row r="593" spans="1:28" ht="51" hidden="1" customHeight="1" x14ac:dyDescent="0.2">
      <c r="A593" s="378"/>
      <c r="B593" s="372"/>
      <c r="C593" s="459"/>
      <c r="D593" s="372"/>
      <c r="E593" s="372"/>
      <c r="F593" s="372"/>
      <c r="G593" s="133" t="str">
        <f>'01-Mapa de riesgo-UO'!I594</f>
        <v xml:space="preserve">Reducción de recursos destinados a finanaciar actividades de prototipado y validación de activos tecnológicos </v>
      </c>
      <c r="H593" s="372"/>
      <c r="I593" s="438"/>
      <c r="J593" s="372"/>
      <c r="K593" s="455"/>
      <c r="L593" s="457"/>
      <c r="M593" s="276" t="str">
        <f>IF('01-Mapa de riesgo-UO'!S594="No existen", "No existe control para el riesgo",'01-Mapa de riesgo-UO'!W594)</f>
        <v xml:space="preserve">Gestión de recursos y monitoreo de fuentes de financiación </v>
      </c>
      <c r="N593" s="276">
        <f>'01-Mapa de riesgo-UO'!AB594</f>
        <v>0</v>
      </c>
      <c r="O593" s="276" t="str">
        <f>'01-Mapa de riesgo-UO'!AG594</f>
        <v>Profesional</v>
      </c>
      <c r="P593" s="277" t="str">
        <f>'01-Mapa de riesgo-UO'!AL594</f>
        <v>Mensual</v>
      </c>
      <c r="Q593" s="277" t="str">
        <f>'01-Mapa de riesgo-UO'!AP594</f>
        <v>Preventivo</v>
      </c>
      <c r="R593" s="438"/>
      <c r="S593" s="457" t="s">
        <v>2749</v>
      </c>
      <c r="T593" s="457"/>
      <c r="U593" s="114" t="str">
        <f>'01-Mapa de riesgo-UO'!AW594</f>
        <v>ASUMIR</v>
      </c>
      <c r="V593" s="114">
        <f>'01-Mapa de riesgo-UO'!AX594</f>
        <v>0</v>
      </c>
      <c r="W593" s="132">
        <f>IF(U593="COMPARTIR",'01-Mapa de riesgo-UO'!BA594, IF(U593=0, 0,$I$6))</f>
        <v>0</v>
      </c>
      <c r="X593" s="278"/>
      <c r="Y593" s="278"/>
      <c r="Z593" s="278"/>
      <c r="AA593" s="278"/>
      <c r="AB593" s="440"/>
    </row>
    <row r="594" spans="1:28" ht="51" hidden="1" customHeight="1" x14ac:dyDescent="0.2">
      <c r="A594" s="378"/>
      <c r="B594" s="372"/>
      <c r="C594" s="459"/>
      <c r="D594" s="372"/>
      <c r="E594" s="372"/>
      <c r="F594" s="372"/>
      <c r="G594" s="133" t="str">
        <f>'01-Mapa de riesgo-UO'!I595</f>
        <v xml:space="preserve">Debilidad en el proceso de registro y sistematización de los activos de conocimiento </v>
      </c>
      <c r="H594" s="372"/>
      <c r="I594" s="438"/>
      <c r="J594" s="372"/>
      <c r="K594" s="455"/>
      <c r="L594" s="457"/>
      <c r="M594" s="276" t="str">
        <f>IF('01-Mapa de riesgo-UO'!S595="No existen", "No existe control para el riesgo",'01-Mapa de riesgo-UO'!W595)</f>
        <v xml:space="preserve">Implementación de la herramienta de identificación y caracterización de activos </v>
      </c>
      <c r="N594" s="276">
        <f>'01-Mapa de riesgo-UO'!AB595</f>
        <v>0</v>
      </c>
      <c r="O594" s="276" t="str">
        <f>'01-Mapa de riesgo-UO'!AG595</f>
        <v>Profesional</v>
      </c>
      <c r="P594" s="277" t="str">
        <f>'01-Mapa de riesgo-UO'!AL595</f>
        <v>Trimestral</v>
      </c>
      <c r="Q594" s="277" t="str">
        <f>'01-Mapa de riesgo-UO'!AP595</f>
        <v>Preventivo</v>
      </c>
      <c r="R594" s="438"/>
      <c r="S594" s="457" t="s">
        <v>3153</v>
      </c>
      <c r="T594" s="457"/>
      <c r="U594" s="114" t="str">
        <f>'01-Mapa de riesgo-UO'!AW595</f>
        <v>ASUMIR</v>
      </c>
      <c r="V594" s="114">
        <f>'01-Mapa de riesgo-UO'!AX595</f>
        <v>0</v>
      </c>
      <c r="W594" s="132">
        <f>IF(U594="COMPARTIR",'01-Mapa de riesgo-UO'!BA595, IF(U594=0, 0,$I$6))</f>
        <v>0</v>
      </c>
      <c r="X594" s="278"/>
      <c r="Y594" s="278"/>
      <c r="Z594" s="278"/>
      <c r="AA594" s="278"/>
      <c r="AB594" s="440"/>
    </row>
    <row r="595" spans="1:28" ht="51" hidden="1" customHeight="1" x14ac:dyDescent="0.2">
      <c r="A595" s="378">
        <v>196</v>
      </c>
      <c r="B595" s="372" t="str">
        <f>'01-Mapa de riesgo-UO'!D596</f>
        <v>INVESTIGACIÓN_E_INNOVACIÓN</v>
      </c>
      <c r="C595" s="459"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372" t="str">
        <f>'01-Mapa de riesgo-UO'!AU596</f>
        <v xml:space="preserve">No de proyectos de investigación aprobados en la vigencia internos
No de proyectos de investigación aprobados en la vigencia externos. </v>
      </c>
      <c r="K595" s="455">
        <v>91</v>
      </c>
      <c r="L595" s="457" t="s">
        <v>2750</v>
      </c>
      <c r="M595" s="276"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6">
        <f>'01-Mapa de riesgo-UO'!AB596</f>
        <v>0</v>
      </c>
      <c r="O595" s="276" t="str">
        <f>'01-Mapa de riesgo-UO'!AG596</f>
        <v>Profesional</v>
      </c>
      <c r="P595" s="277" t="str">
        <f>'01-Mapa de riesgo-UO'!AL596</f>
        <v>Mensual</v>
      </c>
      <c r="Q595" s="277" t="str">
        <f>'01-Mapa de riesgo-UO'!AP596</f>
        <v>Preventivo</v>
      </c>
      <c r="R595" s="438" t="str">
        <f>'01-Mapa de riesgo-UO'!AR596</f>
        <v>ACEPTABLE</v>
      </c>
      <c r="S595" s="457" t="s">
        <v>2751</v>
      </c>
      <c r="T595" s="457"/>
      <c r="U595" s="114" t="str">
        <f>'01-Mapa de riesgo-UO'!AW596</f>
        <v>REDUCIR</v>
      </c>
      <c r="V595" s="114" t="str">
        <f>'01-Mapa de riesgo-UO'!AX596</f>
        <v>Gestión de nuevos recursos adte la administración central</v>
      </c>
      <c r="W595" s="132">
        <f>IF(U595="COMPARTIR",'01-Mapa de riesgo-UO'!BA596, IF(U595=0, 0,$I$6))</f>
        <v>0</v>
      </c>
      <c r="X595" s="278" t="s">
        <v>282</v>
      </c>
      <c r="Y595" s="278" t="s">
        <v>2752</v>
      </c>
      <c r="Z595" s="278" t="s">
        <v>643</v>
      </c>
      <c r="AA595" s="278"/>
      <c r="AB595" s="440" t="s">
        <v>648</v>
      </c>
    </row>
    <row r="596" spans="1:28" ht="51" hidden="1" customHeight="1" x14ac:dyDescent="0.2">
      <c r="A596" s="378"/>
      <c r="B596" s="372"/>
      <c r="C596" s="459"/>
      <c r="D596" s="372"/>
      <c r="E596" s="372"/>
      <c r="F596" s="372"/>
      <c r="G596" s="133" t="str">
        <f>'01-Mapa de riesgo-UO'!I597</f>
        <v xml:space="preserve">Retención del 20% de los ingresos de los proyectos financiados por entidades externas en algunos casos. </v>
      </c>
      <c r="H596" s="372"/>
      <c r="I596" s="438"/>
      <c r="J596" s="372"/>
      <c r="K596" s="455"/>
      <c r="L596" s="457"/>
      <c r="M596" s="276">
        <f>IF('01-Mapa de riesgo-UO'!S597="No existen", "No existe control para el riesgo",'01-Mapa de riesgo-UO'!W597)</f>
        <v>0</v>
      </c>
      <c r="N596" s="276">
        <f>'01-Mapa de riesgo-UO'!AB597</f>
        <v>0</v>
      </c>
      <c r="O596" s="276">
        <f>'01-Mapa de riesgo-UO'!AG597</f>
        <v>0</v>
      </c>
      <c r="P596" s="277">
        <f>'01-Mapa de riesgo-UO'!AL597</f>
        <v>0</v>
      </c>
      <c r="Q596" s="277">
        <f>'01-Mapa de riesgo-UO'!AP597</f>
        <v>0</v>
      </c>
      <c r="R596" s="438"/>
      <c r="S596" s="457"/>
      <c r="T596" s="457"/>
      <c r="U596" s="114" t="str">
        <f>'01-Mapa de riesgo-UO'!AW597</f>
        <v>REDUCIR</v>
      </c>
      <c r="V596" s="114" t="str">
        <f>'01-Mapa de riesgo-UO'!AX597</f>
        <v xml:space="preserve">Acompañamiento en la presentación de propuestas ante entidade externas. </v>
      </c>
      <c r="W596" s="132">
        <f>IF(U596="COMPARTIR",'01-Mapa de riesgo-UO'!BA597, IF(U596=0, 0,$I$6))</f>
        <v>0</v>
      </c>
      <c r="X596" s="278" t="s">
        <v>282</v>
      </c>
      <c r="Y596" s="278" t="s">
        <v>2753</v>
      </c>
      <c r="Z596" s="278" t="s">
        <v>643</v>
      </c>
      <c r="AA596" s="278"/>
      <c r="AB596" s="440"/>
    </row>
    <row r="597" spans="1:28" ht="51" hidden="1" customHeight="1" x14ac:dyDescent="0.2">
      <c r="A597" s="378"/>
      <c r="B597" s="372"/>
      <c r="C597" s="459"/>
      <c r="D597" s="372"/>
      <c r="E597" s="372"/>
      <c r="F597" s="372"/>
      <c r="G597" s="133">
        <f>'01-Mapa de riesgo-UO'!I598</f>
        <v>0</v>
      </c>
      <c r="H597" s="372"/>
      <c r="I597" s="438"/>
      <c r="J597" s="372"/>
      <c r="K597" s="455"/>
      <c r="L597" s="457"/>
      <c r="M597" s="276">
        <f>IF('01-Mapa de riesgo-UO'!S598="No existen", "No existe control para el riesgo",'01-Mapa de riesgo-UO'!W598)</f>
        <v>0</v>
      </c>
      <c r="N597" s="276">
        <f>'01-Mapa de riesgo-UO'!AB598</f>
        <v>0</v>
      </c>
      <c r="O597" s="276">
        <f>'01-Mapa de riesgo-UO'!AG598</f>
        <v>0</v>
      </c>
      <c r="P597" s="277">
        <f>'01-Mapa de riesgo-UO'!AL598</f>
        <v>0</v>
      </c>
      <c r="Q597" s="277">
        <f>'01-Mapa de riesgo-UO'!AP598</f>
        <v>0</v>
      </c>
      <c r="R597" s="438"/>
      <c r="S597" s="457"/>
      <c r="T597" s="457"/>
      <c r="U597" s="114">
        <f>'01-Mapa de riesgo-UO'!AW598</f>
        <v>0</v>
      </c>
      <c r="V597" s="114">
        <f>'01-Mapa de riesgo-UO'!AX598</f>
        <v>0</v>
      </c>
      <c r="W597" s="132">
        <f>IF(U597="COMPARTIR",'01-Mapa de riesgo-UO'!BA598, IF(U597=0, 0,$I$6))</f>
        <v>0</v>
      </c>
      <c r="X597" s="278"/>
      <c r="Y597" s="278"/>
      <c r="Z597" s="278"/>
      <c r="AA597" s="278"/>
      <c r="AB597" s="440"/>
    </row>
    <row r="598" spans="1:28" ht="51" hidden="1" customHeight="1" x14ac:dyDescent="0.2">
      <c r="A598" s="378">
        <v>197</v>
      </c>
      <c r="B598" s="372" t="str">
        <f>'01-Mapa de riesgo-UO'!D599</f>
        <v>DOCENCIA</v>
      </c>
      <c r="C598" s="459"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372" t="str">
        <f>'01-Mapa de riesgo-UO'!AU599</f>
        <v>No. De Historias académicas microfilmadas por periodo académico</v>
      </c>
      <c r="K598" s="456">
        <v>1999</v>
      </c>
      <c r="L598" s="456" t="s">
        <v>3154</v>
      </c>
      <c r="M598" s="276" t="str">
        <f>IF('01-Mapa de riesgo-UO'!S599="No existen", "No existe control para el riesgo",'01-Mapa de riesgo-UO'!W599)</f>
        <v>Microfilmación de los documentos de los estudiantes graduados de la Universidad</v>
      </c>
      <c r="N598" s="276">
        <f>'01-Mapa de riesgo-UO'!AB599</f>
        <v>0</v>
      </c>
      <c r="O598" s="276" t="str">
        <f>'01-Mapa de riesgo-UO'!AG599</f>
        <v>Asistencial II
Ejecutivo 26</v>
      </c>
      <c r="P598" s="277" t="str">
        <f>'01-Mapa de riesgo-UO'!AL599</f>
        <v>Anual</v>
      </c>
      <c r="Q598" s="277" t="str">
        <f>'01-Mapa de riesgo-UO'!AP599</f>
        <v>Preventivo</v>
      </c>
      <c r="R598" s="438" t="str">
        <f>'01-Mapa de riesgo-UO'!AR599</f>
        <v>ACEPTABLE</v>
      </c>
      <c r="S598" s="456" t="s">
        <v>3157</v>
      </c>
      <c r="T598" s="458"/>
      <c r="U598" s="114" t="str">
        <f>'01-Mapa de riesgo-UO'!AW599</f>
        <v>ASUMIR</v>
      </c>
      <c r="V598" s="114">
        <f>'01-Mapa de riesgo-UO'!AX599</f>
        <v>0</v>
      </c>
      <c r="W598" s="132">
        <f>IF(U598="COMPARTIR",'01-Mapa de riesgo-UO'!BA599, IF(U598=0, 0,$I$6))</f>
        <v>0</v>
      </c>
      <c r="X598" s="278"/>
      <c r="Y598" s="278"/>
      <c r="Z598" s="278"/>
      <c r="AA598" s="278"/>
      <c r="AB598" s="440" t="s">
        <v>648</v>
      </c>
    </row>
    <row r="599" spans="1:28" ht="51" hidden="1" customHeight="1" x14ac:dyDescent="0.2">
      <c r="A599" s="378"/>
      <c r="B599" s="372"/>
      <c r="C599" s="459"/>
      <c r="D599" s="372"/>
      <c r="E599" s="372"/>
      <c r="F599" s="372"/>
      <c r="G599" s="133" t="str">
        <f>'01-Mapa de riesgo-UO'!I600</f>
        <v>Falta de verificación de la información física y digitaliada</v>
      </c>
      <c r="H599" s="372"/>
      <c r="I599" s="438"/>
      <c r="J599" s="372"/>
      <c r="K599" s="458"/>
      <c r="L599" s="458"/>
      <c r="M599" s="276" t="str">
        <f>IF('01-Mapa de riesgo-UO'!S600="No existen", "No existe control para el riesgo",'01-Mapa de riesgo-UO'!W600)</f>
        <v>Revisión de los documentos de las historias academicas de los retirados y los graduados</v>
      </c>
      <c r="N599" s="276">
        <f>'01-Mapa de riesgo-UO'!AB600</f>
        <v>0</v>
      </c>
      <c r="O599" s="276" t="str">
        <f>'01-Mapa de riesgo-UO'!AG600</f>
        <v xml:space="preserve">Ejecutivo 26
Asistencial II </v>
      </c>
      <c r="P599" s="277" t="str">
        <f>'01-Mapa de riesgo-UO'!AL600</f>
        <v>Semestral</v>
      </c>
      <c r="Q599" s="277" t="str">
        <f>'01-Mapa de riesgo-UO'!AP600</f>
        <v>Preventivo</v>
      </c>
      <c r="R599" s="438"/>
      <c r="S599" s="456" t="s">
        <v>3158</v>
      </c>
      <c r="T599" s="458"/>
      <c r="U599" s="114" t="str">
        <f>'01-Mapa de riesgo-UO'!AW600</f>
        <v>ASUMIR</v>
      </c>
      <c r="V599" s="114">
        <f>'01-Mapa de riesgo-UO'!AX600</f>
        <v>0</v>
      </c>
      <c r="W599" s="132">
        <f>IF(U599="COMPARTIR",'01-Mapa de riesgo-UO'!BA600, IF(U599=0, 0,$I$6))</f>
        <v>0</v>
      </c>
      <c r="X599" s="278"/>
      <c r="Y599" s="278"/>
      <c r="Z599" s="278"/>
      <c r="AA599" s="278"/>
      <c r="AB599" s="440"/>
    </row>
    <row r="600" spans="1:28" ht="51" hidden="1" customHeight="1" x14ac:dyDescent="0.2">
      <c r="A600" s="378"/>
      <c r="B600" s="372"/>
      <c r="C600" s="459"/>
      <c r="D600" s="372"/>
      <c r="E600" s="372"/>
      <c r="F600" s="372"/>
      <c r="G600" s="133" t="str">
        <f>'01-Mapa de riesgo-UO'!I601</f>
        <v>Fallas en el sistema de informaciónn</v>
      </c>
      <c r="H600" s="372"/>
      <c r="I600" s="438"/>
      <c r="J600" s="372"/>
      <c r="K600" s="458"/>
      <c r="L600" s="458"/>
      <c r="M600" s="276" t="str">
        <f>IF('01-Mapa de riesgo-UO'!S601="No existen", "No existe control para el riesgo",'01-Mapa de riesgo-UO'!W601)</f>
        <v>Revisión de los documentos de los estudiantes de primer curso en el aplicativo inscripciones</v>
      </c>
      <c r="N600" s="276">
        <f>'01-Mapa de riesgo-UO'!AB601</f>
        <v>0</v>
      </c>
      <c r="O600" s="276" t="str">
        <f>'01-Mapa de riesgo-UO'!AG601</f>
        <v>Ejecutivo 26
Asistencial 23
Asistencial III - Pregrado y Posgrado
Técnico 19</v>
      </c>
      <c r="P600" s="277" t="str">
        <f>'01-Mapa de riesgo-UO'!AL601</f>
        <v>Semestral</v>
      </c>
      <c r="Q600" s="277" t="str">
        <f>'01-Mapa de riesgo-UO'!AP601</f>
        <v>Preventivo</v>
      </c>
      <c r="R600" s="438"/>
      <c r="S600" s="456" t="s">
        <v>3159</v>
      </c>
      <c r="T600" s="458"/>
      <c r="U600" s="114" t="str">
        <f>'01-Mapa de riesgo-UO'!AW601</f>
        <v>ASUMIR</v>
      </c>
      <c r="V600" s="114">
        <f>'01-Mapa de riesgo-UO'!AX601</f>
        <v>0</v>
      </c>
      <c r="W600" s="132">
        <f>IF(U600="COMPARTIR",'01-Mapa de riesgo-UO'!BA601, IF(U600=0, 0,$I$6))</f>
        <v>0</v>
      </c>
      <c r="X600" s="278"/>
      <c r="Y600" s="278"/>
      <c r="Z600" s="278"/>
      <c r="AA600" s="278"/>
      <c r="AB600" s="440"/>
    </row>
    <row r="601" spans="1:28" ht="51" hidden="1" customHeight="1" x14ac:dyDescent="0.2">
      <c r="A601" s="378">
        <v>198</v>
      </c>
      <c r="B601" s="372" t="str">
        <f>'01-Mapa de riesgo-UO'!D602</f>
        <v>DOCENCIA</v>
      </c>
      <c r="C601" s="459"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372" t="str">
        <f>'01-Mapa de riesgo-UO'!AU602</f>
        <v>No. De veces que se modifica la fecha de una actividad en el calendario académico en el semestre/Total actividades aprobadas en los calendarios académicos
(que las actividades aprobadas en el calendairo académico se cumplan en un 80%)</v>
      </c>
      <c r="K601" s="469">
        <v>0.99960000000000004</v>
      </c>
      <c r="L601" s="456" t="s">
        <v>3155</v>
      </c>
      <c r="M601" s="276" t="str">
        <f>IF('01-Mapa de riesgo-UO'!S602="No existen", "No existe control para el riesgo",'01-Mapa de riesgo-UO'!W602)</f>
        <v>Procedimiento Calendario Académico</v>
      </c>
      <c r="N601" s="276">
        <f>'01-Mapa de riesgo-UO'!AB602</f>
        <v>0</v>
      </c>
      <c r="O601" s="276" t="str">
        <f>'01-Mapa de riesgo-UO'!AG602</f>
        <v>Ejecutivo 26
Técnico 18</v>
      </c>
      <c r="P601" s="277" t="str">
        <f>'01-Mapa de riesgo-UO'!AL602</f>
        <v>Anual</v>
      </c>
      <c r="Q601" s="277" t="str">
        <f>'01-Mapa de riesgo-UO'!AP602</f>
        <v>Preventivo</v>
      </c>
      <c r="R601" s="438" t="str">
        <f>'01-Mapa de riesgo-UO'!AR602</f>
        <v>FUERTE</v>
      </c>
      <c r="S601" s="456" t="s">
        <v>2792</v>
      </c>
      <c r="T601" s="458"/>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8" t="s">
        <v>282</v>
      </c>
      <c r="Y601" s="280" t="s">
        <v>3161</v>
      </c>
      <c r="Z601" s="280" t="s">
        <v>643</v>
      </c>
      <c r="AA601" s="278"/>
      <c r="AB601" s="440" t="s">
        <v>648</v>
      </c>
    </row>
    <row r="602" spans="1:28" ht="51" hidden="1" customHeight="1" x14ac:dyDescent="0.2">
      <c r="A602" s="378"/>
      <c r="B602" s="372"/>
      <c r="C602" s="459"/>
      <c r="D602" s="372"/>
      <c r="E602" s="372"/>
      <c r="F602" s="372"/>
      <c r="G602" s="133" t="str">
        <f>'01-Mapa de riesgo-UO'!I603</f>
        <v>Solicitudes de entidades gubernamentales</v>
      </c>
      <c r="H602" s="372"/>
      <c r="I602" s="438"/>
      <c r="J602" s="372"/>
      <c r="K602" s="458"/>
      <c r="L602" s="458"/>
      <c r="M602" s="276" t="str">
        <f>IF('01-Mapa de riesgo-UO'!S603="No existen", "No existe control para el riesgo",'01-Mapa de riesgo-UO'!W603)</f>
        <v>Coordinación de la comisión de matricula del  consejo academico (conformada por delegados del academico) y otras dependencias</v>
      </c>
      <c r="N602" s="276">
        <f>'01-Mapa de riesgo-UO'!AB603</f>
        <v>0</v>
      </c>
      <c r="O602" s="276" t="str">
        <f>'01-Mapa de riesgo-UO'!AG603</f>
        <v>Ejecutivo 26
Técnico 18, decanos , representante estudiantil, sistemas y vicerrectoria administrativa</v>
      </c>
      <c r="P602" s="277" t="str">
        <f>'01-Mapa de riesgo-UO'!AL603</f>
        <v>Semestral</v>
      </c>
      <c r="Q602" s="277" t="str">
        <f>'01-Mapa de riesgo-UO'!AP603</f>
        <v>Preventivo</v>
      </c>
      <c r="R602" s="438"/>
      <c r="S602" s="456" t="s">
        <v>2793</v>
      </c>
      <c r="T602" s="458"/>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8" t="s">
        <v>282</v>
      </c>
      <c r="Y602" s="280" t="s">
        <v>3162</v>
      </c>
      <c r="Z602" s="280" t="s">
        <v>643</v>
      </c>
      <c r="AA602" s="278"/>
      <c r="AB602" s="440"/>
    </row>
    <row r="603" spans="1:28" ht="51" hidden="1" customHeight="1" x14ac:dyDescent="0.2">
      <c r="A603" s="378"/>
      <c r="B603" s="372"/>
      <c r="C603" s="459"/>
      <c r="D603" s="372"/>
      <c r="E603" s="372"/>
      <c r="F603" s="372"/>
      <c r="G603" s="133">
        <f>'01-Mapa de riesgo-UO'!I604</f>
        <v>0</v>
      </c>
      <c r="H603" s="372"/>
      <c r="I603" s="438"/>
      <c r="J603" s="372"/>
      <c r="K603" s="458"/>
      <c r="L603" s="458"/>
      <c r="M603" s="276">
        <f>IF('01-Mapa de riesgo-UO'!S604="No existen", "No existe control para el riesgo",'01-Mapa de riesgo-UO'!W604)</f>
        <v>0</v>
      </c>
      <c r="N603" s="276">
        <f>'01-Mapa de riesgo-UO'!AB604</f>
        <v>0</v>
      </c>
      <c r="O603" s="276">
        <f>'01-Mapa de riesgo-UO'!AG604</f>
        <v>0</v>
      </c>
      <c r="P603" s="277">
        <f>'01-Mapa de riesgo-UO'!AL604</f>
        <v>0</v>
      </c>
      <c r="Q603" s="277">
        <f>'01-Mapa de riesgo-UO'!AP604</f>
        <v>0</v>
      </c>
      <c r="R603" s="438"/>
      <c r="S603" s="456"/>
      <c r="T603" s="458"/>
      <c r="U603" s="114">
        <f>'01-Mapa de riesgo-UO'!AW604</f>
        <v>0</v>
      </c>
      <c r="V603" s="114">
        <f>'01-Mapa de riesgo-UO'!AX604</f>
        <v>0</v>
      </c>
      <c r="W603" s="132">
        <f>IF(U603="COMPARTIR",'01-Mapa de riesgo-UO'!BA604, IF(U603=0, 0,$I$6))</f>
        <v>0</v>
      </c>
      <c r="X603" s="278"/>
      <c r="Y603" s="278"/>
      <c r="Z603" s="278"/>
      <c r="AA603" s="278"/>
      <c r="AB603" s="440"/>
    </row>
    <row r="604" spans="1:28" ht="51" hidden="1" customHeight="1" x14ac:dyDescent="0.2">
      <c r="A604" s="378">
        <v>199</v>
      </c>
      <c r="B604" s="372" t="str">
        <f>'01-Mapa de riesgo-UO'!D605</f>
        <v>DOCENCIA</v>
      </c>
      <c r="C604" s="459"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372" t="str">
        <f>'01-Mapa de riesgo-UO'!AU605</f>
        <v>No. De hallazgos en la revisión</v>
      </c>
      <c r="K604" s="456">
        <v>0</v>
      </c>
      <c r="L604" s="456" t="s">
        <v>3156</v>
      </c>
      <c r="M604" s="276" t="str">
        <f>IF('01-Mapa de riesgo-UO'!S605="No existen", "No existe control para el riesgo",'01-Mapa de riesgo-UO'!W605)</f>
        <v>Matriz de Seguimiento y control a los certificados académicos</v>
      </c>
      <c r="N604" s="276">
        <f>'01-Mapa de riesgo-UO'!AB605</f>
        <v>0</v>
      </c>
      <c r="O604" s="276" t="str">
        <f>'01-Mapa de riesgo-UO'!AG605</f>
        <v>Ejecutivo 26
Asistencial 23
Asistencial III - Pregrado y Posgrado
Técnico 18
Asistencial III - Certificados</v>
      </c>
      <c r="P604" s="277" t="str">
        <f>'01-Mapa de riesgo-UO'!AL605</f>
        <v>Trimestral</v>
      </c>
      <c r="Q604" s="277" t="str">
        <f>'01-Mapa de riesgo-UO'!AP605</f>
        <v>Preventivo</v>
      </c>
      <c r="R604" s="438" t="str">
        <f>'01-Mapa de riesgo-UO'!AR605</f>
        <v>FUERTE</v>
      </c>
      <c r="S604" s="456" t="s">
        <v>2794</v>
      </c>
      <c r="T604" s="458"/>
      <c r="U604" s="114" t="str">
        <f>'01-Mapa de riesgo-UO'!AW605</f>
        <v>ASUMIR</v>
      </c>
      <c r="V604" s="114">
        <f>'01-Mapa de riesgo-UO'!AX605</f>
        <v>0</v>
      </c>
      <c r="W604" s="132">
        <f>IF(U604="COMPARTIR",'01-Mapa de riesgo-UO'!BA605, IF(U604=0, 0,$I$6))</f>
        <v>0</v>
      </c>
      <c r="X604" s="278"/>
      <c r="Y604" s="278"/>
      <c r="Z604" s="278"/>
      <c r="AA604" s="278"/>
      <c r="AB604" s="440" t="s">
        <v>648</v>
      </c>
    </row>
    <row r="605" spans="1:28" ht="51" hidden="1" customHeight="1" x14ac:dyDescent="0.2">
      <c r="A605" s="378"/>
      <c r="B605" s="372"/>
      <c r="C605" s="459"/>
      <c r="D605" s="372"/>
      <c r="E605" s="372"/>
      <c r="F605" s="372"/>
      <c r="G605" s="133" t="str">
        <f>'01-Mapa de riesgo-UO'!I606</f>
        <v>2. Generación de certificados manuales</v>
      </c>
      <c r="H605" s="372"/>
      <c r="I605" s="438"/>
      <c r="J605" s="372"/>
      <c r="K605" s="456"/>
      <c r="L605" s="458"/>
      <c r="M605" s="276" t="str">
        <f>IF('01-Mapa de riesgo-UO'!S606="No existen", "No existe control para el riesgo",'01-Mapa de riesgo-UO'!W606)</f>
        <v>Reuniones y actas de revisión de certificados acádemicos</v>
      </c>
      <c r="N605" s="276">
        <f>'01-Mapa de riesgo-UO'!AB606</f>
        <v>0</v>
      </c>
      <c r="O605" s="276" t="str">
        <f>'01-Mapa de riesgo-UO'!AG606</f>
        <v>Ejecutivo 26
Asistencial 23
Asistencial III - Pregrado y Posgrado
Técnico 18
Asistencial III - Certificados</v>
      </c>
      <c r="P605" s="277" t="str">
        <f>'01-Mapa de riesgo-UO'!AL606</f>
        <v>Trimestral</v>
      </c>
      <c r="Q605" s="277" t="str">
        <f>'01-Mapa de riesgo-UO'!AP606</f>
        <v>Preventivo</v>
      </c>
      <c r="R605" s="438"/>
      <c r="S605" s="456" t="s">
        <v>3160</v>
      </c>
      <c r="T605" s="458"/>
      <c r="U605" s="114" t="str">
        <f>'01-Mapa de riesgo-UO'!AW606</f>
        <v>ASUMIR</v>
      </c>
      <c r="V605" s="114">
        <f>'01-Mapa de riesgo-UO'!AX606</f>
        <v>0</v>
      </c>
      <c r="W605" s="132">
        <f>IF(U605="COMPARTIR",'01-Mapa de riesgo-UO'!BA606, IF(U605=0, 0,$I$6))</f>
        <v>0</v>
      </c>
      <c r="X605" s="278"/>
      <c r="Y605" s="278"/>
      <c r="Z605" s="278"/>
      <c r="AA605" s="278"/>
      <c r="AB605" s="440"/>
    </row>
    <row r="606" spans="1:28" ht="27" hidden="1" customHeight="1" x14ac:dyDescent="0.2">
      <c r="A606" s="378"/>
      <c r="B606" s="372"/>
      <c r="C606" s="459"/>
      <c r="D606" s="372"/>
      <c r="E606" s="372"/>
      <c r="F606" s="372"/>
      <c r="G606" s="133">
        <f>'01-Mapa de riesgo-UO'!I607</f>
        <v>0</v>
      </c>
      <c r="H606" s="372"/>
      <c r="I606" s="438"/>
      <c r="J606" s="372"/>
      <c r="K606" s="456"/>
      <c r="L606" s="458"/>
      <c r="M606" s="276" t="str">
        <f>IF('01-Mapa de riesgo-UO'!S607="No existen", "No existe control para el riesgo",'01-Mapa de riesgo-UO'!W607)</f>
        <v>Automatizar los certificados, para que estos sean expedidos por el sistema de Información</v>
      </c>
      <c r="N606" s="276">
        <f>'01-Mapa de riesgo-UO'!AB607</f>
        <v>0</v>
      </c>
      <c r="O606" s="276" t="str">
        <f>'01-Mapa de riesgo-UO'!AG607</f>
        <v>Ejecutivo 26
Asistencial III - Certificados</v>
      </c>
      <c r="P606" s="277" t="str">
        <f>'01-Mapa de riesgo-UO'!AL607</f>
        <v>Trimestral</v>
      </c>
      <c r="Q606" s="277" t="str">
        <f>'01-Mapa de riesgo-UO'!AP607</f>
        <v>Preventivo</v>
      </c>
      <c r="R606" s="438"/>
      <c r="S606" s="456" t="s">
        <v>2795</v>
      </c>
      <c r="T606" s="458"/>
      <c r="U606" s="114" t="str">
        <f>'01-Mapa de riesgo-UO'!AW607</f>
        <v>ASUMIR</v>
      </c>
      <c r="V606" s="114">
        <f>'01-Mapa de riesgo-UO'!AX607</f>
        <v>0</v>
      </c>
      <c r="W606" s="132">
        <f>IF(U606="COMPARTIR",'01-Mapa de riesgo-UO'!BA607, IF(U606=0, 0,$I$6))</f>
        <v>0</v>
      </c>
      <c r="X606" s="278"/>
      <c r="Y606" s="278"/>
      <c r="Z606" s="278"/>
      <c r="AA606" s="278"/>
      <c r="AB606" s="440"/>
    </row>
    <row r="607" spans="1:28" ht="51" hidden="1" customHeight="1" x14ac:dyDescent="0.2">
      <c r="A607" s="378">
        <v>200</v>
      </c>
      <c r="B607" s="372" t="str">
        <f>'01-Mapa de riesgo-UO'!D608</f>
        <v>INTERNACIONALIZACIÓN</v>
      </c>
      <c r="C607" s="459"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372" t="str">
        <f>'01-Mapa de riesgo-UO'!AU608</f>
        <v>Número de sanciones generadas por Migración Colombia a la UTP</v>
      </c>
      <c r="K607" s="455">
        <v>0</v>
      </c>
      <c r="L607" s="457" t="s">
        <v>3176</v>
      </c>
      <c r="M607" s="276" t="str">
        <f>IF('01-Mapa de riesgo-UO'!S608="No existen", "No existe control para el riesgo",'01-Mapa de riesgo-UO'!W608)</f>
        <v>Capacitación por parte de  Migración Colombia</v>
      </c>
      <c r="N607" s="276">
        <f>'01-Mapa de riesgo-UO'!AB608</f>
        <v>0</v>
      </c>
      <c r="O607" s="276" t="str">
        <f>'01-Mapa de riesgo-UO'!AG608</f>
        <v>Profesional</v>
      </c>
      <c r="P607" s="277" t="str">
        <f>'01-Mapa de riesgo-UO'!AL608</f>
        <v>Anual</v>
      </c>
      <c r="Q607" s="277" t="str">
        <f>'01-Mapa de riesgo-UO'!AP608</f>
        <v>Preventivo</v>
      </c>
      <c r="R607" s="438" t="str">
        <f>'01-Mapa de riesgo-UO'!AR608</f>
        <v>ACEPTABLE</v>
      </c>
      <c r="S607" s="457" t="s">
        <v>3173</v>
      </c>
      <c r="T607" s="457"/>
      <c r="U607" s="114" t="str">
        <f>'01-Mapa de riesgo-UO'!AW608</f>
        <v>ASUMIR</v>
      </c>
      <c r="V607" s="114">
        <f>'01-Mapa de riesgo-UO'!AX608</f>
        <v>0</v>
      </c>
      <c r="W607" s="132">
        <f>IF(U607="COMPARTIR",'01-Mapa de riesgo-UO'!BA608, IF(U607=0, 0,$I$6))</f>
        <v>0</v>
      </c>
      <c r="X607" s="278"/>
      <c r="Y607" s="278"/>
      <c r="Z607" s="278"/>
      <c r="AA607" s="278"/>
      <c r="AB607" s="440" t="s">
        <v>648</v>
      </c>
    </row>
    <row r="608" spans="1:28" ht="51" hidden="1" customHeight="1" x14ac:dyDescent="0.2">
      <c r="A608" s="378"/>
      <c r="B608" s="372"/>
      <c r="C608" s="459"/>
      <c r="D608" s="372"/>
      <c r="E608" s="372"/>
      <c r="F608" s="372"/>
      <c r="G608" s="133" t="str">
        <f>'01-Mapa de riesgo-UO'!I609</f>
        <v>Migración Colombia otorga un permiso de ingreso y permanencia  erroneo a los invitados internacionales aún habiendo  presentados los soportes respectivos</v>
      </c>
      <c r="H608" s="372"/>
      <c r="I608" s="438"/>
      <c r="J608" s="372"/>
      <c r="K608" s="455"/>
      <c r="L608" s="457"/>
      <c r="M608" s="276" t="str">
        <f>IF('01-Mapa de riesgo-UO'!S609="No existen", "No existe control para el riesgo",'01-Mapa de riesgo-UO'!W609)</f>
        <v>Correos y comunicaciones  informando el proceso para el reporte de invitados internacionales</v>
      </c>
      <c r="N608" s="276">
        <f>'01-Mapa de riesgo-UO'!AB609</f>
        <v>0</v>
      </c>
      <c r="O608" s="276" t="str">
        <f>'01-Mapa de riesgo-UO'!AG609</f>
        <v>Asistencia III</v>
      </c>
      <c r="P608" s="277" t="str">
        <f>'01-Mapa de riesgo-UO'!AL609</f>
        <v>Mensual</v>
      </c>
      <c r="Q608" s="277" t="str">
        <f>'01-Mapa de riesgo-UO'!AP609</f>
        <v>Preventivo</v>
      </c>
      <c r="R608" s="438"/>
      <c r="S608" s="457" t="s">
        <v>3174</v>
      </c>
      <c r="T608" s="457"/>
      <c r="U608" s="114" t="str">
        <f>'01-Mapa de riesgo-UO'!AW609</f>
        <v>ASUMIR</v>
      </c>
      <c r="V608" s="114">
        <f>'01-Mapa de riesgo-UO'!AX609</f>
        <v>0</v>
      </c>
      <c r="W608" s="132">
        <f>IF(U608="COMPARTIR",'01-Mapa de riesgo-UO'!BA609, IF(U608=0, 0,$I$6))</f>
        <v>0</v>
      </c>
      <c r="X608" s="278"/>
      <c r="Y608" s="278"/>
      <c r="Z608" s="278"/>
      <c r="AA608" s="278"/>
      <c r="AB608" s="440"/>
    </row>
    <row r="609" spans="1:28" ht="51" hidden="1" customHeight="1" x14ac:dyDescent="0.2">
      <c r="A609" s="378"/>
      <c r="B609" s="372"/>
      <c r="C609" s="459"/>
      <c r="D609" s="372"/>
      <c r="E609" s="372"/>
      <c r="F609" s="372"/>
      <c r="G609" s="133">
        <f>'01-Mapa de riesgo-UO'!I610</f>
        <v>0</v>
      </c>
      <c r="H609" s="372"/>
      <c r="I609" s="438"/>
      <c r="J609" s="372"/>
      <c r="K609" s="455"/>
      <c r="L609" s="457"/>
      <c r="M609" s="276" t="str">
        <f>IF('01-Mapa de riesgo-UO'!S610="No existen", "No existe control para el riesgo",'01-Mapa de riesgo-UO'!W610)</f>
        <v>Implentar el proceso de unificacion de informacion entre facultades y dependencias de la UTP para la movilidad entrante de invitados internacionales.</v>
      </c>
      <c r="N609" s="276">
        <f>'01-Mapa de riesgo-UO'!AB610</f>
        <v>0</v>
      </c>
      <c r="O609" s="276" t="str">
        <f>'01-Mapa de riesgo-UO'!AG610</f>
        <v>Asistencia III</v>
      </c>
      <c r="P609" s="277" t="str">
        <f>'01-Mapa de riesgo-UO'!AL610</f>
        <v>Anual</v>
      </c>
      <c r="Q609" s="277" t="str">
        <f>'01-Mapa de riesgo-UO'!AP610</f>
        <v>Preventivo</v>
      </c>
      <c r="R609" s="438"/>
      <c r="S609" s="457" t="s">
        <v>3175</v>
      </c>
      <c r="T609" s="457"/>
      <c r="U609" s="114" t="str">
        <f>'01-Mapa de riesgo-UO'!AW610</f>
        <v>ASUMIR</v>
      </c>
      <c r="V609" s="114">
        <f>'01-Mapa de riesgo-UO'!AX610</f>
        <v>0</v>
      </c>
      <c r="W609" s="132">
        <f>IF(U609="COMPARTIR",'01-Mapa de riesgo-UO'!BA610, IF(U609=0, 0,$I$6))</f>
        <v>0</v>
      </c>
      <c r="X609" s="278"/>
      <c r="Y609" s="278"/>
      <c r="Z609" s="278"/>
      <c r="AA609" s="278"/>
      <c r="AB609" s="440"/>
    </row>
    <row r="610" spans="1:28" ht="59.25" hidden="1" customHeight="1" x14ac:dyDescent="0.2">
      <c r="A610" s="378">
        <v>201</v>
      </c>
      <c r="B610" s="372" t="str">
        <f>'01-Mapa de riesgo-UO'!D611</f>
        <v>BIENESTAR_INSTITUCIONAL</v>
      </c>
      <c r="C610" s="459"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372" t="str">
        <f>'01-Mapa de riesgo-UO'!AU611</f>
        <v>(No. de items de la autoevaluación que cumplen con los estandares de habilitación / Total de items de la autoevaluación de habilitación) * 100</v>
      </c>
      <c r="K610" s="455">
        <f>(49/72)*100</f>
        <v>68.055555555555557</v>
      </c>
      <c r="L610" s="457" t="s">
        <v>3188</v>
      </c>
      <c r="M610" s="276" t="str">
        <f>IF('01-Mapa de riesgo-UO'!S611="No existen", "No existe control para el riesgo",'01-Mapa de riesgo-UO'!W611)</f>
        <v>Revisión del cumplimiento de los estándares de habilitación en  plantilla de autoevaluación</v>
      </c>
      <c r="N610" s="276">
        <f>'01-Mapa de riesgo-UO'!AB611</f>
        <v>0</v>
      </c>
      <c r="O610" s="276" t="str">
        <f>'01-Mapa de riesgo-UO'!AG611</f>
        <v>Profesional contratista (líder de salud)</v>
      </c>
      <c r="P610" s="277" t="str">
        <f>'01-Mapa de riesgo-UO'!AL611</f>
        <v>Mensual</v>
      </c>
      <c r="Q610" s="277" t="str">
        <f>'01-Mapa de riesgo-UO'!AP611</f>
        <v>Preventivo</v>
      </c>
      <c r="R610" s="438" t="str">
        <f>'01-Mapa de riesgo-UO'!AR611</f>
        <v>ACEPTABLE</v>
      </c>
      <c r="S610" s="457" t="s">
        <v>3190</v>
      </c>
      <c r="T610" s="457"/>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8" t="s">
        <v>282</v>
      </c>
      <c r="Y610" s="278" t="s">
        <v>3194</v>
      </c>
      <c r="Z610" s="278" t="s">
        <v>643</v>
      </c>
      <c r="AA610" s="278"/>
      <c r="AB610" s="440" t="s">
        <v>648</v>
      </c>
    </row>
    <row r="611" spans="1:28" ht="59.25" hidden="1" customHeight="1" x14ac:dyDescent="0.2">
      <c r="A611" s="378"/>
      <c r="B611" s="372"/>
      <c r="C611" s="459"/>
      <c r="D611" s="372"/>
      <c r="E611" s="372"/>
      <c r="F611" s="372"/>
      <c r="G611" s="133" t="str">
        <f>'01-Mapa de riesgo-UO'!I612</f>
        <v>Obras de infraestructura complementarias en proceso de ejecución</v>
      </c>
      <c r="H611" s="372"/>
      <c r="I611" s="438"/>
      <c r="J611" s="372"/>
      <c r="K611" s="455"/>
      <c r="L611" s="457"/>
      <c r="M611" s="276" t="str">
        <f>IF('01-Mapa de riesgo-UO'!S612="No existen", "No existe control para el riesgo",'01-Mapa de riesgo-UO'!W612)</f>
        <v>Asesoría especializada en  el proceso de habilitación en salud y su  sostenimiento</v>
      </c>
      <c r="N611" s="276">
        <f>'01-Mapa de riesgo-UO'!AB612</f>
        <v>0</v>
      </c>
      <c r="O611" s="276" t="str">
        <f>'01-Mapa de riesgo-UO'!AG612</f>
        <v>Técnico (Contrato Prestación de Servicios Salud Integral)</v>
      </c>
      <c r="P611" s="277" t="str">
        <f>'01-Mapa de riesgo-UO'!AL612</f>
        <v>Semestral</v>
      </c>
      <c r="Q611" s="277" t="str">
        <f>'01-Mapa de riesgo-UO'!AP612</f>
        <v>Preventivo</v>
      </c>
      <c r="R611" s="438"/>
      <c r="S611" s="457" t="s">
        <v>3191</v>
      </c>
      <c r="T611" s="457"/>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8" t="s">
        <v>282</v>
      </c>
      <c r="Y611" s="278" t="s">
        <v>3195</v>
      </c>
      <c r="Z611" s="278" t="s">
        <v>643</v>
      </c>
      <c r="AA611" s="278"/>
      <c r="AB611" s="440"/>
    </row>
    <row r="612" spans="1:28" ht="59.25" hidden="1" customHeight="1" x14ac:dyDescent="0.2">
      <c r="A612" s="378"/>
      <c r="B612" s="372"/>
      <c r="C612" s="459"/>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372"/>
      <c r="K612" s="455"/>
      <c r="L612" s="457"/>
      <c r="M612" s="276" t="str">
        <f>IF('01-Mapa de riesgo-UO'!S613="No existen", "No existe control para el riesgo",'01-Mapa de riesgo-UO'!W613)</f>
        <v>Seguimiento al presupuesto asignado al proceso de habilitación</v>
      </c>
      <c r="N612" s="276">
        <f>'01-Mapa de riesgo-UO'!AB613</f>
        <v>0</v>
      </c>
      <c r="O612" s="276" t="str">
        <f>'01-Mapa de riesgo-UO'!AG613</f>
        <v>Profesional contratista (líder de salud)</v>
      </c>
      <c r="P612" s="277" t="str">
        <f>'01-Mapa de riesgo-UO'!AL613</f>
        <v>Anual</v>
      </c>
      <c r="Q612" s="277" t="str">
        <f>'01-Mapa de riesgo-UO'!AP613</f>
        <v>Preventivo</v>
      </c>
      <c r="R612" s="438"/>
      <c r="S612" s="457" t="s">
        <v>3192</v>
      </c>
      <c r="T612" s="457"/>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8" t="s">
        <v>282</v>
      </c>
      <c r="Y612" s="278" t="s">
        <v>3196</v>
      </c>
      <c r="Z612" s="278" t="s">
        <v>643</v>
      </c>
      <c r="AA612" s="278"/>
      <c r="AB612" s="440"/>
    </row>
    <row r="613" spans="1:28" ht="59.25" hidden="1" customHeight="1" x14ac:dyDescent="0.2">
      <c r="A613" s="378">
        <v>202</v>
      </c>
      <c r="B613" s="372" t="str">
        <f>'01-Mapa de riesgo-UO'!D614</f>
        <v>BIENESTAR_INSTITUCIONAL</v>
      </c>
      <c r="C613" s="459"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372" t="str">
        <f>'01-Mapa de riesgo-UO'!AU614</f>
        <v>Promedio del numeros de días pasados para entrega de cada uno de los apoyos socioeconómicos socioeconómicos ofertados a través del sistema de solicitudes</v>
      </c>
      <c r="K613" s="455">
        <f>+(AVERAGE(0+0+0+0)/4)</f>
        <v>0</v>
      </c>
      <c r="L613" s="457" t="s">
        <v>3189</v>
      </c>
      <c r="M613" s="276" t="str">
        <f>IF('01-Mapa de riesgo-UO'!S614="No existen", "No existe control para el riesgo",'01-Mapa de riesgo-UO'!W614)</f>
        <v>Seguimiento a la apertura anticipada de la asignación de apoyos económicos</v>
      </c>
      <c r="N613" s="276" t="str">
        <f>'01-Mapa de riesgo-UO'!AB614</f>
        <v>Solicitudes de apoyos socioeconomicos</v>
      </c>
      <c r="O613" s="276" t="str">
        <f>'01-Mapa de riesgo-UO'!AG614</f>
        <v>Coordinador de Promoción social VRSBU</v>
      </c>
      <c r="P613" s="277" t="str">
        <f>'01-Mapa de riesgo-UO'!AL614</f>
        <v>Semestral</v>
      </c>
      <c r="Q613" s="277" t="str">
        <f>'01-Mapa de riesgo-UO'!AP614</f>
        <v>Preventivo</v>
      </c>
      <c r="R613" s="438" t="str">
        <f>'01-Mapa de riesgo-UO'!AR614</f>
        <v>FUERTE</v>
      </c>
      <c r="S613" s="457" t="s">
        <v>3005</v>
      </c>
      <c r="T613" s="457"/>
      <c r="U613" s="114" t="str">
        <f>'01-Mapa de riesgo-UO'!AW614</f>
        <v>REDUCIR</v>
      </c>
      <c r="V613" s="114" t="str">
        <f>'01-Mapa de riesgo-UO'!AX614</f>
        <v xml:space="preserve">Realizar los estudios socioeconomicos a tiempos y </v>
      </c>
      <c r="W613" s="132">
        <f>IF(U613="COMPARTIR",'01-Mapa de riesgo-UO'!BA614, IF(U613=0, 0,$I$6))</f>
        <v>0</v>
      </c>
      <c r="X613" s="278" t="s">
        <v>282</v>
      </c>
      <c r="Y613" s="278" t="s">
        <v>3197</v>
      </c>
      <c r="Z613" s="278" t="s">
        <v>643</v>
      </c>
      <c r="AA613" s="278"/>
      <c r="AB613" s="440" t="s">
        <v>3013</v>
      </c>
    </row>
    <row r="614" spans="1:28" ht="59.25" hidden="1" customHeight="1" x14ac:dyDescent="0.2">
      <c r="A614" s="378"/>
      <c r="B614" s="372"/>
      <c r="C614" s="459"/>
      <c r="D614" s="372"/>
      <c r="E614" s="372"/>
      <c r="F614" s="372"/>
      <c r="G614" s="133" t="str">
        <f>'01-Mapa de riesgo-UO'!I615</f>
        <v>Demoras en los trámites internos requeridos para la asignación de recursos y contratacion de los servicios a inicios de la vigencia presupuestal</v>
      </c>
      <c r="H614" s="372"/>
      <c r="I614" s="438"/>
      <c r="J614" s="372"/>
      <c r="K614" s="455"/>
      <c r="L614" s="457"/>
      <c r="M614" s="276" t="str">
        <f>IF('01-Mapa de riesgo-UO'!S615="No existen", "No existe control para el riesgo",'01-Mapa de riesgo-UO'!W615)</f>
        <v>Gestión y seguimiento ante la Vicerrectoria Administrativa y financiera para la asignación de CDP requeridos para el servicio de apoyos economicos</v>
      </c>
      <c r="N614" s="276">
        <f>'01-Mapa de riesgo-UO'!AB615</f>
        <v>0</v>
      </c>
      <c r="O614" s="276" t="str">
        <f>'01-Mapa de riesgo-UO'!AG615</f>
        <v>Profesional de Gestión Estratégica</v>
      </c>
      <c r="P614" s="277" t="str">
        <f>'01-Mapa de riesgo-UO'!AL615</f>
        <v>Semestral</v>
      </c>
      <c r="Q614" s="277" t="str">
        <f>'01-Mapa de riesgo-UO'!AP615</f>
        <v>Preventivo</v>
      </c>
      <c r="R614" s="438"/>
      <c r="S614" s="457" t="s">
        <v>3193</v>
      </c>
      <c r="T614" s="457"/>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8" t="s">
        <v>642</v>
      </c>
      <c r="Y614" s="278" t="s">
        <v>3198</v>
      </c>
      <c r="Z614" s="278" t="s">
        <v>645</v>
      </c>
      <c r="AA614" s="278" t="s">
        <v>3011</v>
      </c>
      <c r="AB614" s="440"/>
    </row>
    <row r="615" spans="1:28" ht="59.25" hidden="1" customHeight="1" x14ac:dyDescent="0.2">
      <c r="A615" s="378"/>
      <c r="B615" s="372"/>
      <c r="C615" s="459"/>
      <c r="D615" s="372"/>
      <c r="E615" s="372"/>
      <c r="F615" s="372"/>
      <c r="G615" s="133">
        <f>'01-Mapa de riesgo-UO'!I616</f>
        <v>0</v>
      </c>
      <c r="H615" s="372"/>
      <c r="I615" s="438"/>
      <c r="J615" s="372"/>
      <c r="K615" s="455"/>
      <c r="L615" s="457"/>
      <c r="M615" s="276" t="str">
        <f>IF('01-Mapa de riesgo-UO'!S616="No existen", "No existe control para el riesgo",'01-Mapa de riesgo-UO'!W616)</f>
        <v>Gestión y seguimiento a las empresas o entidades que realizan aportes a los programas de apoyos socioeconomocos</v>
      </c>
      <c r="N615" s="276">
        <f>'01-Mapa de riesgo-UO'!AB616</f>
        <v>0</v>
      </c>
      <c r="O615" s="276" t="str">
        <f>'01-Mapa de riesgo-UO'!AG616</f>
        <v>Profesional de Gestión Estratégica</v>
      </c>
      <c r="P615" s="277" t="str">
        <f>'01-Mapa de riesgo-UO'!AL616</f>
        <v>Trimestral</v>
      </c>
      <c r="Q615" s="277" t="str">
        <f>'01-Mapa de riesgo-UO'!AP616</f>
        <v>Preventivo</v>
      </c>
      <c r="R615" s="438"/>
      <c r="S615" s="457" t="s">
        <v>3006</v>
      </c>
      <c r="T615" s="457"/>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8" t="s">
        <v>642</v>
      </c>
      <c r="Y615" s="278" t="s">
        <v>3010</v>
      </c>
      <c r="Z615" s="278" t="s">
        <v>645</v>
      </c>
      <c r="AA615" s="278" t="s">
        <v>3012</v>
      </c>
      <c r="AB615" s="440"/>
    </row>
    <row r="616" spans="1:28" ht="27" hidden="1" customHeight="1" x14ac:dyDescent="0.2">
      <c r="A616" s="378">
        <v>203</v>
      </c>
      <c r="B616" s="372">
        <f>'01-Mapa de riesgo-UO'!D617</f>
        <v>0</v>
      </c>
      <c r="C616" s="459">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372">
        <f>'01-Mapa de riesgo-UO'!AU617</f>
        <v>0</v>
      </c>
      <c r="K616" s="456"/>
      <c r="L616" s="456"/>
      <c r="M616" s="276">
        <f>IF('01-Mapa de riesgo-UO'!S617="No existen", "No existe control para el riesgo",'01-Mapa de riesgo-UO'!W617)</f>
        <v>0</v>
      </c>
      <c r="N616" s="276">
        <f>'01-Mapa de riesgo-UO'!AB617</f>
        <v>0</v>
      </c>
      <c r="O616" s="276">
        <f>'01-Mapa de riesgo-UO'!AG617</f>
        <v>0</v>
      </c>
      <c r="P616" s="277">
        <f>'01-Mapa de riesgo-UO'!AL617</f>
        <v>0</v>
      </c>
      <c r="Q616" s="277">
        <f>'01-Mapa de riesgo-UO'!AP617</f>
        <v>0</v>
      </c>
      <c r="R616" s="438" t="e">
        <f>'01-Mapa de riesgo-UO'!AR617</f>
        <v>#DIV/0!</v>
      </c>
      <c r="S616" s="456"/>
      <c r="T616" s="458"/>
      <c r="U616" s="114">
        <f>'01-Mapa de riesgo-UO'!AW617</f>
        <v>0</v>
      </c>
      <c r="V616" s="114">
        <f>'01-Mapa de riesgo-UO'!AX617</f>
        <v>0</v>
      </c>
      <c r="W616" s="132">
        <f>IF(U616="COMPARTIR",'01-Mapa de riesgo-UO'!BA617, IF(U616=0, 0,$I$6))</f>
        <v>0</v>
      </c>
      <c r="X616" s="278"/>
      <c r="Y616" s="278"/>
      <c r="Z616" s="278"/>
      <c r="AA616" s="278"/>
      <c r="AB616" s="440"/>
    </row>
    <row r="617" spans="1:28" ht="27" hidden="1" customHeight="1" x14ac:dyDescent="0.2">
      <c r="A617" s="378"/>
      <c r="B617" s="372"/>
      <c r="C617" s="459"/>
      <c r="D617" s="372"/>
      <c r="E617" s="372"/>
      <c r="F617" s="372"/>
      <c r="G617" s="133">
        <f>'01-Mapa de riesgo-UO'!I618</f>
        <v>0</v>
      </c>
      <c r="H617" s="372"/>
      <c r="I617" s="438"/>
      <c r="J617" s="372"/>
      <c r="K617" s="456"/>
      <c r="L617" s="458"/>
      <c r="M617" s="276">
        <f>IF('01-Mapa de riesgo-UO'!S618="No existen", "No existe control para el riesgo",'01-Mapa de riesgo-UO'!W618)</f>
        <v>0</v>
      </c>
      <c r="N617" s="276">
        <f>'01-Mapa de riesgo-UO'!AB618</f>
        <v>0</v>
      </c>
      <c r="O617" s="276">
        <f>'01-Mapa de riesgo-UO'!AG618</f>
        <v>0</v>
      </c>
      <c r="P617" s="277">
        <f>'01-Mapa de riesgo-UO'!AL618</f>
        <v>0</v>
      </c>
      <c r="Q617" s="277">
        <f>'01-Mapa de riesgo-UO'!AP618</f>
        <v>0</v>
      </c>
      <c r="R617" s="438"/>
      <c r="S617" s="456"/>
      <c r="T617" s="458"/>
      <c r="U617" s="114">
        <f>'01-Mapa de riesgo-UO'!AW618</f>
        <v>0</v>
      </c>
      <c r="V617" s="114">
        <f>'01-Mapa de riesgo-UO'!AX618</f>
        <v>0</v>
      </c>
      <c r="W617" s="132">
        <f>IF(U617="COMPARTIR",'01-Mapa de riesgo-UO'!BA618, IF(U617=0, 0,$I$6))</f>
        <v>0</v>
      </c>
      <c r="X617" s="278"/>
      <c r="Y617" s="278"/>
      <c r="Z617" s="278"/>
      <c r="AA617" s="278"/>
      <c r="AB617" s="440"/>
    </row>
    <row r="618" spans="1:28" ht="27" hidden="1" customHeight="1" x14ac:dyDescent="0.2">
      <c r="A618" s="378"/>
      <c r="B618" s="372"/>
      <c r="C618" s="459"/>
      <c r="D618" s="372"/>
      <c r="E618" s="372"/>
      <c r="F618" s="372"/>
      <c r="G618" s="133">
        <f>'01-Mapa de riesgo-UO'!I619</f>
        <v>0</v>
      </c>
      <c r="H618" s="372"/>
      <c r="I618" s="438"/>
      <c r="J618" s="372"/>
      <c r="K618" s="456"/>
      <c r="L618" s="458"/>
      <c r="M618" s="276">
        <f>IF('01-Mapa de riesgo-UO'!S619="No existen", "No existe control para el riesgo",'01-Mapa de riesgo-UO'!W619)</f>
        <v>0</v>
      </c>
      <c r="N618" s="276">
        <f>'01-Mapa de riesgo-UO'!AB619</f>
        <v>0</v>
      </c>
      <c r="O618" s="276">
        <f>'01-Mapa de riesgo-UO'!AG619</f>
        <v>0</v>
      </c>
      <c r="P618" s="277">
        <f>'01-Mapa de riesgo-UO'!AL619</f>
        <v>0</v>
      </c>
      <c r="Q618" s="277">
        <f>'01-Mapa de riesgo-UO'!AP619</f>
        <v>0</v>
      </c>
      <c r="R618" s="438"/>
      <c r="S618" s="456"/>
      <c r="T618" s="458"/>
      <c r="U618" s="114">
        <f>'01-Mapa de riesgo-UO'!AW619</f>
        <v>0</v>
      </c>
      <c r="V618" s="114">
        <f>'01-Mapa de riesgo-UO'!AX619</f>
        <v>0</v>
      </c>
      <c r="W618" s="132">
        <f>IF(U618="COMPARTIR",'01-Mapa de riesgo-UO'!BA619, IF(U618=0, 0,$I$6))</f>
        <v>0</v>
      </c>
      <c r="X618" s="278"/>
      <c r="Y618" s="278"/>
      <c r="Z618" s="278"/>
      <c r="AA618" s="278"/>
      <c r="AB618" s="440"/>
    </row>
    <row r="619" spans="1:28" ht="27" hidden="1" customHeight="1" x14ac:dyDescent="0.2">
      <c r="A619" s="378">
        <v>204</v>
      </c>
      <c r="B619" s="372">
        <f>'01-Mapa de riesgo-UO'!D620</f>
        <v>0</v>
      </c>
      <c r="C619" s="459">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372">
        <f>'01-Mapa de riesgo-UO'!AU620</f>
        <v>0</v>
      </c>
      <c r="K619" s="456"/>
      <c r="L619" s="456"/>
      <c r="M619" s="276">
        <f>IF('01-Mapa de riesgo-UO'!S620="No existen", "No existe control para el riesgo",'01-Mapa de riesgo-UO'!W620)</f>
        <v>0</v>
      </c>
      <c r="N619" s="276">
        <f>'01-Mapa de riesgo-UO'!AB620</f>
        <v>0</v>
      </c>
      <c r="O619" s="276">
        <f>'01-Mapa de riesgo-UO'!AG620</f>
        <v>0</v>
      </c>
      <c r="P619" s="277">
        <f>'01-Mapa de riesgo-UO'!AL620</f>
        <v>0</v>
      </c>
      <c r="Q619" s="277">
        <f>'01-Mapa de riesgo-UO'!AP620</f>
        <v>0</v>
      </c>
      <c r="R619" s="438" t="e">
        <f>'01-Mapa de riesgo-UO'!AR620</f>
        <v>#DIV/0!</v>
      </c>
      <c r="S619" s="456"/>
      <c r="T619" s="458"/>
      <c r="U619" s="114">
        <f>'01-Mapa de riesgo-UO'!AW620</f>
        <v>0</v>
      </c>
      <c r="V619" s="114">
        <f>'01-Mapa de riesgo-UO'!AX620</f>
        <v>0</v>
      </c>
      <c r="W619" s="132">
        <f>IF(U619="COMPARTIR",'01-Mapa de riesgo-UO'!BA620, IF(U619=0, 0,$I$6))</f>
        <v>0</v>
      </c>
      <c r="X619" s="278"/>
      <c r="Y619" s="278"/>
      <c r="Z619" s="278"/>
      <c r="AA619" s="278"/>
      <c r="AB619" s="440"/>
    </row>
    <row r="620" spans="1:28" ht="27" hidden="1" customHeight="1" x14ac:dyDescent="0.2">
      <c r="A620" s="378"/>
      <c r="B620" s="372"/>
      <c r="C620" s="459"/>
      <c r="D620" s="372"/>
      <c r="E620" s="372"/>
      <c r="F620" s="372"/>
      <c r="G620" s="133">
        <f>'01-Mapa de riesgo-UO'!I621</f>
        <v>0</v>
      </c>
      <c r="H620" s="372"/>
      <c r="I620" s="438"/>
      <c r="J620" s="372"/>
      <c r="K620" s="456"/>
      <c r="L620" s="458"/>
      <c r="M620" s="276">
        <f>IF('01-Mapa de riesgo-UO'!S621="No existen", "No existe control para el riesgo",'01-Mapa de riesgo-UO'!W621)</f>
        <v>0</v>
      </c>
      <c r="N620" s="276">
        <f>'01-Mapa de riesgo-UO'!AB621</f>
        <v>0</v>
      </c>
      <c r="O620" s="276">
        <f>'01-Mapa de riesgo-UO'!AG621</f>
        <v>0</v>
      </c>
      <c r="P620" s="277">
        <f>'01-Mapa de riesgo-UO'!AL621</f>
        <v>0</v>
      </c>
      <c r="Q620" s="277">
        <f>'01-Mapa de riesgo-UO'!AP621</f>
        <v>0</v>
      </c>
      <c r="R620" s="438"/>
      <c r="S620" s="456"/>
      <c r="T620" s="458"/>
      <c r="U620" s="114">
        <f>'01-Mapa de riesgo-UO'!AW621</f>
        <v>0</v>
      </c>
      <c r="V620" s="114">
        <f>'01-Mapa de riesgo-UO'!AX621</f>
        <v>0</v>
      </c>
      <c r="W620" s="132">
        <f>IF(U620="COMPARTIR",'01-Mapa de riesgo-UO'!BA621, IF(U620=0, 0,$I$6))</f>
        <v>0</v>
      </c>
      <c r="X620" s="278"/>
      <c r="Y620" s="278"/>
      <c r="Z620" s="278"/>
      <c r="AA620" s="278"/>
      <c r="AB620" s="440"/>
    </row>
    <row r="621" spans="1:28" ht="27" hidden="1" customHeight="1" x14ac:dyDescent="0.2">
      <c r="A621" s="378"/>
      <c r="B621" s="372"/>
      <c r="C621" s="459"/>
      <c r="D621" s="372"/>
      <c r="E621" s="372"/>
      <c r="F621" s="372"/>
      <c r="G621" s="133">
        <f>'01-Mapa de riesgo-UO'!I622</f>
        <v>0</v>
      </c>
      <c r="H621" s="372"/>
      <c r="I621" s="438"/>
      <c r="J621" s="372"/>
      <c r="K621" s="456"/>
      <c r="L621" s="458"/>
      <c r="M621" s="276">
        <f>IF('01-Mapa de riesgo-UO'!S622="No existen", "No existe control para el riesgo",'01-Mapa de riesgo-UO'!W622)</f>
        <v>0</v>
      </c>
      <c r="N621" s="276">
        <f>'01-Mapa de riesgo-UO'!AB622</f>
        <v>0</v>
      </c>
      <c r="O621" s="276">
        <f>'01-Mapa de riesgo-UO'!AG622</f>
        <v>0</v>
      </c>
      <c r="P621" s="277">
        <f>'01-Mapa de riesgo-UO'!AL622</f>
        <v>0</v>
      </c>
      <c r="Q621" s="277">
        <f>'01-Mapa de riesgo-UO'!AP622</f>
        <v>0</v>
      </c>
      <c r="R621" s="438"/>
      <c r="S621" s="456"/>
      <c r="T621" s="458"/>
      <c r="U621" s="114">
        <f>'01-Mapa de riesgo-UO'!AW622</f>
        <v>0</v>
      </c>
      <c r="V621" s="114">
        <f>'01-Mapa de riesgo-UO'!AX622</f>
        <v>0</v>
      </c>
      <c r="W621" s="132">
        <f>IF(U621="COMPARTIR",'01-Mapa de riesgo-UO'!BA622, IF(U621=0, 0,$I$6))</f>
        <v>0</v>
      </c>
      <c r="X621" s="278"/>
      <c r="Y621" s="278"/>
      <c r="Z621" s="278"/>
      <c r="AA621" s="278"/>
      <c r="AB621" s="440"/>
    </row>
    <row r="622" spans="1:28" ht="27" hidden="1" customHeight="1" x14ac:dyDescent="0.2">
      <c r="A622" s="378">
        <v>205</v>
      </c>
      <c r="B622" s="372">
        <f>'01-Mapa de riesgo-UO'!D623</f>
        <v>0</v>
      </c>
      <c r="C622" s="459">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372">
        <f>'01-Mapa de riesgo-UO'!AU623</f>
        <v>0</v>
      </c>
      <c r="K622" s="456"/>
      <c r="L622" s="456"/>
      <c r="M622" s="276">
        <f>IF('01-Mapa de riesgo-UO'!S623="No existen", "No existe control para el riesgo",'01-Mapa de riesgo-UO'!W623)</f>
        <v>0</v>
      </c>
      <c r="N622" s="276">
        <f>'01-Mapa de riesgo-UO'!AB623</f>
        <v>0</v>
      </c>
      <c r="O622" s="276">
        <f>'01-Mapa de riesgo-UO'!AG623</f>
        <v>0</v>
      </c>
      <c r="P622" s="277">
        <f>'01-Mapa de riesgo-UO'!AL623</f>
        <v>0</v>
      </c>
      <c r="Q622" s="277">
        <f>'01-Mapa de riesgo-UO'!AP623</f>
        <v>0</v>
      </c>
      <c r="R622" s="438">
        <f>'01-Mapa de riesgo-UO'!AR623</f>
        <v>0</v>
      </c>
      <c r="S622" s="456"/>
      <c r="T622" s="458"/>
      <c r="U622" s="114">
        <f>'01-Mapa de riesgo-UO'!AW623</f>
        <v>0</v>
      </c>
      <c r="V622" s="114">
        <f>'01-Mapa de riesgo-UO'!AX623</f>
        <v>0</v>
      </c>
      <c r="W622" s="132">
        <f>IF(U622="COMPARTIR",'01-Mapa de riesgo-UO'!BA623, IF(U622=0, 0,$I$6))</f>
        <v>0</v>
      </c>
      <c r="X622" s="278"/>
      <c r="Y622" s="278"/>
      <c r="Z622" s="278"/>
      <c r="AA622" s="278"/>
      <c r="AB622" s="440"/>
    </row>
    <row r="623" spans="1:28" ht="27" hidden="1" customHeight="1" x14ac:dyDescent="0.2">
      <c r="A623" s="378"/>
      <c r="B623" s="372"/>
      <c r="C623" s="459"/>
      <c r="D623" s="372"/>
      <c r="E623" s="372"/>
      <c r="F623" s="372"/>
      <c r="G623" s="133">
        <f>'01-Mapa de riesgo-UO'!I624</f>
        <v>0</v>
      </c>
      <c r="H623" s="372"/>
      <c r="I623" s="438"/>
      <c r="J623" s="372"/>
      <c r="K623" s="456"/>
      <c r="L623" s="458"/>
      <c r="M623" s="276">
        <f>IF('01-Mapa de riesgo-UO'!S624="No existen", "No existe control para el riesgo",'01-Mapa de riesgo-UO'!W624)</f>
        <v>0</v>
      </c>
      <c r="N623" s="276">
        <f>'01-Mapa de riesgo-UO'!AB624</f>
        <v>0</v>
      </c>
      <c r="O623" s="276">
        <f>'01-Mapa de riesgo-UO'!AG624</f>
        <v>0</v>
      </c>
      <c r="P623" s="277">
        <f>'01-Mapa de riesgo-UO'!AL624</f>
        <v>0</v>
      </c>
      <c r="Q623" s="277">
        <f>'01-Mapa de riesgo-UO'!AP624</f>
        <v>0</v>
      </c>
      <c r="R623" s="438"/>
      <c r="S623" s="456"/>
      <c r="T623" s="458"/>
      <c r="U623" s="114">
        <f>'01-Mapa de riesgo-UO'!AW624</f>
        <v>0</v>
      </c>
      <c r="V623" s="114">
        <f>'01-Mapa de riesgo-UO'!AX624</f>
        <v>0</v>
      </c>
      <c r="W623" s="132">
        <f>IF(U623="COMPARTIR",'01-Mapa de riesgo-UO'!BA624, IF(U623=0, 0,$I$6))</f>
        <v>0</v>
      </c>
      <c r="X623" s="278"/>
      <c r="Y623" s="278"/>
      <c r="Z623" s="278"/>
      <c r="AA623" s="278"/>
      <c r="AB623" s="440"/>
    </row>
    <row r="624" spans="1:28" ht="27" hidden="1" customHeight="1" x14ac:dyDescent="0.2">
      <c r="A624" s="378"/>
      <c r="B624" s="372"/>
      <c r="C624" s="459"/>
      <c r="D624" s="372"/>
      <c r="E624" s="372"/>
      <c r="F624" s="372"/>
      <c r="G624" s="133">
        <f>'01-Mapa de riesgo-UO'!I625</f>
        <v>0</v>
      </c>
      <c r="H624" s="372"/>
      <c r="I624" s="438"/>
      <c r="J624" s="372"/>
      <c r="K624" s="456"/>
      <c r="L624" s="458"/>
      <c r="M624" s="276">
        <f>IF('01-Mapa de riesgo-UO'!S625="No existen", "No existe control para el riesgo",'01-Mapa de riesgo-UO'!W625)</f>
        <v>0</v>
      </c>
      <c r="N624" s="276">
        <f>'01-Mapa de riesgo-UO'!AB625</f>
        <v>0</v>
      </c>
      <c r="O624" s="276">
        <f>'01-Mapa de riesgo-UO'!AG625</f>
        <v>0</v>
      </c>
      <c r="P624" s="277">
        <f>'01-Mapa de riesgo-UO'!AL625</f>
        <v>0</v>
      </c>
      <c r="Q624" s="277">
        <f>'01-Mapa de riesgo-UO'!AP625</f>
        <v>0</v>
      </c>
      <c r="R624" s="438"/>
      <c r="S624" s="456"/>
      <c r="T624" s="458"/>
      <c r="U624" s="114">
        <f>'01-Mapa de riesgo-UO'!AW625</f>
        <v>0</v>
      </c>
      <c r="V624" s="114">
        <f>'01-Mapa de riesgo-UO'!AX625</f>
        <v>0</v>
      </c>
      <c r="W624" s="132">
        <f>IF(U624="COMPARTIR",'01-Mapa de riesgo-UO'!BA625, IF(U624=0, 0,$I$6))</f>
        <v>0</v>
      </c>
      <c r="X624" s="278"/>
      <c r="Y624" s="278"/>
      <c r="Z624" s="278"/>
      <c r="AA624" s="278"/>
      <c r="AB624" s="440"/>
    </row>
    <row r="625" spans="1:28" ht="27" hidden="1" customHeight="1" x14ac:dyDescent="0.2">
      <c r="A625" s="378">
        <v>206</v>
      </c>
      <c r="B625" s="372">
        <f>'01-Mapa de riesgo-UO'!D626</f>
        <v>0</v>
      </c>
      <c r="C625" s="459">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372">
        <f>'01-Mapa de riesgo-UO'!AU626</f>
        <v>0</v>
      </c>
      <c r="K625" s="456"/>
      <c r="L625" s="456"/>
      <c r="M625" s="276">
        <f>IF('01-Mapa de riesgo-UO'!S626="No existen", "No existe control para el riesgo",'01-Mapa de riesgo-UO'!W626)</f>
        <v>0</v>
      </c>
      <c r="N625" s="276">
        <f>'01-Mapa de riesgo-UO'!AB626</f>
        <v>0</v>
      </c>
      <c r="O625" s="276">
        <f>'01-Mapa de riesgo-UO'!AG626</f>
        <v>0</v>
      </c>
      <c r="P625" s="277">
        <f>'01-Mapa de riesgo-UO'!AL626</f>
        <v>0</v>
      </c>
      <c r="Q625" s="277">
        <f>'01-Mapa de riesgo-UO'!AP626</f>
        <v>0</v>
      </c>
      <c r="R625" s="438">
        <f>'01-Mapa de riesgo-UO'!AR626</f>
        <v>0</v>
      </c>
      <c r="S625" s="456"/>
      <c r="T625" s="458"/>
      <c r="U625" s="114">
        <f>'01-Mapa de riesgo-UO'!AW626</f>
        <v>0</v>
      </c>
      <c r="V625" s="114">
        <f>'01-Mapa de riesgo-UO'!AX626</f>
        <v>0</v>
      </c>
      <c r="W625" s="132">
        <f>IF(U625="COMPARTIR",'01-Mapa de riesgo-UO'!BA626, IF(U625=0, 0,$I$6))</f>
        <v>0</v>
      </c>
      <c r="X625" s="278"/>
      <c r="Y625" s="278"/>
      <c r="Z625" s="278"/>
      <c r="AA625" s="278"/>
      <c r="AB625" s="440"/>
    </row>
    <row r="626" spans="1:28" ht="27" hidden="1" customHeight="1" x14ac:dyDescent="0.2">
      <c r="A626" s="378"/>
      <c r="B626" s="372"/>
      <c r="C626" s="459"/>
      <c r="D626" s="372"/>
      <c r="E626" s="372"/>
      <c r="F626" s="372"/>
      <c r="G626" s="133">
        <f>'01-Mapa de riesgo-UO'!I627</f>
        <v>0</v>
      </c>
      <c r="H626" s="372"/>
      <c r="I626" s="438"/>
      <c r="J626" s="372"/>
      <c r="K626" s="456"/>
      <c r="L626" s="458"/>
      <c r="M626" s="276">
        <f>IF('01-Mapa de riesgo-UO'!S627="No existen", "No existe control para el riesgo",'01-Mapa de riesgo-UO'!W627)</f>
        <v>0</v>
      </c>
      <c r="N626" s="276">
        <f>'01-Mapa de riesgo-UO'!AB627</f>
        <v>0</v>
      </c>
      <c r="O626" s="276">
        <f>'01-Mapa de riesgo-UO'!AG627</f>
        <v>0</v>
      </c>
      <c r="P626" s="277">
        <f>'01-Mapa de riesgo-UO'!AL627</f>
        <v>0</v>
      </c>
      <c r="Q626" s="277">
        <f>'01-Mapa de riesgo-UO'!AP627</f>
        <v>0</v>
      </c>
      <c r="R626" s="438"/>
      <c r="S626" s="456"/>
      <c r="T626" s="458"/>
      <c r="U626" s="114">
        <f>'01-Mapa de riesgo-UO'!AW627</f>
        <v>0</v>
      </c>
      <c r="V626" s="114">
        <f>'01-Mapa de riesgo-UO'!AX627</f>
        <v>0</v>
      </c>
      <c r="W626" s="132">
        <f>IF(U626="COMPARTIR",'01-Mapa de riesgo-UO'!BA627, IF(U626=0, 0,$I$6))</f>
        <v>0</v>
      </c>
      <c r="X626" s="278"/>
      <c r="Y626" s="278"/>
      <c r="Z626" s="278"/>
      <c r="AA626" s="278"/>
      <c r="AB626" s="440"/>
    </row>
    <row r="627" spans="1:28" ht="27" hidden="1" customHeight="1" thickBot="1" x14ac:dyDescent="0.25">
      <c r="A627" s="379"/>
      <c r="B627" s="373"/>
      <c r="C627" s="489"/>
      <c r="D627" s="373"/>
      <c r="E627" s="373"/>
      <c r="F627" s="373"/>
      <c r="G627" s="154">
        <f>'01-Mapa de riesgo-UO'!I628</f>
        <v>0</v>
      </c>
      <c r="H627" s="373"/>
      <c r="I627" s="439"/>
      <c r="J627" s="373"/>
      <c r="K627" s="488"/>
      <c r="L627" s="486"/>
      <c r="M627" s="283">
        <f>IF('01-Mapa de riesgo-UO'!S628="No existen", "No existe control para el riesgo",'01-Mapa de riesgo-UO'!W628)</f>
        <v>0</v>
      </c>
      <c r="N627" s="283">
        <f>'01-Mapa de riesgo-UO'!AB628</f>
        <v>0</v>
      </c>
      <c r="O627" s="283">
        <f>'01-Mapa de riesgo-UO'!AG628</f>
        <v>0</v>
      </c>
      <c r="P627" s="284">
        <f>'01-Mapa de riesgo-UO'!AL628</f>
        <v>0</v>
      </c>
      <c r="Q627" s="284">
        <f>'01-Mapa de riesgo-UO'!AP628</f>
        <v>0</v>
      </c>
      <c r="R627" s="439"/>
      <c r="S627" s="488"/>
      <c r="T627" s="486"/>
      <c r="U627" s="155">
        <f>'01-Mapa de riesgo-UO'!AW628</f>
        <v>0</v>
      </c>
      <c r="V627" s="155">
        <f>'01-Mapa de riesgo-UO'!AX628</f>
        <v>0</v>
      </c>
      <c r="W627" s="156">
        <f>IF(U627="COMPARTIR",'01-Mapa de riesgo-UO'!BA628, IF(U627=0, 0,$I$6))</f>
        <v>0</v>
      </c>
      <c r="X627" s="282"/>
      <c r="Y627" s="282"/>
      <c r="Z627" s="282"/>
      <c r="AA627" s="282"/>
      <c r="AB627" s="487"/>
    </row>
    <row r="628" spans="1:28" ht="27" hidden="1" customHeight="1" x14ac:dyDescent="0.2">
      <c r="G628" s="134" t="str">
        <f>'01-Mapa de riesgo-UO'!I86</f>
        <v xml:space="preserve">Problemas socio-economicos. </v>
      </c>
      <c r="R628" s="490"/>
    </row>
    <row r="629" spans="1:28" ht="27" hidden="1" customHeight="1" x14ac:dyDescent="0.2">
      <c r="R629" s="490"/>
    </row>
    <row r="630" spans="1:28" ht="27" hidden="1" customHeight="1" x14ac:dyDescent="0.2">
      <c r="R630" s="490"/>
    </row>
    <row r="631" spans="1:28" ht="27" hidden="1" customHeight="1" x14ac:dyDescent="0.2">
      <c r="R631" s="490"/>
    </row>
    <row r="632" spans="1:28" ht="27" hidden="1" customHeight="1" x14ac:dyDescent="0.2">
      <c r="R632" s="490"/>
    </row>
    <row r="633" spans="1:28" ht="27" hidden="1" customHeight="1" x14ac:dyDescent="0.2">
      <c r="R633" s="490"/>
    </row>
    <row r="634" spans="1:28" ht="27" hidden="1" customHeight="1" x14ac:dyDescent="0.2">
      <c r="R634" s="490"/>
    </row>
    <row r="635" spans="1:28" ht="27" hidden="1" customHeight="1" x14ac:dyDescent="0.2">
      <c r="R635" s="490"/>
    </row>
    <row r="636" spans="1:28" ht="27" hidden="1" customHeight="1" x14ac:dyDescent="0.2">
      <c r="R636" s="490"/>
    </row>
    <row r="637" spans="1:28" ht="27" hidden="1" customHeight="1" x14ac:dyDescent="0.2">
      <c r="R637" s="490"/>
    </row>
    <row r="638" spans="1:28" ht="27" hidden="1" customHeight="1" x14ac:dyDescent="0.2">
      <c r="R638" s="490"/>
    </row>
    <row r="639" spans="1:28" ht="27" hidden="1" customHeight="1" x14ac:dyDescent="0.2">
      <c r="R639" s="490"/>
    </row>
    <row r="640" spans="1:28" ht="27" hidden="1" customHeight="1" x14ac:dyDescent="0.2">
      <c r="R640" s="490"/>
    </row>
    <row r="641" spans="18:18" ht="27" hidden="1" customHeight="1" x14ac:dyDescent="0.2">
      <c r="R641" s="490"/>
    </row>
    <row r="642" spans="18:18" ht="27" hidden="1" customHeight="1" x14ac:dyDescent="0.2">
      <c r="R642" s="490"/>
    </row>
    <row r="643" spans="18:18" ht="27" hidden="1" customHeight="1" x14ac:dyDescent="0.2">
      <c r="R643" s="490"/>
    </row>
    <row r="644" spans="18:18" ht="27" hidden="1" customHeight="1" x14ac:dyDescent="0.2">
      <c r="R644" s="490"/>
    </row>
    <row r="645" spans="18:18" ht="27" hidden="1" customHeight="1" x14ac:dyDescent="0.2">
      <c r="R645" s="490"/>
    </row>
    <row r="646" spans="18:18" ht="27" hidden="1" customHeight="1" x14ac:dyDescent="0.2">
      <c r="R646" s="490"/>
    </row>
    <row r="647" spans="18:18" ht="27" hidden="1" customHeight="1" x14ac:dyDescent="0.2">
      <c r="R647" s="490"/>
    </row>
    <row r="648" spans="18:18" ht="27" hidden="1" customHeight="1" x14ac:dyDescent="0.2">
      <c r="R648" s="490"/>
    </row>
    <row r="649" spans="18:18" ht="27" hidden="1" customHeight="1" x14ac:dyDescent="0.2">
      <c r="R649" s="490"/>
    </row>
    <row r="650" spans="18:18" ht="27" hidden="1" customHeight="1" x14ac:dyDescent="0.2">
      <c r="R650" s="490"/>
    </row>
    <row r="651" spans="18:18" ht="27" hidden="1" customHeight="1" x14ac:dyDescent="0.2">
      <c r="R651" s="490"/>
    </row>
    <row r="652" spans="18:18" ht="27" hidden="1" customHeight="1" x14ac:dyDescent="0.2">
      <c r="R652" s="490"/>
    </row>
    <row r="653" spans="18:18" ht="27" hidden="1" customHeight="1" x14ac:dyDescent="0.2">
      <c r="R653" s="490"/>
    </row>
    <row r="654" spans="18:18" ht="27" hidden="1" customHeight="1" x14ac:dyDescent="0.2">
      <c r="R654" s="490"/>
    </row>
    <row r="655" spans="18:18" ht="27" hidden="1" customHeight="1" x14ac:dyDescent="0.2">
      <c r="R655" s="490"/>
    </row>
    <row r="656" spans="18:18" ht="27" hidden="1" customHeight="1" x14ac:dyDescent="0.2">
      <c r="R656" s="490"/>
    </row>
    <row r="657" spans="18:27" ht="27" hidden="1" customHeight="1" x14ac:dyDescent="0.2">
      <c r="R657" s="490"/>
    </row>
    <row r="658" spans="18:27" ht="27" hidden="1" customHeight="1" x14ac:dyDescent="0.2">
      <c r="R658" s="490"/>
    </row>
    <row r="659" spans="18:27" ht="27" hidden="1" customHeight="1" x14ac:dyDescent="0.2">
      <c r="R659" s="490"/>
    </row>
    <row r="660" spans="18:27" ht="27" hidden="1" customHeight="1" x14ac:dyDescent="0.2">
      <c r="R660" s="490"/>
    </row>
    <row r="661" spans="18:27" ht="27" hidden="1" customHeight="1" x14ac:dyDescent="0.2">
      <c r="R661" s="490"/>
    </row>
    <row r="662" spans="18:27" ht="27" hidden="1" customHeight="1" x14ac:dyDescent="0.2">
      <c r="R662" s="490"/>
    </row>
    <row r="663" spans="18:27" ht="27" hidden="1" customHeight="1" x14ac:dyDescent="0.2">
      <c r="R663" s="490"/>
    </row>
    <row r="664" spans="18:27" ht="27" hidden="1" customHeight="1" x14ac:dyDescent="0.2">
      <c r="R664" s="490"/>
    </row>
    <row r="665" spans="18:27" ht="27" hidden="1" customHeight="1" x14ac:dyDescent="0.2">
      <c r="R665" s="490"/>
    </row>
    <row r="666" spans="18:27" ht="27" hidden="1" customHeight="1" x14ac:dyDescent="0.2">
      <c r="R666" s="490"/>
    </row>
    <row r="667" spans="18:27" ht="27" hidden="1" customHeight="1" x14ac:dyDescent="0.2">
      <c r="R667" s="490"/>
    </row>
    <row r="668" spans="18:27" ht="27" hidden="1" customHeight="1" x14ac:dyDescent="0.2">
      <c r="R668" s="490"/>
    </row>
    <row r="669" spans="18:27" ht="27" hidden="1" customHeight="1" x14ac:dyDescent="0.2">
      <c r="R669" s="490"/>
    </row>
    <row r="670" spans="18:27" ht="27" hidden="1" customHeight="1" x14ac:dyDescent="0.2">
      <c r="R670" s="490"/>
    </row>
    <row r="671" spans="18:27" ht="27" hidden="1" customHeight="1" x14ac:dyDescent="0.2">
      <c r="R671" s="490"/>
      <c r="W671" s="157" t="s">
        <v>90</v>
      </c>
      <c r="X671" s="264" t="s">
        <v>93</v>
      </c>
      <c r="Y671" s="264" t="s">
        <v>91</v>
      </c>
      <c r="Z671" s="264" t="s">
        <v>94</v>
      </c>
      <c r="AA671" s="264" t="s">
        <v>92</v>
      </c>
    </row>
    <row r="672" spans="18:27" ht="27" hidden="1" customHeight="1" x14ac:dyDescent="0.2">
      <c r="R672" s="490"/>
      <c r="X672" s="264" t="s">
        <v>642</v>
      </c>
      <c r="Y672" s="264" t="s">
        <v>642</v>
      </c>
      <c r="Z672" s="264" t="s">
        <v>642</v>
      </c>
      <c r="AA672" s="264" t="s">
        <v>642</v>
      </c>
    </row>
    <row r="673" spans="7:27" ht="27" hidden="1" customHeight="1" x14ac:dyDescent="0.2">
      <c r="R673" s="490"/>
      <c r="X673" s="264" t="s">
        <v>282</v>
      </c>
      <c r="Y673" s="264" t="s">
        <v>282</v>
      </c>
      <c r="Z673" s="264" t="s">
        <v>282</v>
      </c>
      <c r="AA673" s="264" t="s">
        <v>282</v>
      </c>
    </row>
    <row r="674" spans="7:27" ht="27" hidden="1" customHeight="1" x14ac:dyDescent="0.2">
      <c r="R674" s="490"/>
      <c r="X674" s="264" t="s">
        <v>283</v>
      </c>
      <c r="Y674" s="264" t="s">
        <v>283</v>
      </c>
      <c r="Z674" s="264" t="s">
        <v>283</v>
      </c>
      <c r="AA674" s="264" t="s">
        <v>283</v>
      </c>
    </row>
    <row r="675" spans="7:27" ht="27" hidden="1" customHeight="1" x14ac:dyDescent="0.2">
      <c r="R675" s="490"/>
    </row>
    <row r="676" spans="7:27" ht="27" hidden="1" customHeight="1" x14ac:dyDescent="0.2">
      <c r="R676" s="490"/>
    </row>
    <row r="677" spans="7:27" ht="27" hidden="1" customHeight="1" x14ac:dyDescent="0.2">
      <c r="R677" s="490"/>
      <c r="AA677" s="264">
        <f>29000/8</f>
        <v>3625</v>
      </c>
    </row>
    <row r="678" spans="7:27" ht="27" hidden="1" customHeight="1" x14ac:dyDescent="0.2">
      <c r="R678" s="490"/>
    </row>
    <row r="679" spans="7:27" ht="27" hidden="1" customHeight="1" x14ac:dyDescent="0.2">
      <c r="R679" s="490"/>
      <c r="W679" s="157" t="s">
        <v>282</v>
      </c>
      <c r="X679" s="264" t="s">
        <v>283</v>
      </c>
      <c r="Y679" s="264" t="s">
        <v>642</v>
      </c>
    </row>
    <row r="680" spans="7:27" ht="27" hidden="1" customHeight="1" x14ac:dyDescent="0.2">
      <c r="R680" s="490"/>
      <c r="W680" s="157" t="s">
        <v>643</v>
      </c>
      <c r="X680" s="264" t="s">
        <v>644</v>
      </c>
      <c r="Y680" s="264" t="s">
        <v>645</v>
      </c>
    </row>
    <row r="681" spans="7:27" ht="27" hidden="1" customHeight="1" x14ac:dyDescent="0.2">
      <c r="R681" s="490"/>
      <c r="Y681" s="264" t="s">
        <v>646</v>
      </c>
    </row>
    <row r="682" spans="7:27" ht="27" hidden="1" customHeight="1" x14ac:dyDescent="0.2">
      <c r="R682" s="490"/>
    </row>
    <row r="683" spans="7:27" ht="27" hidden="1" customHeight="1" x14ac:dyDescent="0.2">
      <c r="R683" s="490"/>
    </row>
    <row r="684" spans="7:27" ht="27" hidden="1" customHeight="1" x14ac:dyDescent="0.2"/>
    <row r="685" spans="7:27" ht="27" hidden="1" customHeight="1" x14ac:dyDescent="0.2"/>
    <row r="686" spans="7:27" ht="27" hidden="1" customHeight="1" x14ac:dyDescent="0.2"/>
    <row r="687" spans="7:27" ht="27" hidden="1" customHeight="1" x14ac:dyDescent="0.2">
      <c r="G687" s="264" t="s">
        <v>89</v>
      </c>
      <c r="H687" s="264" t="s">
        <v>88</v>
      </c>
      <c r="I687" s="264" t="s">
        <v>87</v>
      </c>
    </row>
    <row r="688" spans="7:27" ht="27" hidden="1" customHeight="1" x14ac:dyDescent="0.2">
      <c r="G688" s="264" t="s">
        <v>275</v>
      </c>
      <c r="H688" s="264" t="s">
        <v>275</v>
      </c>
      <c r="I688" s="264" t="s">
        <v>277</v>
      </c>
    </row>
    <row r="689" spans="1:28" ht="27" hidden="1" customHeight="1" x14ac:dyDescent="0.2">
      <c r="H689" s="264" t="s">
        <v>276</v>
      </c>
      <c r="I689" s="264" t="s">
        <v>278</v>
      </c>
    </row>
    <row r="690" spans="1:28" ht="27" hidden="1" customHeight="1" x14ac:dyDescent="0.2"/>
    <row r="691" spans="1:28" ht="27" hidden="1" customHeight="1" x14ac:dyDescent="0.2"/>
    <row r="692" spans="1:28" ht="27" hidden="1" customHeight="1" x14ac:dyDescent="0.2"/>
    <row r="693" spans="1:28" ht="27" hidden="1" customHeight="1" x14ac:dyDescent="0.2"/>
    <row r="694" spans="1:28" ht="27" hidden="1" customHeight="1" x14ac:dyDescent="0.2"/>
    <row r="695" spans="1:28" ht="27" hidden="1" customHeight="1" x14ac:dyDescent="0.2"/>
    <row r="696" spans="1:28" ht="27" hidden="1" customHeight="1" x14ac:dyDescent="0.2"/>
    <row r="697" spans="1:28" ht="27" hidden="1" customHeight="1" x14ac:dyDescent="0.2"/>
    <row r="698" spans="1:28" ht="27" hidden="1" customHeight="1" x14ac:dyDescent="0.2"/>
    <row r="699" spans="1:28" ht="27" hidden="1" customHeight="1" x14ac:dyDescent="0.2"/>
    <row r="700" spans="1:28" ht="27" hidden="1" customHeight="1" x14ac:dyDescent="0.2"/>
    <row r="701" spans="1:28" ht="27" hidden="1" customHeight="1" x14ac:dyDescent="0.2"/>
    <row r="702" spans="1:28" ht="27" hidden="1" customHeight="1" x14ac:dyDescent="0.2"/>
    <row r="703" spans="1:28" ht="27" hidden="1" customHeight="1" x14ac:dyDescent="0.2"/>
    <row r="704" spans="1:28" ht="51" hidden="1" customHeight="1" x14ac:dyDescent="0.2">
      <c r="A704" s="378"/>
      <c r="B704" s="372"/>
      <c r="C704" s="459"/>
      <c r="D704" s="372"/>
      <c r="E704" s="372"/>
      <c r="F704" s="372"/>
      <c r="G704" s="133"/>
      <c r="H704" s="372"/>
      <c r="I704" s="438"/>
      <c r="J704" s="372"/>
      <c r="K704" s="460"/>
      <c r="L704" s="461"/>
      <c r="M704" s="276"/>
      <c r="N704" s="276"/>
      <c r="O704" s="276"/>
      <c r="P704" s="277"/>
      <c r="Q704" s="277"/>
      <c r="R704" s="438"/>
      <c r="S704" s="462"/>
      <c r="T704" s="463"/>
      <c r="U704" s="114"/>
      <c r="V704" s="114"/>
      <c r="W704" s="132"/>
      <c r="X704" s="278"/>
      <c r="Y704" s="278"/>
      <c r="Z704" s="278"/>
      <c r="AA704" s="278"/>
      <c r="AB704" s="440"/>
    </row>
    <row r="705" spans="1:28" ht="51" hidden="1" customHeight="1" x14ac:dyDescent="0.2">
      <c r="A705" s="378"/>
      <c r="B705" s="372"/>
      <c r="C705" s="459"/>
      <c r="D705" s="372"/>
      <c r="E705" s="372"/>
      <c r="F705" s="372"/>
      <c r="G705" s="133"/>
      <c r="H705" s="372"/>
      <c r="I705" s="438"/>
      <c r="J705" s="372"/>
      <c r="K705" s="464"/>
      <c r="L705" s="464"/>
      <c r="M705" s="276"/>
      <c r="N705" s="276"/>
      <c r="O705" s="276"/>
      <c r="P705" s="277"/>
      <c r="Q705" s="277"/>
      <c r="R705" s="438"/>
      <c r="S705" s="462"/>
      <c r="T705" s="463"/>
      <c r="U705" s="114"/>
      <c r="V705" s="114"/>
      <c r="W705" s="132"/>
      <c r="X705" s="278"/>
      <c r="Y705" s="278"/>
      <c r="Z705" s="278"/>
      <c r="AA705" s="278"/>
      <c r="AB705" s="440"/>
    </row>
    <row r="706" spans="1:28" ht="51" hidden="1" customHeight="1" x14ac:dyDescent="0.2">
      <c r="A706" s="378"/>
      <c r="B706" s="372"/>
      <c r="C706" s="459"/>
      <c r="D706" s="372"/>
      <c r="E706" s="372"/>
      <c r="F706" s="372"/>
      <c r="G706" s="133"/>
      <c r="H706" s="372"/>
      <c r="I706" s="438"/>
      <c r="J706" s="372"/>
      <c r="K706" s="465"/>
      <c r="L706" s="465"/>
      <c r="M706" s="276"/>
      <c r="N706" s="276"/>
      <c r="O706" s="276"/>
      <c r="P706" s="277"/>
      <c r="Q706" s="277"/>
      <c r="R706" s="438"/>
      <c r="S706" s="462"/>
      <c r="T706" s="463"/>
      <c r="U706" s="114"/>
      <c r="V706" s="114"/>
      <c r="W706" s="132"/>
      <c r="X706" s="278"/>
      <c r="Y706" s="278"/>
      <c r="Z706" s="278"/>
      <c r="AA706" s="278"/>
      <c r="AB706" s="440"/>
    </row>
    <row r="707" spans="1:28" ht="51" hidden="1" customHeight="1" x14ac:dyDescent="0.2">
      <c r="A707" s="378"/>
      <c r="B707" s="372"/>
      <c r="C707" s="459"/>
      <c r="D707" s="372"/>
      <c r="E707" s="372"/>
      <c r="F707" s="372"/>
      <c r="G707" s="133"/>
      <c r="H707" s="372"/>
      <c r="I707" s="438"/>
      <c r="J707" s="372"/>
      <c r="K707" s="460"/>
      <c r="L707" s="461"/>
      <c r="M707" s="276"/>
      <c r="N707" s="276"/>
      <c r="O707" s="276"/>
      <c r="P707" s="277"/>
      <c r="Q707" s="277"/>
      <c r="R707" s="438"/>
      <c r="S707" s="462"/>
      <c r="T707" s="463"/>
      <c r="U707" s="114"/>
      <c r="V707" s="114"/>
      <c r="W707" s="132"/>
      <c r="X707" s="278"/>
      <c r="Y707" s="278"/>
      <c r="Z707" s="278"/>
      <c r="AA707" s="278"/>
      <c r="AB707" s="440"/>
    </row>
    <row r="708" spans="1:28" ht="51" hidden="1" customHeight="1" x14ac:dyDescent="0.2">
      <c r="A708" s="378"/>
      <c r="B708" s="372"/>
      <c r="C708" s="459"/>
      <c r="D708" s="372"/>
      <c r="E708" s="372"/>
      <c r="F708" s="372"/>
      <c r="G708" s="133"/>
      <c r="H708" s="372"/>
      <c r="I708" s="438"/>
      <c r="J708" s="372"/>
      <c r="K708" s="464"/>
      <c r="L708" s="464"/>
      <c r="M708" s="276"/>
      <c r="N708" s="276"/>
      <c r="O708" s="276"/>
      <c r="P708" s="277"/>
      <c r="Q708" s="277"/>
      <c r="R708" s="438"/>
      <c r="S708" s="462"/>
      <c r="T708" s="463"/>
      <c r="U708" s="114"/>
      <c r="V708" s="114"/>
      <c r="W708" s="132"/>
      <c r="X708" s="278"/>
      <c r="Y708" s="278"/>
      <c r="Z708" s="278"/>
      <c r="AA708" s="278"/>
      <c r="AB708" s="440"/>
    </row>
    <row r="709" spans="1:28" ht="51" hidden="1" customHeight="1" x14ac:dyDescent="0.2">
      <c r="A709" s="378"/>
      <c r="B709" s="372"/>
      <c r="C709" s="459"/>
      <c r="D709" s="372"/>
      <c r="E709" s="372"/>
      <c r="F709" s="372"/>
      <c r="G709" s="133"/>
      <c r="H709" s="372"/>
      <c r="I709" s="438"/>
      <c r="J709" s="372"/>
      <c r="K709" s="465"/>
      <c r="L709" s="465"/>
      <c r="M709" s="276"/>
      <c r="N709" s="276"/>
      <c r="O709" s="276"/>
      <c r="P709" s="277"/>
      <c r="Q709" s="277"/>
      <c r="R709" s="438"/>
      <c r="S709" s="462"/>
      <c r="T709" s="463"/>
      <c r="U709" s="114"/>
      <c r="V709" s="114"/>
      <c r="W709" s="132"/>
      <c r="X709" s="278"/>
      <c r="Y709" s="278"/>
      <c r="Z709" s="278"/>
      <c r="AA709" s="278"/>
      <c r="AB709" s="440"/>
    </row>
    <row r="710" spans="1:28" ht="51" hidden="1" customHeight="1" x14ac:dyDescent="0.2">
      <c r="A710" s="378"/>
      <c r="B710" s="372"/>
      <c r="C710" s="459"/>
      <c r="D710" s="372"/>
      <c r="E710" s="372"/>
      <c r="F710" s="372"/>
      <c r="G710" s="133"/>
      <c r="H710" s="372"/>
      <c r="I710" s="438"/>
      <c r="J710" s="372"/>
      <c r="K710" s="460"/>
      <c r="L710" s="461"/>
      <c r="M710" s="276"/>
      <c r="N710" s="276"/>
      <c r="O710" s="276"/>
      <c r="P710" s="277"/>
      <c r="Q710" s="277"/>
      <c r="R710" s="438"/>
      <c r="S710" s="462"/>
      <c r="T710" s="463"/>
      <c r="U710" s="114"/>
      <c r="V710" s="114"/>
      <c r="W710" s="132"/>
      <c r="X710" s="278"/>
      <c r="Y710" s="278"/>
      <c r="Z710" s="278"/>
      <c r="AA710" s="278"/>
      <c r="AB710" s="440"/>
    </row>
    <row r="711" spans="1:28" ht="51" hidden="1" customHeight="1" x14ac:dyDescent="0.2">
      <c r="A711" s="378"/>
      <c r="B711" s="372"/>
      <c r="C711" s="459"/>
      <c r="D711" s="372"/>
      <c r="E711" s="372"/>
      <c r="F711" s="372"/>
      <c r="G711" s="133"/>
      <c r="H711" s="372"/>
      <c r="I711" s="438"/>
      <c r="J711" s="372"/>
      <c r="K711" s="464"/>
      <c r="L711" s="464"/>
      <c r="M711" s="276"/>
      <c r="N711" s="276"/>
      <c r="O711" s="276"/>
      <c r="P711" s="277"/>
      <c r="Q711" s="277"/>
      <c r="R711" s="438"/>
      <c r="S711" s="462"/>
      <c r="T711" s="463"/>
      <c r="U711" s="114"/>
      <c r="V711" s="114"/>
      <c r="W711" s="132"/>
      <c r="X711" s="278"/>
      <c r="Y711" s="278"/>
      <c r="Z711" s="278"/>
      <c r="AA711" s="278"/>
      <c r="AB711" s="440"/>
    </row>
    <row r="712" spans="1:28" ht="51" hidden="1" customHeight="1" x14ac:dyDescent="0.2">
      <c r="A712" s="378"/>
      <c r="B712" s="372"/>
      <c r="C712" s="459"/>
      <c r="D712" s="372"/>
      <c r="E712" s="372"/>
      <c r="F712" s="372"/>
      <c r="G712" s="133"/>
      <c r="H712" s="372"/>
      <c r="I712" s="438"/>
      <c r="J712" s="372"/>
      <c r="K712" s="465"/>
      <c r="L712" s="465"/>
      <c r="M712" s="276"/>
      <c r="N712" s="276"/>
      <c r="O712" s="276"/>
      <c r="P712" s="277"/>
      <c r="Q712" s="277"/>
      <c r="R712" s="438"/>
      <c r="S712" s="462"/>
      <c r="T712" s="463"/>
      <c r="U712" s="114"/>
      <c r="V712" s="114"/>
      <c r="W712" s="132"/>
      <c r="X712" s="278"/>
      <c r="Y712" s="278"/>
      <c r="Z712" s="278"/>
      <c r="AA712" s="278"/>
      <c r="AB712" s="440"/>
    </row>
    <row r="713" spans="1:28" ht="51" hidden="1" customHeight="1" x14ac:dyDescent="0.2">
      <c r="A713" s="378"/>
      <c r="B713" s="372"/>
      <c r="C713" s="459"/>
      <c r="D713" s="372"/>
      <c r="E713" s="372"/>
      <c r="F713" s="372"/>
      <c r="G713" s="133"/>
      <c r="H713" s="372"/>
      <c r="I713" s="438"/>
      <c r="J713" s="372"/>
      <c r="K713" s="460"/>
      <c r="L713" s="461"/>
      <c r="M713" s="276"/>
      <c r="N713" s="276"/>
      <c r="O713" s="276"/>
      <c r="P713" s="277"/>
      <c r="Q713" s="277"/>
      <c r="R713" s="438"/>
      <c r="S713" s="462"/>
      <c r="T713" s="463"/>
      <c r="U713" s="114"/>
      <c r="V713" s="114"/>
      <c r="W713" s="132"/>
      <c r="X713" s="278"/>
      <c r="Y713" s="278"/>
      <c r="Z713" s="278"/>
      <c r="AA713" s="278"/>
      <c r="AB713" s="440"/>
    </row>
    <row r="714" spans="1:28" ht="51" hidden="1" customHeight="1" x14ac:dyDescent="0.2">
      <c r="A714" s="378"/>
      <c r="B714" s="372"/>
      <c r="C714" s="459"/>
      <c r="D714" s="372"/>
      <c r="E714" s="372"/>
      <c r="F714" s="372"/>
      <c r="G714" s="133"/>
      <c r="H714" s="372"/>
      <c r="I714" s="438"/>
      <c r="J714" s="372"/>
      <c r="K714" s="464"/>
      <c r="L714" s="464"/>
      <c r="M714" s="276"/>
      <c r="N714" s="276"/>
      <c r="O714" s="276"/>
      <c r="P714" s="277"/>
      <c r="Q714" s="277"/>
      <c r="R714" s="438"/>
      <c r="S714" s="462"/>
      <c r="T714" s="463"/>
      <c r="U714" s="114"/>
      <c r="V714" s="114"/>
      <c r="W714" s="132"/>
      <c r="X714" s="278"/>
      <c r="Y714" s="278"/>
      <c r="Z714" s="278"/>
      <c r="AA714" s="278"/>
      <c r="AB714" s="440"/>
    </row>
    <row r="715" spans="1:28" ht="51" hidden="1" customHeight="1" x14ac:dyDescent="0.2">
      <c r="A715" s="378"/>
      <c r="B715" s="372"/>
      <c r="C715" s="459"/>
      <c r="D715" s="372"/>
      <c r="E715" s="372"/>
      <c r="F715" s="372"/>
      <c r="G715" s="133"/>
      <c r="H715" s="372"/>
      <c r="I715" s="438"/>
      <c r="J715" s="372"/>
      <c r="K715" s="465"/>
      <c r="L715" s="465"/>
      <c r="M715" s="276"/>
      <c r="N715" s="276"/>
      <c r="O715" s="276"/>
      <c r="P715" s="277"/>
      <c r="Q715" s="277"/>
      <c r="R715" s="438"/>
      <c r="S715" s="462"/>
      <c r="T715" s="463"/>
      <c r="U715" s="114"/>
      <c r="V715" s="114"/>
      <c r="W715" s="132"/>
      <c r="X715" s="278"/>
      <c r="Y715" s="278"/>
      <c r="Z715" s="278"/>
      <c r="AA715" s="278"/>
      <c r="AB715" s="440"/>
    </row>
    <row r="716" spans="1:28" ht="51" hidden="1" customHeight="1" x14ac:dyDescent="0.2">
      <c r="A716" s="378"/>
      <c r="B716" s="372"/>
      <c r="C716" s="459"/>
      <c r="D716" s="372"/>
      <c r="E716" s="372"/>
      <c r="F716" s="372"/>
      <c r="G716" s="133"/>
      <c r="H716" s="372"/>
      <c r="I716" s="438"/>
      <c r="J716" s="372"/>
      <c r="K716" s="460"/>
      <c r="L716" s="461"/>
      <c r="M716" s="276"/>
      <c r="N716" s="276"/>
      <c r="O716" s="276"/>
      <c r="P716" s="277"/>
      <c r="Q716" s="277"/>
      <c r="R716" s="438"/>
      <c r="S716" s="462"/>
      <c r="T716" s="463"/>
      <c r="U716" s="114"/>
      <c r="V716" s="114"/>
      <c r="W716" s="132"/>
      <c r="X716" s="278"/>
      <c r="Y716" s="278"/>
      <c r="Z716" s="278"/>
      <c r="AA716" s="278"/>
      <c r="AB716" s="440"/>
    </row>
    <row r="717" spans="1:28" ht="51" hidden="1" customHeight="1" x14ac:dyDescent="0.2">
      <c r="A717" s="378"/>
      <c r="B717" s="372"/>
      <c r="C717" s="459"/>
      <c r="D717" s="372"/>
      <c r="E717" s="372"/>
      <c r="F717" s="372"/>
      <c r="G717" s="133"/>
      <c r="H717" s="372"/>
      <c r="I717" s="438"/>
      <c r="J717" s="372"/>
      <c r="K717" s="464"/>
      <c r="L717" s="464"/>
      <c r="M717" s="276"/>
      <c r="N717" s="276"/>
      <c r="O717" s="276"/>
      <c r="P717" s="277"/>
      <c r="Q717" s="277"/>
      <c r="R717" s="438"/>
      <c r="S717" s="462"/>
      <c r="T717" s="463"/>
      <c r="U717" s="114"/>
      <c r="V717" s="114"/>
      <c r="W717" s="132"/>
      <c r="X717" s="278"/>
      <c r="Y717" s="278"/>
      <c r="Z717" s="278"/>
      <c r="AA717" s="278"/>
      <c r="AB717" s="440"/>
    </row>
    <row r="718" spans="1:28" ht="51" hidden="1" customHeight="1" x14ac:dyDescent="0.2">
      <c r="A718" s="378"/>
      <c r="B718" s="372"/>
      <c r="C718" s="459"/>
      <c r="D718" s="372"/>
      <c r="E718" s="372"/>
      <c r="F718" s="372"/>
      <c r="G718" s="133"/>
      <c r="H718" s="372"/>
      <c r="I718" s="438"/>
      <c r="J718" s="372"/>
      <c r="K718" s="465"/>
      <c r="L718" s="465"/>
      <c r="M718" s="276"/>
      <c r="N718" s="276"/>
      <c r="O718" s="276"/>
      <c r="P718" s="277"/>
      <c r="Q718" s="277"/>
      <c r="R718" s="438"/>
      <c r="S718" s="462"/>
      <c r="T718" s="463"/>
      <c r="U718" s="114"/>
      <c r="V718" s="114"/>
      <c r="W718" s="132"/>
      <c r="X718" s="278"/>
      <c r="Y718" s="278"/>
      <c r="Z718" s="278"/>
      <c r="AA718" s="278"/>
      <c r="AB718" s="440"/>
    </row>
    <row r="719" spans="1:28" ht="51" hidden="1" customHeight="1" x14ac:dyDescent="0.2">
      <c r="A719" s="378"/>
      <c r="B719" s="372"/>
      <c r="C719" s="459"/>
      <c r="D719" s="372"/>
      <c r="E719" s="372"/>
      <c r="F719" s="372"/>
      <c r="G719" s="133"/>
      <c r="H719" s="372"/>
      <c r="I719" s="438"/>
      <c r="J719" s="372"/>
      <c r="K719" s="460"/>
      <c r="L719" s="461"/>
      <c r="M719" s="276"/>
      <c r="N719" s="276"/>
      <c r="O719" s="276"/>
      <c r="P719" s="277"/>
      <c r="Q719" s="277"/>
      <c r="R719" s="438"/>
      <c r="S719" s="462"/>
      <c r="T719" s="463"/>
      <c r="U719" s="114"/>
      <c r="V719" s="114"/>
      <c r="W719" s="132"/>
      <c r="X719" s="278"/>
      <c r="Y719" s="278"/>
      <c r="Z719" s="278"/>
      <c r="AA719" s="278"/>
      <c r="AB719" s="440"/>
    </row>
    <row r="720" spans="1:28" ht="51" hidden="1" customHeight="1" x14ac:dyDescent="0.2">
      <c r="A720" s="378"/>
      <c r="B720" s="372"/>
      <c r="C720" s="459"/>
      <c r="D720" s="372"/>
      <c r="E720" s="372"/>
      <c r="F720" s="372"/>
      <c r="G720" s="133"/>
      <c r="H720" s="372"/>
      <c r="I720" s="438"/>
      <c r="J720" s="372"/>
      <c r="K720" s="464"/>
      <c r="L720" s="464"/>
      <c r="M720" s="276"/>
      <c r="N720" s="276"/>
      <c r="O720" s="276"/>
      <c r="P720" s="277"/>
      <c r="Q720" s="277"/>
      <c r="R720" s="438"/>
      <c r="S720" s="462"/>
      <c r="T720" s="463"/>
      <c r="U720" s="114"/>
      <c r="V720" s="114"/>
      <c r="W720" s="132"/>
      <c r="X720" s="278"/>
      <c r="Y720" s="278"/>
      <c r="Z720" s="278"/>
      <c r="AA720" s="278"/>
      <c r="AB720" s="440"/>
    </row>
    <row r="721" spans="1:28" ht="51" hidden="1" customHeight="1" x14ac:dyDescent="0.2">
      <c r="A721" s="378"/>
      <c r="B721" s="372"/>
      <c r="C721" s="459"/>
      <c r="D721" s="372"/>
      <c r="E721" s="372"/>
      <c r="F721" s="372"/>
      <c r="G721" s="133"/>
      <c r="H721" s="372"/>
      <c r="I721" s="438"/>
      <c r="J721" s="372"/>
      <c r="K721" s="465"/>
      <c r="L721" s="465"/>
      <c r="M721" s="276"/>
      <c r="N721" s="276"/>
      <c r="O721" s="276"/>
      <c r="P721" s="277"/>
      <c r="Q721" s="277"/>
      <c r="R721" s="438"/>
      <c r="S721" s="462"/>
      <c r="T721" s="463"/>
      <c r="U721" s="114"/>
      <c r="V721" s="114"/>
      <c r="W721" s="132"/>
      <c r="X721" s="278"/>
      <c r="Y721" s="278"/>
      <c r="Z721" s="278"/>
      <c r="AA721" s="278"/>
      <c r="AB721" s="440"/>
    </row>
    <row r="722" spans="1:28" ht="51" hidden="1" customHeight="1" x14ac:dyDescent="0.2">
      <c r="A722" s="378"/>
      <c r="B722" s="372"/>
      <c r="C722" s="459"/>
      <c r="D722" s="372"/>
      <c r="E722" s="372"/>
      <c r="F722" s="372"/>
      <c r="G722" s="133"/>
      <c r="H722" s="372"/>
      <c r="I722" s="438"/>
      <c r="J722" s="372"/>
      <c r="K722" s="460"/>
      <c r="L722" s="461"/>
      <c r="M722" s="276"/>
      <c r="N722" s="276"/>
      <c r="O722" s="276"/>
      <c r="P722" s="277"/>
      <c r="Q722" s="277"/>
      <c r="R722" s="438"/>
      <c r="S722" s="462"/>
      <c r="T722" s="463"/>
      <c r="U722" s="114"/>
      <c r="V722" s="114"/>
      <c r="W722" s="132"/>
      <c r="X722" s="278"/>
      <c r="Y722" s="278"/>
      <c r="Z722" s="278"/>
      <c r="AA722" s="278"/>
      <c r="AB722" s="440"/>
    </row>
    <row r="723" spans="1:28" ht="51" hidden="1" customHeight="1" x14ac:dyDescent="0.2">
      <c r="A723" s="378"/>
      <c r="B723" s="372"/>
      <c r="C723" s="459"/>
      <c r="D723" s="372"/>
      <c r="E723" s="372"/>
      <c r="F723" s="372"/>
      <c r="G723" s="133"/>
      <c r="H723" s="372"/>
      <c r="I723" s="438"/>
      <c r="J723" s="372"/>
      <c r="K723" s="464"/>
      <c r="L723" s="464"/>
      <c r="M723" s="276"/>
      <c r="N723" s="276"/>
      <c r="O723" s="276"/>
      <c r="P723" s="277"/>
      <c r="Q723" s="277"/>
      <c r="R723" s="438"/>
      <c r="S723" s="462"/>
      <c r="T723" s="463"/>
      <c r="U723" s="114"/>
      <c r="V723" s="114"/>
      <c r="W723" s="132"/>
      <c r="X723" s="278"/>
      <c r="Y723" s="278"/>
      <c r="Z723" s="278"/>
      <c r="AA723" s="278"/>
      <c r="AB723" s="440"/>
    </row>
    <row r="724" spans="1:28" ht="51" hidden="1" customHeight="1" x14ac:dyDescent="0.2">
      <c r="A724" s="378"/>
      <c r="B724" s="372"/>
      <c r="C724" s="459"/>
      <c r="D724" s="372"/>
      <c r="E724" s="372"/>
      <c r="F724" s="372"/>
      <c r="G724" s="133"/>
      <c r="H724" s="372"/>
      <c r="I724" s="438"/>
      <c r="J724" s="372"/>
      <c r="K724" s="465"/>
      <c r="L724" s="465"/>
      <c r="M724" s="276"/>
      <c r="N724" s="276"/>
      <c r="O724" s="276"/>
      <c r="P724" s="277"/>
      <c r="Q724" s="277"/>
      <c r="R724" s="438"/>
      <c r="S724" s="462"/>
      <c r="T724" s="463"/>
      <c r="U724" s="114"/>
      <c r="V724" s="114"/>
      <c r="W724" s="132"/>
      <c r="X724" s="278"/>
      <c r="Y724" s="278"/>
      <c r="Z724" s="278"/>
      <c r="AA724" s="278"/>
      <c r="AB724" s="440"/>
    </row>
    <row r="725" spans="1:28" ht="51" hidden="1" customHeight="1" x14ac:dyDescent="0.2">
      <c r="A725" s="378"/>
      <c r="B725" s="372"/>
      <c r="C725" s="459"/>
      <c r="D725" s="372"/>
      <c r="E725" s="372"/>
      <c r="F725" s="372"/>
      <c r="G725" s="133"/>
      <c r="H725" s="372"/>
      <c r="I725" s="438"/>
      <c r="J725" s="372"/>
      <c r="K725" s="460"/>
      <c r="L725" s="461"/>
      <c r="M725" s="276"/>
      <c r="N725" s="276"/>
      <c r="O725" s="276"/>
      <c r="P725" s="277"/>
      <c r="Q725" s="277"/>
      <c r="R725" s="438"/>
      <c r="S725" s="462"/>
      <c r="T725" s="463"/>
      <c r="U725" s="114"/>
      <c r="V725" s="114"/>
      <c r="W725" s="132"/>
      <c r="X725" s="278"/>
      <c r="Y725" s="278"/>
      <c r="Z725" s="278"/>
      <c r="AA725" s="278"/>
      <c r="AB725" s="440"/>
    </row>
    <row r="726" spans="1:28" ht="51" hidden="1" customHeight="1" x14ac:dyDescent="0.2">
      <c r="A726" s="378"/>
      <c r="B726" s="372"/>
      <c r="C726" s="459"/>
      <c r="D726" s="372"/>
      <c r="E726" s="372"/>
      <c r="F726" s="372"/>
      <c r="G726" s="133"/>
      <c r="H726" s="372"/>
      <c r="I726" s="438"/>
      <c r="J726" s="372"/>
      <c r="K726" s="464"/>
      <c r="L726" s="464"/>
      <c r="M726" s="276"/>
      <c r="N726" s="276"/>
      <c r="O726" s="276"/>
      <c r="P726" s="277"/>
      <c r="Q726" s="277"/>
      <c r="R726" s="438"/>
      <c r="S726" s="462"/>
      <c r="T726" s="463"/>
      <c r="U726" s="114"/>
      <c r="V726" s="114"/>
      <c r="W726" s="132"/>
      <c r="X726" s="278"/>
      <c r="Y726" s="278"/>
      <c r="Z726" s="278"/>
      <c r="AA726" s="278"/>
      <c r="AB726" s="440"/>
    </row>
    <row r="727" spans="1:28" ht="51" hidden="1" customHeight="1" x14ac:dyDescent="0.2">
      <c r="A727" s="378"/>
      <c r="B727" s="372"/>
      <c r="C727" s="459"/>
      <c r="D727" s="372"/>
      <c r="E727" s="372"/>
      <c r="F727" s="372"/>
      <c r="G727" s="133"/>
      <c r="H727" s="372"/>
      <c r="I727" s="438"/>
      <c r="J727" s="372"/>
      <c r="K727" s="465"/>
      <c r="L727" s="465"/>
      <c r="M727" s="276"/>
      <c r="N727" s="276"/>
      <c r="O727" s="276"/>
      <c r="P727" s="277"/>
      <c r="Q727" s="277"/>
      <c r="R727" s="438"/>
      <c r="S727" s="462"/>
      <c r="T727" s="463"/>
      <c r="U727" s="114"/>
      <c r="V727" s="114"/>
      <c r="W727" s="132"/>
      <c r="X727" s="278"/>
      <c r="Y727" s="278"/>
      <c r="Z727" s="278"/>
      <c r="AA727" s="278"/>
      <c r="AB727" s="440"/>
    </row>
    <row r="728" spans="1:28" ht="51" hidden="1" customHeight="1" x14ac:dyDescent="0.2">
      <c r="A728" s="378"/>
      <c r="B728" s="372"/>
      <c r="C728" s="459"/>
      <c r="D728" s="372"/>
      <c r="E728" s="372"/>
      <c r="F728" s="372"/>
      <c r="G728" s="133"/>
      <c r="H728" s="372"/>
      <c r="I728" s="438"/>
      <c r="J728" s="372"/>
      <c r="K728" s="460"/>
      <c r="L728" s="461"/>
      <c r="M728" s="276"/>
      <c r="N728" s="276"/>
      <c r="O728" s="276"/>
      <c r="P728" s="277"/>
      <c r="Q728" s="277"/>
      <c r="R728" s="438"/>
      <c r="S728" s="462"/>
      <c r="T728" s="463"/>
      <c r="U728" s="114"/>
      <c r="V728" s="114"/>
      <c r="W728" s="132"/>
      <c r="X728" s="278"/>
      <c r="Y728" s="278"/>
      <c r="Z728" s="278"/>
      <c r="AA728" s="278"/>
      <c r="AB728" s="440"/>
    </row>
    <row r="729" spans="1:28" ht="51" hidden="1" customHeight="1" x14ac:dyDescent="0.2">
      <c r="A729" s="378"/>
      <c r="B729" s="372"/>
      <c r="C729" s="459"/>
      <c r="D729" s="372"/>
      <c r="E729" s="372"/>
      <c r="F729" s="372"/>
      <c r="G729" s="133"/>
      <c r="H729" s="372"/>
      <c r="I729" s="438"/>
      <c r="J729" s="372"/>
      <c r="K729" s="464"/>
      <c r="L729" s="464"/>
      <c r="M729" s="276"/>
      <c r="N729" s="276"/>
      <c r="O729" s="276"/>
      <c r="P729" s="277"/>
      <c r="Q729" s="277"/>
      <c r="R729" s="438"/>
      <c r="S729" s="462"/>
      <c r="T729" s="463"/>
      <c r="U729" s="114"/>
      <c r="V729" s="114"/>
      <c r="W729" s="132"/>
      <c r="X729" s="278"/>
      <c r="Y729" s="278"/>
      <c r="Z729" s="278"/>
      <c r="AA729" s="278"/>
      <c r="AB729" s="440"/>
    </row>
    <row r="730" spans="1:28" ht="51" hidden="1" customHeight="1" x14ac:dyDescent="0.2">
      <c r="A730" s="378"/>
      <c r="B730" s="372"/>
      <c r="C730" s="459"/>
      <c r="D730" s="372"/>
      <c r="E730" s="372"/>
      <c r="F730" s="372"/>
      <c r="G730" s="133"/>
      <c r="H730" s="372"/>
      <c r="I730" s="438"/>
      <c r="J730" s="372"/>
      <c r="K730" s="465"/>
      <c r="L730" s="465"/>
      <c r="M730" s="276"/>
      <c r="N730" s="276"/>
      <c r="O730" s="276"/>
      <c r="P730" s="277"/>
      <c r="Q730" s="277"/>
      <c r="R730" s="438"/>
      <c r="S730" s="462"/>
      <c r="T730" s="463"/>
      <c r="U730" s="114"/>
      <c r="V730" s="114"/>
      <c r="W730" s="132"/>
      <c r="X730" s="278"/>
      <c r="Y730" s="278"/>
      <c r="Z730" s="278"/>
      <c r="AA730" s="278"/>
      <c r="AB730" s="440"/>
    </row>
    <row r="731" spans="1:28" ht="51" hidden="1" customHeight="1" x14ac:dyDescent="0.2">
      <c r="A731" s="378"/>
      <c r="B731" s="372"/>
      <c r="C731" s="459"/>
      <c r="D731" s="372"/>
      <c r="E731" s="372"/>
      <c r="F731" s="372"/>
      <c r="G731" s="133"/>
      <c r="H731" s="372"/>
      <c r="I731" s="438"/>
      <c r="J731" s="372"/>
      <c r="K731" s="460"/>
      <c r="L731" s="461"/>
      <c r="M731" s="276"/>
      <c r="N731" s="276"/>
      <c r="O731" s="276"/>
      <c r="P731" s="277"/>
      <c r="Q731" s="277"/>
      <c r="R731" s="438"/>
      <c r="S731" s="462"/>
      <c r="T731" s="463"/>
      <c r="U731" s="114"/>
      <c r="V731" s="114"/>
      <c r="W731" s="132"/>
      <c r="X731" s="278"/>
      <c r="Y731" s="278"/>
      <c r="Z731" s="278"/>
      <c r="AA731" s="278"/>
      <c r="AB731" s="440"/>
    </row>
    <row r="732" spans="1:28" ht="51" hidden="1" customHeight="1" x14ac:dyDescent="0.2">
      <c r="A732" s="392"/>
      <c r="B732" s="392"/>
      <c r="C732" s="392"/>
      <c r="D732" s="392"/>
      <c r="E732" s="392"/>
      <c r="F732" s="392"/>
      <c r="G732" s="133"/>
      <c r="H732" s="392"/>
      <c r="I732" s="392"/>
      <c r="J732" s="392"/>
      <c r="K732" s="392"/>
      <c r="L732" s="392"/>
      <c r="M732" s="276"/>
      <c r="N732" s="276"/>
      <c r="O732" s="276"/>
      <c r="P732" s="277"/>
      <c r="Q732" s="277"/>
      <c r="R732" s="392"/>
      <c r="S732" s="462"/>
      <c r="T732" s="463"/>
      <c r="U732" s="114"/>
      <c r="V732" s="114"/>
      <c r="W732" s="132"/>
      <c r="X732" s="278"/>
      <c r="Y732" s="278"/>
      <c r="Z732" s="278"/>
      <c r="AA732" s="278"/>
      <c r="AB732" s="392"/>
    </row>
    <row r="733" spans="1:28" hidden="1" x14ac:dyDescent="0.2"/>
    <row r="734" spans="1:28" hidden="1" x14ac:dyDescent="0.2"/>
    <row r="735" spans="1:28" hidden="1" x14ac:dyDescent="0.2"/>
    <row r="736" spans="1:28"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sheetData>
  <sheetProtection algorithmName="SHA-512" hashValue="o/B8841h2TbqS6yrFiJ5e/R42NRYoj/rhb9OM3XARweDLRIgpRrWVhKaJte3GVTejtoboilK0Fx5G2kjCqU+Qg==" saltValue="Rp2dRplYaNpYMd9JyvgrXQ==" spinCount="100000" sheet="1" formatRows="0" insertRows="0" deleteRows="0" selectLockedCells="1"/>
  <autoFilter ref="A9:AC628">
    <filterColumn colId="1">
      <filters>
        <filter val="BIENESTAR_INSTITUCIONAL_CALIDAD_DE_VIDA_E_INCLUSIÓN_EN_CONTEXTOS_UNIVERSITARIOS"/>
        <filter val="CREACIÓN_GESTIÓN_Y_TRANSFERENCIA_DEL_CONOCIMIENTO"/>
        <filter val="GESTIÓN_DEL_CONTEXTO_Y_VISIBILIDAD_NACIONAL_E_INTERNACIONAL"/>
        <filter val="GESTIÓN_Y_SOSTENIBILIDAD_INSTITUCIONAL"/>
      </filters>
    </filterColumn>
    <filterColumn colId="18" showButton="0"/>
    <filterColumn colId="23" showButton="0"/>
    <filterColumn colId="25" showButton="0"/>
  </autoFilter>
  <dataConsolidate/>
  <mergeCells count="3470">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I430:I432"/>
    <mergeCell ref="J430:J432"/>
    <mergeCell ref="K430:K432"/>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s>
  <phoneticPr fontId="2" type="noConversion"/>
  <conditionalFormatting sqref="I10:I627">
    <cfRule type="cellIs" dxfId="873" priority="1853" stopIfTrue="1" operator="equal">
      <formula>1</formula>
    </cfRule>
    <cfRule type="cellIs" dxfId="872" priority="1854" stopIfTrue="1" operator="between">
      <formula>1.9</formula>
      <formula>3.1</formula>
    </cfRule>
    <cfRule type="cellIs" dxfId="871" priority="1855" stopIfTrue="1" operator="equal">
      <formula>4</formula>
    </cfRule>
  </conditionalFormatting>
  <conditionalFormatting sqref="I10:I627">
    <cfRule type="cellIs" dxfId="870" priority="1844" operator="equal">
      <formula>"LEVE"</formula>
    </cfRule>
    <cfRule type="cellIs" dxfId="869" priority="1845" operator="equal">
      <formula>"MODERADO"</formula>
    </cfRule>
    <cfRule type="cellIs" dxfId="868" priority="1846" operator="equal">
      <formula>"GRAVE"</formula>
    </cfRule>
  </conditionalFormatting>
  <conditionalFormatting sqref="AB10:AB24">
    <cfRule type="containsText" dxfId="867" priority="1837" operator="containsText" text="CONTINUA LA ACCIÓN ANTERIOR">
      <formula>NOT(ISERROR(SEARCH("CONTINUA LA ACCIÓN ANTERIOR",AB10)))</formula>
    </cfRule>
    <cfRule type="containsText" dxfId="866" priority="1838" operator="containsText" text="REQUIERE NUEVA ACCIÓN">
      <formula>NOT(ISERROR(SEARCH("REQUIERE NUEVA ACCIÓN",AB10)))</formula>
    </cfRule>
    <cfRule type="containsText" dxfId="865" priority="1839" operator="containsText" text="RIESGO CONTROLADO">
      <formula>NOT(ISERROR(SEARCH("RIESGO CONTROLADO",AB10)))</formula>
    </cfRule>
  </conditionalFormatting>
  <conditionalFormatting sqref="Z10:Z24 Z603:Z627">
    <cfRule type="beginsWith" dxfId="864" priority="1830" operator="beginsWith" text="No eficaz">
      <formula>LEFT(Z10,LEN("No eficaz"))="No eficaz"</formula>
    </cfRule>
  </conditionalFormatting>
  <conditionalFormatting sqref="Z10:Z24 Z603:Z627">
    <cfRule type="beginsWith" dxfId="863" priority="1826" operator="beginsWith" text="Eficaz">
      <formula>LEFT(Z10,LEN("Eficaz"))="Eficaz"</formula>
    </cfRule>
  </conditionalFormatting>
  <conditionalFormatting sqref="V10:V117 V119:V120 V124:V627">
    <cfRule type="expression" dxfId="862" priority="1825">
      <formula>U10="ASUMIR"</formula>
    </cfRule>
  </conditionalFormatting>
  <conditionalFormatting sqref="W10:W117 W119:W120 W124:W627">
    <cfRule type="expression" dxfId="861" priority="1824">
      <formula>U10="ASUMIR"</formula>
    </cfRule>
  </conditionalFormatting>
  <conditionalFormatting sqref="X10:X24 X424:X426 X598:X627">
    <cfRule type="expression" dxfId="860" priority="1823">
      <formula>U10="ASUMIR"</formula>
    </cfRule>
  </conditionalFormatting>
  <conditionalFormatting sqref="Z10:Z24 Z424:Z426 Z603:Z627">
    <cfRule type="expression" dxfId="859" priority="1821">
      <formula>U10="ASUMIR"</formula>
    </cfRule>
  </conditionalFormatting>
  <conditionalFormatting sqref="Y10:Y12 Y17:Y18 Y603:Y609 Y616:Y627">
    <cfRule type="expression" dxfId="858" priority="1814">
      <formula>U10="ASUMIR"</formula>
    </cfRule>
  </conditionalFormatting>
  <conditionalFormatting sqref="AA10:AA24 AA598:AA612 AA616:AA627">
    <cfRule type="expression" dxfId="857"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56" priority="1810">
      <formula>#REF!="No existe control para el riesgo"</formula>
    </cfRule>
  </conditionalFormatting>
  <conditionalFormatting sqref="X10:X24 X598:X627">
    <cfRule type="cellIs" dxfId="855" priority="1805" operator="equal">
      <formula>"NO_CUMPLIDA"</formula>
    </cfRule>
  </conditionalFormatting>
  <conditionalFormatting sqref="AA10">
    <cfRule type="expression" dxfId="854" priority="1799">
      <formula>$X$10&lt;&gt;"CUMPLIMIENTO_TOTAL"</formula>
    </cfRule>
  </conditionalFormatting>
  <conditionalFormatting sqref="AA11">
    <cfRule type="expression" dxfId="853" priority="1798">
      <formula>$X$11&lt;&gt;"CUMPLIMIENTO_TOTAL"</formula>
    </cfRule>
  </conditionalFormatting>
  <conditionalFormatting sqref="AA12">
    <cfRule type="expression" dxfId="852" priority="1797">
      <formula>$X$12&lt;&gt;"CUMPLIMIENTO_TOTAL"</formula>
    </cfRule>
  </conditionalFormatting>
  <conditionalFormatting sqref="AA13">
    <cfRule type="expression" dxfId="851" priority="1796">
      <formula>$X$13&lt;&gt;"CUMPLIMIENTO_TOTAL"</formula>
    </cfRule>
  </conditionalFormatting>
  <conditionalFormatting sqref="AA14">
    <cfRule type="expression" dxfId="850" priority="1795">
      <formula>$X$14&lt;&gt;"CUMPLIMIENTO_TOTAL"</formula>
    </cfRule>
  </conditionalFormatting>
  <conditionalFormatting sqref="AA15">
    <cfRule type="expression" dxfId="849" priority="1794">
      <formula>$X$15&lt;&gt;"CUMPLIMIENTO_TOTAL"</formula>
    </cfRule>
  </conditionalFormatting>
  <conditionalFormatting sqref="AA16">
    <cfRule type="expression" dxfId="848" priority="1793">
      <formula>$X$16&lt;&gt;"CUMPLIMIENTO_TOTAL"</formula>
    </cfRule>
  </conditionalFormatting>
  <conditionalFormatting sqref="AA17">
    <cfRule type="expression" dxfId="847" priority="1792">
      <formula>$X$17&lt;&gt;"CUMPLIMIENTO_TOTAL"</formula>
    </cfRule>
  </conditionalFormatting>
  <conditionalFormatting sqref="AA18">
    <cfRule type="expression" dxfId="846" priority="1791">
      <formula>$X$18&lt;&gt;"CUMPLIMIENTO_TOTAL"</formula>
    </cfRule>
  </conditionalFormatting>
  <conditionalFormatting sqref="AA19">
    <cfRule type="expression" dxfId="845" priority="1790">
      <formula>$X$19&lt;&gt;"CUMPLIMIENTO_TOTAL"</formula>
    </cfRule>
  </conditionalFormatting>
  <conditionalFormatting sqref="AA20">
    <cfRule type="expression" dxfId="844" priority="1789">
      <formula>$X$20&lt;&gt;"CUMPLIMIENTO_TOTAL"</formula>
    </cfRule>
  </conditionalFormatting>
  <conditionalFormatting sqref="AA21">
    <cfRule type="expression" dxfId="843" priority="1788">
      <formula>$X$21&lt;&gt;"CUMPLIMIENTO_TOTAL"</formula>
    </cfRule>
  </conditionalFormatting>
  <conditionalFormatting sqref="AA22">
    <cfRule type="expression" dxfId="842" priority="1784">
      <formula>$X$22&lt;&gt;"CUMPLIMIENTO_TOTAL"</formula>
    </cfRule>
  </conditionalFormatting>
  <conditionalFormatting sqref="AA23">
    <cfRule type="expression" dxfId="841" priority="1783">
      <formula>$X$23&lt;&gt;"CUMPLIMIENTO_TOTAL"</formula>
    </cfRule>
  </conditionalFormatting>
  <conditionalFormatting sqref="AA24 AA598:AA612 AA616:AA627">
    <cfRule type="expression" dxfId="840" priority="1782">
      <formula>$X$24&lt;&gt;"CUMPLIMIENTO_TOTAL"</formula>
    </cfRule>
  </conditionalFormatting>
  <conditionalFormatting sqref="R10:R627">
    <cfRule type="cellIs" dxfId="839" priority="1732" operator="equal">
      <formula>"INEXISTENTE"</formula>
    </cfRule>
    <cfRule type="cellIs" dxfId="838" priority="1733" operator="equal">
      <formula>"ACEPTABLE"</formula>
    </cfRule>
    <cfRule type="cellIs" dxfId="837" priority="1734" operator="equal">
      <formula>"FUERTE"</formula>
    </cfRule>
    <cfRule type="cellIs" dxfId="836" priority="1735" operator="equal">
      <formula>"DÉBIL"</formula>
    </cfRule>
  </conditionalFormatting>
  <conditionalFormatting sqref="P10:P627">
    <cfRule type="expression" dxfId="835" priority="2400">
      <formula>#REF!="No existe control para el riesgo"</formula>
    </cfRule>
  </conditionalFormatting>
  <conditionalFormatting sqref="Y22:Y24">
    <cfRule type="expression" dxfId="834" priority="1731">
      <formula>U22="ASUMIR"</formula>
    </cfRule>
  </conditionalFormatting>
  <conditionalFormatting sqref="Y16">
    <cfRule type="expression" dxfId="833" priority="1724">
      <formula>U16="ASUMIR"</formula>
    </cfRule>
  </conditionalFormatting>
  <conditionalFormatting sqref="X35">
    <cfRule type="cellIs" dxfId="832" priority="1650" operator="equal">
      <formula>"NO_CUMPLIDA"</formula>
    </cfRule>
  </conditionalFormatting>
  <conditionalFormatting sqref="Y121:Y130">
    <cfRule type="expression" dxfId="831" priority="1425">
      <formula>U121="ASUMIR"</formula>
    </cfRule>
  </conditionalFormatting>
  <conditionalFormatting sqref="AA61:AA75">
    <cfRule type="expression" dxfId="830" priority="1611">
      <formula>$X61&lt;&gt;"CUMPLIMIENTO_TOTAL"</formula>
    </cfRule>
  </conditionalFormatting>
  <conditionalFormatting sqref="AB25:AB33">
    <cfRule type="containsText" dxfId="829" priority="1719" operator="containsText" text="CONTINUA LA ACCIÓN ANTERIOR">
      <formula>NOT(ISERROR(SEARCH("CONTINUA LA ACCIÓN ANTERIOR",AB25)))</formula>
    </cfRule>
    <cfRule type="containsText" dxfId="828" priority="1720" operator="containsText" text="REQUIERE NUEVA ACCIÓN">
      <formula>NOT(ISERROR(SEARCH("REQUIERE NUEVA ACCIÓN",AB25)))</formula>
    </cfRule>
    <cfRule type="containsText" dxfId="827" priority="1721" operator="containsText" text="RIESGO CONTROLADO">
      <formula>NOT(ISERROR(SEARCH("RIESGO CONTROLADO",AB25)))</formula>
    </cfRule>
  </conditionalFormatting>
  <conditionalFormatting sqref="X25:X33">
    <cfRule type="expression" dxfId="826" priority="1716">
      <formula>U25="ASUMIR"</formula>
    </cfRule>
  </conditionalFormatting>
  <conditionalFormatting sqref="Y26:Y33">
    <cfRule type="expression" dxfId="825" priority="1715">
      <formula>U26="ASUMIR"</formula>
    </cfRule>
  </conditionalFormatting>
  <conditionalFormatting sqref="X25:X33">
    <cfRule type="cellIs" dxfId="824" priority="1712" operator="equal">
      <formula>"NO_CUMPLIDA"</formula>
    </cfRule>
  </conditionalFormatting>
  <conditionalFormatting sqref="X26:X33">
    <cfRule type="cellIs" dxfId="823" priority="1711" operator="equal">
      <formula>"NO_CUMPLIDA"</formula>
    </cfRule>
  </conditionalFormatting>
  <conditionalFormatting sqref="Y25">
    <cfRule type="expression" dxfId="822" priority="1706">
      <formula>U25="ASUMIR"</formula>
    </cfRule>
  </conditionalFormatting>
  <conditionalFormatting sqref="AA25:AA33">
    <cfRule type="expression" dxfId="821" priority="1705">
      <formula>U25="ASUMIR"</formula>
    </cfRule>
  </conditionalFormatting>
  <conditionalFormatting sqref="AA25:AA33">
    <cfRule type="expression" dxfId="820" priority="1704">
      <formula>$X25&lt;&gt;"CUMPLIMIENTO_TOTAL"</formula>
    </cfRule>
  </conditionalFormatting>
  <conditionalFormatting sqref="Z25:Z33">
    <cfRule type="beginsWith" dxfId="819" priority="1702" operator="beginsWith" text="No eficaz">
      <formula>LEFT(Z25,LEN("No eficaz"))="No eficaz"</formula>
    </cfRule>
  </conditionalFormatting>
  <conditionalFormatting sqref="Z25:Z33">
    <cfRule type="beginsWith" dxfId="818" priority="1701" operator="beginsWith" text="Eficaz">
      <formula>LEFT(Z25,LEN("Eficaz"))="Eficaz"</formula>
    </cfRule>
  </conditionalFormatting>
  <conditionalFormatting sqref="Z25:Z33">
    <cfRule type="expression" dxfId="817" priority="1700">
      <formula>U25="ASUMIR"</formula>
    </cfRule>
  </conditionalFormatting>
  <conditionalFormatting sqref="AB34:AB60">
    <cfRule type="containsText" dxfId="816" priority="1695" operator="containsText" text="CONTINUA LA ACCIÓN ANTERIOR">
      <formula>NOT(ISERROR(SEARCH("CONTINUA LA ACCIÓN ANTERIOR",AB34)))</formula>
    </cfRule>
    <cfRule type="containsText" dxfId="815" priority="1696" operator="containsText" text="REQUIERE NUEVA ACCIÓN">
      <formula>NOT(ISERROR(SEARCH("REQUIERE NUEVA ACCIÓN",AB34)))</formula>
    </cfRule>
    <cfRule type="containsText" dxfId="814" priority="1697" operator="containsText" text="RIESGO CONTROLADO">
      <formula>NOT(ISERROR(SEARCH("RIESGO CONTROLADO",AB34)))</formula>
    </cfRule>
  </conditionalFormatting>
  <conditionalFormatting sqref="Z34:Z60">
    <cfRule type="beginsWith" dxfId="813" priority="1694" operator="beginsWith" text="No eficaz">
      <formula>LEFT(Z34,LEN("No eficaz"))="No eficaz"</formula>
    </cfRule>
  </conditionalFormatting>
  <conditionalFormatting sqref="Z34:Z60">
    <cfRule type="beginsWith" dxfId="812" priority="1693" operator="beginsWith" text="Eficaz">
      <formula>LEFT(Z34,LEN("Eficaz"))="Eficaz"</formula>
    </cfRule>
  </conditionalFormatting>
  <conditionalFormatting sqref="X34:X60">
    <cfRule type="expression" dxfId="811" priority="1690">
      <formula>U34="ASUMIR"</formula>
    </cfRule>
  </conditionalFormatting>
  <conditionalFormatting sqref="Z34:Z60">
    <cfRule type="expression" dxfId="810" priority="1689">
      <formula>U34="ASUMIR"</formula>
    </cfRule>
  </conditionalFormatting>
  <conditionalFormatting sqref="Y34:Y54 Y57:Y60">
    <cfRule type="expression" dxfId="809" priority="1688">
      <formula>U34="ASUMIR"</formula>
    </cfRule>
  </conditionalFormatting>
  <conditionalFormatting sqref="AA34:AA54 AA57:AA60">
    <cfRule type="expression" dxfId="808" priority="1687">
      <formula>U34="ASUMIR"</formula>
    </cfRule>
  </conditionalFormatting>
  <conditionalFormatting sqref="X34:X60">
    <cfRule type="cellIs" dxfId="807" priority="1684" operator="equal">
      <formula>"NO_CUMPLIDA"</formula>
    </cfRule>
  </conditionalFormatting>
  <conditionalFormatting sqref="X35:X60">
    <cfRule type="cellIs" dxfId="806" priority="1683" operator="equal">
      <formula>"NO_CUMPLIDA"</formula>
    </cfRule>
  </conditionalFormatting>
  <conditionalFormatting sqref="AA34">
    <cfRule type="expression" dxfId="805" priority="1682">
      <formula>$X34&lt;&gt;"CUMPLIMIENTO_TOTAL"</formula>
    </cfRule>
  </conditionalFormatting>
  <conditionalFormatting sqref="AA35">
    <cfRule type="expression" dxfId="804" priority="1681">
      <formula>$X$11&lt;&gt;"CUMPLIMIENTO_TOTAL"</formula>
    </cfRule>
  </conditionalFormatting>
  <conditionalFormatting sqref="AA36">
    <cfRule type="expression" dxfId="803" priority="1680">
      <formula>$X$12&lt;&gt;"CUMPLIMIENTO_TOTAL"</formula>
    </cfRule>
  </conditionalFormatting>
  <conditionalFormatting sqref="AA37">
    <cfRule type="expression" dxfId="802" priority="1679">
      <formula>$X$13&lt;&gt;"CUMPLIMIENTO_TOTAL"</formula>
    </cfRule>
  </conditionalFormatting>
  <conditionalFormatting sqref="AA38">
    <cfRule type="expression" dxfId="801" priority="1678">
      <formula>$X$14&lt;&gt;"CUMPLIMIENTO_TOTAL"</formula>
    </cfRule>
  </conditionalFormatting>
  <conditionalFormatting sqref="AA39">
    <cfRule type="expression" dxfId="800" priority="1677">
      <formula>$X$15&lt;&gt;"CUMPLIMIENTO_TOTAL"</formula>
    </cfRule>
  </conditionalFormatting>
  <conditionalFormatting sqref="AA40">
    <cfRule type="expression" dxfId="799" priority="1676">
      <formula>$X$16&lt;&gt;"CUMPLIMIENTO_TOTAL"</formula>
    </cfRule>
  </conditionalFormatting>
  <conditionalFormatting sqref="AA41">
    <cfRule type="expression" dxfId="798" priority="1675">
      <formula>$X$17&lt;&gt;"CUMPLIMIENTO_TOTAL"</formula>
    </cfRule>
  </conditionalFormatting>
  <conditionalFormatting sqref="AA42">
    <cfRule type="expression" dxfId="797" priority="1674">
      <formula>$X$18&lt;&gt;"CUMPLIMIENTO_TOTAL"</formula>
    </cfRule>
  </conditionalFormatting>
  <conditionalFormatting sqref="AA43">
    <cfRule type="expression" dxfId="796" priority="1673">
      <formula>$X$19&lt;&gt;"CUMPLIMIENTO_TOTAL"</formula>
    </cfRule>
  </conditionalFormatting>
  <conditionalFormatting sqref="AA44">
    <cfRule type="expression" dxfId="795" priority="1672">
      <formula>$X$20&lt;&gt;"CUMPLIMIENTO_TOTAL"</formula>
    </cfRule>
  </conditionalFormatting>
  <conditionalFormatting sqref="AA45">
    <cfRule type="expression" dxfId="794" priority="1671">
      <formula>$X$21&lt;&gt;"CUMPLIMIENTO_TOTAL"</formula>
    </cfRule>
  </conditionalFormatting>
  <conditionalFormatting sqref="AA46">
    <cfRule type="expression" dxfId="793" priority="1670">
      <formula>$X$22&lt;&gt;"CUMPLIMIENTO_TOTAL"</formula>
    </cfRule>
  </conditionalFormatting>
  <conditionalFormatting sqref="AA47">
    <cfRule type="expression" dxfId="792" priority="1669">
      <formula>$X$23&lt;&gt;"CUMPLIMIENTO_TOTAL"</formula>
    </cfRule>
  </conditionalFormatting>
  <conditionalFormatting sqref="AA48">
    <cfRule type="expression" dxfId="791" priority="1668">
      <formula>$X$24&lt;&gt;"CUMPLIMIENTO_TOTAL"</formula>
    </cfRule>
  </conditionalFormatting>
  <conditionalFormatting sqref="AA49">
    <cfRule type="expression" dxfId="790" priority="1667">
      <formula>$X$25&lt;&gt;"CUMPLIMIENTO_TOTAL"</formula>
    </cfRule>
  </conditionalFormatting>
  <conditionalFormatting sqref="AA50">
    <cfRule type="expression" dxfId="789" priority="1666">
      <formula>$X$26&lt;&gt;"CUMPLIMIENTO_TOTAL"</formula>
    </cfRule>
  </conditionalFormatting>
  <conditionalFormatting sqref="AA51">
    <cfRule type="expression" dxfId="788" priority="1665">
      <formula>$X$27&lt;&gt;"CUMPLIMIENTO_TOTAL"</formula>
    </cfRule>
  </conditionalFormatting>
  <conditionalFormatting sqref="AA52">
    <cfRule type="expression" dxfId="787" priority="1664">
      <formula>$X$28&lt;&gt;"CUMPLIMIENTO_TOTAL"</formula>
    </cfRule>
  </conditionalFormatting>
  <conditionalFormatting sqref="AA53">
    <cfRule type="expression" dxfId="786" priority="1663">
      <formula>$X$29&lt;&gt;"CUMPLIMIENTO_TOTAL"</formula>
    </cfRule>
  </conditionalFormatting>
  <conditionalFormatting sqref="AA54">
    <cfRule type="expression" dxfId="785" priority="1662">
      <formula>$X$30&lt;&gt;"CUMPLIMIENTO_TOTAL"</formula>
    </cfRule>
  </conditionalFormatting>
  <conditionalFormatting sqref="AA57">
    <cfRule type="expression" dxfId="784" priority="1659">
      <formula>$X$33&lt;&gt;"CUMPLIMIENTO_TOTAL"</formula>
    </cfRule>
  </conditionalFormatting>
  <conditionalFormatting sqref="AA58">
    <cfRule type="expression" dxfId="783" priority="1658">
      <formula>$X$34&lt;&gt;"CUMPLIMIENTO_TOTAL"</formula>
    </cfRule>
  </conditionalFormatting>
  <conditionalFormatting sqref="AA59">
    <cfRule type="expression" dxfId="782" priority="1657">
      <formula>$X$35&lt;&gt;"CUMPLIMIENTO_TOTAL"</formula>
    </cfRule>
  </conditionalFormatting>
  <conditionalFormatting sqref="AA60">
    <cfRule type="expression" dxfId="781" priority="1656">
      <formula>$X$36&lt;&gt;"CUMPLIMIENTO_TOTAL"</formula>
    </cfRule>
  </conditionalFormatting>
  <conditionalFormatting sqref="AA35:AA54 AA57:AA60">
    <cfRule type="expression" dxfId="780" priority="1651">
      <formula>$X35&lt;&gt;"CUMPLIMIENTO_TOTAL"</formula>
    </cfRule>
  </conditionalFormatting>
  <conditionalFormatting sqref="AB61:AB78">
    <cfRule type="containsText" dxfId="779" priority="1645" operator="containsText" text="CONTINUA LA ACCIÓN ANTERIOR">
      <formula>NOT(ISERROR(SEARCH("CONTINUA LA ACCIÓN ANTERIOR",AB61)))</formula>
    </cfRule>
    <cfRule type="containsText" dxfId="778" priority="1646" operator="containsText" text="REQUIERE NUEVA ACCIÓN">
      <formula>NOT(ISERROR(SEARCH("REQUIERE NUEVA ACCIÓN",AB61)))</formula>
    </cfRule>
    <cfRule type="containsText" dxfId="777" priority="1647" operator="containsText" text="RIESGO CONTROLADO">
      <formula>NOT(ISERROR(SEARCH("RIESGO CONTROLADO",AB61)))</formula>
    </cfRule>
  </conditionalFormatting>
  <conditionalFormatting sqref="Z61:Z66 Z68:Z72 Z74:Z78">
    <cfRule type="beginsWith" dxfId="776" priority="1644" operator="beginsWith" text="No eficaz">
      <formula>LEFT(Z61,LEN("No eficaz"))="No eficaz"</formula>
    </cfRule>
  </conditionalFormatting>
  <conditionalFormatting sqref="Z61:Z66 Z68:Z72 Z74:Z78">
    <cfRule type="beginsWith" dxfId="775" priority="1643" operator="beginsWith" text="Eficaz">
      <formula>LEFT(Z61,LEN("Eficaz"))="Eficaz"</formula>
    </cfRule>
  </conditionalFormatting>
  <conditionalFormatting sqref="X61:X78">
    <cfRule type="expression" dxfId="774" priority="1640">
      <formula>U61="ASUMIR"</formula>
    </cfRule>
  </conditionalFormatting>
  <conditionalFormatting sqref="Z61:Z66 Z68:Z72 Z74:Z78">
    <cfRule type="expression" dxfId="773" priority="1639">
      <formula>U61="ASUMIR"</formula>
    </cfRule>
  </conditionalFormatting>
  <conditionalFormatting sqref="Y61:Y66 Y68:Y72 Y74:Y75">
    <cfRule type="expression" dxfId="772" priority="1638">
      <formula>U61="ASUMIR"</formula>
    </cfRule>
  </conditionalFormatting>
  <conditionalFormatting sqref="X61">
    <cfRule type="cellIs" dxfId="771" priority="1635" operator="equal">
      <formula>"NO_CUMPLIDA"</formula>
    </cfRule>
  </conditionalFormatting>
  <conditionalFormatting sqref="X62:X78">
    <cfRule type="cellIs" dxfId="770" priority="1634" operator="equal">
      <formula>"NO_CUMPLIDA"</formula>
    </cfRule>
  </conditionalFormatting>
  <conditionalFormatting sqref="Y67">
    <cfRule type="expression" dxfId="769" priority="1629">
      <formula>U67="ASUMIR"</formula>
    </cfRule>
  </conditionalFormatting>
  <conditionalFormatting sqref="Z73">
    <cfRule type="beginsWith" dxfId="768" priority="1627" operator="beginsWith" text="No eficaz">
      <formula>LEFT(Z73,LEN("No eficaz"))="No eficaz"</formula>
    </cfRule>
  </conditionalFormatting>
  <conditionalFormatting sqref="Z73">
    <cfRule type="beginsWith" dxfId="767" priority="1626" operator="beginsWith" text="Eficaz">
      <formula>LEFT(Z73,LEN("Eficaz"))="Eficaz"</formula>
    </cfRule>
  </conditionalFormatting>
  <conditionalFormatting sqref="Z73">
    <cfRule type="expression" dxfId="766" priority="1625">
      <formula>U73="ASUMIR"</formula>
    </cfRule>
  </conditionalFormatting>
  <conditionalFormatting sqref="Y73">
    <cfRule type="expression" dxfId="765" priority="1624">
      <formula>U73="ASUMIR"</formula>
    </cfRule>
  </conditionalFormatting>
  <conditionalFormatting sqref="Y76">
    <cfRule type="expression" dxfId="764" priority="1623">
      <formula>U76="ASUMIR"</formula>
    </cfRule>
  </conditionalFormatting>
  <conditionalFormatting sqref="Y77">
    <cfRule type="expression" dxfId="763" priority="1622">
      <formula>U77="ASUMIR"</formula>
    </cfRule>
  </conditionalFormatting>
  <conditionalFormatting sqref="Y78">
    <cfRule type="expression" dxfId="762" priority="1621">
      <formula>U78="ASUMIR"</formula>
    </cfRule>
  </conditionalFormatting>
  <conditionalFormatting sqref="Z67">
    <cfRule type="beginsWith" dxfId="761" priority="1619" operator="beginsWith" text="No eficaz">
      <formula>LEFT(Z67,LEN("No eficaz"))="No eficaz"</formula>
    </cfRule>
  </conditionalFormatting>
  <conditionalFormatting sqref="Z67">
    <cfRule type="beginsWith" dxfId="760" priority="1618" operator="beginsWith" text="Eficaz">
      <formula>LEFT(Z67,LEN("Eficaz"))="Eficaz"</formula>
    </cfRule>
  </conditionalFormatting>
  <conditionalFormatting sqref="Z67">
    <cfRule type="expression" dxfId="759" priority="1617">
      <formula>U67="ASUMIR"</formula>
    </cfRule>
  </conditionalFormatting>
  <conditionalFormatting sqref="AA76">
    <cfRule type="expression" dxfId="758" priority="1616">
      <formula>U76="ASUMIR"</formula>
    </cfRule>
  </conditionalFormatting>
  <conditionalFormatting sqref="AA76">
    <cfRule type="expression" dxfId="757" priority="1615">
      <formula>$X76&lt;&gt;"CUMPLIMIENTO_TOTAL"</formula>
    </cfRule>
  </conditionalFormatting>
  <conditionalFormatting sqref="AA77:AA78">
    <cfRule type="expression" dxfId="756" priority="1614">
      <formula>U77="ASUMIR"</formula>
    </cfRule>
  </conditionalFormatting>
  <conditionalFormatting sqref="AA77:AA78">
    <cfRule type="expression" dxfId="755" priority="1613">
      <formula>$X77&lt;&gt;"CUMPLIMIENTO_TOTAL"</formula>
    </cfRule>
  </conditionalFormatting>
  <conditionalFormatting sqref="AA61:AA75">
    <cfRule type="expression" dxfId="754" priority="1612">
      <formula>U61="ASUMIR"</formula>
    </cfRule>
  </conditionalFormatting>
  <conditionalFormatting sqref="Y82:Y84">
    <cfRule type="expression" dxfId="753" priority="1537">
      <formula>U82="ASUMIR"</formula>
    </cfRule>
  </conditionalFormatting>
  <conditionalFormatting sqref="AB79:AB102">
    <cfRule type="containsText" dxfId="752" priority="1579" operator="containsText" text="CONTINUA LA ACCIÓN ANTERIOR">
      <formula>NOT(ISERROR(SEARCH("CONTINUA LA ACCIÓN ANTERIOR",AB79)))</formula>
    </cfRule>
    <cfRule type="containsText" dxfId="751" priority="1580" operator="containsText" text="REQUIERE NUEVA ACCIÓN">
      <formula>NOT(ISERROR(SEARCH("REQUIERE NUEVA ACCIÓN",AB79)))</formula>
    </cfRule>
    <cfRule type="containsText" dxfId="750" priority="1581" operator="containsText" text="RIESGO CONTROLADO">
      <formula>NOT(ISERROR(SEARCH("RIESGO CONTROLADO",AB79)))</formula>
    </cfRule>
  </conditionalFormatting>
  <conditionalFormatting sqref="Z79:Z102">
    <cfRule type="beginsWith" dxfId="749" priority="1578" operator="beginsWith" text="No eficaz">
      <formula>LEFT(Z79,LEN("No eficaz"))="No eficaz"</formula>
    </cfRule>
  </conditionalFormatting>
  <conditionalFormatting sqref="Z79:Z102">
    <cfRule type="beginsWith" dxfId="748" priority="1577" operator="beginsWith" text="Eficaz">
      <formula>LEFT(Z79,LEN("Eficaz"))="Eficaz"</formula>
    </cfRule>
  </conditionalFormatting>
  <conditionalFormatting sqref="X79:X102">
    <cfRule type="expression" dxfId="747" priority="1574">
      <formula>U79="ASUMIR"</formula>
    </cfRule>
  </conditionalFormatting>
  <conditionalFormatting sqref="Z79:Z102">
    <cfRule type="expression" dxfId="746" priority="1573">
      <formula>U79="ASUMIR"</formula>
    </cfRule>
  </conditionalFormatting>
  <conditionalFormatting sqref="Y81 Y85:Y87 Y93 Y101:Y102">
    <cfRule type="expression" dxfId="745" priority="1572">
      <formula>U81="ASUMIR"</formula>
    </cfRule>
  </conditionalFormatting>
  <conditionalFormatting sqref="AA80:AA102">
    <cfRule type="expression" dxfId="744" priority="1571">
      <formula>U80="ASUMIR"</formula>
    </cfRule>
  </conditionalFormatting>
  <conditionalFormatting sqref="X79">
    <cfRule type="cellIs" dxfId="743" priority="1568" operator="equal">
      <formula>"NO_CUMPLIDA"</formula>
    </cfRule>
  </conditionalFormatting>
  <conditionalFormatting sqref="X80:X102">
    <cfRule type="cellIs" dxfId="742" priority="1567" operator="equal">
      <formula>"NO_CUMPLIDA"</formula>
    </cfRule>
  </conditionalFormatting>
  <conditionalFormatting sqref="AA80">
    <cfRule type="expression" dxfId="741" priority="1565">
      <formula>$X$11&lt;&gt;"CUMPLIMIENTO_TOTAL"</formula>
    </cfRule>
  </conditionalFormatting>
  <conditionalFormatting sqref="AA81">
    <cfRule type="expression" dxfId="740" priority="1564">
      <formula>$X$12&lt;&gt;"CUMPLIMIENTO_TOTAL"</formula>
    </cfRule>
  </conditionalFormatting>
  <conditionalFormatting sqref="AA82">
    <cfRule type="expression" dxfId="739" priority="1563">
      <formula>$X$13&lt;&gt;"CUMPLIMIENTO_TOTAL"</formula>
    </cfRule>
  </conditionalFormatting>
  <conditionalFormatting sqref="AA83">
    <cfRule type="expression" dxfId="738" priority="1562">
      <formula>$X$14&lt;&gt;"CUMPLIMIENTO_TOTAL"</formula>
    </cfRule>
  </conditionalFormatting>
  <conditionalFormatting sqref="AA84">
    <cfRule type="expression" dxfId="737" priority="1561">
      <formula>$X$15&lt;&gt;"CUMPLIMIENTO_TOTAL"</formula>
    </cfRule>
  </conditionalFormatting>
  <conditionalFormatting sqref="AA85">
    <cfRule type="expression" dxfId="736" priority="1560">
      <formula>$X$16&lt;&gt;"CUMPLIMIENTO_TOTAL"</formula>
    </cfRule>
  </conditionalFormatting>
  <conditionalFormatting sqref="AA86">
    <cfRule type="expression" dxfId="735" priority="1559">
      <formula>$X$17&lt;&gt;"CUMPLIMIENTO_TOTAL"</formula>
    </cfRule>
  </conditionalFormatting>
  <conditionalFormatting sqref="AA87">
    <cfRule type="expression" dxfId="734" priority="1558">
      <formula>$X$18&lt;&gt;"CUMPLIMIENTO_TOTAL"</formula>
    </cfRule>
  </conditionalFormatting>
  <conditionalFormatting sqref="AA88">
    <cfRule type="expression" dxfId="733" priority="1557">
      <formula>$X$19&lt;&gt;"CUMPLIMIENTO_TOTAL"</formula>
    </cfRule>
  </conditionalFormatting>
  <conditionalFormatting sqref="AA89">
    <cfRule type="expression" dxfId="732" priority="1556">
      <formula>$X$20&lt;&gt;"CUMPLIMIENTO_TOTAL"</formula>
    </cfRule>
  </conditionalFormatting>
  <conditionalFormatting sqref="AA90">
    <cfRule type="expression" dxfId="731" priority="1555">
      <formula>$X$21&lt;&gt;"CUMPLIMIENTO_TOTAL"</formula>
    </cfRule>
  </conditionalFormatting>
  <conditionalFormatting sqref="AA91">
    <cfRule type="expression" dxfId="730" priority="1554">
      <formula>$X$22&lt;&gt;"CUMPLIMIENTO_TOTAL"</formula>
    </cfRule>
  </conditionalFormatting>
  <conditionalFormatting sqref="AA92">
    <cfRule type="expression" dxfId="729" priority="1553">
      <formula>$X$23&lt;&gt;"CUMPLIMIENTO_TOTAL"</formula>
    </cfRule>
  </conditionalFormatting>
  <conditionalFormatting sqref="AA93">
    <cfRule type="expression" dxfId="728" priority="1552">
      <formula>$X$24&lt;&gt;"CUMPLIMIENTO_TOTAL"</formula>
    </cfRule>
  </conditionalFormatting>
  <conditionalFormatting sqref="AA94">
    <cfRule type="expression" dxfId="727" priority="1551">
      <formula>$X$25&lt;&gt;"CUMPLIMIENTO_TOTAL"</formula>
    </cfRule>
  </conditionalFormatting>
  <conditionalFormatting sqref="AA95">
    <cfRule type="expression" dxfId="726" priority="1550">
      <formula>$X$26&lt;&gt;"CUMPLIMIENTO_TOTAL"</formula>
    </cfRule>
  </conditionalFormatting>
  <conditionalFormatting sqref="AA96">
    <cfRule type="expression" dxfId="725" priority="1549">
      <formula>$X$27&lt;&gt;"CUMPLIMIENTO_TOTAL"</formula>
    </cfRule>
  </conditionalFormatting>
  <conditionalFormatting sqref="AA97">
    <cfRule type="expression" dxfId="724" priority="1548">
      <formula>$X$28&lt;&gt;"CUMPLIMIENTO_TOTAL"</formula>
    </cfRule>
  </conditionalFormatting>
  <conditionalFormatting sqref="AA98">
    <cfRule type="expression" dxfId="723" priority="1547">
      <formula>$X$29&lt;&gt;"CUMPLIMIENTO_TOTAL"</formula>
    </cfRule>
  </conditionalFormatting>
  <conditionalFormatting sqref="AA99">
    <cfRule type="expression" dxfId="722" priority="1546">
      <formula>$X$30&lt;&gt;"CUMPLIMIENTO_TOTAL"</formula>
    </cfRule>
  </conditionalFormatting>
  <conditionalFormatting sqref="AA100">
    <cfRule type="expression" dxfId="721" priority="1545">
      <formula>$X$31&lt;&gt;"CUMPLIMIENTO_TOTAL"</formula>
    </cfRule>
  </conditionalFormatting>
  <conditionalFormatting sqref="AA101">
    <cfRule type="expression" dxfId="720" priority="1544">
      <formula>$X$32&lt;&gt;"CUMPLIMIENTO_TOTAL"</formula>
    </cfRule>
  </conditionalFormatting>
  <conditionalFormatting sqref="AA102">
    <cfRule type="expression" dxfId="719" priority="1543">
      <formula>$X$33&lt;&gt;"CUMPLIMIENTO_TOTAL"</formula>
    </cfRule>
  </conditionalFormatting>
  <conditionalFormatting sqref="Y79:Y80">
    <cfRule type="expression" dxfId="718" priority="1538">
      <formula>U79="ASUMIR"</formula>
    </cfRule>
  </conditionalFormatting>
  <conditionalFormatting sqref="Y109:Y112">
    <cfRule type="expression" dxfId="717" priority="1427">
      <formula>U109="ASUMIR"</formula>
    </cfRule>
  </conditionalFormatting>
  <conditionalFormatting sqref="AB103:AB132">
    <cfRule type="containsText" dxfId="716" priority="1476" operator="containsText" text="CONTINUA LA ACCIÓN ANTERIOR">
      <formula>NOT(ISERROR(SEARCH("CONTINUA LA ACCIÓN ANTERIOR",AB103)))</formula>
    </cfRule>
    <cfRule type="containsText" dxfId="715" priority="1477" operator="containsText" text="REQUIERE NUEVA ACCIÓN">
      <formula>NOT(ISERROR(SEARCH("REQUIERE NUEVA ACCIÓN",AB103)))</formula>
    </cfRule>
    <cfRule type="containsText" dxfId="714" priority="1478" operator="containsText" text="RIESGO CONTROLADO">
      <formula>NOT(ISERROR(SEARCH("RIESGO CONTROLADO",AB103)))</formula>
    </cfRule>
  </conditionalFormatting>
  <conditionalFormatting sqref="Z103:Z132">
    <cfRule type="beginsWith" dxfId="713" priority="1475" operator="beginsWith" text="No eficaz">
      <formula>LEFT(Z103,LEN("No eficaz"))="No eficaz"</formula>
    </cfRule>
  </conditionalFormatting>
  <conditionalFormatting sqref="Z103:Z132">
    <cfRule type="beginsWith" dxfId="712" priority="1474" operator="beginsWith" text="Eficaz">
      <formula>LEFT(Z103,LEN("Eficaz"))="Eficaz"</formula>
    </cfRule>
  </conditionalFormatting>
  <conditionalFormatting sqref="X103:X132">
    <cfRule type="expression" dxfId="711" priority="1471">
      <formula>U103="ASUMIR"</formula>
    </cfRule>
  </conditionalFormatting>
  <conditionalFormatting sqref="Z103:Z132">
    <cfRule type="expression" dxfId="710" priority="1470">
      <formula>U103="ASUMIR"</formula>
    </cfRule>
  </conditionalFormatting>
  <conditionalFormatting sqref="Y105 Y107:Y108 Y113:Y117 Y119:Y120 Y131:Y132">
    <cfRule type="expression" dxfId="709" priority="1469">
      <formula>U105="ASUMIR"</formula>
    </cfRule>
  </conditionalFormatting>
  <conditionalFormatting sqref="AA105">
    <cfRule type="expression" dxfId="708" priority="1468">
      <formula>U105="ASUMIR"</formula>
    </cfRule>
  </conditionalFormatting>
  <conditionalFormatting sqref="X103">
    <cfRule type="cellIs" dxfId="707" priority="1465" operator="equal">
      <formula>"NO_CUMPLIDA"</formula>
    </cfRule>
  </conditionalFormatting>
  <conditionalFormatting sqref="X104:X132">
    <cfRule type="cellIs" dxfId="706" priority="1464" operator="equal">
      <formula>"NO_CUMPLIDA"</formula>
    </cfRule>
  </conditionalFormatting>
  <conditionalFormatting sqref="AA105">
    <cfRule type="expression" dxfId="705" priority="1461">
      <formula>$X$12&lt;&gt;"CUMPLIMIENTO_TOTAL"</formula>
    </cfRule>
  </conditionalFormatting>
  <conditionalFormatting sqref="Y103:Y104">
    <cfRule type="expression" dxfId="704" priority="1429">
      <formula>U103="ASUMIR"</formula>
    </cfRule>
  </conditionalFormatting>
  <conditionalFormatting sqref="Y106">
    <cfRule type="expression" dxfId="703" priority="1428">
      <formula>U106="ASUMIR"</formula>
    </cfRule>
  </conditionalFormatting>
  <conditionalFormatting sqref="Y118">
    <cfRule type="expression" dxfId="702" priority="1426">
      <formula>U118="ASUMIR"</formula>
    </cfRule>
  </conditionalFormatting>
  <conditionalFormatting sqref="AB133:AB153">
    <cfRule type="containsText" dxfId="701" priority="1420" operator="containsText" text="CONTINUA LA ACCIÓN ANTERIOR">
      <formula>NOT(ISERROR(SEARCH("CONTINUA LA ACCIÓN ANTERIOR",AB133)))</formula>
    </cfRule>
    <cfRule type="containsText" dxfId="700" priority="1421" operator="containsText" text="REQUIERE NUEVA ACCIÓN">
      <formula>NOT(ISERROR(SEARCH("REQUIERE NUEVA ACCIÓN",AB133)))</formula>
    </cfRule>
    <cfRule type="containsText" dxfId="699" priority="1422" operator="containsText" text="RIESGO CONTROLADO">
      <formula>NOT(ISERROR(SEARCH("RIESGO CONTROLADO",AB133)))</formula>
    </cfRule>
  </conditionalFormatting>
  <conditionalFormatting sqref="Z133:Z153">
    <cfRule type="beginsWith" dxfId="698" priority="1419" operator="beginsWith" text="No eficaz">
      <formula>LEFT(Z133,LEN("No eficaz"))="No eficaz"</formula>
    </cfRule>
  </conditionalFormatting>
  <conditionalFormatting sqref="Z133:Z153">
    <cfRule type="beginsWith" dxfId="697" priority="1418" operator="beginsWith" text="Eficaz">
      <formula>LEFT(Z133,LEN("Eficaz"))="Eficaz"</formula>
    </cfRule>
  </conditionalFormatting>
  <conditionalFormatting sqref="X133:X153">
    <cfRule type="expression" dxfId="696" priority="1415">
      <formula>U133="ASUMIR"</formula>
    </cfRule>
  </conditionalFormatting>
  <conditionalFormatting sqref="Z133:Z153">
    <cfRule type="expression" dxfId="695" priority="1414">
      <formula>U133="ASUMIR"</formula>
    </cfRule>
  </conditionalFormatting>
  <conditionalFormatting sqref="Y135 Y138:Y141 Y150 Y153">
    <cfRule type="expression" dxfId="694" priority="1413">
      <formula>U135="ASUMIR"</formula>
    </cfRule>
  </conditionalFormatting>
  <conditionalFormatting sqref="X133">
    <cfRule type="cellIs" dxfId="693" priority="1409" operator="equal">
      <formula>"NO_CUMPLIDA"</formula>
    </cfRule>
  </conditionalFormatting>
  <conditionalFormatting sqref="X134:X153">
    <cfRule type="cellIs" dxfId="692" priority="1408" operator="equal">
      <formula>"NO_CUMPLIDA"</formula>
    </cfRule>
  </conditionalFormatting>
  <conditionalFormatting sqref="Y133:Y134">
    <cfRule type="expression" dxfId="691" priority="1382">
      <formula>U133="ASUMIR"</formula>
    </cfRule>
  </conditionalFormatting>
  <conditionalFormatting sqref="Y136:Y137">
    <cfRule type="expression" dxfId="690" priority="1381">
      <formula>U136="ASUMIR"</formula>
    </cfRule>
  </conditionalFormatting>
  <conditionalFormatting sqref="Y144">
    <cfRule type="expression" dxfId="689" priority="1380">
      <formula>U144="ASUMIR"</formula>
    </cfRule>
  </conditionalFormatting>
  <conditionalFormatting sqref="AB154:AB171">
    <cfRule type="containsText" dxfId="688" priority="1373" operator="containsText" text="CONTINUA LA ACCIÓN ANTERIOR">
      <formula>NOT(ISERROR(SEARCH("CONTINUA LA ACCIÓN ANTERIOR",AB154)))</formula>
    </cfRule>
    <cfRule type="containsText" dxfId="687" priority="1374" operator="containsText" text="REQUIERE NUEVA ACCIÓN">
      <formula>NOT(ISERROR(SEARCH("REQUIERE NUEVA ACCIÓN",AB154)))</formula>
    </cfRule>
    <cfRule type="containsText" dxfId="686" priority="1375" operator="containsText" text="RIESGO CONTROLADO">
      <formula>NOT(ISERROR(SEARCH("RIESGO CONTROLADO",AB154)))</formula>
    </cfRule>
  </conditionalFormatting>
  <conditionalFormatting sqref="Z154:Z171">
    <cfRule type="beginsWith" dxfId="685" priority="1372" operator="beginsWith" text="No eficaz">
      <formula>LEFT(Z154,LEN("No eficaz"))="No eficaz"</formula>
    </cfRule>
  </conditionalFormatting>
  <conditionalFormatting sqref="Z154:Z171">
    <cfRule type="beginsWith" dxfId="684" priority="1371" operator="beginsWith" text="Eficaz">
      <formula>LEFT(Z154,LEN("Eficaz"))="Eficaz"</formula>
    </cfRule>
  </conditionalFormatting>
  <conditionalFormatting sqref="X154:X171">
    <cfRule type="expression" dxfId="683" priority="1368">
      <formula>U154="ASUMIR"</formula>
    </cfRule>
  </conditionalFormatting>
  <conditionalFormatting sqref="Z154:Z171">
    <cfRule type="expression" dxfId="682" priority="1367">
      <formula>U154="ASUMIR"</formula>
    </cfRule>
  </conditionalFormatting>
  <conditionalFormatting sqref="Y154:Y168 Y171">
    <cfRule type="expression" dxfId="681" priority="1366">
      <formula>U154="ASUMIR"</formula>
    </cfRule>
  </conditionalFormatting>
  <conditionalFormatting sqref="X154">
    <cfRule type="cellIs" dxfId="680" priority="1362" operator="equal">
      <formula>"NO_CUMPLIDA"</formula>
    </cfRule>
  </conditionalFormatting>
  <conditionalFormatting sqref="X155:X171">
    <cfRule type="cellIs" dxfId="679" priority="1361" operator="equal">
      <formula>"NO_CUMPLIDA"</formula>
    </cfRule>
  </conditionalFormatting>
  <conditionalFormatting sqref="AB172:AB189">
    <cfRule type="containsText" dxfId="678" priority="1332" operator="containsText" text="CONTINUA LA ACCIÓN ANTERIOR">
      <formula>NOT(ISERROR(SEARCH("CONTINUA LA ACCIÓN ANTERIOR",AB172)))</formula>
    </cfRule>
    <cfRule type="containsText" dxfId="677" priority="1333" operator="containsText" text="REQUIERE NUEVA ACCIÓN">
      <formula>NOT(ISERROR(SEARCH("REQUIERE NUEVA ACCIÓN",AB172)))</formula>
    </cfRule>
    <cfRule type="containsText" dxfId="676" priority="1334" operator="containsText" text="RIESGO CONTROLADO">
      <formula>NOT(ISERROR(SEARCH("RIESGO CONTROLADO",AB172)))</formula>
    </cfRule>
  </conditionalFormatting>
  <conditionalFormatting sqref="Z172:Z189">
    <cfRule type="beginsWith" dxfId="675" priority="1331" operator="beginsWith" text="No eficaz">
      <formula>LEFT(Z172,LEN("No eficaz"))="No eficaz"</formula>
    </cfRule>
  </conditionalFormatting>
  <conditionalFormatting sqref="Z172:Z189">
    <cfRule type="beginsWith" dxfId="674" priority="1330" operator="beginsWith" text="Eficaz">
      <formula>LEFT(Z172,LEN("Eficaz"))="Eficaz"</formula>
    </cfRule>
  </conditionalFormatting>
  <conditionalFormatting sqref="X172:X189">
    <cfRule type="expression" dxfId="673" priority="1327">
      <formula>U172="ASUMIR"</formula>
    </cfRule>
  </conditionalFormatting>
  <conditionalFormatting sqref="Z172:Z189">
    <cfRule type="expression" dxfId="672" priority="1326">
      <formula>U172="ASUMIR"</formula>
    </cfRule>
  </conditionalFormatting>
  <conditionalFormatting sqref="Y175:Y177 Y180:Y183 Y186 Y188:Y189">
    <cfRule type="expression" dxfId="671" priority="1325">
      <formula>U175="ASUMIR"</formula>
    </cfRule>
  </conditionalFormatting>
  <conditionalFormatting sqref="X172">
    <cfRule type="cellIs" dxfId="670" priority="1321" operator="equal">
      <formula>"NO_CUMPLIDA"</formula>
    </cfRule>
  </conditionalFormatting>
  <conditionalFormatting sqref="X173:X189">
    <cfRule type="cellIs" dxfId="669" priority="1320" operator="equal">
      <formula>"NO_CUMPLIDA"</formula>
    </cfRule>
  </conditionalFormatting>
  <conditionalFormatting sqref="Y172:Y174">
    <cfRule type="expression" dxfId="668" priority="1303">
      <formula>U172="ASUMIR"</formula>
    </cfRule>
  </conditionalFormatting>
  <conditionalFormatting sqref="Y178:Y179">
    <cfRule type="expression" dxfId="667" priority="1299">
      <formula>U178="ASUMIR"</formula>
    </cfRule>
  </conditionalFormatting>
  <conditionalFormatting sqref="Y184:Y185">
    <cfRule type="expression" dxfId="666" priority="1296">
      <formula>U184="ASUMIR"</formula>
    </cfRule>
  </conditionalFormatting>
  <conditionalFormatting sqref="AB190:AB201">
    <cfRule type="containsText" dxfId="665" priority="1291" operator="containsText" text="CONTINUA LA ACCIÓN ANTERIOR">
      <formula>NOT(ISERROR(SEARCH("CONTINUA LA ACCIÓN ANTERIOR",AB190)))</formula>
    </cfRule>
    <cfRule type="containsText" dxfId="664" priority="1292" operator="containsText" text="REQUIERE NUEVA ACCIÓN">
      <formula>NOT(ISERROR(SEARCH("REQUIERE NUEVA ACCIÓN",AB190)))</formula>
    </cfRule>
    <cfRule type="containsText" dxfId="663" priority="1293" operator="containsText" text="RIESGO CONTROLADO">
      <formula>NOT(ISERROR(SEARCH("RIESGO CONTROLADO",AB190)))</formula>
    </cfRule>
  </conditionalFormatting>
  <conditionalFormatting sqref="Z190:Z201">
    <cfRule type="beginsWith" dxfId="662" priority="1290" operator="beginsWith" text="No eficaz">
      <formula>LEFT(Z190,LEN("No eficaz"))="No eficaz"</formula>
    </cfRule>
  </conditionalFormatting>
  <conditionalFormatting sqref="Z190:Z201">
    <cfRule type="beginsWith" dxfId="661" priority="1289" operator="beginsWith" text="Eficaz">
      <formula>LEFT(Z190,LEN("Eficaz"))="Eficaz"</formula>
    </cfRule>
  </conditionalFormatting>
  <conditionalFormatting sqref="X190:X201">
    <cfRule type="expression" dxfId="660" priority="1286">
      <formula>U190="ASUMIR"</formula>
    </cfRule>
  </conditionalFormatting>
  <conditionalFormatting sqref="Z190:Z201">
    <cfRule type="expression" dxfId="659" priority="1285">
      <formula>U190="ASUMIR"</formula>
    </cfRule>
  </conditionalFormatting>
  <conditionalFormatting sqref="Y190:Y195 Y201">
    <cfRule type="expression" dxfId="658" priority="1284">
      <formula>U190="ASUMIR"</formula>
    </cfRule>
  </conditionalFormatting>
  <conditionalFormatting sqref="X190">
    <cfRule type="cellIs" dxfId="657" priority="1280" operator="equal">
      <formula>"NO_CUMPLIDA"</formula>
    </cfRule>
  </conditionalFormatting>
  <conditionalFormatting sqref="X191:X201">
    <cfRule type="cellIs" dxfId="656" priority="1279" operator="equal">
      <formula>"NO_CUMPLIDA"</formula>
    </cfRule>
  </conditionalFormatting>
  <conditionalFormatting sqref="AB202:AB225">
    <cfRule type="containsText" dxfId="655" priority="1256" operator="containsText" text="CONTINUA LA ACCIÓN ANTERIOR">
      <formula>NOT(ISERROR(SEARCH("CONTINUA LA ACCIÓN ANTERIOR",AB202)))</formula>
    </cfRule>
    <cfRule type="containsText" dxfId="654" priority="1257" operator="containsText" text="REQUIERE NUEVA ACCIÓN">
      <formula>NOT(ISERROR(SEARCH("REQUIERE NUEVA ACCIÓN",AB202)))</formula>
    </cfRule>
    <cfRule type="containsText" dxfId="653" priority="1258" operator="containsText" text="RIESGO CONTROLADO">
      <formula>NOT(ISERROR(SEARCH("RIESGO CONTROLADO",AB202)))</formula>
    </cfRule>
  </conditionalFormatting>
  <conditionalFormatting sqref="Z202:Z225">
    <cfRule type="beginsWith" dxfId="652" priority="1255" operator="beginsWith" text="No eficaz">
      <formula>LEFT(Z202,LEN("No eficaz"))="No eficaz"</formula>
    </cfRule>
  </conditionalFormatting>
  <conditionalFormatting sqref="Z202:Z225">
    <cfRule type="beginsWith" dxfId="651" priority="1254" operator="beginsWith" text="Eficaz">
      <formula>LEFT(Z202,LEN("Eficaz"))="Eficaz"</formula>
    </cfRule>
  </conditionalFormatting>
  <conditionalFormatting sqref="X202:X225">
    <cfRule type="expression" dxfId="650" priority="1251">
      <formula>U202="ASUMIR"</formula>
    </cfRule>
  </conditionalFormatting>
  <conditionalFormatting sqref="Z202:Z225">
    <cfRule type="expression" dxfId="649" priority="1250">
      <formula>U202="ASUMIR"</formula>
    </cfRule>
  </conditionalFormatting>
  <conditionalFormatting sqref="Y202:Y225">
    <cfRule type="expression" dxfId="648" priority="1249">
      <formula>U202="ASUMIR"</formula>
    </cfRule>
  </conditionalFormatting>
  <conditionalFormatting sqref="X202:X225">
    <cfRule type="cellIs" dxfId="647" priority="1245" operator="equal">
      <formula>"NO_CUMPLIDA"</formula>
    </cfRule>
  </conditionalFormatting>
  <conditionalFormatting sqref="X203:X225">
    <cfRule type="cellIs" dxfId="646" priority="1244" operator="equal">
      <formula>"NO_CUMPLIDA"</formula>
    </cfRule>
  </conditionalFormatting>
  <conditionalFormatting sqref="AB226:AB267">
    <cfRule type="containsText" dxfId="645" priority="1211" operator="containsText" text="CONTINUA LA ACCIÓN ANTERIOR">
      <formula>NOT(ISERROR(SEARCH("CONTINUA LA ACCIÓN ANTERIOR",AB226)))</formula>
    </cfRule>
    <cfRule type="containsText" dxfId="644" priority="1212" operator="containsText" text="REQUIERE NUEVA ACCIÓN">
      <formula>NOT(ISERROR(SEARCH("REQUIERE NUEVA ACCIÓN",AB226)))</formula>
    </cfRule>
    <cfRule type="containsText" dxfId="643" priority="1213" operator="containsText" text="RIESGO CONTROLADO">
      <formula>NOT(ISERROR(SEARCH("RIESGO CONTROLADO",AB226)))</formula>
    </cfRule>
  </conditionalFormatting>
  <conditionalFormatting sqref="Z226:Z267">
    <cfRule type="beginsWith" dxfId="642" priority="1210" operator="beginsWith" text="No eficaz">
      <formula>LEFT(Z226,LEN("No eficaz"))="No eficaz"</formula>
    </cfRule>
  </conditionalFormatting>
  <conditionalFormatting sqref="Z226:Z267">
    <cfRule type="beginsWith" dxfId="641" priority="1209" operator="beginsWith" text="Eficaz">
      <formula>LEFT(Z226,LEN("Eficaz"))="Eficaz"</formula>
    </cfRule>
  </conditionalFormatting>
  <conditionalFormatting sqref="X226:X267">
    <cfRule type="expression" dxfId="640" priority="1206">
      <formula>U226="ASUMIR"</formula>
    </cfRule>
  </conditionalFormatting>
  <conditionalFormatting sqref="Z226:Z267">
    <cfRule type="expression" dxfId="639" priority="1205">
      <formula>U226="ASUMIR"</formula>
    </cfRule>
  </conditionalFormatting>
  <conditionalFormatting sqref="Y226:Y246 Y250:Y267">
    <cfRule type="expression" dxfId="638" priority="1204">
      <formula>U226="ASUMIR"</formula>
    </cfRule>
  </conditionalFormatting>
  <conditionalFormatting sqref="X226:X267">
    <cfRule type="cellIs" dxfId="637" priority="1200" operator="equal">
      <formula>"NO_CUMPLIDA"</formula>
    </cfRule>
  </conditionalFormatting>
  <conditionalFormatting sqref="X227:X267">
    <cfRule type="cellIs" dxfId="636" priority="1199" operator="equal">
      <formula>"NO_CUMPLIDA"</formula>
    </cfRule>
  </conditionalFormatting>
  <conditionalFormatting sqref="Y247:Y249">
    <cfRule type="expression" dxfId="635" priority="1152">
      <formula>U247="ASUMIR"</formula>
    </cfRule>
  </conditionalFormatting>
  <conditionalFormatting sqref="AB268:AB291">
    <cfRule type="containsText" dxfId="634" priority="1147" operator="containsText" text="CONTINUA LA ACCIÓN ANTERIOR">
      <formula>NOT(ISERROR(SEARCH("CONTINUA LA ACCIÓN ANTERIOR",AB268)))</formula>
    </cfRule>
    <cfRule type="containsText" dxfId="633" priority="1148" operator="containsText" text="REQUIERE NUEVA ACCIÓN">
      <formula>NOT(ISERROR(SEARCH("REQUIERE NUEVA ACCIÓN",AB268)))</formula>
    </cfRule>
    <cfRule type="containsText" dxfId="632" priority="1149" operator="containsText" text="RIESGO CONTROLADO">
      <formula>NOT(ISERROR(SEARCH("RIESGO CONTROLADO",AB268)))</formula>
    </cfRule>
  </conditionalFormatting>
  <conditionalFormatting sqref="Z268:Z273 Z275:Z279 Z281:Z291">
    <cfRule type="beginsWith" dxfId="631" priority="1146" operator="beginsWith" text="No eficaz">
      <formula>LEFT(Z268,LEN("No eficaz"))="No eficaz"</formula>
    </cfRule>
  </conditionalFormatting>
  <conditionalFormatting sqref="Z268:Z273 Z275:Z279 Z281:Z291">
    <cfRule type="beginsWith" dxfId="630" priority="1145" operator="beginsWith" text="Eficaz">
      <formula>LEFT(Z268,LEN("Eficaz"))="Eficaz"</formula>
    </cfRule>
  </conditionalFormatting>
  <conditionalFormatting sqref="X268:X291">
    <cfRule type="expression" dxfId="629" priority="1142">
      <formula>U268="ASUMIR"</formula>
    </cfRule>
  </conditionalFormatting>
  <conditionalFormatting sqref="Z268:Z273 Z275:Z279 Z281:Z291">
    <cfRule type="expression" dxfId="628" priority="1141">
      <formula>U268="ASUMIR"</formula>
    </cfRule>
  </conditionalFormatting>
  <conditionalFormatting sqref="Y268:Y273 Y275:Y279 Y281:Y291">
    <cfRule type="expression" dxfId="627" priority="1140">
      <formula>U268="ASUMIR"</formula>
    </cfRule>
  </conditionalFormatting>
  <conditionalFormatting sqref="X268:X291">
    <cfRule type="cellIs" dxfId="626" priority="1136" operator="equal">
      <formula>"NO_CUMPLIDA"</formula>
    </cfRule>
  </conditionalFormatting>
  <conditionalFormatting sqref="X269:X291">
    <cfRule type="cellIs" dxfId="625" priority="1135" operator="equal">
      <formula>"NO_CUMPLIDA"</formula>
    </cfRule>
  </conditionalFormatting>
  <conditionalFormatting sqref="Z274">
    <cfRule type="beginsWith" dxfId="624" priority="1105" operator="beginsWith" text="No eficaz">
      <formula>LEFT(Z274,LEN("No eficaz"))="No eficaz"</formula>
    </cfRule>
  </conditionalFormatting>
  <conditionalFormatting sqref="Z274">
    <cfRule type="beginsWith" dxfId="623" priority="1104" operator="beginsWith" text="Eficaz">
      <formula>LEFT(Z274,LEN("Eficaz"))="Eficaz"</formula>
    </cfRule>
  </conditionalFormatting>
  <conditionalFormatting sqref="Z274">
    <cfRule type="expression" dxfId="622" priority="1103">
      <formula>U274="ASUMIR"</formula>
    </cfRule>
  </conditionalFormatting>
  <conditionalFormatting sqref="Y274">
    <cfRule type="expression" dxfId="621" priority="1102">
      <formula>U274="ASUMIR"</formula>
    </cfRule>
  </conditionalFormatting>
  <conditionalFormatting sqref="Z280">
    <cfRule type="beginsWith" dxfId="620" priority="1100" operator="beginsWith" text="No eficaz">
      <formula>LEFT(Z280,LEN("No eficaz"))="No eficaz"</formula>
    </cfRule>
  </conditionalFormatting>
  <conditionalFormatting sqref="Z280">
    <cfRule type="beginsWith" dxfId="619" priority="1099" operator="beginsWith" text="Eficaz">
      <formula>LEFT(Z280,LEN("Eficaz"))="Eficaz"</formula>
    </cfRule>
  </conditionalFormatting>
  <conditionalFormatting sqref="Z280">
    <cfRule type="expression" dxfId="618" priority="1098">
      <formula>U280="ASUMIR"</formula>
    </cfRule>
  </conditionalFormatting>
  <conditionalFormatting sqref="Y280">
    <cfRule type="expression" dxfId="617" priority="1097">
      <formula>U280="ASUMIR"</formula>
    </cfRule>
  </conditionalFormatting>
  <conditionalFormatting sqref="AB292:AB318">
    <cfRule type="containsText" dxfId="616" priority="1092" operator="containsText" text="CONTINUA LA ACCIÓN ANTERIOR">
      <formula>NOT(ISERROR(SEARCH("CONTINUA LA ACCIÓN ANTERIOR",AB292)))</formula>
    </cfRule>
    <cfRule type="containsText" dxfId="615" priority="1093" operator="containsText" text="REQUIERE NUEVA ACCIÓN">
      <formula>NOT(ISERROR(SEARCH("REQUIERE NUEVA ACCIÓN",AB292)))</formula>
    </cfRule>
    <cfRule type="containsText" dxfId="614" priority="1094" operator="containsText" text="RIESGO CONTROLADO">
      <formula>NOT(ISERROR(SEARCH("RIESGO CONTROLADO",AB292)))</formula>
    </cfRule>
  </conditionalFormatting>
  <conditionalFormatting sqref="Z292:Z318">
    <cfRule type="beginsWith" dxfId="613" priority="1091" operator="beginsWith" text="No eficaz">
      <formula>LEFT(Z292,LEN("No eficaz"))="No eficaz"</formula>
    </cfRule>
  </conditionalFormatting>
  <conditionalFormatting sqref="Z292:Z318">
    <cfRule type="beginsWith" dxfId="612" priority="1090" operator="beginsWith" text="Eficaz">
      <formula>LEFT(Z292,LEN("Eficaz"))="Eficaz"</formula>
    </cfRule>
  </conditionalFormatting>
  <conditionalFormatting sqref="X292:X318">
    <cfRule type="expression" dxfId="611" priority="1087">
      <formula>U292="ASUMIR"</formula>
    </cfRule>
  </conditionalFormatting>
  <conditionalFormatting sqref="Z292:Z318">
    <cfRule type="expression" dxfId="610" priority="1086">
      <formula>U292="ASUMIR"</formula>
    </cfRule>
  </conditionalFormatting>
  <conditionalFormatting sqref="Y292:Y315">
    <cfRule type="expression" dxfId="609" priority="1085">
      <formula>U292="ASUMIR"</formula>
    </cfRule>
  </conditionalFormatting>
  <conditionalFormatting sqref="X292:X318">
    <cfRule type="cellIs" dxfId="608" priority="1081" operator="equal">
      <formula>"NO_CUMPLIDA"</formula>
    </cfRule>
  </conditionalFormatting>
  <conditionalFormatting sqref="X293:X318">
    <cfRule type="cellIs" dxfId="607" priority="1080" operator="equal">
      <formula>"NO_CUMPLIDA"</formula>
    </cfRule>
  </conditionalFormatting>
  <conditionalFormatting sqref="AB355:AB372">
    <cfRule type="containsText" dxfId="606" priority="952" operator="containsText" text="CONTINUA LA ACCIÓN ANTERIOR">
      <formula>NOT(ISERROR(SEARCH("CONTINUA LA ACCIÓN ANTERIOR",AB355)))</formula>
    </cfRule>
    <cfRule type="containsText" dxfId="605" priority="953" operator="containsText" text="REQUIERE NUEVA ACCIÓN">
      <formula>NOT(ISERROR(SEARCH("REQUIERE NUEVA ACCIÓN",AB355)))</formula>
    </cfRule>
    <cfRule type="containsText" dxfId="604" priority="954" operator="containsText" text="RIESGO CONTROLADO">
      <formula>NOT(ISERROR(SEARCH("RIESGO CONTROLADO",AB355)))</formula>
    </cfRule>
  </conditionalFormatting>
  <conditionalFormatting sqref="Z355:Z372">
    <cfRule type="beginsWith" dxfId="603" priority="951" operator="beginsWith" text="No eficaz">
      <formula>LEFT(Z355,LEN("No eficaz"))="No eficaz"</formula>
    </cfRule>
  </conditionalFormatting>
  <conditionalFormatting sqref="Z355:Z372">
    <cfRule type="beginsWith" dxfId="602" priority="950" operator="beginsWith" text="Eficaz">
      <formula>LEFT(Z355,LEN("Eficaz"))="Eficaz"</formula>
    </cfRule>
  </conditionalFormatting>
  <conditionalFormatting sqref="X355:X372">
    <cfRule type="expression" dxfId="601" priority="947">
      <formula>U355="ASUMIR"</formula>
    </cfRule>
  </conditionalFormatting>
  <conditionalFormatting sqref="Z355:Z372">
    <cfRule type="expression" dxfId="600" priority="946">
      <formula>U355="ASUMIR"</formula>
    </cfRule>
  </conditionalFormatting>
  <conditionalFormatting sqref="Y355:Y372">
    <cfRule type="expression" dxfId="599" priority="945">
      <formula>U355="ASUMIR"</formula>
    </cfRule>
  </conditionalFormatting>
  <conditionalFormatting sqref="X355:X372">
    <cfRule type="cellIs" dxfId="598" priority="941" operator="equal">
      <formula>"NO_CUMPLIDA"</formula>
    </cfRule>
  </conditionalFormatting>
  <conditionalFormatting sqref="X356:X372">
    <cfRule type="cellIs" dxfId="597" priority="940" operator="equal">
      <formula>"NO_CUMPLIDA"</formula>
    </cfRule>
  </conditionalFormatting>
  <conditionalFormatting sqref="AB373:AB405">
    <cfRule type="containsText" dxfId="596" priority="913" operator="containsText" text="CONTINUA LA ACCIÓN ANTERIOR">
      <formula>NOT(ISERROR(SEARCH("CONTINUA LA ACCIÓN ANTERIOR",AB373)))</formula>
    </cfRule>
    <cfRule type="containsText" dxfId="595" priority="914" operator="containsText" text="REQUIERE NUEVA ACCIÓN">
      <formula>NOT(ISERROR(SEARCH("REQUIERE NUEVA ACCIÓN",AB373)))</formula>
    </cfRule>
    <cfRule type="containsText" dxfId="594" priority="915" operator="containsText" text="RIESGO CONTROLADO">
      <formula>NOT(ISERROR(SEARCH("RIESGO CONTROLADO",AB373)))</formula>
    </cfRule>
  </conditionalFormatting>
  <conditionalFormatting sqref="Z373:Z405">
    <cfRule type="beginsWith" dxfId="593" priority="912" operator="beginsWith" text="No eficaz">
      <formula>LEFT(Z373,LEN("No eficaz"))="No eficaz"</formula>
    </cfRule>
  </conditionalFormatting>
  <conditionalFormatting sqref="Z373:Z405">
    <cfRule type="beginsWith" dxfId="592" priority="911" operator="beginsWith" text="Eficaz">
      <formula>LEFT(Z373,LEN("Eficaz"))="Eficaz"</formula>
    </cfRule>
  </conditionalFormatting>
  <conditionalFormatting sqref="X373:X405">
    <cfRule type="expression" dxfId="591" priority="908">
      <formula>U373="ASUMIR"</formula>
    </cfRule>
  </conditionalFormatting>
  <conditionalFormatting sqref="Z373:Z405">
    <cfRule type="expression" dxfId="590" priority="907">
      <formula>U373="ASUMIR"</formula>
    </cfRule>
  </conditionalFormatting>
  <conditionalFormatting sqref="Y373:Y405">
    <cfRule type="expression" dxfId="589" priority="906">
      <formula>U373="ASUMIR"</formula>
    </cfRule>
  </conditionalFormatting>
  <conditionalFormatting sqref="X373:X405">
    <cfRule type="cellIs" dxfId="588" priority="902" operator="equal">
      <formula>"NO_CUMPLIDA"</formula>
    </cfRule>
  </conditionalFormatting>
  <conditionalFormatting sqref="X374:X405">
    <cfRule type="cellIs" dxfId="587" priority="901" operator="equal">
      <formula>"NO_CUMPLIDA"</formula>
    </cfRule>
  </conditionalFormatting>
  <conditionalFormatting sqref="X319:X354">
    <cfRule type="cellIs" dxfId="586" priority="848" operator="equal">
      <formula>"NO_CUMPLIDA"</formula>
    </cfRule>
    <cfRule type="expression" dxfId="585" priority="854">
      <formula>U319="ASUMIR"</formula>
    </cfRule>
  </conditionalFormatting>
  <conditionalFormatting sqref="Y319:Y333 Y335:Y336 Y338:Y342 Y344:Y348 Y350:Y354">
    <cfRule type="expression" dxfId="584" priority="852">
      <formula>U319="ASUMIR"</formula>
    </cfRule>
  </conditionalFormatting>
  <conditionalFormatting sqref="Z319:Z354">
    <cfRule type="expression" dxfId="583" priority="853">
      <formula>U319="ASUMIR"</formula>
    </cfRule>
    <cfRule type="beginsWith" dxfId="582" priority="857" operator="beginsWith" text="Eficaz">
      <formula>LEFT(Z319,LEN("Eficaz"))="Eficaz"</formula>
    </cfRule>
    <cfRule type="beginsWith" dxfId="581" priority="858" operator="beginsWith" text="No eficaz">
      <formula>LEFT(Z319,LEN("No eficaz"))="No eficaz"</formula>
    </cfRule>
  </conditionalFormatting>
  <conditionalFormatting sqref="AB319:AB354">
    <cfRule type="containsText" dxfId="580" priority="859" operator="containsText" text="CONTINUA LA ACCIÓN ANTERIOR">
      <formula>NOT(ISERROR(SEARCH("CONTINUA LA ACCIÓN ANTERIOR",AB319)))</formula>
    </cfRule>
    <cfRule type="containsText" dxfId="579" priority="860" operator="containsText" text="REQUIERE NUEVA ACCIÓN">
      <formula>NOT(ISERROR(SEARCH("REQUIERE NUEVA ACCIÓN",AB319)))</formula>
    </cfRule>
    <cfRule type="containsText" dxfId="578" priority="861" operator="containsText" text="RIESGO CONTROLADO">
      <formula>NOT(ISERROR(SEARCH("RIESGO CONTROLADO",AB319)))</formula>
    </cfRule>
  </conditionalFormatting>
  <conditionalFormatting sqref="AB406:AB408">
    <cfRule type="containsText" dxfId="577" priority="803" operator="containsText" text="CONTINUA LA ACCIÓN ANTERIOR">
      <formula>NOT(ISERROR(SEARCH("CONTINUA LA ACCIÓN ANTERIOR",AB406)))</formula>
    </cfRule>
    <cfRule type="containsText" dxfId="576" priority="804" operator="containsText" text="REQUIERE NUEVA ACCIÓN">
      <formula>NOT(ISERROR(SEARCH("REQUIERE NUEVA ACCIÓN",AB406)))</formula>
    </cfRule>
    <cfRule type="containsText" dxfId="575" priority="805" operator="containsText" text="RIESGO CONTROLADO">
      <formula>NOT(ISERROR(SEARCH("RIESGO CONTROLADO",AB406)))</formula>
    </cfRule>
  </conditionalFormatting>
  <conditionalFormatting sqref="Z406:Z408">
    <cfRule type="beginsWith" dxfId="574" priority="802" operator="beginsWith" text="No eficaz">
      <formula>LEFT(Z406,LEN("No eficaz"))="No eficaz"</formula>
    </cfRule>
  </conditionalFormatting>
  <conditionalFormatting sqref="Z406:Z408">
    <cfRule type="beginsWith" dxfId="573" priority="801" operator="beginsWith" text="Eficaz">
      <formula>LEFT(Z406,LEN("Eficaz"))="Eficaz"</formula>
    </cfRule>
  </conditionalFormatting>
  <conditionalFormatting sqref="X406:X408">
    <cfRule type="expression" dxfId="572" priority="798">
      <formula>U406="ASUMIR"</formula>
    </cfRule>
  </conditionalFormatting>
  <conditionalFormatting sqref="Z406:Z408">
    <cfRule type="expression" dxfId="571" priority="797">
      <formula>U406="ASUMIR"</formula>
    </cfRule>
  </conditionalFormatting>
  <conditionalFormatting sqref="Y406:Y408">
    <cfRule type="expression" dxfId="570" priority="796">
      <formula>U406="ASUMIR"</formula>
    </cfRule>
  </conditionalFormatting>
  <conditionalFormatting sqref="AA407:AA408">
    <cfRule type="expression" dxfId="569" priority="795">
      <formula>U407="ASUMIR"</formula>
    </cfRule>
  </conditionalFormatting>
  <conditionalFormatting sqref="X406:X408">
    <cfRule type="cellIs" dxfId="568" priority="792" operator="equal">
      <formula>"NO_CUMPLIDA"</formula>
    </cfRule>
  </conditionalFormatting>
  <conditionalFormatting sqref="X407:X408">
    <cfRule type="cellIs" dxfId="567" priority="791" operator="equal">
      <formula>"NO_CUMPLIDA"</formula>
    </cfRule>
  </conditionalFormatting>
  <conditionalFormatting sqref="AA407">
    <cfRule type="expression" dxfId="566" priority="789">
      <formula>$X$11&lt;&gt;"CUMPLIMIENTO_TOTAL"</formula>
    </cfRule>
  </conditionalFormatting>
  <conditionalFormatting sqref="AA408">
    <cfRule type="expression" dxfId="565" priority="788">
      <formula>$X$12&lt;&gt;"CUMPLIMIENTO_TOTAL"</formula>
    </cfRule>
  </conditionalFormatting>
  <conditionalFormatting sqref="AB409:AB411">
    <cfRule type="containsText" dxfId="564" priority="779" operator="containsText" text="CONTINUA LA ACCIÓN ANTERIOR">
      <formula>NOT(ISERROR(SEARCH("CONTINUA LA ACCIÓN ANTERIOR",AB409)))</formula>
    </cfRule>
    <cfRule type="containsText" dxfId="563" priority="780" operator="containsText" text="REQUIERE NUEVA ACCIÓN">
      <formula>NOT(ISERROR(SEARCH("REQUIERE NUEVA ACCIÓN",AB409)))</formula>
    </cfRule>
    <cfRule type="containsText" dxfId="562" priority="781" operator="containsText" text="RIESGO CONTROLADO">
      <formula>NOT(ISERROR(SEARCH("RIESGO CONTROLADO",AB409)))</formula>
    </cfRule>
  </conditionalFormatting>
  <conditionalFormatting sqref="Z409:Z411">
    <cfRule type="beginsWith" dxfId="561" priority="778" operator="beginsWith" text="No eficaz">
      <formula>LEFT(Z409,LEN("No eficaz"))="No eficaz"</formula>
    </cfRule>
  </conditionalFormatting>
  <conditionalFormatting sqref="Z409:Z411">
    <cfRule type="beginsWith" dxfId="560" priority="777" operator="beginsWith" text="Eficaz">
      <formula>LEFT(Z409,LEN("Eficaz"))="Eficaz"</formula>
    </cfRule>
  </conditionalFormatting>
  <conditionalFormatting sqref="X409:X411">
    <cfRule type="expression" dxfId="559" priority="774">
      <formula>U409="ASUMIR"</formula>
    </cfRule>
  </conditionalFormatting>
  <conditionalFormatting sqref="Z409:Z411">
    <cfRule type="expression" dxfId="558" priority="773">
      <formula>U409="ASUMIR"</formula>
    </cfRule>
  </conditionalFormatting>
  <conditionalFormatting sqref="Y409:Y411">
    <cfRule type="expression" dxfId="557" priority="772">
      <formula>U409="ASUMIR"</formula>
    </cfRule>
  </conditionalFormatting>
  <conditionalFormatting sqref="AA409:AA411">
    <cfRule type="expression" dxfId="556" priority="771">
      <formula>U409="ASUMIR"</formula>
    </cfRule>
  </conditionalFormatting>
  <conditionalFormatting sqref="X409:X411">
    <cfRule type="cellIs" dxfId="555" priority="768" operator="equal">
      <formula>"NO_CUMPLIDA"</formula>
    </cfRule>
  </conditionalFormatting>
  <conditionalFormatting sqref="X410:X411">
    <cfRule type="cellIs" dxfId="554" priority="767" operator="equal">
      <formula>"NO_CUMPLIDA"</formula>
    </cfRule>
  </conditionalFormatting>
  <conditionalFormatting sqref="AA409">
    <cfRule type="expression" dxfId="553" priority="766">
      <formula>$X$10&lt;&gt;"CUMPLIMIENTO_TOTAL"</formula>
    </cfRule>
  </conditionalFormatting>
  <conditionalFormatting sqref="AA410">
    <cfRule type="expression" dxfId="552" priority="765">
      <formula>$X$11&lt;&gt;"CUMPLIMIENTO_TOTAL"</formula>
    </cfRule>
  </conditionalFormatting>
  <conditionalFormatting sqref="AA411">
    <cfRule type="expression" dxfId="551" priority="764">
      <formula>$X$12&lt;&gt;"CUMPLIMIENTO_TOTAL"</formula>
    </cfRule>
  </conditionalFormatting>
  <conditionalFormatting sqref="AB412:AB423">
    <cfRule type="containsText" dxfId="550" priority="755" operator="containsText" text="CONTINUA LA ACCIÓN ANTERIOR">
      <formula>NOT(ISERROR(SEARCH("CONTINUA LA ACCIÓN ANTERIOR",AB412)))</formula>
    </cfRule>
    <cfRule type="containsText" dxfId="549" priority="756" operator="containsText" text="REQUIERE NUEVA ACCIÓN">
      <formula>NOT(ISERROR(SEARCH("REQUIERE NUEVA ACCIÓN",AB412)))</formula>
    </cfRule>
    <cfRule type="containsText" dxfId="548" priority="757" operator="containsText" text="RIESGO CONTROLADO">
      <formula>NOT(ISERROR(SEARCH("RIESGO CONTROLADO",AB412)))</formula>
    </cfRule>
  </conditionalFormatting>
  <conditionalFormatting sqref="Z412:Z423">
    <cfRule type="beginsWith" dxfId="547" priority="754" operator="beginsWith" text="No eficaz">
      <formula>LEFT(Z412,LEN("No eficaz"))="No eficaz"</formula>
    </cfRule>
  </conditionalFormatting>
  <conditionalFormatting sqref="Z412:Z423">
    <cfRule type="beginsWith" dxfId="546" priority="753" operator="beginsWith" text="Eficaz">
      <formula>LEFT(Z412,LEN("Eficaz"))="Eficaz"</formula>
    </cfRule>
  </conditionalFormatting>
  <conditionalFormatting sqref="X412:X423">
    <cfRule type="expression" dxfId="545" priority="750">
      <formula>U412="ASUMIR"</formula>
    </cfRule>
  </conditionalFormatting>
  <conditionalFormatting sqref="Z412:Z423">
    <cfRule type="expression" dxfId="544" priority="749">
      <formula>U412="ASUMIR"</formula>
    </cfRule>
  </conditionalFormatting>
  <conditionalFormatting sqref="Y412:Y417 Y419:Y420 Y422:Y423">
    <cfRule type="expression" dxfId="543" priority="748">
      <formula>U412="ASUMIR"</formula>
    </cfRule>
  </conditionalFormatting>
  <conditionalFormatting sqref="AA412:AA423">
    <cfRule type="expression" dxfId="542" priority="747">
      <formula>U412="ASUMIR"</formula>
    </cfRule>
  </conditionalFormatting>
  <conditionalFormatting sqref="X412:X423">
    <cfRule type="cellIs" dxfId="541" priority="744" operator="equal">
      <formula>"NO_CUMPLIDA"</formula>
    </cfRule>
  </conditionalFormatting>
  <conditionalFormatting sqref="X413:X423">
    <cfRule type="cellIs" dxfId="540" priority="743" operator="equal">
      <formula>"NO_CUMPLIDA"</formula>
    </cfRule>
  </conditionalFormatting>
  <conditionalFormatting sqref="AA412">
    <cfRule type="expression" dxfId="539" priority="742">
      <formula>$X$10&lt;&gt;"CUMPLIMIENTO_TOTAL"</formula>
    </cfRule>
  </conditionalFormatting>
  <conditionalFormatting sqref="AA413">
    <cfRule type="expression" dxfId="538" priority="741">
      <formula>$X$11&lt;&gt;"CUMPLIMIENTO_TOTAL"</formula>
    </cfRule>
  </conditionalFormatting>
  <conditionalFormatting sqref="AA414">
    <cfRule type="expression" dxfId="537" priority="740">
      <formula>$X$12&lt;&gt;"CUMPLIMIENTO_TOTAL"</formula>
    </cfRule>
  </conditionalFormatting>
  <conditionalFormatting sqref="AA415">
    <cfRule type="expression" dxfId="536" priority="739">
      <formula>$X$13&lt;&gt;"CUMPLIMIENTO_TOTAL"</formula>
    </cfRule>
  </conditionalFormatting>
  <conditionalFormatting sqref="AA416">
    <cfRule type="expression" dxfId="535" priority="738">
      <formula>$X$14&lt;&gt;"CUMPLIMIENTO_TOTAL"</formula>
    </cfRule>
  </conditionalFormatting>
  <conditionalFormatting sqref="AA417">
    <cfRule type="expression" dxfId="534" priority="737">
      <formula>$X$15&lt;&gt;"CUMPLIMIENTO_TOTAL"</formula>
    </cfRule>
  </conditionalFormatting>
  <conditionalFormatting sqref="AA418">
    <cfRule type="expression" dxfId="533" priority="736">
      <formula>$X$16&lt;&gt;"CUMPLIMIENTO_TOTAL"</formula>
    </cfRule>
  </conditionalFormatting>
  <conditionalFormatting sqref="AA419">
    <cfRule type="expression" dxfId="532" priority="735">
      <formula>$X$17&lt;&gt;"CUMPLIMIENTO_TOTAL"</formula>
    </cfRule>
  </conditionalFormatting>
  <conditionalFormatting sqref="AA420">
    <cfRule type="expression" dxfId="531" priority="734">
      <formula>$X$18&lt;&gt;"CUMPLIMIENTO_TOTAL"</formula>
    </cfRule>
  </conditionalFormatting>
  <conditionalFormatting sqref="AA421">
    <cfRule type="expression" dxfId="530" priority="733">
      <formula>$X$19&lt;&gt;"CUMPLIMIENTO_TOTAL"</formula>
    </cfRule>
  </conditionalFormatting>
  <conditionalFormatting sqref="AA422">
    <cfRule type="expression" dxfId="529" priority="732">
      <formula>$X$20&lt;&gt;"CUMPLIMIENTO_TOTAL"</formula>
    </cfRule>
  </conditionalFormatting>
  <conditionalFormatting sqref="AA423">
    <cfRule type="expression" dxfId="528" priority="731">
      <formula>$X$21&lt;&gt;"CUMPLIMIENTO_TOTAL"</formula>
    </cfRule>
  </conditionalFormatting>
  <conditionalFormatting sqref="Y418">
    <cfRule type="expression" dxfId="527" priority="726">
      <formula>U418="ASUMIR"</formula>
    </cfRule>
  </conditionalFormatting>
  <conditionalFormatting sqref="Y421">
    <cfRule type="expression" dxfId="526" priority="725">
      <formula>U421="ASUMIR"</formula>
    </cfRule>
  </conditionalFormatting>
  <conditionalFormatting sqref="AB424:AB426">
    <cfRule type="containsText" dxfId="525" priority="720" operator="containsText" text="CONTINUA LA ACCIÓN ANTERIOR">
      <formula>NOT(ISERROR(SEARCH("CONTINUA LA ACCIÓN ANTERIOR",AB424)))</formula>
    </cfRule>
    <cfRule type="containsText" dxfId="524" priority="721" operator="containsText" text="REQUIERE NUEVA ACCIÓN">
      <formula>NOT(ISERROR(SEARCH("REQUIERE NUEVA ACCIÓN",AB424)))</formula>
    </cfRule>
    <cfRule type="containsText" dxfId="523" priority="722" operator="containsText" text="RIESGO CONTROLADO">
      <formula>NOT(ISERROR(SEARCH("RIESGO CONTROLADO",AB424)))</formula>
    </cfRule>
  </conditionalFormatting>
  <conditionalFormatting sqref="Z424:Z426">
    <cfRule type="beginsWith" dxfId="522" priority="719" operator="beginsWith" text="No eficaz">
      <formula>LEFT(Z424,LEN("No eficaz"))="No eficaz"</formula>
    </cfRule>
  </conditionalFormatting>
  <conditionalFormatting sqref="Z424:Z426">
    <cfRule type="beginsWith" dxfId="521" priority="718" operator="beginsWith" text="Eficaz">
      <formula>LEFT(Z424,LEN("Eficaz"))="Eficaz"</formula>
    </cfRule>
  </conditionalFormatting>
  <conditionalFormatting sqref="AA424:AA426">
    <cfRule type="expression" dxfId="520" priority="712">
      <formula>U424="ASUMIR"</formula>
    </cfRule>
  </conditionalFormatting>
  <conditionalFormatting sqref="X424:X426">
    <cfRule type="cellIs" dxfId="519" priority="709" operator="equal">
      <formula>"NO_CUMPLIDA"</formula>
    </cfRule>
  </conditionalFormatting>
  <conditionalFormatting sqref="X425:X426">
    <cfRule type="cellIs" dxfId="518" priority="708" operator="equal">
      <formula>"NO_CUMPLIDA"</formula>
    </cfRule>
  </conditionalFormatting>
  <conditionalFormatting sqref="AA424">
    <cfRule type="expression" dxfId="517" priority="707">
      <formula>$X$10&lt;&gt;"CUMPLIMIENTO_TOTAL"</formula>
    </cfRule>
  </conditionalFormatting>
  <conditionalFormatting sqref="AA425">
    <cfRule type="expression" dxfId="516" priority="706">
      <formula>$X$11&lt;&gt;"CUMPLIMIENTO_TOTAL"</formula>
    </cfRule>
  </conditionalFormatting>
  <conditionalFormatting sqref="AA426">
    <cfRule type="expression" dxfId="515" priority="705">
      <formula>$X$12&lt;&gt;"CUMPLIMIENTO_TOTAL"</formula>
    </cfRule>
  </conditionalFormatting>
  <conditionalFormatting sqref="AB427:AB429">
    <cfRule type="containsText" dxfId="514" priority="696" operator="containsText" text="CONTINUA LA ACCIÓN ANTERIOR">
      <formula>NOT(ISERROR(SEARCH("CONTINUA LA ACCIÓN ANTERIOR",AB427)))</formula>
    </cfRule>
    <cfRule type="containsText" dxfId="513" priority="697" operator="containsText" text="REQUIERE NUEVA ACCIÓN">
      <formula>NOT(ISERROR(SEARCH("REQUIERE NUEVA ACCIÓN",AB427)))</formula>
    </cfRule>
    <cfRule type="containsText" dxfId="512" priority="698" operator="containsText" text="RIESGO CONTROLADO">
      <formula>NOT(ISERROR(SEARCH("RIESGO CONTROLADO",AB427)))</formula>
    </cfRule>
  </conditionalFormatting>
  <conditionalFormatting sqref="Z427:Z429">
    <cfRule type="beginsWith" dxfId="511" priority="695" operator="beginsWith" text="No eficaz">
      <formula>LEFT(Z427,LEN("No eficaz"))="No eficaz"</formula>
    </cfRule>
  </conditionalFormatting>
  <conditionalFormatting sqref="Z427:Z429">
    <cfRule type="beginsWith" dxfId="510" priority="694" operator="beginsWith" text="Eficaz">
      <formula>LEFT(Z427,LEN("Eficaz"))="Eficaz"</formula>
    </cfRule>
  </conditionalFormatting>
  <conditionalFormatting sqref="X427:X429">
    <cfRule type="expression" dxfId="509" priority="691">
      <formula>U427="ASUMIR"</formula>
    </cfRule>
  </conditionalFormatting>
  <conditionalFormatting sqref="Z427:Z429">
    <cfRule type="expression" dxfId="508" priority="690">
      <formula>U427="ASUMIR"</formula>
    </cfRule>
  </conditionalFormatting>
  <conditionalFormatting sqref="Y428:Y429">
    <cfRule type="expression" dxfId="507" priority="689">
      <formula>U428="ASUMIR"</formula>
    </cfRule>
  </conditionalFormatting>
  <conditionalFormatting sqref="AA428:AA429">
    <cfRule type="expression" dxfId="506" priority="688">
      <formula>U428="ASUMIR"</formula>
    </cfRule>
  </conditionalFormatting>
  <conditionalFormatting sqref="X427:X429">
    <cfRule type="cellIs" dxfId="505" priority="685" operator="equal">
      <formula>"NO_CUMPLIDA"</formula>
    </cfRule>
  </conditionalFormatting>
  <conditionalFormatting sqref="X428:X429">
    <cfRule type="cellIs" dxfId="504" priority="684" operator="equal">
      <formula>"NO_CUMPLIDA"</formula>
    </cfRule>
  </conditionalFormatting>
  <conditionalFormatting sqref="AA428">
    <cfRule type="expression" dxfId="503" priority="682">
      <formula>$X$11&lt;&gt;"CUMPLIMIENTO_TOTAL"</formula>
    </cfRule>
  </conditionalFormatting>
  <conditionalFormatting sqref="AA429">
    <cfRule type="expression" dxfId="502" priority="681">
      <formula>$X$12&lt;&gt;"CUMPLIMIENTO_TOTAL"</formula>
    </cfRule>
  </conditionalFormatting>
  <conditionalFormatting sqref="AB430:AB432">
    <cfRule type="containsText" dxfId="501" priority="672" operator="containsText" text="CONTINUA LA ACCIÓN ANTERIOR">
      <formula>NOT(ISERROR(SEARCH("CONTINUA LA ACCIÓN ANTERIOR",AB430)))</formula>
    </cfRule>
    <cfRule type="containsText" dxfId="500" priority="673" operator="containsText" text="REQUIERE NUEVA ACCIÓN">
      <formula>NOT(ISERROR(SEARCH("REQUIERE NUEVA ACCIÓN",AB430)))</formula>
    </cfRule>
    <cfRule type="containsText" dxfId="499" priority="674" operator="containsText" text="RIESGO CONTROLADO">
      <formula>NOT(ISERROR(SEARCH("RIESGO CONTROLADO",AB430)))</formula>
    </cfRule>
  </conditionalFormatting>
  <conditionalFormatting sqref="Z430:Z432">
    <cfRule type="beginsWith" dxfId="498" priority="671" operator="beginsWith" text="No eficaz">
      <formula>LEFT(Z430,LEN("No eficaz"))="No eficaz"</formula>
    </cfRule>
  </conditionalFormatting>
  <conditionalFormatting sqref="Z430:Z432">
    <cfRule type="beginsWith" dxfId="497" priority="670" operator="beginsWith" text="Eficaz">
      <formula>LEFT(Z430,LEN("Eficaz"))="Eficaz"</formula>
    </cfRule>
  </conditionalFormatting>
  <conditionalFormatting sqref="X430:X432">
    <cfRule type="expression" dxfId="496" priority="667">
      <formula>U430="ASUMIR"</formula>
    </cfRule>
  </conditionalFormatting>
  <conditionalFormatting sqref="Z430:Z432">
    <cfRule type="expression" dxfId="495" priority="666">
      <formula>U430="ASUMIR"</formula>
    </cfRule>
  </conditionalFormatting>
  <conditionalFormatting sqref="Y430:Y432">
    <cfRule type="expression" dxfId="494" priority="665">
      <formula>U430="ASUMIR"</formula>
    </cfRule>
  </conditionalFormatting>
  <conditionalFormatting sqref="AA430:AA432">
    <cfRule type="expression" dxfId="493" priority="664">
      <formula>U430="ASUMIR"</formula>
    </cfRule>
  </conditionalFormatting>
  <conditionalFormatting sqref="X430:X432">
    <cfRule type="cellIs" dxfId="492" priority="661" operator="equal">
      <formula>"NO_CUMPLIDA"</formula>
    </cfRule>
  </conditionalFormatting>
  <conditionalFormatting sqref="X431:X432">
    <cfRule type="cellIs" dxfId="491" priority="660" operator="equal">
      <formula>"NO_CUMPLIDA"</formula>
    </cfRule>
  </conditionalFormatting>
  <conditionalFormatting sqref="AA430">
    <cfRule type="expression" dxfId="490" priority="659">
      <formula>$X$10&lt;&gt;"CUMPLIMIENTO_TOTAL"</formula>
    </cfRule>
  </conditionalFormatting>
  <conditionalFormatting sqref="AA431">
    <cfRule type="expression" dxfId="489" priority="658">
      <formula>$X$11&lt;&gt;"CUMPLIMIENTO_TOTAL"</formula>
    </cfRule>
  </conditionalFormatting>
  <conditionalFormatting sqref="AA432">
    <cfRule type="expression" dxfId="488" priority="657">
      <formula>$X$12&lt;&gt;"CUMPLIMIENTO_TOTAL"</formula>
    </cfRule>
  </conditionalFormatting>
  <conditionalFormatting sqref="AB433:AB447">
    <cfRule type="containsText" dxfId="487" priority="648" operator="containsText" text="CONTINUA LA ACCIÓN ANTERIOR">
      <formula>NOT(ISERROR(SEARCH("CONTINUA LA ACCIÓN ANTERIOR",AB433)))</formula>
    </cfRule>
    <cfRule type="containsText" dxfId="486" priority="649" operator="containsText" text="REQUIERE NUEVA ACCIÓN">
      <formula>NOT(ISERROR(SEARCH("REQUIERE NUEVA ACCIÓN",AB433)))</formula>
    </cfRule>
    <cfRule type="containsText" dxfId="485" priority="650" operator="containsText" text="RIESGO CONTROLADO">
      <formula>NOT(ISERROR(SEARCH("RIESGO CONTROLADO",AB433)))</formula>
    </cfRule>
  </conditionalFormatting>
  <conditionalFormatting sqref="Z433:Z447">
    <cfRule type="beginsWith" dxfId="484" priority="647" operator="beginsWith" text="No eficaz">
      <formula>LEFT(Z433,LEN("No eficaz"))="No eficaz"</formula>
    </cfRule>
  </conditionalFormatting>
  <conditionalFormatting sqref="Z433:Z447">
    <cfRule type="beginsWith" dxfId="483" priority="646" operator="beginsWith" text="Eficaz">
      <formula>LEFT(Z433,LEN("Eficaz"))="Eficaz"</formula>
    </cfRule>
  </conditionalFormatting>
  <conditionalFormatting sqref="X433:X447">
    <cfRule type="expression" dxfId="482" priority="643">
      <formula>U433="ASUMIR"</formula>
    </cfRule>
  </conditionalFormatting>
  <conditionalFormatting sqref="Z433:Z447">
    <cfRule type="expression" dxfId="481" priority="642">
      <formula>U433="ASUMIR"</formula>
    </cfRule>
  </conditionalFormatting>
  <conditionalFormatting sqref="Y433:Y447">
    <cfRule type="expression" dxfId="480" priority="641">
      <formula>U433="ASUMIR"</formula>
    </cfRule>
  </conditionalFormatting>
  <conditionalFormatting sqref="AA433:AA447">
    <cfRule type="expression" dxfId="479" priority="640">
      <formula>U433="ASUMIR"</formula>
    </cfRule>
  </conditionalFormatting>
  <conditionalFormatting sqref="X433:X447">
    <cfRule type="cellIs" dxfId="478" priority="637" operator="equal">
      <formula>"NO_CUMPLIDA"</formula>
    </cfRule>
  </conditionalFormatting>
  <conditionalFormatting sqref="X434:X447">
    <cfRule type="cellIs" dxfId="477" priority="636" operator="equal">
      <formula>"NO_CUMPLIDA"</formula>
    </cfRule>
  </conditionalFormatting>
  <conditionalFormatting sqref="AA433">
    <cfRule type="expression" dxfId="476" priority="635">
      <formula>$X$10&lt;&gt;"CUMPLIMIENTO_TOTAL"</formula>
    </cfRule>
  </conditionalFormatting>
  <conditionalFormatting sqref="AA434">
    <cfRule type="expression" dxfId="475" priority="634">
      <formula>$X$11&lt;&gt;"CUMPLIMIENTO_TOTAL"</formula>
    </cfRule>
  </conditionalFormatting>
  <conditionalFormatting sqref="AA435">
    <cfRule type="expression" dxfId="474" priority="633">
      <formula>$X$12&lt;&gt;"CUMPLIMIENTO_TOTAL"</formula>
    </cfRule>
  </conditionalFormatting>
  <conditionalFormatting sqref="AA436">
    <cfRule type="expression" dxfId="473" priority="632">
      <formula>$X$13&lt;&gt;"CUMPLIMIENTO_TOTAL"</formula>
    </cfRule>
  </conditionalFormatting>
  <conditionalFormatting sqref="AA437">
    <cfRule type="expression" dxfId="472" priority="631">
      <formula>$X$14&lt;&gt;"CUMPLIMIENTO_TOTAL"</formula>
    </cfRule>
  </conditionalFormatting>
  <conditionalFormatting sqref="AA438">
    <cfRule type="expression" dxfId="471" priority="630">
      <formula>$X$15&lt;&gt;"CUMPLIMIENTO_TOTAL"</formula>
    </cfRule>
  </conditionalFormatting>
  <conditionalFormatting sqref="AA439">
    <cfRule type="expression" dxfId="470" priority="629">
      <formula>$X$16&lt;&gt;"CUMPLIMIENTO_TOTAL"</formula>
    </cfRule>
  </conditionalFormatting>
  <conditionalFormatting sqref="AA440">
    <cfRule type="expression" dxfId="469" priority="628">
      <formula>$X$17&lt;&gt;"CUMPLIMIENTO_TOTAL"</formula>
    </cfRule>
  </conditionalFormatting>
  <conditionalFormatting sqref="AA441">
    <cfRule type="expression" dxfId="468" priority="627">
      <formula>$X$18&lt;&gt;"CUMPLIMIENTO_TOTAL"</formula>
    </cfRule>
  </conditionalFormatting>
  <conditionalFormatting sqref="AA442">
    <cfRule type="expression" dxfId="467" priority="626">
      <formula>$X$19&lt;&gt;"CUMPLIMIENTO_TOTAL"</formula>
    </cfRule>
  </conditionalFormatting>
  <conditionalFormatting sqref="AA443">
    <cfRule type="expression" dxfId="466" priority="625">
      <formula>$X$20&lt;&gt;"CUMPLIMIENTO_TOTAL"</formula>
    </cfRule>
  </conditionalFormatting>
  <conditionalFormatting sqref="AA444">
    <cfRule type="expression" dxfId="465" priority="624">
      <formula>$X$21&lt;&gt;"CUMPLIMIENTO_TOTAL"</formula>
    </cfRule>
  </conditionalFormatting>
  <conditionalFormatting sqref="AA445">
    <cfRule type="expression" dxfId="464" priority="623">
      <formula>$X$22&lt;&gt;"CUMPLIMIENTO_TOTAL"</formula>
    </cfRule>
  </conditionalFormatting>
  <conditionalFormatting sqref="AA446">
    <cfRule type="expression" dxfId="463" priority="622">
      <formula>$X$23&lt;&gt;"CUMPLIMIENTO_TOTAL"</formula>
    </cfRule>
  </conditionalFormatting>
  <conditionalFormatting sqref="AA447">
    <cfRule type="expression" dxfId="462" priority="621">
      <formula>$X$24&lt;&gt;"CUMPLIMIENTO_TOTAL"</formula>
    </cfRule>
  </conditionalFormatting>
  <conditionalFormatting sqref="AB448:AB453">
    <cfRule type="containsText" dxfId="461" priority="612" operator="containsText" text="CONTINUA LA ACCIÓN ANTERIOR">
      <formula>NOT(ISERROR(SEARCH("CONTINUA LA ACCIÓN ANTERIOR",AB448)))</formula>
    </cfRule>
    <cfRule type="containsText" dxfId="460" priority="613" operator="containsText" text="REQUIERE NUEVA ACCIÓN">
      <formula>NOT(ISERROR(SEARCH("REQUIERE NUEVA ACCIÓN",AB448)))</formula>
    </cfRule>
    <cfRule type="containsText" dxfId="459" priority="614" operator="containsText" text="RIESGO CONTROLADO">
      <formula>NOT(ISERROR(SEARCH("RIESGO CONTROLADO",AB448)))</formula>
    </cfRule>
  </conditionalFormatting>
  <conditionalFormatting sqref="Z448:Z453">
    <cfRule type="beginsWith" dxfId="458" priority="611" operator="beginsWith" text="No eficaz">
      <formula>LEFT(Z448,LEN("No eficaz"))="No eficaz"</formula>
    </cfRule>
  </conditionalFormatting>
  <conditionalFormatting sqref="Z448:Z453">
    <cfRule type="beginsWith" dxfId="457" priority="610" operator="beginsWith" text="Eficaz">
      <formula>LEFT(Z448,LEN("Eficaz"))="Eficaz"</formula>
    </cfRule>
  </conditionalFormatting>
  <conditionalFormatting sqref="X448:X453">
    <cfRule type="expression" dxfId="456" priority="607">
      <formula>U448="ASUMIR"</formula>
    </cfRule>
  </conditionalFormatting>
  <conditionalFormatting sqref="Z448:Z453">
    <cfRule type="expression" dxfId="455" priority="606">
      <formula>U448="ASUMIR"</formula>
    </cfRule>
  </conditionalFormatting>
  <conditionalFormatting sqref="Y448:Y453">
    <cfRule type="expression" dxfId="454" priority="605">
      <formula>U448="ASUMIR"</formula>
    </cfRule>
  </conditionalFormatting>
  <conditionalFormatting sqref="AA448:AA453">
    <cfRule type="expression" dxfId="453" priority="604">
      <formula>U448="ASUMIR"</formula>
    </cfRule>
  </conditionalFormatting>
  <conditionalFormatting sqref="X448:X453">
    <cfRule type="cellIs" dxfId="452" priority="601" operator="equal">
      <formula>"NO_CUMPLIDA"</formula>
    </cfRule>
  </conditionalFormatting>
  <conditionalFormatting sqref="X449:X453">
    <cfRule type="cellIs" dxfId="451" priority="600" operator="equal">
      <formula>"NO_CUMPLIDA"</formula>
    </cfRule>
  </conditionalFormatting>
  <conditionalFormatting sqref="AA448">
    <cfRule type="expression" dxfId="450" priority="599">
      <formula>$X$10&lt;&gt;"CUMPLIMIENTO_TOTAL"</formula>
    </cfRule>
  </conditionalFormatting>
  <conditionalFormatting sqref="AA449">
    <cfRule type="expression" dxfId="449" priority="598">
      <formula>$X$11&lt;&gt;"CUMPLIMIENTO_TOTAL"</formula>
    </cfRule>
  </conditionalFormatting>
  <conditionalFormatting sqref="AA450">
    <cfRule type="expression" dxfId="448" priority="597">
      <formula>$X$12&lt;&gt;"CUMPLIMIENTO_TOTAL"</formula>
    </cfRule>
  </conditionalFormatting>
  <conditionalFormatting sqref="AA451">
    <cfRule type="expression" dxfId="447" priority="596">
      <formula>$X$13&lt;&gt;"CUMPLIMIENTO_TOTAL"</formula>
    </cfRule>
  </conditionalFormatting>
  <conditionalFormatting sqref="AA452">
    <cfRule type="expression" dxfId="446" priority="595">
      <formula>$X$14&lt;&gt;"CUMPLIMIENTO_TOTAL"</formula>
    </cfRule>
  </conditionalFormatting>
  <conditionalFormatting sqref="AA453">
    <cfRule type="expression" dxfId="445" priority="594">
      <formula>$X$15&lt;&gt;"CUMPLIMIENTO_TOTAL"</formula>
    </cfRule>
  </conditionalFormatting>
  <conditionalFormatting sqref="AB454:AB468">
    <cfRule type="containsText" dxfId="444" priority="585" operator="containsText" text="CONTINUA LA ACCIÓN ANTERIOR">
      <formula>NOT(ISERROR(SEARCH("CONTINUA LA ACCIÓN ANTERIOR",AB454)))</formula>
    </cfRule>
    <cfRule type="containsText" dxfId="443" priority="586" operator="containsText" text="REQUIERE NUEVA ACCIÓN">
      <formula>NOT(ISERROR(SEARCH("REQUIERE NUEVA ACCIÓN",AB454)))</formula>
    </cfRule>
    <cfRule type="containsText" dxfId="442" priority="587" operator="containsText" text="RIESGO CONTROLADO">
      <formula>NOT(ISERROR(SEARCH("RIESGO CONTROLADO",AB454)))</formula>
    </cfRule>
  </conditionalFormatting>
  <conditionalFormatting sqref="Z454:Z468">
    <cfRule type="beginsWith" dxfId="441" priority="584" operator="beginsWith" text="No eficaz">
      <formula>LEFT(Z454,LEN("No eficaz"))="No eficaz"</formula>
    </cfRule>
  </conditionalFormatting>
  <conditionalFormatting sqref="Z454:Z468">
    <cfRule type="beginsWith" dxfId="440" priority="583" operator="beginsWith" text="Eficaz">
      <formula>LEFT(Z454,LEN("Eficaz"))="Eficaz"</formula>
    </cfRule>
  </conditionalFormatting>
  <conditionalFormatting sqref="X454:X468">
    <cfRule type="expression" dxfId="439" priority="580">
      <formula>U454="ASUMIR"</formula>
    </cfRule>
  </conditionalFormatting>
  <conditionalFormatting sqref="Z454:Z468">
    <cfRule type="expression" dxfId="438" priority="579">
      <formula>U454="ASUMIR"</formula>
    </cfRule>
  </conditionalFormatting>
  <conditionalFormatting sqref="Y454:Y465 Y467:Y468">
    <cfRule type="expression" dxfId="437" priority="578">
      <formula>U454="ASUMIR"</formula>
    </cfRule>
  </conditionalFormatting>
  <conditionalFormatting sqref="AA454:AA465 AA467:AA468">
    <cfRule type="expression" dxfId="436" priority="577">
      <formula>U454="ASUMIR"</formula>
    </cfRule>
  </conditionalFormatting>
  <conditionalFormatting sqref="X454:X468">
    <cfRule type="cellIs" dxfId="435" priority="574" operator="equal">
      <formula>"NO_CUMPLIDA"</formula>
    </cfRule>
  </conditionalFormatting>
  <conditionalFormatting sqref="X455:X468">
    <cfRule type="cellIs" dxfId="434" priority="573" operator="equal">
      <formula>"NO_CUMPLIDA"</formula>
    </cfRule>
  </conditionalFormatting>
  <conditionalFormatting sqref="AA454">
    <cfRule type="expression" dxfId="433" priority="572">
      <formula>$X$10&lt;&gt;"CUMPLIMIENTO_TOTAL"</formula>
    </cfRule>
  </conditionalFormatting>
  <conditionalFormatting sqref="AA455">
    <cfRule type="expression" dxfId="432" priority="571">
      <formula>$X$11&lt;&gt;"CUMPLIMIENTO_TOTAL"</formula>
    </cfRule>
  </conditionalFormatting>
  <conditionalFormatting sqref="AA456">
    <cfRule type="expression" dxfId="431" priority="570">
      <formula>$X$12&lt;&gt;"CUMPLIMIENTO_TOTAL"</formula>
    </cfRule>
  </conditionalFormatting>
  <conditionalFormatting sqref="AA457">
    <cfRule type="expression" dxfId="430" priority="569">
      <formula>$X$13&lt;&gt;"CUMPLIMIENTO_TOTAL"</formula>
    </cfRule>
  </conditionalFormatting>
  <conditionalFormatting sqref="AA458">
    <cfRule type="expression" dxfId="429" priority="568">
      <formula>$X$14&lt;&gt;"CUMPLIMIENTO_TOTAL"</formula>
    </cfRule>
  </conditionalFormatting>
  <conditionalFormatting sqref="AA459">
    <cfRule type="expression" dxfId="428" priority="567">
      <formula>$X$15&lt;&gt;"CUMPLIMIENTO_TOTAL"</formula>
    </cfRule>
  </conditionalFormatting>
  <conditionalFormatting sqref="AA460">
    <cfRule type="expression" dxfId="427" priority="566">
      <formula>$X$16&lt;&gt;"CUMPLIMIENTO_TOTAL"</formula>
    </cfRule>
  </conditionalFormatting>
  <conditionalFormatting sqref="AA461">
    <cfRule type="expression" dxfId="426" priority="565">
      <formula>$X$17&lt;&gt;"CUMPLIMIENTO_TOTAL"</formula>
    </cfRule>
  </conditionalFormatting>
  <conditionalFormatting sqref="AA462">
    <cfRule type="expression" dxfId="425" priority="564">
      <formula>$X$18&lt;&gt;"CUMPLIMIENTO_TOTAL"</formula>
    </cfRule>
  </conditionalFormatting>
  <conditionalFormatting sqref="AA463">
    <cfRule type="expression" dxfId="424" priority="563">
      <formula>$X$19&lt;&gt;"CUMPLIMIENTO_TOTAL"</formula>
    </cfRule>
  </conditionalFormatting>
  <conditionalFormatting sqref="AA464">
    <cfRule type="expression" dxfId="423" priority="562">
      <formula>$X$20&lt;&gt;"CUMPLIMIENTO_TOTAL"</formula>
    </cfRule>
  </conditionalFormatting>
  <conditionalFormatting sqref="AA465">
    <cfRule type="expression" dxfId="422" priority="561">
      <formula>$X$21&lt;&gt;"CUMPLIMIENTO_TOTAL"</formula>
    </cfRule>
  </conditionalFormatting>
  <conditionalFormatting sqref="AA467">
    <cfRule type="expression" dxfId="421" priority="559">
      <formula>$X$23&lt;&gt;"CUMPLIMIENTO_TOTAL"</formula>
    </cfRule>
  </conditionalFormatting>
  <conditionalFormatting sqref="AA468">
    <cfRule type="expression" dxfId="420" priority="558">
      <formula>$X$24&lt;&gt;"CUMPLIMIENTO_TOTAL"</formula>
    </cfRule>
  </conditionalFormatting>
  <conditionalFormatting sqref="AB469:AB483">
    <cfRule type="containsText" dxfId="419" priority="548" operator="containsText" text="CONTINUA LA ACCIÓN ANTERIOR">
      <formula>NOT(ISERROR(SEARCH("CONTINUA LA ACCIÓN ANTERIOR",AB469)))</formula>
    </cfRule>
    <cfRule type="containsText" dxfId="418" priority="549" operator="containsText" text="REQUIERE NUEVA ACCIÓN">
      <formula>NOT(ISERROR(SEARCH("REQUIERE NUEVA ACCIÓN",AB469)))</formula>
    </cfRule>
    <cfRule type="containsText" dxfId="417" priority="550" operator="containsText" text="RIESGO CONTROLADO">
      <formula>NOT(ISERROR(SEARCH("RIESGO CONTROLADO",AB469)))</formula>
    </cfRule>
  </conditionalFormatting>
  <conditionalFormatting sqref="Z469:Z482">
    <cfRule type="beginsWith" dxfId="416" priority="547" operator="beginsWith" text="No eficaz">
      <formula>LEFT(Z469,LEN("No eficaz"))="No eficaz"</formula>
    </cfRule>
  </conditionalFormatting>
  <conditionalFormatting sqref="Z469:Z482">
    <cfRule type="beginsWith" dxfId="415" priority="546" operator="beginsWith" text="Eficaz">
      <formula>LEFT(Z469,LEN("Eficaz"))="Eficaz"</formula>
    </cfRule>
  </conditionalFormatting>
  <conditionalFormatting sqref="X469:X483">
    <cfRule type="expression" dxfId="414" priority="543">
      <formula>U469="ASUMIR"</formula>
    </cfRule>
  </conditionalFormatting>
  <conditionalFormatting sqref="Z469:Z482">
    <cfRule type="expression" dxfId="413" priority="542">
      <formula>U469="ASUMIR"</formula>
    </cfRule>
  </conditionalFormatting>
  <conditionalFormatting sqref="Y471 Y478:Y480">
    <cfRule type="expression" dxfId="412" priority="541">
      <formula>U471="ASUMIR"</formula>
    </cfRule>
  </conditionalFormatting>
  <conditionalFormatting sqref="AA469:AA483">
    <cfRule type="expression" dxfId="411" priority="540">
      <formula>U469="ASUMIR"</formula>
    </cfRule>
  </conditionalFormatting>
  <conditionalFormatting sqref="X469">
    <cfRule type="cellIs" dxfId="410" priority="537" operator="equal">
      <formula>"NO_CUMPLIDA"</formula>
    </cfRule>
  </conditionalFormatting>
  <conditionalFormatting sqref="X470:X483">
    <cfRule type="cellIs" dxfId="409" priority="536" operator="equal">
      <formula>"NO_CUMPLIDA"</formula>
    </cfRule>
  </conditionalFormatting>
  <conditionalFormatting sqref="AA469">
    <cfRule type="expression" dxfId="408" priority="535">
      <formula>$X$10&lt;&gt;"CUMPLIMIENTO_TOTAL"</formula>
    </cfRule>
  </conditionalFormatting>
  <conditionalFormatting sqref="AA470">
    <cfRule type="expression" dxfId="407" priority="534">
      <formula>$X$11&lt;&gt;"CUMPLIMIENTO_TOTAL"</formula>
    </cfRule>
  </conditionalFormatting>
  <conditionalFormatting sqref="AA471">
    <cfRule type="expression" dxfId="406" priority="533">
      <formula>$X$12&lt;&gt;"CUMPLIMIENTO_TOTAL"</formula>
    </cfRule>
  </conditionalFormatting>
  <conditionalFormatting sqref="AA472">
    <cfRule type="expression" dxfId="405" priority="532">
      <formula>$X$13&lt;&gt;"CUMPLIMIENTO_TOTAL"</formula>
    </cfRule>
  </conditionalFormatting>
  <conditionalFormatting sqref="AA473">
    <cfRule type="expression" dxfId="404" priority="531">
      <formula>$X$14&lt;&gt;"CUMPLIMIENTO_TOTAL"</formula>
    </cfRule>
  </conditionalFormatting>
  <conditionalFormatting sqref="AA474">
    <cfRule type="expression" dxfId="403" priority="530">
      <formula>$X$15&lt;&gt;"CUMPLIMIENTO_TOTAL"</formula>
    </cfRule>
  </conditionalFormatting>
  <conditionalFormatting sqref="AA475">
    <cfRule type="expression" dxfId="402" priority="529">
      <formula>$X$16&lt;&gt;"CUMPLIMIENTO_TOTAL"</formula>
    </cfRule>
  </conditionalFormatting>
  <conditionalFormatting sqref="AA476">
    <cfRule type="expression" dxfId="401" priority="528">
      <formula>$X$17&lt;&gt;"CUMPLIMIENTO_TOTAL"</formula>
    </cfRule>
  </conditionalFormatting>
  <conditionalFormatting sqref="AA477">
    <cfRule type="expression" dxfId="400" priority="527">
      <formula>$X$18&lt;&gt;"CUMPLIMIENTO_TOTAL"</formula>
    </cfRule>
  </conditionalFormatting>
  <conditionalFormatting sqref="AA478">
    <cfRule type="expression" dxfId="399" priority="526">
      <formula>$X$19&lt;&gt;"CUMPLIMIENTO_TOTAL"</formula>
    </cfRule>
  </conditionalFormatting>
  <conditionalFormatting sqref="AA479">
    <cfRule type="expression" dxfId="398" priority="525">
      <formula>$X$20&lt;&gt;"CUMPLIMIENTO_TOTAL"</formula>
    </cfRule>
  </conditionalFormatting>
  <conditionalFormatting sqref="AA480">
    <cfRule type="expression" dxfId="397" priority="524">
      <formula>$X$21&lt;&gt;"CUMPLIMIENTO_TOTAL"</formula>
    </cfRule>
  </conditionalFormatting>
  <conditionalFormatting sqref="AA481">
    <cfRule type="expression" dxfId="396" priority="523">
      <formula>$X$22&lt;&gt;"CUMPLIMIENTO_TOTAL"</formula>
    </cfRule>
  </conditionalFormatting>
  <conditionalFormatting sqref="AA482">
    <cfRule type="expression" dxfId="395" priority="522">
      <formula>$X$23&lt;&gt;"CUMPLIMIENTO_TOTAL"</formula>
    </cfRule>
  </conditionalFormatting>
  <conditionalFormatting sqref="AA483">
    <cfRule type="expression" dxfId="394" priority="521">
      <formula>$X$24&lt;&gt;"CUMPLIMIENTO_TOTAL"</formula>
    </cfRule>
  </conditionalFormatting>
  <conditionalFormatting sqref="X471:Z471">
    <cfRule type="cellIs" dxfId="393" priority="515" operator="equal">
      <formula>0</formula>
    </cfRule>
  </conditionalFormatting>
  <conditionalFormatting sqref="X483">
    <cfRule type="cellIs" dxfId="392" priority="514" operator="equal">
      <formula>0</formula>
    </cfRule>
  </conditionalFormatting>
  <conditionalFormatting sqref="Y469:Y470">
    <cfRule type="expression" dxfId="391" priority="513">
      <formula>U469="ASUMIR"</formula>
    </cfRule>
  </conditionalFormatting>
  <conditionalFormatting sqref="AB484:AB492">
    <cfRule type="containsText" dxfId="390" priority="506" operator="containsText" text="CONTINUA LA ACCIÓN ANTERIOR">
      <formula>NOT(ISERROR(SEARCH("CONTINUA LA ACCIÓN ANTERIOR",AB484)))</formula>
    </cfRule>
    <cfRule type="containsText" dxfId="389" priority="507" operator="containsText" text="REQUIERE NUEVA ACCIÓN">
      <formula>NOT(ISERROR(SEARCH("REQUIERE NUEVA ACCIÓN",AB484)))</formula>
    </cfRule>
    <cfRule type="containsText" dxfId="388" priority="508" operator="containsText" text="RIESGO CONTROLADO">
      <formula>NOT(ISERROR(SEARCH("RIESGO CONTROLADO",AB484)))</formula>
    </cfRule>
  </conditionalFormatting>
  <conditionalFormatting sqref="Z484:Z492">
    <cfRule type="beginsWith" dxfId="387" priority="505" operator="beginsWith" text="No eficaz">
      <formula>LEFT(Z484,LEN("No eficaz"))="No eficaz"</formula>
    </cfRule>
  </conditionalFormatting>
  <conditionalFormatting sqref="Z484:Z492">
    <cfRule type="beginsWith" dxfId="386" priority="504" operator="beginsWith" text="Eficaz">
      <formula>LEFT(Z484,LEN("Eficaz"))="Eficaz"</formula>
    </cfRule>
  </conditionalFormatting>
  <conditionalFormatting sqref="X484:X492">
    <cfRule type="expression" dxfId="385" priority="501">
      <formula>U484="ASUMIR"</formula>
    </cfRule>
  </conditionalFormatting>
  <conditionalFormatting sqref="Z484:Z492">
    <cfRule type="expression" dxfId="384" priority="500">
      <formula>U484="ASUMIR"</formula>
    </cfRule>
  </conditionalFormatting>
  <conditionalFormatting sqref="Y488:Y492">
    <cfRule type="expression" dxfId="383" priority="499">
      <formula>U488="ASUMIR"</formula>
    </cfRule>
  </conditionalFormatting>
  <conditionalFormatting sqref="AA484:AA492">
    <cfRule type="expression" dxfId="382" priority="498">
      <formula>U484="ASUMIR"</formula>
    </cfRule>
  </conditionalFormatting>
  <conditionalFormatting sqref="X484:X492">
    <cfRule type="cellIs" dxfId="381" priority="495" operator="equal">
      <formula>"NO_CUMPLIDA"</formula>
    </cfRule>
  </conditionalFormatting>
  <conditionalFormatting sqref="X485:X492">
    <cfRule type="cellIs" dxfId="380" priority="494" operator="equal">
      <formula>"NO_CUMPLIDA"</formula>
    </cfRule>
  </conditionalFormatting>
  <conditionalFormatting sqref="AA484">
    <cfRule type="expression" dxfId="379" priority="493">
      <formula>$X$10&lt;&gt;"CUMPLIMIENTO_TOTAL"</formula>
    </cfRule>
  </conditionalFormatting>
  <conditionalFormatting sqref="AA485">
    <cfRule type="expression" dxfId="378" priority="492">
      <formula>$X$11&lt;&gt;"CUMPLIMIENTO_TOTAL"</formula>
    </cfRule>
  </conditionalFormatting>
  <conditionalFormatting sqref="AA486">
    <cfRule type="expression" dxfId="377" priority="491">
      <formula>$X$12&lt;&gt;"CUMPLIMIENTO_TOTAL"</formula>
    </cfRule>
  </conditionalFormatting>
  <conditionalFormatting sqref="AA487">
    <cfRule type="expression" dxfId="376" priority="490">
      <formula>$X$13&lt;&gt;"CUMPLIMIENTO_TOTAL"</formula>
    </cfRule>
  </conditionalFormatting>
  <conditionalFormatting sqref="AA488">
    <cfRule type="expression" dxfId="375" priority="489">
      <formula>$X$14&lt;&gt;"CUMPLIMIENTO_TOTAL"</formula>
    </cfRule>
  </conditionalFormatting>
  <conditionalFormatting sqref="AA489">
    <cfRule type="expression" dxfId="374" priority="488">
      <formula>$X$15&lt;&gt;"CUMPLIMIENTO_TOTAL"</formula>
    </cfRule>
  </conditionalFormatting>
  <conditionalFormatting sqref="AA490">
    <cfRule type="expression" dxfId="373" priority="487">
      <formula>$X$16&lt;&gt;"CUMPLIMIENTO_TOTAL"</formula>
    </cfRule>
  </conditionalFormatting>
  <conditionalFormatting sqref="AA491">
    <cfRule type="expression" dxfId="372" priority="486">
      <formula>$X$17&lt;&gt;"CUMPLIMIENTO_TOTAL"</formula>
    </cfRule>
  </conditionalFormatting>
  <conditionalFormatting sqref="AA492">
    <cfRule type="expression" dxfId="371" priority="485">
      <formula>$X$18&lt;&gt;"CUMPLIMIENTO_TOTAL"</formula>
    </cfRule>
  </conditionalFormatting>
  <conditionalFormatting sqref="Y485:Y487">
    <cfRule type="expression" dxfId="370" priority="480">
      <formula>U485="ASUMIR"</formula>
    </cfRule>
  </conditionalFormatting>
  <conditionalFormatting sqref="AB493:AB507">
    <cfRule type="containsText" dxfId="369" priority="475" operator="containsText" text="CONTINUA LA ACCIÓN ANTERIOR">
      <formula>NOT(ISERROR(SEARCH("CONTINUA LA ACCIÓN ANTERIOR",AB493)))</formula>
    </cfRule>
    <cfRule type="containsText" dxfId="368" priority="476" operator="containsText" text="REQUIERE NUEVA ACCIÓN">
      <formula>NOT(ISERROR(SEARCH("REQUIERE NUEVA ACCIÓN",AB493)))</formula>
    </cfRule>
    <cfRule type="containsText" dxfId="367" priority="477" operator="containsText" text="RIESGO CONTROLADO">
      <formula>NOT(ISERROR(SEARCH("RIESGO CONTROLADO",AB493)))</formula>
    </cfRule>
  </conditionalFormatting>
  <conditionalFormatting sqref="Z493:Z507">
    <cfRule type="beginsWith" dxfId="366" priority="474" operator="beginsWith" text="No eficaz">
      <formula>LEFT(Z493,LEN("No eficaz"))="No eficaz"</formula>
    </cfRule>
  </conditionalFormatting>
  <conditionalFormatting sqref="Z493:Z507">
    <cfRule type="beginsWith" dxfId="365" priority="473" operator="beginsWith" text="Eficaz">
      <formula>LEFT(Z493,LEN("Eficaz"))="Eficaz"</formula>
    </cfRule>
  </conditionalFormatting>
  <conditionalFormatting sqref="X493:X507">
    <cfRule type="expression" dxfId="364" priority="470">
      <formula>U493="ASUMIR"</formula>
    </cfRule>
  </conditionalFormatting>
  <conditionalFormatting sqref="Z493:Z507">
    <cfRule type="expression" dxfId="363" priority="469">
      <formula>U493="ASUMIR"</formula>
    </cfRule>
  </conditionalFormatting>
  <conditionalFormatting sqref="Y493:Y495 Y502:Y507">
    <cfRule type="expression" dxfId="362" priority="468">
      <formula>U493="ASUMIR"</formula>
    </cfRule>
  </conditionalFormatting>
  <conditionalFormatting sqref="AA493:AA507">
    <cfRule type="expression" dxfId="361" priority="467">
      <formula>U493="ASUMIR"</formula>
    </cfRule>
  </conditionalFormatting>
  <conditionalFormatting sqref="X493:X507">
    <cfRule type="cellIs" dxfId="360" priority="464" operator="equal">
      <formula>"NO_CUMPLIDA"</formula>
    </cfRule>
  </conditionalFormatting>
  <conditionalFormatting sqref="X494:X507">
    <cfRule type="cellIs" dxfId="359" priority="463" operator="equal">
      <formula>"NO_CUMPLIDA"</formula>
    </cfRule>
  </conditionalFormatting>
  <conditionalFormatting sqref="AA493">
    <cfRule type="expression" dxfId="358" priority="462">
      <formula>$X$10&lt;&gt;"CUMPLIMIENTO_TOTAL"</formula>
    </cfRule>
  </conditionalFormatting>
  <conditionalFormatting sqref="AA494">
    <cfRule type="expression" dxfId="357" priority="461">
      <formula>$X$11&lt;&gt;"CUMPLIMIENTO_TOTAL"</formula>
    </cfRule>
  </conditionalFormatting>
  <conditionalFormatting sqref="AA495">
    <cfRule type="expression" dxfId="356" priority="460">
      <formula>$X$12&lt;&gt;"CUMPLIMIENTO_TOTAL"</formula>
    </cfRule>
  </conditionalFormatting>
  <conditionalFormatting sqref="AA496">
    <cfRule type="expression" dxfId="355" priority="459">
      <formula>$X$13&lt;&gt;"CUMPLIMIENTO_TOTAL"</formula>
    </cfRule>
  </conditionalFormatting>
  <conditionalFormatting sqref="AA497">
    <cfRule type="expression" dxfId="354" priority="458">
      <formula>$X$14&lt;&gt;"CUMPLIMIENTO_TOTAL"</formula>
    </cfRule>
  </conditionalFormatting>
  <conditionalFormatting sqref="AA498">
    <cfRule type="expression" dxfId="353" priority="457">
      <formula>$X$15&lt;&gt;"CUMPLIMIENTO_TOTAL"</formula>
    </cfRule>
  </conditionalFormatting>
  <conditionalFormatting sqref="AA499">
    <cfRule type="expression" dxfId="352" priority="456">
      <formula>$X$16&lt;&gt;"CUMPLIMIENTO_TOTAL"</formula>
    </cfRule>
  </conditionalFormatting>
  <conditionalFormatting sqref="AA500">
    <cfRule type="expression" dxfId="351" priority="455">
      <formula>$X$17&lt;&gt;"CUMPLIMIENTO_TOTAL"</formula>
    </cfRule>
  </conditionalFormatting>
  <conditionalFormatting sqref="AA501">
    <cfRule type="expression" dxfId="350" priority="454">
      <formula>$X$18&lt;&gt;"CUMPLIMIENTO_TOTAL"</formula>
    </cfRule>
  </conditionalFormatting>
  <conditionalFormatting sqref="AA502">
    <cfRule type="expression" dxfId="349" priority="453">
      <formula>$X$19&lt;&gt;"CUMPLIMIENTO_TOTAL"</formula>
    </cfRule>
  </conditionalFormatting>
  <conditionalFormatting sqref="AA503">
    <cfRule type="expression" dxfId="348" priority="452">
      <formula>$X$20&lt;&gt;"CUMPLIMIENTO_TOTAL"</formula>
    </cfRule>
  </conditionalFormatting>
  <conditionalFormatting sqref="AA504">
    <cfRule type="expression" dxfId="347" priority="451">
      <formula>$X$21&lt;&gt;"CUMPLIMIENTO_TOTAL"</formula>
    </cfRule>
  </conditionalFormatting>
  <conditionalFormatting sqref="AA505">
    <cfRule type="expression" dxfId="346" priority="450">
      <formula>$X$22&lt;&gt;"CUMPLIMIENTO_TOTAL"</formula>
    </cfRule>
  </conditionalFormatting>
  <conditionalFormatting sqref="AA506">
    <cfRule type="expression" dxfId="345" priority="449">
      <formula>$X$23&lt;&gt;"CUMPLIMIENTO_TOTAL"</formula>
    </cfRule>
  </conditionalFormatting>
  <conditionalFormatting sqref="AA507">
    <cfRule type="expression" dxfId="344" priority="448">
      <formula>$X$24&lt;&gt;"CUMPLIMIENTO_TOTAL"</formula>
    </cfRule>
  </conditionalFormatting>
  <conditionalFormatting sqref="Y496:Y501">
    <cfRule type="expression" dxfId="343" priority="443">
      <formula>U496="ASUMIR"</formula>
    </cfRule>
  </conditionalFormatting>
  <conditionalFormatting sqref="AB508:AB528">
    <cfRule type="containsText" dxfId="342" priority="438" operator="containsText" text="CONTINUA LA ACCIÓN ANTERIOR">
      <formula>NOT(ISERROR(SEARCH("CONTINUA LA ACCIÓN ANTERIOR",AB508)))</formula>
    </cfRule>
    <cfRule type="containsText" dxfId="341" priority="439" operator="containsText" text="REQUIERE NUEVA ACCIÓN">
      <formula>NOT(ISERROR(SEARCH("REQUIERE NUEVA ACCIÓN",AB508)))</formula>
    </cfRule>
    <cfRule type="containsText" dxfId="340" priority="440" operator="containsText" text="RIESGO CONTROLADO">
      <formula>NOT(ISERROR(SEARCH("RIESGO CONTROLADO",AB508)))</formula>
    </cfRule>
  </conditionalFormatting>
  <conditionalFormatting sqref="Z508:Z528">
    <cfRule type="beginsWith" dxfId="339" priority="437" operator="beginsWith" text="No eficaz">
      <formula>LEFT(Z508,LEN("No eficaz"))="No eficaz"</formula>
    </cfRule>
  </conditionalFormatting>
  <conditionalFormatting sqref="Z508:Z528">
    <cfRule type="beginsWith" dxfId="338" priority="436" operator="beginsWith" text="Eficaz">
      <formula>LEFT(Z508,LEN("Eficaz"))="Eficaz"</formula>
    </cfRule>
  </conditionalFormatting>
  <conditionalFormatting sqref="X508:X528">
    <cfRule type="expression" dxfId="337" priority="433">
      <formula>U508="ASUMIR"</formula>
    </cfRule>
  </conditionalFormatting>
  <conditionalFormatting sqref="Z508:Z528">
    <cfRule type="expression" dxfId="336" priority="432">
      <formula>U508="ASUMIR"</formula>
    </cfRule>
  </conditionalFormatting>
  <conditionalFormatting sqref="Y508:Y510 Y518:Y522 Y525:Y528">
    <cfRule type="expression" dxfId="335" priority="431">
      <formula>U508="ASUMIR"</formula>
    </cfRule>
  </conditionalFormatting>
  <conditionalFormatting sqref="AA508:AA513 AA515:AA528">
    <cfRule type="expression" dxfId="334" priority="430">
      <formula>U508="ASUMIR"</formula>
    </cfRule>
  </conditionalFormatting>
  <conditionalFormatting sqref="X508:X528">
    <cfRule type="cellIs" dxfId="333" priority="427" operator="equal">
      <formula>"NO_CUMPLIDA"</formula>
    </cfRule>
  </conditionalFormatting>
  <conditionalFormatting sqref="X509:X528">
    <cfRule type="cellIs" dxfId="332" priority="426" operator="equal">
      <formula>"NO_CUMPLIDA"</formula>
    </cfRule>
  </conditionalFormatting>
  <conditionalFormatting sqref="AA508">
    <cfRule type="expression" dxfId="331" priority="425">
      <formula>$X$10&lt;&gt;"CUMPLIMIENTO_TOTAL"</formula>
    </cfRule>
  </conditionalFormatting>
  <conditionalFormatting sqref="AA509">
    <cfRule type="expression" dxfId="330" priority="424">
      <formula>$X$11&lt;&gt;"CUMPLIMIENTO_TOTAL"</formula>
    </cfRule>
  </conditionalFormatting>
  <conditionalFormatting sqref="AA510">
    <cfRule type="expression" dxfId="329" priority="423">
      <formula>$X$12&lt;&gt;"CUMPLIMIENTO_TOTAL"</formula>
    </cfRule>
  </conditionalFormatting>
  <conditionalFormatting sqref="AA511">
    <cfRule type="expression" dxfId="328" priority="422">
      <formula>$X$13&lt;&gt;"CUMPLIMIENTO_TOTAL"</formula>
    </cfRule>
  </conditionalFormatting>
  <conditionalFormatting sqref="AA512">
    <cfRule type="expression" dxfId="327" priority="421">
      <formula>$X$14&lt;&gt;"CUMPLIMIENTO_TOTAL"</formula>
    </cfRule>
  </conditionalFormatting>
  <conditionalFormatting sqref="AA513">
    <cfRule type="expression" dxfId="326" priority="420">
      <formula>$X$15&lt;&gt;"CUMPLIMIENTO_TOTAL"</formula>
    </cfRule>
  </conditionalFormatting>
  <conditionalFormatting sqref="AA515">
    <cfRule type="expression" dxfId="325" priority="419">
      <formula>$X$17&lt;&gt;"CUMPLIMIENTO_TOTAL"</formula>
    </cfRule>
  </conditionalFormatting>
  <conditionalFormatting sqref="AA516">
    <cfRule type="expression" dxfId="324" priority="418">
      <formula>$X$18&lt;&gt;"CUMPLIMIENTO_TOTAL"</formula>
    </cfRule>
  </conditionalFormatting>
  <conditionalFormatting sqref="AA517">
    <cfRule type="expression" dxfId="323" priority="417">
      <formula>$X$19&lt;&gt;"CUMPLIMIENTO_TOTAL"</formula>
    </cfRule>
  </conditionalFormatting>
  <conditionalFormatting sqref="AA518">
    <cfRule type="expression" dxfId="322" priority="416">
      <formula>$X$20&lt;&gt;"CUMPLIMIENTO_TOTAL"</formula>
    </cfRule>
  </conditionalFormatting>
  <conditionalFormatting sqref="AA519">
    <cfRule type="expression" dxfId="321" priority="415">
      <formula>$X$21&lt;&gt;"CUMPLIMIENTO_TOTAL"</formula>
    </cfRule>
  </conditionalFormatting>
  <conditionalFormatting sqref="AA520">
    <cfRule type="expression" dxfId="320" priority="414">
      <formula>$X$22&lt;&gt;"CUMPLIMIENTO_TOTAL"</formula>
    </cfRule>
  </conditionalFormatting>
  <conditionalFormatting sqref="AA521">
    <cfRule type="expression" dxfId="319" priority="413">
      <formula>$X$23&lt;&gt;"CUMPLIMIENTO_TOTAL"</formula>
    </cfRule>
  </conditionalFormatting>
  <conditionalFormatting sqref="AA522">
    <cfRule type="expression" dxfId="318" priority="412">
      <formula>$X$24&lt;&gt;"CUMPLIMIENTO_TOTAL"</formula>
    </cfRule>
  </conditionalFormatting>
  <conditionalFormatting sqref="AA523">
    <cfRule type="expression" dxfId="317" priority="411">
      <formula>$X$25&lt;&gt;"CUMPLIMIENTO_TOTAL"</formula>
    </cfRule>
  </conditionalFormatting>
  <conditionalFormatting sqref="AA524">
    <cfRule type="expression" dxfId="316" priority="410">
      <formula>$X$26&lt;&gt;"CUMPLIMIENTO_TOTAL"</formula>
    </cfRule>
  </conditionalFormatting>
  <conditionalFormatting sqref="AA525">
    <cfRule type="expression" dxfId="315" priority="409">
      <formula>$X$27&lt;&gt;"CUMPLIMIENTO_TOTAL"</formula>
    </cfRule>
  </conditionalFormatting>
  <conditionalFormatting sqref="AA526">
    <cfRule type="expression" dxfId="314" priority="408">
      <formula>$X$28&lt;&gt;"CUMPLIMIENTO_TOTAL"</formula>
    </cfRule>
  </conditionalFormatting>
  <conditionalFormatting sqref="AA527">
    <cfRule type="expression" dxfId="313" priority="407">
      <formula>$X$29&lt;&gt;"CUMPLIMIENTO_TOTAL"</formula>
    </cfRule>
  </conditionalFormatting>
  <conditionalFormatting sqref="AA528">
    <cfRule type="expression" dxfId="312" priority="406">
      <formula>$X$30&lt;&gt;"CUMPLIMIENTO_TOTAL"</formula>
    </cfRule>
  </conditionalFormatting>
  <conditionalFormatting sqref="Y511:Y513">
    <cfRule type="expression" dxfId="311" priority="401">
      <formula>U511="ASUMIR"</formula>
    </cfRule>
  </conditionalFormatting>
  <conditionalFormatting sqref="Y514:Y517">
    <cfRule type="expression" dxfId="310" priority="400">
      <formula>U514="ASUMIR"</formula>
    </cfRule>
  </conditionalFormatting>
  <conditionalFormatting sqref="AB529:AB543">
    <cfRule type="containsText" dxfId="309" priority="392" operator="containsText" text="CONTINUA LA ACCIÓN ANTERIOR">
      <formula>NOT(ISERROR(SEARCH("CONTINUA LA ACCIÓN ANTERIOR",AB529)))</formula>
    </cfRule>
    <cfRule type="containsText" dxfId="308" priority="393" operator="containsText" text="REQUIERE NUEVA ACCIÓN">
      <formula>NOT(ISERROR(SEARCH("REQUIERE NUEVA ACCIÓN",AB529)))</formula>
    </cfRule>
    <cfRule type="containsText" dxfId="307" priority="394" operator="containsText" text="RIESGO CONTROLADO">
      <formula>NOT(ISERROR(SEARCH("RIESGO CONTROLADO",AB529)))</formula>
    </cfRule>
  </conditionalFormatting>
  <conditionalFormatting sqref="Z529:Z543">
    <cfRule type="beginsWith" dxfId="306" priority="391" operator="beginsWith" text="No eficaz">
      <formula>LEFT(Z529,LEN("No eficaz"))="No eficaz"</formula>
    </cfRule>
  </conditionalFormatting>
  <conditionalFormatting sqref="Z529:Z543">
    <cfRule type="beginsWith" dxfId="305" priority="390" operator="beginsWith" text="Eficaz">
      <formula>LEFT(Z529,LEN("Eficaz"))="Eficaz"</formula>
    </cfRule>
  </conditionalFormatting>
  <conditionalFormatting sqref="X529:X543">
    <cfRule type="expression" dxfId="304" priority="387">
      <formula>U529="ASUMIR"</formula>
    </cfRule>
  </conditionalFormatting>
  <conditionalFormatting sqref="Z529:Z543">
    <cfRule type="expression" dxfId="303" priority="386">
      <formula>U529="ASUMIR"</formula>
    </cfRule>
  </conditionalFormatting>
  <conditionalFormatting sqref="Y529:Y543">
    <cfRule type="expression" dxfId="302" priority="385">
      <formula>U529="ASUMIR"</formula>
    </cfRule>
  </conditionalFormatting>
  <conditionalFormatting sqref="AA529:AA543">
    <cfRule type="expression" dxfId="301" priority="384">
      <formula>U529="ASUMIR"</formula>
    </cfRule>
  </conditionalFormatting>
  <conditionalFormatting sqref="X529:X543">
    <cfRule type="cellIs" dxfId="300" priority="381" operator="equal">
      <formula>"NO_CUMPLIDA"</formula>
    </cfRule>
  </conditionalFormatting>
  <conditionalFormatting sqref="X530:X543">
    <cfRule type="cellIs" dxfId="299" priority="380" operator="equal">
      <formula>"NO_CUMPLIDA"</formula>
    </cfRule>
  </conditionalFormatting>
  <conditionalFormatting sqref="AA529">
    <cfRule type="expression" dxfId="298" priority="379">
      <formula>$X$10&lt;&gt;"CUMPLIMIENTO_TOTAL"</formula>
    </cfRule>
  </conditionalFormatting>
  <conditionalFormatting sqref="AA530">
    <cfRule type="expression" dxfId="297" priority="378">
      <formula>$X$11&lt;&gt;"CUMPLIMIENTO_TOTAL"</formula>
    </cfRule>
  </conditionalFormatting>
  <conditionalFormatting sqref="AA531">
    <cfRule type="expression" dxfId="296" priority="377">
      <formula>$X$12&lt;&gt;"CUMPLIMIENTO_TOTAL"</formula>
    </cfRule>
  </conditionalFormatting>
  <conditionalFormatting sqref="AA532">
    <cfRule type="expression" dxfId="295" priority="376">
      <formula>$X$13&lt;&gt;"CUMPLIMIENTO_TOTAL"</formula>
    </cfRule>
  </conditionalFormatting>
  <conditionalFormatting sqref="AA533">
    <cfRule type="expression" dxfId="294" priority="375">
      <formula>$X$14&lt;&gt;"CUMPLIMIENTO_TOTAL"</formula>
    </cfRule>
  </conditionalFormatting>
  <conditionalFormatting sqref="AA534">
    <cfRule type="expression" dxfId="293" priority="374">
      <formula>$X$15&lt;&gt;"CUMPLIMIENTO_TOTAL"</formula>
    </cfRule>
  </conditionalFormatting>
  <conditionalFormatting sqref="AA535">
    <cfRule type="expression" dxfId="292" priority="373">
      <formula>$X$16&lt;&gt;"CUMPLIMIENTO_TOTAL"</formula>
    </cfRule>
  </conditionalFormatting>
  <conditionalFormatting sqref="AA536">
    <cfRule type="expression" dxfId="291" priority="372">
      <formula>$X$17&lt;&gt;"CUMPLIMIENTO_TOTAL"</formula>
    </cfRule>
  </conditionalFormatting>
  <conditionalFormatting sqref="AA537">
    <cfRule type="expression" dxfId="290" priority="371">
      <formula>$X$18&lt;&gt;"CUMPLIMIENTO_TOTAL"</formula>
    </cfRule>
  </conditionalFormatting>
  <conditionalFormatting sqref="AA538">
    <cfRule type="expression" dxfId="289" priority="370">
      <formula>$X$19&lt;&gt;"CUMPLIMIENTO_TOTAL"</formula>
    </cfRule>
  </conditionalFormatting>
  <conditionalFormatting sqref="AA539">
    <cfRule type="expression" dxfId="288" priority="369">
      <formula>$X$20&lt;&gt;"CUMPLIMIENTO_TOTAL"</formula>
    </cfRule>
  </conditionalFormatting>
  <conditionalFormatting sqref="AA540">
    <cfRule type="expression" dxfId="287" priority="368">
      <formula>$X$21&lt;&gt;"CUMPLIMIENTO_TOTAL"</formula>
    </cfRule>
  </conditionalFormatting>
  <conditionalFormatting sqref="AA541">
    <cfRule type="expression" dxfId="286" priority="367">
      <formula>$X$22&lt;&gt;"CUMPLIMIENTO_TOTAL"</formula>
    </cfRule>
  </conditionalFormatting>
  <conditionalFormatting sqref="AA542">
    <cfRule type="expression" dxfId="285" priority="366">
      <formula>$X$23&lt;&gt;"CUMPLIMIENTO_TOTAL"</formula>
    </cfRule>
  </conditionalFormatting>
  <conditionalFormatting sqref="AA543">
    <cfRule type="expression" dxfId="284" priority="365">
      <formula>$X$24&lt;&gt;"CUMPLIMIENTO_TOTAL"</formula>
    </cfRule>
  </conditionalFormatting>
  <conditionalFormatting sqref="AB544:AB552">
    <cfRule type="containsText" dxfId="283" priority="356" operator="containsText" text="CONTINUA LA ACCIÓN ANTERIOR">
      <formula>NOT(ISERROR(SEARCH("CONTINUA LA ACCIÓN ANTERIOR",AB544)))</formula>
    </cfRule>
    <cfRule type="containsText" dxfId="282" priority="357" operator="containsText" text="REQUIERE NUEVA ACCIÓN">
      <formula>NOT(ISERROR(SEARCH("REQUIERE NUEVA ACCIÓN",AB544)))</formula>
    </cfRule>
    <cfRule type="containsText" dxfId="281" priority="358" operator="containsText" text="RIESGO CONTROLADO">
      <formula>NOT(ISERROR(SEARCH("RIESGO CONTROLADO",AB544)))</formula>
    </cfRule>
  </conditionalFormatting>
  <conditionalFormatting sqref="Z544:Z552">
    <cfRule type="beginsWith" dxfId="280" priority="355" operator="beginsWith" text="No eficaz">
      <formula>LEFT(Z544,LEN("No eficaz"))="No eficaz"</formula>
    </cfRule>
  </conditionalFormatting>
  <conditionalFormatting sqref="Z544:Z552">
    <cfRule type="beginsWith" dxfId="279" priority="354" operator="beginsWith" text="Eficaz">
      <formula>LEFT(Z544,LEN("Eficaz"))="Eficaz"</formula>
    </cfRule>
  </conditionalFormatting>
  <conditionalFormatting sqref="X544:X552">
    <cfRule type="expression" dxfId="278" priority="351">
      <formula>U544="ASUMIR"</formula>
    </cfRule>
  </conditionalFormatting>
  <conditionalFormatting sqref="Z544:Z552">
    <cfRule type="expression" dxfId="277" priority="350">
      <formula>U544="ASUMIR"</formula>
    </cfRule>
  </conditionalFormatting>
  <conditionalFormatting sqref="Y550:Y552">
    <cfRule type="expression" dxfId="276" priority="349">
      <formula>U550="ASUMIR"</formula>
    </cfRule>
  </conditionalFormatting>
  <conditionalFormatting sqref="AA544:AA552">
    <cfRule type="expression" dxfId="275" priority="348">
      <formula>U544="ASUMIR"</formula>
    </cfRule>
  </conditionalFormatting>
  <conditionalFormatting sqref="X544:X552">
    <cfRule type="cellIs" dxfId="274" priority="345" operator="equal">
      <formula>"NO_CUMPLIDA"</formula>
    </cfRule>
  </conditionalFormatting>
  <conditionalFormatting sqref="X545:X552">
    <cfRule type="cellIs" dxfId="273" priority="344" operator="equal">
      <formula>"NO_CUMPLIDA"</formula>
    </cfRule>
  </conditionalFormatting>
  <conditionalFormatting sqref="AA544">
    <cfRule type="expression" dxfId="272" priority="343">
      <formula>$X$10&lt;&gt;"CUMPLIMIENTO_TOTAL"</formula>
    </cfRule>
  </conditionalFormatting>
  <conditionalFormatting sqref="AA545">
    <cfRule type="expression" dxfId="271" priority="342">
      <formula>$X$11&lt;&gt;"CUMPLIMIENTO_TOTAL"</formula>
    </cfRule>
  </conditionalFormatting>
  <conditionalFormatting sqref="AA546">
    <cfRule type="expression" dxfId="270" priority="341">
      <formula>$X$12&lt;&gt;"CUMPLIMIENTO_TOTAL"</formula>
    </cfRule>
  </conditionalFormatting>
  <conditionalFormatting sqref="AA547">
    <cfRule type="expression" dxfId="269" priority="340">
      <formula>$X$13&lt;&gt;"CUMPLIMIENTO_TOTAL"</formula>
    </cfRule>
  </conditionalFormatting>
  <conditionalFormatting sqref="AA548">
    <cfRule type="expression" dxfId="268" priority="339">
      <formula>$X$14&lt;&gt;"CUMPLIMIENTO_TOTAL"</formula>
    </cfRule>
  </conditionalFormatting>
  <conditionalFormatting sqref="AA549">
    <cfRule type="expression" dxfId="267" priority="338">
      <formula>$X$15&lt;&gt;"CUMPLIMIENTO_TOTAL"</formula>
    </cfRule>
  </conditionalFormatting>
  <conditionalFormatting sqref="AA550">
    <cfRule type="expression" dxfId="266" priority="337">
      <formula>$X$16&lt;&gt;"CUMPLIMIENTO_TOTAL"</formula>
    </cfRule>
  </conditionalFormatting>
  <conditionalFormatting sqref="AA551">
    <cfRule type="expression" dxfId="265" priority="336">
      <formula>$X$17&lt;&gt;"CUMPLIMIENTO_TOTAL"</formula>
    </cfRule>
  </conditionalFormatting>
  <conditionalFormatting sqref="AA552">
    <cfRule type="expression" dxfId="264" priority="335">
      <formula>$X$18&lt;&gt;"CUMPLIMIENTO_TOTAL"</formula>
    </cfRule>
  </conditionalFormatting>
  <conditionalFormatting sqref="Y544:Y546">
    <cfRule type="expression" dxfId="263" priority="330">
      <formula>U544="ASUMIR"</formula>
    </cfRule>
  </conditionalFormatting>
  <conditionalFormatting sqref="AB553:AB573">
    <cfRule type="containsText" dxfId="262" priority="325" operator="containsText" text="CONTINUA LA ACCIÓN ANTERIOR">
      <formula>NOT(ISERROR(SEARCH("CONTINUA LA ACCIÓN ANTERIOR",AB553)))</formula>
    </cfRule>
    <cfRule type="containsText" dxfId="261" priority="326" operator="containsText" text="REQUIERE NUEVA ACCIÓN">
      <formula>NOT(ISERROR(SEARCH("REQUIERE NUEVA ACCIÓN",AB553)))</formula>
    </cfRule>
    <cfRule type="containsText" dxfId="260" priority="327" operator="containsText" text="RIESGO CONTROLADO">
      <formula>NOT(ISERROR(SEARCH("RIESGO CONTROLADO",AB553)))</formula>
    </cfRule>
  </conditionalFormatting>
  <conditionalFormatting sqref="Z553:Z573">
    <cfRule type="beginsWith" dxfId="259" priority="324" operator="beginsWith" text="No eficaz">
      <formula>LEFT(Z553,LEN("No eficaz"))="No eficaz"</formula>
    </cfRule>
  </conditionalFormatting>
  <conditionalFormatting sqref="Z553:Z573">
    <cfRule type="beginsWith" dxfId="258" priority="323" operator="beginsWith" text="Eficaz">
      <formula>LEFT(Z553,LEN("Eficaz"))="Eficaz"</formula>
    </cfRule>
  </conditionalFormatting>
  <conditionalFormatting sqref="X553:X573">
    <cfRule type="expression" dxfId="257" priority="320">
      <formula>U553="ASUMIR"</formula>
    </cfRule>
  </conditionalFormatting>
  <conditionalFormatting sqref="Z553:Z573">
    <cfRule type="expression" dxfId="256" priority="319">
      <formula>U553="ASUMIR"</formula>
    </cfRule>
  </conditionalFormatting>
  <conditionalFormatting sqref="Y558:Y564 Y567:Y570 Y573">
    <cfRule type="expression" dxfId="255" priority="318">
      <formula>U558="ASUMIR"</formula>
    </cfRule>
  </conditionalFormatting>
  <conditionalFormatting sqref="AA553 AA558:AA570 AA573 AA555:AA556">
    <cfRule type="expression" dxfId="254" priority="317">
      <formula>U553="ASUMIR"</formula>
    </cfRule>
  </conditionalFormatting>
  <conditionalFormatting sqref="X553:X573">
    <cfRule type="cellIs" dxfId="253" priority="314" operator="equal">
      <formula>"NO_CUMPLIDA"</formula>
    </cfRule>
  </conditionalFormatting>
  <conditionalFormatting sqref="X554:X573">
    <cfRule type="cellIs" dxfId="252" priority="313" operator="equal">
      <formula>"NO_CUMPLIDA"</formula>
    </cfRule>
  </conditionalFormatting>
  <conditionalFormatting sqref="AA553">
    <cfRule type="expression" dxfId="251" priority="312">
      <formula>$X$10&lt;&gt;"CUMPLIMIENTO_TOTAL"</formula>
    </cfRule>
  </conditionalFormatting>
  <conditionalFormatting sqref="AA555">
    <cfRule type="expression" dxfId="250" priority="310">
      <formula>$X$12&lt;&gt;"CUMPLIMIENTO_TOTAL"</formula>
    </cfRule>
  </conditionalFormatting>
  <conditionalFormatting sqref="AA556">
    <cfRule type="expression" dxfId="249" priority="309">
      <formula>$X$13&lt;&gt;"CUMPLIMIENTO_TOTAL"</formula>
    </cfRule>
  </conditionalFormatting>
  <conditionalFormatting sqref="AA558">
    <cfRule type="expression" dxfId="248" priority="308">
      <formula>$X$15&lt;&gt;"CUMPLIMIENTO_TOTAL"</formula>
    </cfRule>
  </conditionalFormatting>
  <conditionalFormatting sqref="AA559">
    <cfRule type="expression" dxfId="247" priority="307">
      <formula>$X$16&lt;&gt;"CUMPLIMIENTO_TOTAL"</formula>
    </cfRule>
  </conditionalFormatting>
  <conditionalFormatting sqref="AA560">
    <cfRule type="expression" dxfId="246" priority="306">
      <formula>$X$17&lt;&gt;"CUMPLIMIENTO_TOTAL"</formula>
    </cfRule>
  </conditionalFormatting>
  <conditionalFormatting sqref="AA561">
    <cfRule type="expression" dxfId="245" priority="305">
      <formula>$X$18&lt;&gt;"CUMPLIMIENTO_TOTAL"</formula>
    </cfRule>
  </conditionalFormatting>
  <conditionalFormatting sqref="AA562">
    <cfRule type="expression" dxfId="244" priority="304">
      <formula>$X$19&lt;&gt;"CUMPLIMIENTO_TOTAL"</formula>
    </cfRule>
  </conditionalFormatting>
  <conditionalFormatting sqref="AA563">
    <cfRule type="expression" dxfId="243" priority="303">
      <formula>$X$20&lt;&gt;"CUMPLIMIENTO_TOTAL"</formula>
    </cfRule>
  </conditionalFormatting>
  <conditionalFormatting sqref="AA564">
    <cfRule type="expression" dxfId="242" priority="302">
      <formula>$X$21&lt;&gt;"CUMPLIMIENTO_TOTAL"</formula>
    </cfRule>
  </conditionalFormatting>
  <conditionalFormatting sqref="AA565">
    <cfRule type="expression" dxfId="241" priority="301">
      <formula>$X$22&lt;&gt;"CUMPLIMIENTO_TOTAL"</formula>
    </cfRule>
  </conditionalFormatting>
  <conditionalFormatting sqref="AA566">
    <cfRule type="expression" dxfId="240" priority="300">
      <formula>$X$23&lt;&gt;"CUMPLIMIENTO_TOTAL"</formula>
    </cfRule>
  </conditionalFormatting>
  <conditionalFormatting sqref="AA567">
    <cfRule type="expression" dxfId="239" priority="299">
      <formula>$X$24&lt;&gt;"CUMPLIMIENTO_TOTAL"</formula>
    </cfRule>
  </conditionalFormatting>
  <conditionalFormatting sqref="AA568">
    <cfRule type="expression" dxfId="238" priority="298">
      <formula>$X$25&lt;&gt;"CUMPLIMIENTO_TOTAL"</formula>
    </cfRule>
  </conditionalFormatting>
  <conditionalFormatting sqref="AA569">
    <cfRule type="expression" dxfId="237" priority="297">
      <formula>$X$26&lt;&gt;"CUMPLIMIENTO_TOTAL"</formula>
    </cfRule>
  </conditionalFormatting>
  <conditionalFormatting sqref="AA570">
    <cfRule type="expression" dxfId="236" priority="296">
      <formula>$X$27&lt;&gt;"CUMPLIMIENTO_TOTAL"</formula>
    </cfRule>
  </conditionalFormatting>
  <conditionalFormatting sqref="AA573">
    <cfRule type="expression" dxfId="235" priority="295">
      <formula>$X$30&lt;&gt;"CUMPLIMIENTO_TOTAL"</formula>
    </cfRule>
  </conditionalFormatting>
  <conditionalFormatting sqref="Y343">
    <cfRule type="expression" dxfId="234" priority="163">
      <formula>U343="ASUMIR"</formula>
    </cfRule>
  </conditionalFormatting>
  <conditionalFormatting sqref="Y566">
    <cfRule type="expression" dxfId="233" priority="287">
      <formula>U566="ASUMIR"</formula>
    </cfRule>
  </conditionalFormatting>
  <conditionalFormatting sqref="AB574:AB588">
    <cfRule type="containsText" dxfId="232" priority="278" operator="containsText" text="CONTINUA LA ACCIÓN ANTERIOR">
      <formula>NOT(ISERROR(SEARCH("CONTINUA LA ACCIÓN ANTERIOR",AB574)))</formula>
    </cfRule>
    <cfRule type="containsText" dxfId="231" priority="279" operator="containsText" text="REQUIERE NUEVA ACCIÓN">
      <formula>NOT(ISERROR(SEARCH("REQUIERE NUEVA ACCIÓN",AB574)))</formula>
    </cfRule>
    <cfRule type="containsText" dxfId="230" priority="280" operator="containsText" text="RIESGO CONTROLADO">
      <formula>NOT(ISERROR(SEARCH("RIESGO CONTROLADO",AB574)))</formula>
    </cfRule>
  </conditionalFormatting>
  <conditionalFormatting sqref="Z574:Z576 Z579:Z588 Z598:Z600">
    <cfRule type="beginsWith" dxfId="229" priority="277" operator="beginsWith" text="No eficaz">
      <formula>LEFT(Z574,LEN("No eficaz"))="No eficaz"</formula>
    </cfRule>
  </conditionalFormatting>
  <conditionalFormatting sqref="Z574:Z576 Z579:Z588 Z598:Z600">
    <cfRule type="beginsWith" dxfId="228" priority="276" operator="beginsWith" text="Eficaz">
      <formula>LEFT(Z574,LEN("Eficaz"))="Eficaz"</formula>
    </cfRule>
  </conditionalFormatting>
  <conditionalFormatting sqref="X574:X588">
    <cfRule type="expression" dxfId="227" priority="273">
      <formula>U574="ASUMIR"</formula>
    </cfRule>
  </conditionalFormatting>
  <conditionalFormatting sqref="Z574:Z576 Z579:Z588 Z598:Z600">
    <cfRule type="expression" dxfId="226" priority="272">
      <formula>U574="ASUMIR"</formula>
    </cfRule>
  </conditionalFormatting>
  <conditionalFormatting sqref="Y574:Y576 Y579:Y588 Y598:Y600">
    <cfRule type="expression" dxfId="225" priority="271">
      <formula>U574="ASUMIR"</formula>
    </cfRule>
  </conditionalFormatting>
  <conditionalFormatting sqref="AA574:AA588">
    <cfRule type="expression" dxfId="224" priority="270">
      <formula>U574="ASUMIR"</formula>
    </cfRule>
  </conditionalFormatting>
  <conditionalFormatting sqref="X574:X588">
    <cfRule type="cellIs" dxfId="223" priority="267" operator="equal">
      <formula>"NO_CUMPLIDA"</formula>
    </cfRule>
  </conditionalFormatting>
  <conditionalFormatting sqref="X575:X588">
    <cfRule type="cellIs" dxfId="222" priority="266" operator="equal">
      <formula>"NO_CUMPLIDA"</formula>
    </cfRule>
  </conditionalFormatting>
  <conditionalFormatting sqref="AA574">
    <cfRule type="expression" dxfId="221" priority="265">
      <formula>$X$10&lt;&gt;"CUMPLIMIENTO_TOTAL"</formula>
    </cfRule>
  </conditionalFormatting>
  <conditionalFormatting sqref="AA575">
    <cfRule type="expression" dxfId="220" priority="264">
      <formula>$X$11&lt;&gt;"CUMPLIMIENTO_TOTAL"</formula>
    </cfRule>
  </conditionalFormatting>
  <conditionalFormatting sqref="AA576">
    <cfRule type="expression" dxfId="219" priority="263">
      <formula>$X$12&lt;&gt;"CUMPLIMIENTO_TOTAL"</formula>
    </cfRule>
  </conditionalFormatting>
  <conditionalFormatting sqref="AA577">
    <cfRule type="expression" dxfId="218" priority="262">
      <formula>$X$13&lt;&gt;"CUMPLIMIENTO_TOTAL"</formula>
    </cfRule>
  </conditionalFormatting>
  <conditionalFormatting sqref="AA578">
    <cfRule type="expression" dxfId="217" priority="261">
      <formula>$X$14&lt;&gt;"CUMPLIMIENTO_TOTAL"</formula>
    </cfRule>
  </conditionalFormatting>
  <conditionalFormatting sqref="AA579">
    <cfRule type="expression" dxfId="216" priority="260">
      <formula>$X$15&lt;&gt;"CUMPLIMIENTO_TOTAL"</formula>
    </cfRule>
  </conditionalFormatting>
  <conditionalFormatting sqref="AA580">
    <cfRule type="expression" dxfId="215" priority="259">
      <formula>$X$16&lt;&gt;"CUMPLIMIENTO_TOTAL"</formula>
    </cfRule>
  </conditionalFormatting>
  <conditionalFormatting sqref="AA581">
    <cfRule type="expression" dxfId="214" priority="258">
      <formula>$X$17&lt;&gt;"CUMPLIMIENTO_TOTAL"</formula>
    </cfRule>
  </conditionalFormatting>
  <conditionalFormatting sqref="AA582">
    <cfRule type="expression" dxfId="213" priority="257">
      <formula>$X$18&lt;&gt;"CUMPLIMIENTO_TOTAL"</formula>
    </cfRule>
  </conditionalFormatting>
  <conditionalFormatting sqref="AA583">
    <cfRule type="expression" dxfId="212" priority="256">
      <formula>$X$19&lt;&gt;"CUMPLIMIENTO_TOTAL"</formula>
    </cfRule>
  </conditionalFormatting>
  <conditionalFormatting sqref="AA584">
    <cfRule type="expression" dxfId="211" priority="255">
      <formula>$X$20&lt;&gt;"CUMPLIMIENTO_TOTAL"</formula>
    </cfRule>
  </conditionalFormatting>
  <conditionalFormatting sqref="AA585">
    <cfRule type="expression" dxfId="210" priority="254">
      <formula>$X$21&lt;&gt;"CUMPLIMIENTO_TOTAL"</formula>
    </cfRule>
  </conditionalFormatting>
  <conditionalFormatting sqref="AA586">
    <cfRule type="expression" dxfId="209" priority="253">
      <formula>$X$22&lt;&gt;"CUMPLIMIENTO_TOTAL"</formula>
    </cfRule>
  </conditionalFormatting>
  <conditionalFormatting sqref="AA587">
    <cfRule type="expression" dxfId="208" priority="252">
      <formula>$X$23&lt;&gt;"CUMPLIMIENTO_TOTAL"</formula>
    </cfRule>
  </conditionalFormatting>
  <conditionalFormatting sqref="AA588">
    <cfRule type="expression" dxfId="207" priority="251">
      <formula>$X$24&lt;&gt;"CUMPLIMIENTO_TOTAL"</formula>
    </cfRule>
  </conditionalFormatting>
  <conditionalFormatting sqref="Z577:Z578">
    <cfRule type="beginsWith" dxfId="206" priority="245" operator="beginsWith" text="No eficaz">
      <formula>LEFT(Z577,LEN("No eficaz"))="No eficaz"</formula>
    </cfRule>
  </conditionalFormatting>
  <conditionalFormatting sqref="Z577:Z578">
    <cfRule type="beginsWith" dxfId="205" priority="244" operator="beginsWith" text="Eficaz">
      <formula>LEFT(Z577,LEN("Eficaz"))="Eficaz"</formula>
    </cfRule>
  </conditionalFormatting>
  <conditionalFormatting sqref="Z577:Z578">
    <cfRule type="expression" dxfId="204" priority="243">
      <formula>U577="ASUMIR"</formula>
    </cfRule>
  </conditionalFormatting>
  <conditionalFormatting sqref="Y547:Y549">
    <cfRule type="expression" dxfId="203" priority="128">
      <formula>U547="ASUMIR"</formula>
    </cfRule>
  </conditionalFormatting>
  <conditionalFormatting sqref="AB589:AB627">
    <cfRule type="containsText" dxfId="202" priority="237" operator="containsText" text="CONTINUA LA ACCIÓN ANTERIOR">
      <formula>NOT(ISERROR(SEARCH("CONTINUA LA ACCIÓN ANTERIOR",AB589)))</formula>
    </cfRule>
    <cfRule type="containsText" dxfId="201" priority="238" operator="containsText" text="REQUIERE NUEVA ACCIÓN">
      <formula>NOT(ISERROR(SEARCH("REQUIERE NUEVA ACCIÓN",AB589)))</formula>
    </cfRule>
    <cfRule type="containsText" dxfId="200" priority="239" operator="containsText" text="RIESGO CONTROLADO">
      <formula>NOT(ISERROR(SEARCH("RIESGO CONTROLADO",AB589)))</formula>
    </cfRule>
  </conditionalFormatting>
  <conditionalFormatting sqref="Z589:Z597">
    <cfRule type="beginsWith" dxfId="199" priority="236" operator="beginsWith" text="No eficaz">
      <formula>LEFT(Z589,LEN("No eficaz"))="No eficaz"</formula>
    </cfRule>
  </conditionalFormatting>
  <conditionalFormatting sqref="Z589:Z597">
    <cfRule type="beginsWith" dxfId="198" priority="235" operator="beginsWith" text="Eficaz">
      <formula>LEFT(Z589,LEN("Eficaz"))="Eficaz"</formula>
    </cfRule>
  </conditionalFormatting>
  <conditionalFormatting sqref="X589:X597">
    <cfRule type="expression" dxfId="197" priority="232">
      <formula>U589="ASUMIR"</formula>
    </cfRule>
  </conditionalFormatting>
  <conditionalFormatting sqref="Z589:Z597">
    <cfRule type="expression" dxfId="196" priority="231">
      <formula>U589="ASUMIR"</formula>
    </cfRule>
  </conditionalFormatting>
  <conditionalFormatting sqref="Y589:Y594 Y597">
    <cfRule type="expression" dxfId="195" priority="230">
      <formula>U589="ASUMIR"</formula>
    </cfRule>
  </conditionalFormatting>
  <conditionalFormatting sqref="AA589:AA597">
    <cfRule type="expression" dxfId="194" priority="229">
      <formula>U589="ASUMIR"</formula>
    </cfRule>
  </conditionalFormatting>
  <conditionalFormatting sqref="X589:X597">
    <cfRule type="cellIs" dxfId="193" priority="226" operator="equal">
      <formula>"NO_CUMPLIDA"</formula>
    </cfRule>
  </conditionalFormatting>
  <conditionalFormatting sqref="X590:X597">
    <cfRule type="cellIs" dxfId="192" priority="225" operator="equal">
      <formula>"NO_CUMPLIDA"</formula>
    </cfRule>
  </conditionalFormatting>
  <conditionalFormatting sqref="AA589">
    <cfRule type="expression" dxfId="191" priority="224">
      <formula>$X$10&lt;&gt;"CUMPLIMIENTO_TOTAL"</formula>
    </cfRule>
  </conditionalFormatting>
  <conditionalFormatting sqref="AA590">
    <cfRule type="expression" dxfId="190" priority="223">
      <formula>$X$11&lt;&gt;"CUMPLIMIENTO_TOTAL"</formula>
    </cfRule>
  </conditionalFormatting>
  <conditionalFormatting sqref="AA591">
    <cfRule type="expression" dxfId="189" priority="222">
      <formula>$X$12&lt;&gt;"CUMPLIMIENTO_TOTAL"</formula>
    </cfRule>
  </conditionalFormatting>
  <conditionalFormatting sqref="AA592">
    <cfRule type="expression" dxfId="188" priority="221">
      <formula>$X$13&lt;&gt;"CUMPLIMIENTO_TOTAL"</formula>
    </cfRule>
  </conditionalFormatting>
  <conditionalFormatting sqref="AA593">
    <cfRule type="expression" dxfId="187" priority="220">
      <formula>$X$14&lt;&gt;"CUMPLIMIENTO_TOTAL"</formula>
    </cfRule>
  </conditionalFormatting>
  <conditionalFormatting sqref="AA594">
    <cfRule type="expression" dxfId="186" priority="219">
      <formula>$X$15&lt;&gt;"CUMPLIMIENTO_TOTAL"</formula>
    </cfRule>
  </conditionalFormatting>
  <conditionalFormatting sqref="AA595">
    <cfRule type="expression" dxfId="185" priority="218">
      <formula>$X$16&lt;&gt;"CUMPLIMIENTO_TOTAL"</formula>
    </cfRule>
  </conditionalFormatting>
  <conditionalFormatting sqref="AA596">
    <cfRule type="expression" dxfId="184" priority="217">
      <formula>$X$17&lt;&gt;"CUMPLIMIENTO_TOTAL"</formula>
    </cfRule>
  </conditionalFormatting>
  <conditionalFormatting sqref="AA597">
    <cfRule type="expression" dxfId="183" priority="216">
      <formula>$X$18&lt;&gt;"CUMPLIMIENTO_TOTAL"</formula>
    </cfRule>
  </conditionalFormatting>
  <conditionalFormatting sqref="Z601:Z602">
    <cfRule type="beginsWith" dxfId="182" priority="207" operator="beginsWith" text="No eficaz">
      <formula>LEFT((Z601),LEN("No eficaz"))=("No eficaz")</formula>
    </cfRule>
  </conditionalFormatting>
  <conditionalFormatting sqref="Z601:Z602">
    <cfRule type="beginsWith" dxfId="181" priority="208" operator="beginsWith" text="Eficaz">
      <formula>LEFT((Z601),LEN("Eficaz"))=("Eficaz")</formula>
    </cfRule>
  </conditionalFormatting>
  <conditionalFormatting sqref="Z601:Z602">
    <cfRule type="expression" dxfId="180" priority="209">
      <formula>U601="ASUMIR"</formula>
    </cfRule>
  </conditionalFormatting>
  <conditionalFormatting sqref="W118">
    <cfRule type="expression" dxfId="179" priority="202">
      <formula>U118="ASUMIR"</formula>
    </cfRule>
  </conditionalFormatting>
  <conditionalFormatting sqref="W121:W123">
    <cfRule type="expression" dxfId="178" priority="201">
      <formula>U121="ASUMIR"</formula>
    </cfRule>
  </conditionalFormatting>
  <conditionalFormatting sqref="Y55:Y56">
    <cfRule type="expression" dxfId="177" priority="200">
      <formula>U55="ASUMIR"</formula>
    </cfRule>
  </conditionalFormatting>
  <conditionalFormatting sqref="AA55:AA56">
    <cfRule type="expression" dxfId="176" priority="195">
      <formula>U55="ASUMIR"</formula>
    </cfRule>
  </conditionalFormatting>
  <conditionalFormatting sqref="AA55:AA56">
    <cfRule type="expression" dxfId="175" priority="194">
      <formula>$X55&lt;&gt;"CUMPLIMIENTO_TOTAL"</formula>
    </cfRule>
  </conditionalFormatting>
  <conditionalFormatting sqref="Y88:Y92">
    <cfRule type="expression" dxfId="174" priority="193">
      <formula>U88="ASUMIR"</formula>
    </cfRule>
  </conditionalFormatting>
  <conditionalFormatting sqref="Y94:Y100">
    <cfRule type="expression" dxfId="173" priority="192">
      <formula>U94="ASUMIR"</formula>
    </cfRule>
  </conditionalFormatting>
  <conditionalFormatting sqref="AA93:AA95">
    <cfRule type="expression" dxfId="172" priority="191">
      <formula>$X$23&lt;&gt;"CUMPLIMIENTO_TOTAL"</formula>
    </cfRule>
  </conditionalFormatting>
  <conditionalFormatting sqref="AA79">
    <cfRule type="expression" dxfId="171" priority="190">
      <formula>U79="ASUMIR"</formula>
    </cfRule>
  </conditionalFormatting>
  <conditionalFormatting sqref="AA79">
    <cfRule type="expression" dxfId="170" priority="189">
      <formula>$X79&lt;&gt;"CUMPLIMIENTO_TOTAL"</formula>
    </cfRule>
  </conditionalFormatting>
  <conditionalFormatting sqref="AA103">
    <cfRule type="expression" dxfId="169" priority="188">
      <formula>U103="ASUMIR"</formula>
    </cfRule>
  </conditionalFormatting>
  <conditionalFormatting sqref="AA103">
    <cfRule type="expression" dxfId="168" priority="187">
      <formula>$X103&lt;&gt;"CUMPLIMIENTO_TOTAL"</formula>
    </cfRule>
  </conditionalFormatting>
  <conditionalFormatting sqref="AA104">
    <cfRule type="expression" dxfId="167" priority="186">
      <formula>U104="ASUMIR"</formula>
    </cfRule>
  </conditionalFormatting>
  <conditionalFormatting sqref="AA104">
    <cfRule type="expression" dxfId="166" priority="185">
      <formula>$X104&lt;&gt;"CUMPLIMIENTO_TOTAL"</formula>
    </cfRule>
  </conditionalFormatting>
  <conditionalFormatting sqref="AA106">
    <cfRule type="expression" dxfId="165" priority="184">
      <formula>U106="ASUMIR"</formula>
    </cfRule>
  </conditionalFormatting>
  <conditionalFormatting sqref="AA106">
    <cfRule type="expression" dxfId="164" priority="183">
      <formula>$X106&lt;&gt;"CUMPLIMIENTO_TOTAL"</formula>
    </cfRule>
  </conditionalFormatting>
  <conditionalFormatting sqref="AA107:AA186 AA188:AA333 AA335:AA336 AA338:AA406">
    <cfRule type="expression" dxfId="163" priority="182">
      <formula>U107="ASUMIR"</formula>
    </cfRule>
  </conditionalFormatting>
  <conditionalFormatting sqref="AA107:AA186 AA188:AA333 AA335:AA336 AA338:AA406">
    <cfRule type="expression" dxfId="162" priority="181">
      <formula>$X107&lt;&gt;"CUMPLIMIENTO_TOTAL"</formula>
    </cfRule>
  </conditionalFormatting>
  <conditionalFormatting sqref="Y142:Y143">
    <cfRule type="expression" dxfId="161" priority="180">
      <formula>U142="ASUMIR"</formula>
    </cfRule>
  </conditionalFormatting>
  <conditionalFormatting sqref="Y145:Y149">
    <cfRule type="expression" dxfId="160" priority="179">
      <formula>U145="ASUMIR"</formula>
    </cfRule>
  </conditionalFormatting>
  <conditionalFormatting sqref="Y151:Y152">
    <cfRule type="expression" dxfId="159" priority="178">
      <formula>U151="ASUMIR"</formula>
    </cfRule>
  </conditionalFormatting>
  <conditionalFormatting sqref="Y169:Y170">
    <cfRule type="expression" dxfId="158" priority="177">
      <formula>U169="ASUMIR"</formula>
    </cfRule>
  </conditionalFormatting>
  <conditionalFormatting sqref="Y187">
    <cfRule type="expression" dxfId="157" priority="176">
      <formula>U187="ASUMIR"</formula>
    </cfRule>
  </conditionalFormatting>
  <conditionalFormatting sqref="AA187">
    <cfRule type="expression" dxfId="156" priority="175">
      <formula>U187="ASUMIR"</formula>
    </cfRule>
  </conditionalFormatting>
  <conditionalFormatting sqref="AA187">
    <cfRule type="expression" dxfId="155" priority="174">
      <formula>$X$25&lt;&gt;"CUMPLIMIENTO_TOTAL"</formula>
    </cfRule>
  </conditionalFormatting>
  <conditionalFormatting sqref="Y196:Y200">
    <cfRule type="expression" dxfId="154" priority="173">
      <formula>U196="ASUMIR"</formula>
    </cfRule>
  </conditionalFormatting>
  <conditionalFormatting sqref="Y316:Y318">
    <cfRule type="expression" dxfId="153" priority="172">
      <formula>U316="ASUMIR"</formula>
    </cfRule>
  </conditionalFormatting>
  <conditionalFormatting sqref="Y334">
    <cfRule type="expression" dxfId="152" priority="171">
      <formula>U334="ASUMIR"</formula>
    </cfRule>
  </conditionalFormatting>
  <conditionalFormatting sqref="AA334">
    <cfRule type="expression" dxfId="151" priority="170">
      <formula>U334="ASUMIR"</formula>
    </cfRule>
  </conditionalFormatting>
  <conditionalFormatting sqref="AA334">
    <cfRule type="expression" dxfId="150" priority="169">
      <formula>$X$25&lt;&gt;"CUMPLIMIENTO_TOTAL"</formula>
    </cfRule>
  </conditionalFormatting>
  <conditionalFormatting sqref="Y337">
    <cfRule type="expression" dxfId="149" priority="168">
      <formula>U337="ASUMIR"</formula>
    </cfRule>
  </conditionalFormatting>
  <conditionalFormatting sqref="AA337">
    <cfRule type="expression" dxfId="148" priority="165">
      <formula>U337="ASUMIR"</formula>
    </cfRule>
  </conditionalFormatting>
  <conditionalFormatting sqref="AA337">
    <cfRule type="expression" dxfId="147" priority="164">
      <formula>$X$25&lt;&gt;"CUMPLIMIENTO_TOTAL"</formula>
    </cfRule>
  </conditionalFormatting>
  <conditionalFormatting sqref="Y349">
    <cfRule type="expression" dxfId="146" priority="162">
      <formula>U349="ASUMIR"</formula>
    </cfRule>
  </conditionalFormatting>
  <conditionalFormatting sqref="Y424:Y426">
    <cfRule type="expression" dxfId="145" priority="160">
      <formula>U424="ASUMIR"</formula>
    </cfRule>
  </conditionalFormatting>
  <conditionalFormatting sqref="Y13:Y15">
    <cfRule type="expression" dxfId="144" priority="155">
      <formula>U13="ASUMIR"</formula>
    </cfRule>
  </conditionalFormatting>
  <conditionalFormatting sqref="Y19:Y21">
    <cfRule type="expression" dxfId="143" priority="154">
      <formula>U19="ASUMIR"</formula>
    </cfRule>
  </conditionalFormatting>
  <conditionalFormatting sqref="Y427">
    <cfRule type="expression" dxfId="142" priority="153">
      <formula>U427="ASUMIR"</formula>
    </cfRule>
  </conditionalFormatting>
  <conditionalFormatting sqref="AA614:AA615">
    <cfRule type="expression" dxfId="141" priority="2">
      <formula>U614="ASUMIR"</formula>
    </cfRule>
  </conditionalFormatting>
  <conditionalFormatting sqref="AA427">
    <cfRule type="expression" dxfId="140" priority="150">
      <formula>U427="ASUMIR"</formula>
    </cfRule>
  </conditionalFormatting>
  <conditionalFormatting sqref="AA427">
    <cfRule type="expression" dxfId="139" priority="149">
      <formula>$X$19&lt;&gt;"CUMPLIMIENTO_TOTAL"</formula>
    </cfRule>
  </conditionalFormatting>
  <conditionalFormatting sqref="Y466">
    <cfRule type="expression" dxfId="138" priority="148">
      <formula>U466="ASUMIR"</formula>
    </cfRule>
  </conditionalFormatting>
  <conditionalFormatting sqref="AA466">
    <cfRule type="expression" dxfId="137" priority="147">
      <formula>U466="ASUMIR"</formula>
    </cfRule>
  </conditionalFormatting>
  <conditionalFormatting sqref="AA466">
    <cfRule type="expression" dxfId="136" priority="146">
      <formula>$X$19&lt;&gt;"CUMPLIMIENTO_TOTAL"</formula>
    </cfRule>
  </conditionalFormatting>
  <conditionalFormatting sqref="Y472:Y477">
    <cfRule type="expression" dxfId="135" priority="145">
      <formula>U472="ASUMIR"</formula>
    </cfRule>
  </conditionalFormatting>
  <conditionalFormatting sqref="AA472:AA473">
    <cfRule type="expression" dxfId="134" priority="144">
      <formula>$X$12&lt;&gt;"CUMPLIMIENTO_TOTAL"</formula>
    </cfRule>
  </conditionalFormatting>
  <conditionalFormatting sqref="Y481:Y482">
    <cfRule type="expression" dxfId="133" priority="143">
      <formula>U481="ASUMIR"</formula>
    </cfRule>
  </conditionalFormatting>
  <conditionalFormatting sqref="Z483">
    <cfRule type="beginsWith" dxfId="132" priority="141" operator="beginsWith" text="No eficaz">
      <formula>LEFT(Z483,LEN("No eficaz"))="No eficaz"</formula>
    </cfRule>
  </conditionalFormatting>
  <conditionalFormatting sqref="Z483">
    <cfRule type="beginsWith" dxfId="131" priority="140" operator="beginsWith" text="Eficaz">
      <formula>LEFT(Z483,LEN("Eficaz"))="Eficaz"</formula>
    </cfRule>
  </conditionalFormatting>
  <conditionalFormatting sqref="Z483">
    <cfRule type="expression" dxfId="130" priority="139">
      <formula>U483="ASUMIR"</formula>
    </cfRule>
  </conditionalFormatting>
  <conditionalFormatting sqref="Y483">
    <cfRule type="expression" dxfId="129" priority="138">
      <formula>U483="ASUMIR"</formula>
    </cfRule>
  </conditionalFormatting>
  <conditionalFormatting sqref="Y484">
    <cfRule type="expression" dxfId="128" priority="137">
      <formula>U484="ASUMIR"</formula>
    </cfRule>
  </conditionalFormatting>
  <conditionalFormatting sqref="AA496:AA497">
    <cfRule type="expression" dxfId="127" priority="136">
      <formula>$X$18&lt;&gt;"CUMPLIMIENTO_TOTAL"</formula>
    </cfRule>
  </conditionalFormatting>
  <conditionalFormatting sqref="AA514">
    <cfRule type="expression" dxfId="126" priority="135">
      <formula>U514="ASUMIR"</formula>
    </cfRule>
  </conditionalFormatting>
  <conditionalFormatting sqref="AA514">
    <cfRule type="expression" dxfId="125" priority="134">
      <formula>$X$14&lt;&gt;"CUMPLIMIENTO_TOTAL"</formula>
    </cfRule>
  </conditionalFormatting>
  <conditionalFormatting sqref="AA517">
    <cfRule type="expression" dxfId="124" priority="133">
      <formula>$X$17&lt;&gt;"CUMPLIMIENTO_TOTAL"</formula>
    </cfRule>
  </conditionalFormatting>
  <conditionalFormatting sqref="AA511:AA512">
    <cfRule type="expression" dxfId="123" priority="132">
      <formula>$X$19&lt;&gt;"CUMPLIMIENTO_TOTAL"</formula>
    </cfRule>
  </conditionalFormatting>
  <conditionalFormatting sqref="AA511:AA512">
    <cfRule type="expression" dxfId="122" priority="131">
      <formula>$X$17&lt;&gt;"CUMPLIMIENTO_TOTAL"</formula>
    </cfRule>
  </conditionalFormatting>
  <conditionalFormatting sqref="Y523:Y524">
    <cfRule type="expression" dxfId="121" priority="130">
      <formula>U523="ASUMIR"</formula>
    </cfRule>
  </conditionalFormatting>
  <conditionalFormatting sqref="AA523">
    <cfRule type="expression" dxfId="120" priority="129">
      <formula>$X$26&lt;&gt;"CUMPLIMIENTO_TOTAL"</formula>
    </cfRule>
  </conditionalFormatting>
  <conditionalFormatting sqref="Y553:Y555">
    <cfRule type="expression" dxfId="119" priority="127">
      <formula>U553="ASUMIR"</formula>
    </cfRule>
  </conditionalFormatting>
  <conditionalFormatting sqref="Y556:Y557">
    <cfRule type="expression" dxfId="118" priority="126">
      <formula>U556="ASUMIR"</formula>
    </cfRule>
  </conditionalFormatting>
  <conditionalFormatting sqref="AA554">
    <cfRule type="expression" dxfId="117" priority="123">
      <formula>U554="ASUMIR"</formula>
    </cfRule>
  </conditionalFormatting>
  <conditionalFormatting sqref="AA554">
    <cfRule type="expression" dxfId="116" priority="122">
      <formula>$X$13&lt;&gt;"CUMPLIMIENTO_TOTAL"</formula>
    </cfRule>
  </conditionalFormatting>
  <conditionalFormatting sqref="AA557">
    <cfRule type="expression" dxfId="115" priority="121">
      <formula>U557="ASUMIR"</formula>
    </cfRule>
  </conditionalFormatting>
  <conditionalFormatting sqref="AA557">
    <cfRule type="expression" dxfId="114" priority="120">
      <formula>$X$13&lt;&gt;"CUMPLIMIENTO_TOTAL"</formula>
    </cfRule>
  </conditionalFormatting>
  <conditionalFormatting sqref="AA556">
    <cfRule type="expression" dxfId="113" priority="119">
      <formula>$X$12&lt;&gt;"CUMPLIMIENTO_TOTAL"</formula>
    </cfRule>
  </conditionalFormatting>
  <conditionalFormatting sqref="Y565">
    <cfRule type="expression" dxfId="112" priority="118">
      <formula>U565="ASUMIR"</formula>
    </cfRule>
  </conditionalFormatting>
  <conditionalFormatting sqref="Y571:Y572">
    <cfRule type="expression" dxfId="111" priority="117">
      <formula>U571="ASUMIR"</formula>
    </cfRule>
  </conditionalFormatting>
  <conditionalFormatting sqref="AA571:AA572">
    <cfRule type="expression" dxfId="110" priority="116">
      <formula>U571="ASUMIR"</formula>
    </cfRule>
  </conditionalFormatting>
  <conditionalFormatting sqref="AA571:AA572">
    <cfRule type="expression" dxfId="109" priority="115">
      <formula>$X$13&lt;&gt;"CUMPLIMIENTO_TOTAL"</formula>
    </cfRule>
  </conditionalFormatting>
  <conditionalFormatting sqref="Y577:Y578">
    <cfRule type="expression" dxfId="108" priority="114">
      <formula>U577="ASUMIR"</formula>
    </cfRule>
  </conditionalFormatting>
  <conditionalFormatting sqref="Y595:Y596">
    <cfRule type="expression" dxfId="107" priority="113">
      <formula>U595="ASUMIR"</formula>
    </cfRule>
  </conditionalFormatting>
  <conditionalFormatting sqref="Y601:Y602">
    <cfRule type="expression" dxfId="106" priority="112">
      <formula>U601="ASUMIR"</formula>
    </cfRule>
  </conditionalFormatting>
  <conditionalFormatting sqref="I704:I732">
    <cfRule type="cellIs" dxfId="105" priority="107" stopIfTrue="1" operator="equal">
      <formula>1</formula>
    </cfRule>
    <cfRule type="cellIs" dxfId="104" priority="108" stopIfTrue="1" operator="between">
      <formula>1.9</formula>
      <formula>3.1</formula>
    </cfRule>
    <cfRule type="cellIs" dxfId="103" priority="109" stopIfTrue="1" operator="equal">
      <formula>4</formula>
    </cfRule>
  </conditionalFormatting>
  <conditionalFormatting sqref="I704:I732">
    <cfRule type="cellIs" dxfId="102" priority="104" operator="equal">
      <formula>"LEVE"</formula>
    </cfRule>
    <cfRule type="cellIs" dxfId="101" priority="105" operator="equal">
      <formula>"MODERADO"</formula>
    </cfRule>
    <cfRule type="cellIs" dxfId="100" priority="106" operator="equal">
      <formula>"GRAVE"</formula>
    </cfRule>
  </conditionalFormatting>
  <conditionalFormatting sqref="Z704:Z732">
    <cfRule type="beginsWith" dxfId="99" priority="103" operator="beginsWith" text="No eficaz">
      <formula>LEFT(Z704,LEN("No eficaz"))="No eficaz"</formula>
    </cfRule>
  </conditionalFormatting>
  <conditionalFormatting sqref="Z704:Z732">
    <cfRule type="beginsWith" dxfId="98" priority="102" operator="beginsWith" text="Eficaz">
      <formula>LEFT(Z704,LEN("Eficaz"))="Eficaz"</formula>
    </cfRule>
  </conditionalFormatting>
  <conditionalFormatting sqref="V704:V732">
    <cfRule type="expression" dxfId="97" priority="101">
      <formula>U704="ASUMIR"</formula>
    </cfRule>
  </conditionalFormatting>
  <conditionalFormatting sqref="W704:W732">
    <cfRule type="expression" dxfId="96" priority="100">
      <formula>U704="ASUMIR"</formula>
    </cfRule>
  </conditionalFormatting>
  <conditionalFormatting sqref="X704:X732">
    <cfRule type="expression" dxfId="95" priority="99">
      <formula>U704="ASUMIR"</formula>
    </cfRule>
  </conditionalFormatting>
  <conditionalFormatting sqref="Z704:Z732">
    <cfRule type="expression" dxfId="94" priority="98">
      <formula>U704="ASUMIR"</formula>
    </cfRule>
  </conditionalFormatting>
  <conditionalFormatting sqref="Y704:Y732">
    <cfRule type="expression" dxfId="93" priority="97">
      <formula>U704="ASUMIR"</formula>
    </cfRule>
  </conditionalFormatting>
  <conditionalFormatting sqref="AA704:AA732">
    <cfRule type="expression" dxfId="92" priority="96">
      <formula>U704="ASUMIR"</formula>
    </cfRule>
  </conditionalFormatting>
  <conditionalFormatting sqref="R704 R707 R710 R713 R716 R719 R722 R725 R728 R731 Q704:Q732">
    <cfRule type="expression" dxfId="91" priority="95">
      <formula>#REF!="No existe control para el riesgo"</formula>
    </cfRule>
  </conditionalFormatting>
  <conditionalFormatting sqref="X704:X732">
    <cfRule type="cellIs" dxfId="90" priority="94" operator="equal">
      <formula>"NO_CUMPLIDA"</formula>
    </cfRule>
  </conditionalFormatting>
  <conditionalFormatting sqref="AA704:AA732">
    <cfRule type="expression" dxfId="89" priority="93">
      <formula>$X$24&lt;&gt;"CUMPLIMIENTO_TOTAL"</formula>
    </cfRule>
  </conditionalFormatting>
  <conditionalFormatting sqref="R704:R732">
    <cfRule type="cellIs" dxfId="88" priority="89" operator="equal">
      <formula>"INEXISTENTE"</formula>
    </cfRule>
    <cfRule type="cellIs" dxfId="87" priority="90" operator="equal">
      <formula>"ACEPTABLE"</formula>
    </cfRule>
    <cfRule type="cellIs" dxfId="86" priority="91" operator="equal">
      <formula>"FUERTE"</formula>
    </cfRule>
    <cfRule type="cellIs" dxfId="85" priority="92" operator="equal">
      <formula>"DÉBIL"</formula>
    </cfRule>
  </conditionalFormatting>
  <conditionalFormatting sqref="P704:P732">
    <cfRule type="expression" dxfId="84" priority="111">
      <formula>#REF!="No existe control para el riesgo"</formula>
    </cfRule>
  </conditionalFormatting>
  <conditionalFormatting sqref="AB704:AB732">
    <cfRule type="containsText" dxfId="83" priority="86" operator="containsText" text="CONTINUA LA ACCIÓN ANTERIOR">
      <formula>NOT(ISERROR(SEARCH("CONTINUA LA ACCIÓN ANTERIOR",AB704)))</formula>
    </cfRule>
    <cfRule type="containsText" dxfId="82" priority="87" operator="containsText" text="REQUIERE NUEVA ACCIÓN">
      <formula>NOT(ISERROR(SEARCH("REQUIERE NUEVA ACCIÓN",AB704)))</formula>
    </cfRule>
    <cfRule type="containsText" dxfId="81" priority="88" operator="containsText" text="RIESGO CONTROLADO">
      <formula>NOT(ISERROR(SEARCH("RIESGO CONTROLADO",AB704)))</formula>
    </cfRule>
  </conditionalFormatting>
  <conditionalFormatting sqref="Y610:Y615">
    <cfRule type="expression" dxfId="80" priority="7">
      <formula>U610="ASUMIR"</formula>
    </cfRule>
  </conditionalFormatting>
  <conditionalFormatting sqref="AA613">
    <cfRule type="expression" dxfId="79" priority="5">
      <formula>$W$13&lt;&gt;"CUMPLIMIENTO_TOTAL"</formula>
    </cfRule>
  </conditionalFormatting>
  <conditionalFormatting sqref="AA613">
    <cfRule type="expression" dxfId="78" priority="6">
      <formula>U613="ASUMIR"</formula>
    </cfRule>
  </conditionalFormatting>
  <conditionalFormatting sqref="AA614:AA615">
    <cfRule type="expression" dxfId="77"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34" sqref="K34:S36"/>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32" t="s">
        <v>68</v>
      </c>
      <c r="B1" s="533"/>
      <c r="C1" s="533"/>
      <c r="D1" s="533"/>
      <c r="E1" s="533"/>
      <c r="F1" s="533"/>
      <c r="G1" s="533"/>
      <c r="H1" s="533"/>
      <c r="I1" s="533"/>
      <c r="J1" s="533"/>
      <c r="K1" s="533"/>
      <c r="L1" s="533"/>
      <c r="M1" s="533"/>
      <c r="N1" s="533"/>
      <c r="O1" s="533"/>
      <c r="P1" s="533"/>
      <c r="Q1" s="533"/>
      <c r="R1" s="533"/>
      <c r="S1" s="533"/>
      <c r="T1" s="533"/>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30" t="s">
        <v>67</v>
      </c>
      <c r="B3" s="531"/>
      <c r="C3" s="531"/>
      <c r="D3" s="531"/>
      <c r="E3" s="531"/>
      <c r="F3" s="531"/>
      <c r="G3" s="531"/>
      <c r="H3" s="531"/>
      <c r="I3" s="531"/>
      <c r="J3" s="531"/>
      <c r="K3" s="531"/>
      <c r="L3" s="531"/>
      <c r="M3" s="531"/>
      <c r="N3" s="531"/>
      <c r="O3" s="531"/>
      <c r="P3" s="531"/>
      <c r="Q3" s="531"/>
      <c r="R3" s="531"/>
      <c r="S3" s="531"/>
      <c r="T3" s="531"/>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42"/>
      <c r="C6" s="561" t="s">
        <v>83</v>
      </c>
      <c r="D6" s="561"/>
      <c r="E6" s="561"/>
      <c r="F6" s="561"/>
      <c r="G6" s="561"/>
      <c r="H6" s="561"/>
      <c r="I6" s="549"/>
      <c r="J6" s="546"/>
      <c r="K6" s="545" t="s">
        <v>82</v>
      </c>
      <c r="L6" s="545"/>
      <c r="M6" s="545"/>
      <c r="N6" s="545"/>
      <c r="O6" s="545"/>
      <c r="P6" s="545"/>
      <c r="Q6" s="545"/>
      <c r="R6" s="27"/>
      <c r="S6" s="27"/>
      <c r="T6" s="535"/>
    </row>
    <row r="7" spans="1:34" ht="15" customHeight="1" x14ac:dyDescent="0.2">
      <c r="A7" s="540" t="s">
        <v>22</v>
      </c>
      <c r="B7" s="543"/>
      <c r="C7" s="517"/>
      <c r="D7" s="517"/>
      <c r="E7" s="517"/>
      <c r="F7" s="517"/>
      <c r="G7" s="517"/>
      <c r="H7" s="517"/>
      <c r="I7" s="550"/>
      <c r="J7" s="547"/>
      <c r="K7" s="496" t="s">
        <v>96</v>
      </c>
      <c r="L7" s="496"/>
      <c r="M7" s="496"/>
      <c r="N7" s="496"/>
      <c r="O7" s="496"/>
      <c r="P7" s="496"/>
      <c r="Q7" s="496"/>
      <c r="R7" s="496"/>
      <c r="S7" s="496"/>
      <c r="T7" s="536"/>
    </row>
    <row r="8" spans="1:34" ht="15" customHeight="1" x14ac:dyDescent="0.2">
      <c r="A8" s="540"/>
      <c r="B8" s="543"/>
      <c r="C8" s="495" t="s">
        <v>21</v>
      </c>
      <c r="D8" s="495"/>
      <c r="E8" s="495"/>
      <c r="F8" s="495" t="s">
        <v>232</v>
      </c>
      <c r="G8" s="495"/>
      <c r="H8" s="495"/>
      <c r="I8" s="550"/>
      <c r="J8" s="547"/>
      <c r="K8" s="496"/>
      <c r="L8" s="496"/>
      <c r="M8" s="496"/>
      <c r="N8" s="496"/>
      <c r="O8" s="496"/>
      <c r="P8" s="496"/>
      <c r="Q8" s="496"/>
      <c r="R8" s="496"/>
      <c r="S8" s="496"/>
      <c r="T8" s="536"/>
    </row>
    <row r="9" spans="1:34" ht="15" customHeight="1" x14ac:dyDescent="0.2">
      <c r="A9" s="540"/>
      <c r="B9" s="543"/>
      <c r="C9" s="534" t="s">
        <v>34</v>
      </c>
      <c r="D9" s="534"/>
      <c r="E9" s="534"/>
      <c r="F9" s="534" t="s">
        <v>273</v>
      </c>
      <c r="G9" s="534"/>
      <c r="H9" s="534"/>
      <c r="I9" s="550"/>
      <c r="J9" s="547"/>
      <c r="K9" s="496" t="s">
        <v>422</v>
      </c>
      <c r="L9" s="496"/>
      <c r="M9" s="496"/>
      <c r="N9" s="496"/>
      <c r="O9" s="496"/>
      <c r="P9" s="496"/>
      <c r="Q9" s="496"/>
      <c r="R9" s="496"/>
      <c r="S9" s="496"/>
      <c r="T9" s="536"/>
      <c r="W9" s="2"/>
      <c r="X9" s="2"/>
      <c r="Y9" s="2"/>
      <c r="Z9" s="2"/>
      <c r="AA9" s="2"/>
      <c r="AB9" s="2"/>
      <c r="AC9" s="2"/>
      <c r="AD9" s="2"/>
      <c r="AE9" s="2"/>
      <c r="AF9" s="2"/>
      <c r="AG9" s="2"/>
      <c r="AH9" s="2"/>
    </row>
    <row r="10" spans="1:34" ht="12.75" customHeight="1" x14ac:dyDescent="0.2">
      <c r="A10" s="540"/>
      <c r="B10" s="543"/>
      <c r="C10" s="534" t="s">
        <v>35</v>
      </c>
      <c r="D10" s="534"/>
      <c r="E10" s="534"/>
      <c r="F10" s="534" t="s">
        <v>39</v>
      </c>
      <c r="G10" s="534"/>
      <c r="H10" s="534"/>
      <c r="I10" s="550"/>
      <c r="J10" s="547"/>
      <c r="K10" s="496"/>
      <c r="L10" s="496"/>
      <c r="M10" s="496"/>
      <c r="N10" s="496"/>
      <c r="O10" s="496"/>
      <c r="P10" s="496"/>
      <c r="Q10" s="496"/>
      <c r="R10" s="496"/>
      <c r="S10" s="496"/>
      <c r="T10" s="536"/>
      <c r="W10" s="500"/>
      <c r="X10" s="500"/>
      <c r="Y10" s="500"/>
      <c r="Z10" s="518"/>
      <c r="AA10" s="500"/>
      <c r="AB10" s="500"/>
      <c r="AC10" s="500"/>
      <c r="AD10" s="500"/>
      <c r="AE10" s="500"/>
      <c r="AF10" s="500"/>
      <c r="AG10" s="500"/>
      <c r="AH10" s="500"/>
    </row>
    <row r="11" spans="1:34" ht="15" customHeight="1" x14ac:dyDescent="0.2">
      <c r="A11" s="540"/>
      <c r="B11" s="543"/>
      <c r="C11" s="534" t="s">
        <v>36</v>
      </c>
      <c r="D11" s="534"/>
      <c r="E11" s="534"/>
      <c r="F11" s="534" t="s">
        <v>40</v>
      </c>
      <c r="G11" s="534"/>
      <c r="H11" s="534"/>
      <c r="I11" s="550"/>
      <c r="J11" s="547"/>
      <c r="K11" s="496"/>
      <c r="L11" s="496"/>
      <c r="M11" s="496"/>
      <c r="N11" s="496"/>
      <c r="O11" s="496"/>
      <c r="P11" s="496"/>
      <c r="Q11" s="496"/>
      <c r="R11" s="496"/>
      <c r="S11" s="496"/>
      <c r="T11" s="536"/>
      <c r="W11" s="500"/>
      <c r="X11" s="500"/>
      <c r="Y11" s="500"/>
      <c r="Z11" s="518"/>
      <c r="AA11" s="500"/>
      <c r="AB11" s="500"/>
      <c r="AC11" s="500"/>
      <c r="AD11" s="500"/>
      <c r="AE11" s="500"/>
      <c r="AF11" s="500"/>
      <c r="AG11" s="500"/>
      <c r="AH11" s="500"/>
    </row>
    <row r="12" spans="1:34" ht="12.75" customHeight="1" x14ac:dyDescent="0.2">
      <c r="A12" s="540"/>
      <c r="B12" s="543"/>
      <c r="C12" s="534" t="s">
        <v>37</v>
      </c>
      <c r="D12" s="534"/>
      <c r="E12" s="534"/>
      <c r="F12" s="534" t="s">
        <v>41</v>
      </c>
      <c r="G12" s="534"/>
      <c r="H12" s="534"/>
      <c r="I12" s="550"/>
      <c r="J12" s="547"/>
      <c r="K12" s="496" t="s">
        <v>97</v>
      </c>
      <c r="L12" s="496"/>
      <c r="M12" s="496"/>
      <c r="N12" s="496"/>
      <c r="O12" s="496"/>
      <c r="P12" s="496"/>
      <c r="Q12" s="496"/>
      <c r="R12" s="496"/>
      <c r="S12" s="496"/>
      <c r="T12" s="536"/>
    </row>
    <row r="13" spans="1:34" ht="12.75" customHeight="1" x14ac:dyDescent="0.2">
      <c r="A13" s="540"/>
      <c r="B13" s="543"/>
      <c r="C13" s="534" t="s">
        <v>234</v>
      </c>
      <c r="D13" s="534"/>
      <c r="E13" s="534"/>
      <c r="F13" s="534" t="s">
        <v>233</v>
      </c>
      <c r="G13" s="534"/>
      <c r="H13" s="534"/>
      <c r="I13" s="550"/>
      <c r="J13" s="547"/>
      <c r="K13" s="496"/>
      <c r="L13" s="496"/>
      <c r="M13" s="496"/>
      <c r="N13" s="496"/>
      <c r="O13" s="496"/>
      <c r="P13" s="496"/>
      <c r="Q13" s="496"/>
      <c r="R13" s="496"/>
      <c r="S13" s="496"/>
      <c r="T13" s="536"/>
    </row>
    <row r="14" spans="1:34" ht="15" customHeight="1" x14ac:dyDescent="0.2">
      <c r="A14" s="540"/>
      <c r="B14" s="543"/>
      <c r="C14" s="534" t="s">
        <v>38</v>
      </c>
      <c r="D14" s="534"/>
      <c r="E14" s="534"/>
      <c r="F14" s="534" t="s">
        <v>480</v>
      </c>
      <c r="G14" s="534"/>
      <c r="H14" s="534"/>
      <c r="I14" s="550"/>
      <c r="J14" s="547"/>
      <c r="K14" s="496" t="s">
        <v>98</v>
      </c>
      <c r="L14" s="496"/>
      <c r="M14" s="496"/>
      <c r="N14" s="496"/>
      <c r="O14" s="496"/>
      <c r="P14" s="496"/>
      <c r="Q14" s="496"/>
      <c r="R14" s="496"/>
      <c r="S14" s="496"/>
      <c r="T14" s="536"/>
    </row>
    <row r="15" spans="1:34" ht="17.25" customHeight="1" x14ac:dyDescent="0.2">
      <c r="A15" s="540"/>
      <c r="B15" s="543"/>
      <c r="C15" s="84"/>
      <c r="D15" s="113" t="s">
        <v>148</v>
      </c>
      <c r="E15" s="84"/>
      <c r="F15" s="84"/>
      <c r="G15" s="84"/>
      <c r="H15" s="84"/>
      <c r="I15" s="550"/>
      <c r="J15" s="547"/>
      <c r="K15" s="82"/>
      <c r="L15" s="82"/>
      <c r="M15" s="82"/>
      <c r="N15" s="82"/>
      <c r="O15" s="82"/>
      <c r="P15" s="82"/>
      <c r="Q15" s="82"/>
      <c r="R15" s="82"/>
      <c r="S15" s="82"/>
      <c r="T15" s="536"/>
    </row>
    <row r="16" spans="1:34" ht="12.75" customHeight="1" x14ac:dyDescent="0.2">
      <c r="A16" s="540"/>
      <c r="B16" s="543"/>
      <c r="C16" s="534"/>
      <c r="D16" s="534"/>
      <c r="E16" s="534"/>
      <c r="F16" s="512"/>
      <c r="G16" s="512"/>
      <c r="H16" s="512"/>
      <c r="I16" s="550"/>
      <c r="J16" s="547"/>
      <c r="K16" s="496" t="s">
        <v>99</v>
      </c>
      <c r="L16" s="496"/>
      <c r="M16" s="496"/>
      <c r="N16" s="496"/>
      <c r="O16" s="496"/>
      <c r="P16" s="496"/>
      <c r="Q16" s="496"/>
      <c r="R16" s="496"/>
      <c r="S16" s="496"/>
      <c r="T16" s="536"/>
    </row>
    <row r="17" spans="1:21" ht="12.75" customHeight="1" x14ac:dyDescent="0.2">
      <c r="A17" s="540"/>
      <c r="B17" s="543"/>
      <c r="C17" s="534" t="s">
        <v>84</v>
      </c>
      <c r="D17" s="534"/>
      <c r="E17" s="534"/>
      <c r="F17" s="534"/>
      <c r="G17" s="534"/>
      <c r="H17" s="534"/>
      <c r="I17" s="550"/>
      <c r="J17" s="547"/>
      <c r="K17" s="496"/>
      <c r="L17" s="496"/>
      <c r="M17" s="496"/>
      <c r="N17" s="496"/>
      <c r="O17" s="496"/>
      <c r="P17" s="496"/>
      <c r="Q17" s="496"/>
      <c r="R17" s="496"/>
      <c r="S17" s="496"/>
      <c r="T17" s="536"/>
    </row>
    <row r="18" spans="1:21" ht="12.75" customHeight="1" x14ac:dyDescent="0.2">
      <c r="A18" s="540"/>
      <c r="B18" s="543"/>
      <c r="C18" s="534"/>
      <c r="D18" s="534"/>
      <c r="E18" s="534"/>
      <c r="F18" s="534"/>
      <c r="G18" s="534"/>
      <c r="H18" s="534"/>
      <c r="I18" s="550"/>
      <c r="J18" s="547"/>
      <c r="K18" s="496"/>
      <c r="L18" s="496"/>
      <c r="M18" s="496"/>
      <c r="N18" s="496"/>
      <c r="O18" s="496"/>
      <c r="P18" s="496"/>
      <c r="Q18" s="496"/>
      <c r="R18" s="496"/>
      <c r="S18" s="496"/>
      <c r="T18" s="536"/>
    </row>
    <row r="19" spans="1:21" ht="13.5" thickBot="1" x14ac:dyDescent="0.25">
      <c r="A19" s="541"/>
      <c r="B19" s="544"/>
      <c r="C19" s="538"/>
      <c r="D19" s="538"/>
      <c r="E19" s="538"/>
      <c r="F19" s="538"/>
      <c r="G19" s="538"/>
      <c r="H19" s="538"/>
      <c r="I19" s="551"/>
      <c r="J19" s="548"/>
      <c r="K19" s="539"/>
      <c r="L19" s="539"/>
      <c r="M19" s="539"/>
      <c r="N19" s="539"/>
      <c r="O19" s="539"/>
      <c r="P19" s="539"/>
      <c r="Q19" s="539"/>
      <c r="R19" s="26"/>
      <c r="S19" s="26"/>
      <c r="T19" s="537"/>
    </row>
    <row r="20" spans="1:21" ht="24" customHeight="1" x14ac:dyDescent="0.2">
      <c r="A20" s="21" t="s">
        <v>23</v>
      </c>
      <c r="B20" s="552"/>
      <c r="C20" s="561" t="s">
        <v>50</v>
      </c>
      <c r="D20" s="561"/>
      <c r="E20" s="561"/>
      <c r="F20" s="561"/>
      <c r="G20" s="561"/>
      <c r="H20" s="561"/>
      <c r="I20" s="555"/>
      <c r="J20" s="546"/>
      <c r="K20" s="47"/>
      <c r="L20" s="47"/>
      <c r="M20" s="47"/>
      <c r="N20" s="47"/>
      <c r="O20" s="47"/>
      <c r="P20" s="47"/>
      <c r="Q20" s="47"/>
      <c r="R20" s="47"/>
      <c r="S20" s="47"/>
      <c r="T20" s="519"/>
    </row>
    <row r="21" spans="1:21" ht="12.75" customHeight="1" x14ac:dyDescent="0.2">
      <c r="A21" s="540" t="s">
        <v>24</v>
      </c>
      <c r="B21" s="553"/>
      <c r="C21" s="526"/>
      <c r="D21" s="526"/>
      <c r="E21" s="526"/>
      <c r="F21" s="526"/>
      <c r="G21" s="526"/>
      <c r="H21" s="526"/>
      <c r="I21" s="556"/>
      <c r="J21" s="547"/>
      <c r="K21" s="522" t="s">
        <v>208</v>
      </c>
      <c r="L21" s="522"/>
      <c r="M21" s="522"/>
      <c r="N21" s="522"/>
      <c r="O21" s="522"/>
      <c r="P21" s="522"/>
      <c r="Q21" s="522"/>
      <c r="R21" s="522"/>
      <c r="S21" s="522"/>
      <c r="T21" s="520"/>
      <c r="U21" s="3"/>
    </row>
    <row r="22" spans="1:21" ht="12.75" customHeight="1" x14ac:dyDescent="0.2">
      <c r="A22" s="540"/>
      <c r="B22" s="553"/>
      <c r="C22" s="516" t="s">
        <v>100</v>
      </c>
      <c r="D22" s="516"/>
      <c r="E22" s="516"/>
      <c r="F22" s="516"/>
      <c r="G22" s="516"/>
      <c r="H22" s="516"/>
      <c r="I22" s="556"/>
      <c r="J22" s="547"/>
      <c r="K22" s="527" t="s">
        <v>25</v>
      </c>
      <c r="L22" s="29" t="s">
        <v>209</v>
      </c>
      <c r="M22" s="30" t="s">
        <v>149</v>
      </c>
      <c r="N22" s="30">
        <v>5</v>
      </c>
      <c r="O22" s="31">
        <v>5</v>
      </c>
      <c r="P22" s="32">
        <v>10</v>
      </c>
      <c r="Q22" s="32">
        <v>15</v>
      </c>
      <c r="R22" s="32">
        <v>20</v>
      </c>
      <c r="S22" s="32">
        <v>25</v>
      </c>
      <c r="T22" s="520"/>
      <c r="U22" s="2"/>
    </row>
    <row r="23" spans="1:21" x14ac:dyDescent="0.2">
      <c r="A23" s="540"/>
      <c r="B23" s="553"/>
      <c r="C23" s="516" t="s">
        <v>222</v>
      </c>
      <c r="D23" s="516"/>
      <c r="E23" s="516"/>
      <c r="F23" s="516"/>
      <c r="G23" s="516"/>
      <c r="H23" s="516"/>
      <c r="I23" s="556"/>
      <c r="J23" s="547"/>
      <c r="K23" s="528"/>
      <c r="L23" s="33" t="s">
        <v>210</v>
      </c>
      <c r="M23" s="30" t="s">
        <v>211</v>
      </c>
      <c r="N23" s="30">
        <v>4</v>
      </c>
      <c r="O23" s="31">
        <v>4</v>
      </c>
      <c r="P23" s="31">
        <v>8</v>
      </c>
      <c r="Q23" s="32">
        <v>12</v>
      </c>
      <c r="R23" s="32">
        <v>16</v>
      </c>
      <c r="S23" s="32">
        <v>20</v>
      </c>
      <c r="T23" s="520"/>
      <c r="U23" s="2"/>
    </row>
    <row r="24" spans="1:21" x14ac:dyDescent="0.2">
      <c r="A24" s="540"/>
      <c r="B24" s="553"/>
      <c r="C24" s="516" t="s">
        <v>223</v>
      </c>
      <c r="D24" s="516"/>
      <c r="E24" s="516"/>
      <c r="F24" s="516"/>
      <c r="G24" s="516"/>
      <c r="H24" s="516"/>
      <c r="I24" s="556"/>
      <c r="J24" s="547"/>
      <c r="K24" s="528"/>
      <c r="L24" s="33" t="s">
        <v>212</v>
      </c>
      <c r="M24" s="30" t="s">
        <v>105</v>
      </c>
      <c r="N24" s="30">
        <v>3</v>
      </c>
      <c r="O24" s="34">
        <v>3</v>
      </c>
      <c r="P24" s="31">
        <v>6</v>
      </c>
      <c r="Q24" s="31">
        <v>9</v>
      </c>
      <c r="R24" s="32">
        <v>12</v>
      </c>
      <c r="S24" s="32">
        <v>15</v>
      </c>
      <c r="T24" s="520"/>
      <c r="U24" s="2"/>
    </row>
    <row r="25" spans="1:21" x14ac:dyDescent="0.2">
      <c r="A25" s="540"/>
      <c r="B25" s="553"/>
      <c r="C25" s="516" t="s">
        <v>226</v>
      </c>
      <c r="D25" s="516"/>
      <c r="E25" s="516"/>
      <c r="F25" s="516"/>
      <c r="G25" s="516"/>
      <c r="H25" s="516"/>
      <c r="I25" s="556"/>
      <c r="J25" s="547"/>
      <c r="K25" s="528"/>
      <c r="L25" s="33" t="s">
        <v>213</v>
      </c>
      <c r="M25" s="30" t="s">
        <v>214</v>
      </c>
      <c r="N25" s="30">
        <v>2</v>
      </c>
      <c r="O25" s="34">
        <v>2</v>
      </c>
      <c r="P25" s="31">
        <v>4</v>
      </c>
      <c r="Q25" s="31">
        <v>6</v>
      </c>
      <c r="R25" s="31">
        <v>8</v>
      </c>
      <c r="S25" s="32">
        <v>10</v>
      </c>
      <c r="T25" s="520"/>
      <c r="U25" s="2"/>
    </row>
    <row r="26" spans="1:21" x14ac:dyDescent="0.2">
      <c r="A26" s="540"/>
      <c r="B26" s="553"/>
      <c r="C26" s="516" t="s">
        <v>227</v>
      </c>
      <c r="D26" s="516"/>
      <c r="E26" s="516"/>
      <c r="F26" s="516"/>
      <c r="G26" s="516"/>
      <c r="H26" s="516"/>
      <c r="I26" s="556"/>
      <c r="J26" s="547"/>
      <c r="K26" s="529"/>
      <c r="L26" s="33" t="s">
        <v>215</v>
      </c>
      <c r="M26" s="30" t="s">
        <v>128</v>
      </c>
      <c r="N26" s="30">
        <v>1</v>
      </c>
      <c r="O26" s="35">
        <v>1</v>
      </c>
      <c r="P26" s="35">
        <v>2</v>
      </c>
      <c r="Q26" s="35">
        <v>3</v>
      </c>
      <c r="R26" s="36">
        <v>4</v>
      </c>
      <c r="S26" s="31">
        <v>5</v>
      </c>
      <c r="T26" s="520"/>
      <c r="U26" s="2"/>
    </row>
    <row r="27" spans="1:21" ht="12.75" customHeight="1" x14ac:dyDescent="0.2">
      <c r="A27" s="540"/>
      <c r="B27" s="553"/>
      <c r="C27" s="516" t="s">
        <v>224</v>
      </c>
      <c r="D27" s="516"/>
      <c r="E27" s="516"/>
      <c r="F27" s="516"/>
      <c r="G27" s="516"/>
      <c r="H27" s="516"/>
      <c r="I27" s="556"/>
      <c r="J27" s="547"/>
      <c r="K27" s="37"/>
      <c r="L27" s="37"/>
      <c r="M27" s="37"/>
      <c r="N27" s="37"/>
      <c r="O27" s="30">
        <v>1</v>
      </c>
      <c r="P27" s="30">
        <v>2</v>
      </c>
      <c r="Q27" s="30">
        <v>3</v>
      </c>
      <c r="R27" s="38">
        <v>4</v>
      </c>
      <c r="S27" s="30">
        <v>5</v>
      </c>
      <c r="T27" s="520"/>
    </row>
    <row r="28" spans="1:21" ht="12.75" customHeight="1" x14ac:dyDescent="0.2">
      <c r="A28" s="540"/>
      <c r="B28" s="553"/>
      <c r="C28" s="2"/>
      <c r="D28" s="2"/>
      <c r="E28" s="2"/>
      <c r="F28" s="2"/>
      <c r="G28" s="2"/>
      <c r="H28" s="2"/>
      <c r="I28" s="556"/>
      <c r="J28" s="547"/>
      <c r="K28" s="39"/>
      <c r="L28" s="39"/>
      <c r="M28" s="40"/>
      <c r="N28" s="40"/>
      <c r="O28" s="30" t="s">
        <v>142</v>
      </c>
      <c r="P28" s="30" t="s">
        <v>216</v>
      </c>
      <c r="Q28" s="30" t="s">
        <v>141</v>
      </c>
      <c r="R28" s="30" t="s">
        <v>217</v>
      </c>
      <c r="S28" s="30" t="s">
        <v>140</v>
      </c>
      <c r="T28" s="520"/>
    </row>
    <row r="29" spans="1:21" ht="12.75" customHeight="1" x14ac:dyDescent="0.2">
      <c r="A29" s="540"/>
      <c r="B29" s="553"/>
      <c r="C29" s="526" t="s">
        <v>423</v>
      </c>
      <c r="D29" s="526"/>
      <c r="E29" s="526"/>
      <c r="F29" s="526"/>
      <c r="G29" s="526"/>
      <c r="H29" s="526"/>
      <c r="I29" s="556"/>
      <c r="J29" s="547"/>
      <c r="K29" s="39"/>
      <c r="L29" s="39"/>
      <c r="M29" s="40"/>
      <c r="N29" s="40"/>
      <c r="O29" s="41" t="s">
        <v>218</v>
      </c>
      <c r="P29" s="41" t="s">
        <v>219</v>
      </c>
      <c r="Q29" s="41" t="s">
        <v>88</v>
      </c>
      <c r="R29" s="41" t="s">
        <v>220</v>
      </c>
      <c r="S29" s="41" t="s">
        <v>221</v>
      </c>
      <c r="T29" s="520"/>
    </row>
    <row r="30" spans="1:21" ht="25.5" customHeight="1" x14ac:dyDescent="0.2">
      <c r="A30" s="540"/>
      <c r="B30" s="553"/>
      <c r="C30" s="516" t="s">
        <v>225</v>
      </c>
      <c r="D30" s="516"/>
      <c r="E30" s="516"/>
      <c r="F30" s="516"/>
      <c r="G30" s="516"/>
      <c r="H30" s="516"/>
      <c r="I30" s="556"/>
      <c r="J30" s="547"/>
      <c r="K30" s="42"/>
      <c r="L30" s="39"/>
      <c r="M30" s="43"/>
      <c r="N30" s="43"/>
      <c r="O30" s="523" t="s">
        <v>26</v>
      </c>
      <c r="P30" s="524"/>
      <c r="Q30" s="524"/>
      <c r="R30" s="524"/>
      <c r="S30" s="524"/>
      <c r="T30" s="520"/>
    </row>
    <row r="31" spans="1:21" ht="12.75" customHeight="1" x14ac:dyDescent="0.2">
      <c r="A31" s="540"/>
      <c r="B31" s="553"/>
      <c r="C31" s="516" t="s">
        <v>228</v>
      </c>
      <c r="D31" s="516"/>
      <c r="E31" s="516"/>
      <c r="F31" s="516"/>
      <c r="G31" s="516"/>
      <c r="H31" s="516"/>
      <c r="I31" s="556"/>
      <c r="J31" s="547"/>
      <c r="K31" s="48"/>
      <c r="L31" s="48"/>
      <c r="M31" s="48"/>
      <c r="N31" s="48"/>
      <c r="O31" s="48"/>
      <c r="P31" s="48"/>
      <c r="Q31" s="48"/>
      <c r="R31" s="48"/>
      <c r="S31" s="48"/>
      <c r="T31" s="520"/>
    </row>
    <row r="32" spans="1:21" ht="12.75" customHeight="1" x14ac:dyDescent="0.2">
      <c r="A32" s="540"/>
      <c r="B32" s="553"/>
      <c r="C32" s="516" t="s">
        <v>229</v>
      </c>
      <c r="D32" s="516"/>
      <c r="E32" s="516"/>
      <c r="F32" s="516"/>
      <c r="G32" s="516"/>
      <c r="H32" s="516"/>
      <c r="I32" s="556"/>
      <c r="J32" s="547"/>
      <c r="K32" s="525" t="s">
        <v>43</v>
      </c>
      <c r="L32" s="525"/>
      <c r="M32" s="525"/>
      <c r="N32" s="525"/>
      <c r="O32" s="525"/>
      <c r="P32" s="525"/>
      <c r="Q32" s="525"/>
      <c r="R32" s="525"/>
      <c r="S32" s="525"/>
      <c r="T32" s="520"/>
    </row>
    <row r="33" spans="1:20" ht="12.75" customHeight="1" x14ac:dyDescent="0.2">
      <c r="A33" s="540"/>
      <c r="B33" s="553"/>
      <c r="C33" s="516" t="s">
        <v>230</v>
      </c>
      <c r="D33" s="516"/>
      <c r="E33" s="516"/>
      <c r="F33" s="516"/>
      <c r="G33" s="516"/>
      <c r="H33" s="516"/>
      <c r="I33" s="556"/>
      <c r="J33" s="547"/>
      <c r="K33" s="48"/>
      <c r="L33" s="48"/>
      <c r="M33" s="48"/>
      <c r="N33" s="48"/>
      <c r="O33" s="48"/>
      <c r="P33" s="48"/>
      <c r="Q33" s="48"/>
      <c r="R33" s="48"/>
      <c r="S33" s="48"/>
      <c r="T33" s="520"/>
    </row>
    <row r="34" spans="1:20" ht="12.75" customHeight="1" x14ac:dyDescent="0.2">
      <c r="A34" s="540"/>
      <c r="B34" s="553"/>
      <c r="C34" s="516" t="s">
        <v>231</v>
      </c>
      <c r="D34" s="516"/>
      <c r="E34" s="516"/>
      <c r="F34" s="516"/>
      <c r="G34" s="516"/>
      <c r="H34" s="516"/>
      <c r="I34" s="556"/>
      <c r="J34" s="547"/>
      <c r="K34" s="526" t="s">
        <v>425</v>
      </c>
      <c r="L34" s="526"/>
      <c r="M34" s="526"/>
      <c r="N34" s="526"/>
      <c r="O34" s="526"/>
      <c r="P34" s="526"/>
      <c r="Q34" s="526"/>
      <c r="R34" s="526"/>
      <c r="S34" s="526"/>
      <c r="T34" s="520"/>
    </row>
    <row r="35" spans="1:20" ht="12.75" customHeight="1" x14ac:dyDescent="0.2">
      <c r="A35" s="540"/>
      <c r="B35" s="553"/>
      <c r="C35" s="69"/>
      <c r="D35" s="69"/>
      <c r="E35" s="69"/>
      <c r="F35" s="69"/>
      <c r="G35" s="69"/>
      <c r="H35" s="69"/>
      <c r="I35" s="556"/>
      <c r="J35" s="547"/>
      <c r="K35" s="526"/>
      <c r="L35" s="526"/>
      <c r="M35" s="526"/>
      <c r="N35" s="526"/>
      <c r="O35" s="526"/>
      <c r="P35" s="526"/>
      <c r="Q35" s="526"/>
      <c r="R35" s="526"/>
      <c r="S35" s="526"/>
      <c r="T35" s="520"/>
    </row>
    <row r="36" spans="1:20" ht="30" customHeight="1" x14ac:dyDescent="0.2">
      <c r="A36" s="540"/>
      <c r="B36" s="553"/>
      <c r="C36" s="495" t="s">
        <v>424</v>
      </c>
      <c r="D36" s="495"/>
      <c r="E36" s="495"/>
      <c r="F36" s="495"/>
      <c r="G36" s="495"/>
      <c r="H36" s="495"/>
      <c r="I36" s="556"/>
      <c r="J36" s="547"/>
      <c r="K36" s="526"/>
      <c r="L36" s="526"/>
      <c r="M36" s="526"/>
      <c r="N36" s="526"/>
      <c r="O36" s="526"/>
      <c r="P36" s="526"/>
      <c r="Q36" s="526"/>
      <c r="R36" s="526"/>
      <c r="S36" s="526"/>
      <c r="T36" s="520"/>
    </row>
    <row r="37" spans="1:20" ht="13.5" thickBot="1" x14ac:dyDescent="0.25">
      <c r="A37" s="541"/>
      <c r="B37" s="554"/>
      <c r="C37" s="560"/>
      <c r="D37" s="560"/>
      <c r="E37" s="560"/>
      <c r="F37" s="560"/>
      <c r="G37" s="560"/>
      <c r="H37" s="560"/>
      <c r="I37" s="557"/>
      <c r="J37" s="548"/>
      <c r="K37" s="513"/>
      <c r="L37" s="513"/>
      <c r="M37" s="513"/>
      <c r="N37" s="513"/>
      <c r="O37" s="513"/>
      <c r="P37" s="513"/>
      <c r="Q37" s="513"/>
      <c r="R37" s="28"/>
      <c r="S37" s="28"/>
      <c r="T37" s="521"/>
    </row>
    <row r="38" spans="1:20" ht="24" customHeight="1" x14ac:dyDescent="0.2">
      <c r="A38" s="21" t="s">
        <v>27</v>
      </c>
      <c r="B38" s="552"/>
      <c r="I38" s="555"/>
      <c r="J38" s="565"/>
      <c r="K38" s="46"/>
      <c r="L38" s="46"/>
      <c r="M38" s="46"/>
      <c r="N38" s="46"/>
      <c r="O38" s="46"/>
      <c r="P38" s="46"/>
      <c r="Q38" s="46"/>
      <c r="R38" s="44"/>
      <c r="S38" s="44"/>
      <c r="T38" s="502"/>
    </row>
    <row r="39" spans="1:20" ht="21" customHeight="1" x14ac:dyDescent="0.2">
      <c r="A39" s="558" t="s">
        <v>47</v>
      </c>
      <c r="B39" s="553"/>
      <c r="C39" s="517" t="s">
        <v>481</v>
      </c>
      <c r="D39" s="517"/>
      <c r="E39" s="517"/>
      <c r="F39" s="517"/>
      <c r="G39" s="517"/>
      <c r="H39" s="517"/>
      <c r="I39" s="556"/>
      <c r="J39" s="566"/>
      <c r="K39" s="71"/>
      <c r="L39" s="514"/>
      <c r="M39" s="514"/>
      <c r="N39" s="514"/>
      <c r="O39" s="514"/>
      <c r="P39" s="514"/>
      <c r="Q39" s="514"/>
      <c r="R39" s="514"/>
      <c r="S39" s="514"/>
      <c r="T39" s="502"/>
    </row>
    <row r="40" spans="1:20" ht="15.75" customHeight="1" x14ac:dyDescent="0.2">
      <c r="A40" s="558"/>
      <c r="B40" s="553"/>
      <c r="C40" s="517"/>
      <c r="D40" s="517"/>
      <c r="E40" s="517"/>
      <c r="F40" s="517"/>
      <c r="G40" s="517"/>
      <c r="H40" s="517"/>
      <c r="I40" s="556"/>
      <c r="J40" s="566"/>
      <c r="K40" s="72"/>
      <c r="L40" s="515"/>
      <c r="M40" s="73"/>
      <c r="N40" s="74"/>
      <c r="O40" s="75"/>
      <c r="P40" s="75"/>
      <c r="Q40" s="75"/>
      <c r="R40" s="75"/>
      <c r="S40" s="75"/>
      <c r="T40" s="502"/>
    </row>
    <row r="41" spans="1:20" ht="12.75" customHeight="1" x14ac:dyDescent="0.2">
      <c r="A41" s="558"/>
      <c r="B41" s="553"/>
      <c r="I41" s="556"/>
      <c r="J41" s="566"/>
      <c r="K41" s="72"/>
      <c r="L41" s="515"/>
      <c r="M41" s="76"/>
      <c r="N41" s="74"/>
      <c r="O41" s="75"/>
      <c r="P41" s="75"/>
      <c r="Q41" s="75"/>
      <c r="R41" s="75"/>
      <c r="S41" s="75"/>
      <c r="T41" s="502"/>
    </row>
    <row r="42" spans="1:20" x14ac:dyDescent="0.2">
      <c r="A42" s="558"/>
      <c r="B42" s="553"/>
      <c r="C42" s="496" t="s">
        <v>101</v>
      </c>
      <c r="D42" s="496"/>
      <c r="E42" s="496"/>
      <c r="F42" s="496"/>
      <c r="G42" s="496"/>
      <c r="H42" s="496"/>
      <c r="I42" s="556"/>
      <c r="J42" s="566"/>
      <c r="K42" s="72"/>
      <c r="L42" s="515"/>
      <c r="M42" s="76"/>
      <c r="N42" s="74"/>
      <c r="O42" s="75"/>
      <c r="P42" s="75"/>
      <c r="Q42" s="75"/>
      <c r="R42" s="75"/>
      <c r="S42" s="75"/>
      <c r="T42" s="502"/>
    </row>
    <row r="43" spans="1:20" x14ac:dyDescent="0.2">
      <c r="A43" s="558"/>
      <c r="B43" s="553"/>
      <c r="C43" s="496"/>
      <c r="D43" s="496"/>
      <c r="E43" s="496"/>
      <c r="F43" s="496"/>
      <c r="G43" s="496"/>
      <c r="H43" s="496"/>
      <c r="I43" s="556"/>
      <c r="J43" s="566"/>
      <c r="K43" s="72"/>
      <c r="L43" s="515"/>
      <c r="M43" s="76"/>
      <c r="N43" s="74"/>
      <c r="O43" s="75"/>
      <c r="P43" s="75"/>
      <c r="Q43" s="75"/>
      <c r="R43" s="75"/>
      <c r="S43" s="75"/>
      <c r="T43" s="502"/>
    </row>
    <row r="44" spans="1:20" ht="12.75" customHeight="1" x14ac:dyDescent="0.2">
      <c r="A44" s="558"/>
      <c r="B44" s="553"/>
      <c r="C44" s="496"/>
      <c r="D44" s="496"/>
      <c r="E44" s="496"/>
      <c r="F44" s="496"/>
      <c r="G44" s="496"/>
      <c r="H44" s="496"/>
      <c r="I44" s="556"/>
      <c r="J44" s="566"/>
      <c r="K44" s="72"/>
      <c r="L44" s="515"/>
      <c r="M44" s="76"/>
      <c r="N44" s="74"/>
      <c r="O44" s="75"/>
      <c r="P44" s="75"/>
      <c r="Q44" s="75"/>
      <c r="R44" s="75"/>
      <c r="S44" s="75"/>
      <c r="T44" s="502"/>
    </row>
    <row r="45" spans="1:20" ht="12.75" customHeight="1" x14ac:dyDescent="0.2">
      <c r="A45" s="558"/>
      <c r="B45" s="553"/>
      <c r="C45" s="496"/>
      <c r="D45" s="496"/>
      <c r="E45" s="496"/>
      <c r="F45" s="496"/>
      <c r="G45" s="496"/>
      <c r="H45" s="496"/>
      <c r="I45" s="556"/>
      <c r="J45" s="566"/>
      <c r="K45" s="72"/>
      <c r="L45" s="515"/>
      <c r="M45" s="76"/>
      <c r="N45" s="74"/>
      <c r="O45" s="75"/>
      <c r="P45" s="75"/>
      <c r="Q45" s="75"/>
      <c r="R45" s="75"/>
      <c r="S45" s="75"/>
      <c r="T45" s="502"/>
    </row>
    <row r="46" spans="1:20" ht="12.75" customHeight="1" x14ac:dyDescent="0.2">
      <c r="A46" s="558"/>
      <c r="B46" s="553"/>
      <c r="C46" s="19"/>
      <c r="D46" s="23"/>
      <c r="E46" s="23"/>
      <c r="F46" s="23"/>
      <c r="G46" s="23"/>
      <c r="H46" s="23"/>
      <c r="I46" s="556"/>
      <c r="J46" s="566"/>
      <c r="K46" s="72"/>
      <c r="L46" s="515"/>
      <c r="M46" s="76"/>
      <c r="N46" s="74"/>
      <c r="O46" s="75"/>
      <c r="P46" s="75"/>
      <c r="Q46" s="75"/>
      <c r="R46" s="75"/>
      <c r="S46" s="75"/>
      <c r="T46" s="502"/>
    </row>
    <row r="47" spans="1:20" ht="12.75" customHeight="1" x14ac:dyDescent="0.2">
      <c r="A47" s="558"/>
      <c r="B47" s="553"/>
      <c r="C47" s="517" t="s">
        <v>426</v>
      </c>
      <c r="D47" s="517"/>
      <c r="E47" s="517"/>
      <c r="F47" s="517"/>
      <c r="G47" s="517"/>
      <c r="H47" s="517"/>
      <c r="I47" s="556"/>
      <c r="J47" s="566"/>
      <c r="K47" s="72"/>
      <c r="L47" s="515"/>
      <c r="M47" s="76"/>
      <c r="N47" s="74"/>
      <c r="O47" s="75"/>
      <c r="P47" s="75"/>
      <c r="Q47" s="75"/>
      <c r="R47" s="75"/>
      <c r="S47" s="75"/>
      <c r="T47" s="502"/>
    </row>
    <row r="48" spans="1:20" ht="12.75" customHeight="1" x14ac:dyDescent="0.2">
      <c r="A48" s="558"/>
      <c r="B48" s="553"/>
      <c r="C48" s="517"/>
      <c r="D48" s="517"/>
      <c r="E48" s="517"/>
      <c r="F48" s="517"/>
      <c r="G48" s="517"/>
      <c r="H48" s="517"/>
      <c r="I48" s="556"/>
      <c r="J48" s="566"/>
      <c r="K48" s="72"/>
      <c r="L48" s="515"/>
      <c r="M48" s="76"/>
      <c r="N48" s="74"/>
      <c r="O48" s="75"/>
      <c r="P48" s="75"/>
      <c r="Q48" s="75"/>
      <c r="R48" s="75"/>
      <c r="S48" s="75"/>
      <c r="T48" s="502"/>
    </row>
    <row r="49" spans="1:20" ht="12.75" customHeight="1" x14ac:dyDescent="0.2">
      <c r="A49" s="558"/>
      <c r="B49" s="553"/>
      <c r="C49" s="517"/>
      <c r="D49" s="517"/>
      <c r="E49" s="517"/>
      <c r="F49" s="517"/>
      <c r="G49" s="517"/>
      <c r="H49" s="517"/>
      <c r="I49" s="556"/>
      <c r="J49" s="566"/>
      <c r="K49" s="72"/>
      <c r="L49" s="515"/>
      <c r="M49" s="76"/>
      <c r="N49" s="74"/>
      <c r="O49" s="75"/>
      <c r="P49" s="75"/>
      <c r="Q49" s="75"/>
      <c r="R49" s="75"/>
      <c r="S49" s="75"/>
      <c r="T49" s="502"/>
    </row>
    <row r="50" spans="1:20" ht="12.75" customHeight="1" x14ac:dyDescent="0.2">
      <c r="A50" s="558"/>
      <c r="B50" s="553"/>
      <c r="C50" s="517"/>
      <c r="D50" s="517"/>
      <c r="E50" s="517"/>
      <c r="F50" s="517"/>
      <c r="G50" s="517"/>
      <c r="H50" s="517"/>
      <c r="I50" s="556"/>
      <c r="J50" s="566"/>
      <c r="K50" s="72"/>
      <c r="L50" s="515"/>
      <c r="M50" s="76"/>
      <c r="N50" s="74"/>
      <c r="O50" s="75"/>
      <c r="P50" s="75"/>
      <c r="Q50" s="75"/>
      <c r="R50" s="75"/>
      <c r="S50" s="75"/>
      <c r="T50" s="502"/>
    </row>
    <row r="51" spans="1:20" ht="12.75" customHeight="1" x14ac:dyDescent="0.2">
      <c r="A51" s="558"/>
      <c r="B51" s="553"/>
      <c r="C51" s="517"/>
      <c r="D51" s="517"/>
      <c r="E51" s="517"/>
      <c r="F51" s="517"/>
      <c r="G51" s="517"/>
      <c r="H51" s="517"/>
      <c r="I51" s="556"/>
      <c r="J51" s="566"/>
      <c r="K51" s="72"/>
      <c r="L51" s="515"/>
      <c r="M51" s="76"/>
      <c r="N51" s="74"/>
      <c r="O51" s="75"/>
      <c r="P51" s="75"/>
      <c r="Q51" s="75"/>
      <c r="R51" s="75"/>
      <c r="S51" s="75"/>
      <c r="T51" s="502"/>
    </row>
    <row r="52" spans="1:20" ht="12.75" customHeight="1" x14ac:dyDescent="0.2">
      <c r="A52" s="558"/>
      <c r="B52" s="553"/>
      <c r="C52" s="517"/>
      <c r="D52" s="517"/>
      <c r="E52" s="517"/>
      <c r="F52" s="517"/>
      <c r="G52" s="517"/>
      <c r="H52" s="517"/>
      <c r="I52" s="556"/>
      <c r="J52" s="566"/>
      <c r="K52" s="72"/>
      <c r="L52" s="515"/>
      <c r="M52" s="76"/>
      <c r="N52" s="74"/>
      <c r="O52" s="75"/>
      <c r="P52" s="75"/>
      <c r="Q52" s="75"/>
      <c r="R52" s="75"/>
      <c r="S52" s="75"/>
      <c r="T52" s="502"/>
    </row>
    <row r="53" spans="1:20" ht="12.75" customHeight="1" x14ac:dyDescent="0.2">
      <c r="A53" s="558"/>
      <c r="B53" s="553"/>
      <c r="C53" s="517"/>
      <c r="D53" s="517"/>
      <c r="E53" s="517"/>
      <c r="F53" s="517"/>
      <c r="G53" s="517"/>
      <c r="H53" s="517"/>
      <c r="I53" s="556"/>
      <c r="J53" s="566"/>
      <c r="K53" s="72"/>
      <c r="L53" s="515"/>
      <c r="M53" s="76"/>
      <c r="N53" s="74"/>
      <c r="O53" s="75"/>
      <c r="P53" s="75"/>
      <c r="Q53" s="75"/>
      <c r="R53" s="75"/>
      <c r="S53" s="75"/>
      <c r="T53" s="502"/>
    </row>
    <row r="54" spans="1:20" ht="12.75" customHeight="1" x14ac:dyDescent="0.2">
      <c r="A54" s="558"/>
      <c r="B54" s="553"/>
      <c r="C54" s="517"/>
      <c r="D54" s="517"/>
      <c r="E54" s="517"/>
      <c r="F54" s="517"/>
      <c r="G54" s="517"/>
      <c r="H54" s="517"/>
      <c r="I54" s="556"/>
      <c r="J54" s="566"/>
      <c r="K54" s="72"/>
      <c r="L54" s="515"/>
      <c r="M54" s="76"/>
      <c r="N54" s="74"/>
      <c r="O54" s="75"/>
      <c r="P54" s="75"/>
      <c r="Q54" s="75"/>
      <c r="R54" s="75"/>
      <c r="S54" s="75"/>
      <c r="T54" s="502"/>
    </row>
    <row r="55" spans="1:20" ht="12.75" customHeight="1" x14ac:dyDescent="0.2">
      <c r="A55" s="558"/>
      <c r="B55" s="553"/>
      <c r="C55" s="517"/>
      <c r="D55" s="517"/>
      <c r="E55" s="517"/>
      <c r="F55" s="517"/>
      <c r="G55" s="517"/>
      <c r="H55" s="517"/>
      <c r="I55" s="556"/>
      <c r="J55" s="566"/>
      <c r="K55" s="72"/>
      <c r="L55" s="515"/>
      <c r="M55" s="76"/>
      <c r="N55" s="74"/>
      <c r="O55" s="75"/>
      <c r="P55" s="75"/>
      <c r="Q55" s="75"/>
      <c r="R55" s="75"/>
      <c r="S55" s="75"/>
      <c r="T55" s="502"/>
    </row>
    <row r="56" spans="1:20" ht="12.75" customHeight="1" x14ac:dyDescent="0.2">
      <c r="A56" s="558"/>
      <c r="B56" s="553"/>
      <c r="C56" s="517"/>
      <c r="D56" s="517"/>
      <c r="E56" s="517"/>
      <c r="F56" s="517"/>
      <c r="G56" s="517"/>
      <c r="H56" s="517"/>
      <c r="I56" s="556"/>
      <c r="J56" s="566"/>
      <c r="K56" s="72"/>
      <c r="L56" s="515"/>
      <c r="M56" s="76"/>
      <c r="N56" s="74"/>
      <c r="O56" s="75"/>
      <c r="P56" s="75"/>
      <c r="Q56" s="75"/>
      <c r="R56" s="75"/>
      <c r="S56" s="75"/>
      <c r="T56" s="502"/>
    </row>
    <row r="57" spans="1:20" ht="12.75" customHeight="1" x14ac:dyDescent="0.2">
      <c r="A57" s="558"/>
      <c r="B57" s="553"/>
      <c r="C57" s="70"/>
      <c r="D57" s="70"/>
      <c r="E57" s="70"/>
      <c r="F57" s="70"/>
      <c r="G57" s="70"/>
      <c r="H57" s="70"/>
      <c r="I57" s="556"/>
      <c r="J57" s="566"/>
      <c r="K57" s="72"/>
      <c r="L57" s="515"/>
      <c r="M57" s="76"/>
      <c r="N57" s="74"/>
      <c r="O57" s="75"/>
      <c r="P57" s="75"/>
      <c r="Q57" s="75"/>
      <c r="R57" s="75"/>
      <c r="S57" s="75"/>
      <c r="T57" s="502"/>
    </row>
    <row r="58" spans="1:20" ht="12.75" customHeight="1" x14ac:dyDescent="0.2">
      <c r="A58" s="558"/>
      <c r="B58" s="553"/>
      <c r="C58" s="517" t="s">
        <v>427</v>
      </c>
      <c r="D58" s="517"/>
      <c r="E58" s="517"/>
      <c r="F58" s="517"/>
      <c r="G58" s="517"/>
      <c r="H58" s="517"/>
      <c r="I58" s="556"/>
      <c r="J58" s="566"/>
      <c r="K58" s="72"/>
      <c r="L58" s="515"/>
      <c r="M58" s="76"/>
      <c r="N58" s="74"/>
      <c r="O58" s="75"/>
      <c r="P58" s="75"/>
      <c r="Q58" s="75"/>
      <c r="R58" s="75"/>
      <c r="S58" s="75"/>
      <c r="T58" s="502"/>
    </row>
    <row r="59" spans="1:20" ht="12.75" customHeight="1" x14ac:dyDescent="0.2">
      <c r="A59" s="558"/>
      <c r="B59" s="553"/>
      <c r="C59" s="517"/>
      <c r="D59" s="517"/>
      <c r="E59" s="517"/>
      <c r="F59" s="517"/>
      <c r="G59" s="517"/>
      <c r="H59" s="517"/>
      <c r="I59" s="556"/>
      <c r="J59" s="566"/>
      <c r="K59" s="72"/>
      <c r="L59" s="515"/>
      <c r="M59" s="76"/>
      <c r="N59" s="74"/>
      <c r="O59" s="75"/>
      <c r="P59" s="75"/>
      <c r="Q59" s="75"/>
      <c r="R59" s="75"/>
      <c r="S59" s="75"/>
      <c r="T59" s="502"/>
    </row>
    <row r="60" spans="1:20" ht="12.75" customHeight="1" x14ac:dyDescent="0.2">
      <c r="A60" s="558"/>
      <c r="B60" s="553"/>
      <c r="C60" s="517"/>
      <c r="D60" s="517"/>
      <c r="E60" s="517"/>
      <c r="F60" s="517"/>
      <c r="G60" s="517"/>
      <c r="H60" s="517"/>
      <c r="I60" s="556"/>
      <c r="J60" s="566"/>
      <c r="K60" s="72"/>
      <c r="L60" s="515"/>
      <c r="M60" s="76"/>
      <c r="N60" s="74"/>
      <c r="O60" s="75"/>
      <c r="P60" s="75"/>
      <c r="Q60" s="75"/>
      <c r="R60" s="75"/>
      <c r="S60" s="75"/>
      <c r="T60" s="502"/>
    </row>
    <row r="61" spans="1:20" ht="12.75" customHeight="1" x14ac:dyDescent="0.2">
      <c r="A61" s="558"/>
      <c r="B61" s="553"/>
      <c r="C61" s="517"/>
      <c r="D61" s="517"/>
      <c r="E61" s="517"/>
      <c r="F61" s="517"/>
      <c r="G61" s="517"/>
      <c r="H61" s="517"/>
      <c r="I61" s="556"/>
      <c r="J61" s="566"/>
      <c r="K61" s="72"/>
      <c r="L61" s="515"/>
      <c r="M61" s="76"/>
      <c r="N61" s="74"/>
      <c r="O61" s="75"/>
      <c r="P61" s="75"/>
      <c r="Q61" s="75"/>
      <c r="R61" s="75"/>
      <c r="S61" s="75"/>
      <c r="T61" s="502"/>
    </row>
    <row r="62" spans="1:20" ht="12.75" customHeight="1" x14ac:dyDescent="0.2">
      <c r="A62" s="558"/>
      <c r="B62" s="553"/>
      <c r="C62" s="517"/>
      <c r="D62" s="517"/>
      <c r="E62" s="517"/>
      <c r="F62" s="517"/>
      <c r="G62" s="517"/>
      <c r="H62" s="517"/>
      <c r="I62" s="556"/>
      <c r="J62" s="566"/>
      <c r="K62" s="72"/>
      <c r="L62" s="515"/>
      <c r="M62" s="76"/>
      <c r="N62" s="74"/>
      <c r="O62" s="75"/>
      <c r="P62" s="75"/>
      <c r="Q62" s="75"/>
      <c r="R62" s="75"/>
      <c r="S62" s="75"/>
      <c r="T62" s="502"/>
    </row>
    <row r="63" spans="1:20" ht="12.75" customHeight="1" x14ac:dyDescent="0.2">
      <c r="A63" s="558"/>
      <c r="B63" s="553"/>
      <c r="C63" s="517"/>
      <c r="D63" s="517"/>
      <c r="E63" s="517"/>
      <c r="F63" s="517"/>
      <c r="G63" s="517"/>
      <c r="H63" s="517"/>
      <c r="I63" s="556"/>
      <c r="J63" s="566"/>
      <c r="K63" s="72"/>
      <c r="L63" s="515"/>
      <c r="M63" s="76"/>
      <c r="N63" s="74"/>
      <c r="O63" s="75"/>
      <c r="P63" s="75"/>
      <c r="Q63" s="75"/>
      <c r="R63" s="75"/>
      <c r="S63" s="75"/>
      <c r="T63" s="502"/>
    </row>
    <row r="64" spans="1:20" ht="12.75" customHeight="1" x14ac:dyDescent="0.2">
      <c r="A64" s="558"/>
      <c r="B64" s="553"/>
      <c r="C64" s="50"/>
      <c r="D64" s="50"/>
      <c r="E64" s="50"/>
      <c r="F64" s="50"/>
      <c r="G64" s="50"/>
      <c r="H64" s="50"/>
      <c r="I64" s="556"/>
      <c r="J64" s="566"/>
      <c r="K64" s="72"/>
      <c r="L64" s="515"/>
      <c r="M64" s="76"/>
      <c r="N64" s="74"/>
      <c r="O64" s="75"/>
      <c r="P64" s="75"/>
      <c r="Q64" s="75"/>
      <c r="R64" s="75"/>
      <c r="S64" s="75"/>
      <c r="T64" s="502"/>
    </row>
    <row r="65" spans="1:20" ht="12.75" customHeight="1" x14ac:dyDescent="0.2">
      <c r="A65" s="558"/>
      <c r="B65" s="553"/>
      <c r="C65" s="495" t="s">
        <v>81</v>
      </c>
      <c r="D65" s="534"/>
      <c r="E65" s="534"/>
      <c r="F65" s="534"/>
      <c r="G65" s="534"/>
      <c r="H65" s="534"/>
      <c r="I65" s="556"/>
      <c r="J65" s="566"/>
      <c r="K65" s="72"/>
      <c r="L65" s="515"/>
      <c r="M65" s="76"/>
      <c r="N65" s="74"/>
      <c r="O65" s="75"/>
      <c r="P65" s="75"/>
      <c r="Q65" s="75"/>
      <c r="R65" s="75"/>
      <c r="S65" s="75"/>
      <c r="T65" s="502"/>
    </row>
    <row r="66" spans="1:20" ht="12.75" customHeight="1" x14ac:dyDescent="0.2">
      <c r="A66" s="558"/>
      <c r="B66" s="553"/>
      <c r="C66" s="51" t="s">
        <v>385</v>
      </c>
      <c r="D66" s="496" t="s">
        <v>428</v>
      </c>
      <c r="E66" s="496"/>
      <c r="F66" s="496"/>
      <c r="G66" s="496"/>
      <c r="H66" s="496"/>
      <c r="I66" s="556"/>
      <c r="J66" s="566"/>
      <c r="K66" s="72"/>
      <c r="L66" s="515"/>
      <c r="M66" s="76"/>
      <c r="N66" s="74"/>
      <c r="O66" s="75"/>
      <c r="P66" s="75"/>
      <c r="Q66" s="75"/>
      <c r="R66" s="75"/>
      <c r="S66" s="75"/>
      <c r="T66" s="502"/>
    </row>
    <row r="67" spans="1:20" ht="31.5" customHeight="1" x14ac:dyDescent="0.2">
      <c r="A67" s="558"/>
      <c r="B67" s="553"/>
      <c r="C67" s="52" t="s">
        <v>324</v>
      </c>
      <c r="D67" s="572" t="s">
        <v>390</v>
      </c>
      <c r="E67" s="572"/>
      <c r="F67" s="572"/>
      <c r="G67" s="572"/>
      <c r="H67" s="572"/>
      <c r="I67" s="556"/>
      <c r="J67" s="566"/>
      <c r="K67" s="72"/>
      <c r="L67" s="73"/>
      <c r="M67" s="73"/>
      <c r="N67" s="77"/>
      <c r="O67" s="78"/>
      <c r="P67" s="78"/>
      <c r="Q67" s="78"/>
      <c r="R67" s="78"/>
      <c r="S67" s="78"/>
      <c r="T67" s="502"/>
    </row>
    <row r="68" spans="1:20" ht="45" customHeight="1" x14ac:dyDescent="0.2">
      <c r="A68" s="558"/>
      <c r="B68" s="553"/>
      <c r="C68" s="53" t="s">
        <v>386</v>
      </c>
      <c r="D68" s="572" t="s">
        <v>395</v>
      </c>
      <c r="E68" s="572"/>
      <c r="F68" s="572"/>
      <c r="G68" s="572"/>
      <c r="H68" s="572"/>
      <c r="I68" s="556"/>
      <c r="J68" s="566"/>
      <c r="K68" s="72"/>
      <c r="L68" s="73"/>
      <c r="N68" s="77"/>
      <c r="O68" s="79"/>
      <c r="P68" s="79"/>
      <c r="Q68" s="436"/>
      <c r="R68" s="436"/>
      <c r="S68" s="79"/>
      <c r="T68" s="502"/>
    </row>
    <row r="69" spans="1:20" ht="36.75" customHeight="1" x14ac:dyDescent="0.2">
      <c r="A69" s="558"/>
      <c r="B69" s="553"/>
      <c r="C69" s="53" t="s">
        <v>387</v>
      </c>
      <c r="D69" s="572" t="s">
        <v>391</v>
      </c>
      <c r="E69" s="572"/>
      <c r="F69" s="572"/>
      <c r="G69" s="572"/>
      <c r="H69" s="572"/>
      <c r="I69" s="556"/>
      <c r="J69" s="566"/>
      <c r="K69" s="72"/>
      <c r="L69" s="495" t="s">
        <v>392</v>
      </c>
      <c r="M69" s="495"/>
      <c r="N69" s="495"/>
      <c r="O69" s="495"/>
      <c r="P69" s="495"/>
      <c r="Q69" s="495"/>
      <c r="R69" s="495"/>
      <c r="S69" s="495"/>
      <c r="T69" s="502"/>
    </row>
    <row r="70" spans="1:20" ht="36" customHeight="1" x14ac:dyDescent="0.2">
      <c r="A70" s="558"/>
      <c r="B70" s="553"/>
      <c r="C70" s="53" t="s">
        <v>388</v>
      </c>
      <c r="D70" s="572" t="s">
        <v>389</v>
      </c>
      <c r="E70" s="572"/>
      <c r="F70" s="572"/>
      <c r="G70" s="572"/>
      <c r="H70" s="572"/>
      <c r="I70" s="556"/>
      <c r="J70" s="566"/>
      <c r="K70" s="72"/>
      <c r="L70" s="495" t="s">
        <v>482</v>
      </c>
      <c r="M70" s="495"/>
      <c r="N70" s="495"/>
      <c r="O70" s="495"/>
      <c r="P70" s="495"/>
      <c r="Q70" s="495"/>
      <c r="R70" s="495"/>
      <c r="S70" s="495"/>
      <c r="T70" s="502"/>
    </row>
    <row r="71" spans="1:20" ht="11.25" customHeight="1" thickBot="1" x14ac:dyDescent="0.25">
      <c r="A71" s="559"/>
      <c r="B71" s="553"/>
      <c r="C71" s="570"/>
      <c r="D71" s="570"/>
      <c r="E71" s="570"/>
      <c r="F71" s="570"/>
      <c r="G71" s="570"/>
      <c r="H71" s="570"/>
      <c r="I71" s="556"/>
      <c r="J71" s="566"/>
      <c r="K71" s="568"/>
      <c r="L71" s="568"/>
      <c r="M71" s="568"/>
      <c r="N71" s="568"/>
      <c r="O71" s="568"/>
      <c r="P71" s="568"/>
      <c r="Q71" s="568"/>
      <c r="R71" s="568"/>
      <c r="S71" s="568"/>
      <c r="T71" s="569"/>
    </row>
    <row r="72" spans="1:20" ht="32.25" customHeight="1" x14ac:dyDescent="0.2">
      <c r="A72" s="22" t="s">
        <v>28</v>
      </c>
      <c r="B72" s="552"/>
      <c r="C72" s="561" t="s">
        <v>429</v>
      </c>
      <c r="D72" s="561"/>
      <c r="E72" s="561"/>
      <c r="F72" s="561"/>
      <c r="G72" s="561"/>
      <c r="H72" s="561"/>
      <c r="I72" s="504"/>
      <c r="J72" s="565"/>
      <c r="K72" s="571"/>
      <c r="L72" s="571"/>
      <c r="M72" s="571"/>
      <c r="N72" s="571"/>
      <c r="O72" s="571"/>
      <c r="P72" s="571"/>
      <c r="Q72" s="571"/>
      <c r="R72" s="45"/>
      <c r="S72" s="45"/>
      <c r="T72" s="501"/>
    </row>
    <row r="73" spans="1:20" ht="25.5" customHeight="1" x14ac:dyDescent="0.2">
      <c r="A73" s="540" t="s">
        <v>30</v>
      </c>
      <c r="B73" s="553"/>
      <c r="C73" s="562" t="s">
        <v>483</v>
      </c>
      <c r="D73" s="562"/>
      <c r="E73" s="562"/>
      <c r="F73" s="562"/>
      <c r="G73" s="562"/>
      <c r="H73" s="562"/>
      <c r="I73" s="505"/>
      <c r="J73" s="566"/>
      <c r="K73" s="497" t="s">
        <v>51</v>
      </c>
      <c r="L73" s="497"/>
      <c r="M73" s="497" t="s">
        <v>48</v>
      </c>
      <c r="N73" s="497"/>
      <c r="O73" s="497"/>
      <c r="P73" s="497" t="s">
        <v>49</v>
      </c>
      <c r="Q73" s="497"/>
      <c r="R73" s="497"/>
      <c r="S73" s="497"/>
      <c r="T73" s="502"/>
    </row>
    <row r="74" spans="1:20" ht="24.95" customHeight="1" x14ac:dyDescent="0.2">
      <c r="A74" s="540"/>
      <c r="B74" s="553"/>
      <c r="C74" s="563" t="s">
        <v>430</v>
      </c>
      <c r="D74" s="517"/>
      <c r="E74" s="517"/>
      <c r="F74" s="517"/>
      <c r="G74" s="517"/>
      <c r="H74" s="517"/>
      <c r="I74" s="505"/>
      <c r="J74" s="566"/>
      <c r="K74" s="497"/>
      <c r="L74" s="497"/>
      <c r="M74" s="497"/>
      <c r="N74" s="497"/>
      <c r="O74" s="497"/>
      <c r="P74" s="497"/>
      <c r="Q74" s="497"/>
      <c r="R74" s="497"/>
      <c r="S74" s="497"/>
      <c r="T74" s="502"/>
    </row>
    <row r="75" spans="1:20" ht="23.25" customHeight="1" x14ac:dyDescent="0.2">
      <c r="A75" s="540"/>
      <c r="B75" s="553"/>
      <c r="C75" s="496" t="s">
        <v>102</v>
      </c>
      <c r="D75" s="496"/>
      <c r="E75" s="496"/>
      <c r="F75" s="496"/>
      <c r="G75" s="496"/>
      <c r="H75" s="496"/>
      <c r="I75" s="505"/>
      <c r="J75" s="566"/>
      <c r="K75" s="507" t="s">
        <v>393</v>
      </c>
      <c r="L75" s="507"/>
      <c r="M75" s="499" t="s">
        <v>44</v>
      </c>
      <c r="N75" s="499"/>
      <c r="O75" s="499"/>
      <c r="P75" s="498" t="s">
        <v>484</v>
      </c>
      <c r="Q75" s="498"/>
      <c r="R75" s="498"/>
      <c r="S75" s="498"/>
      <c r="T75" s="502"/>
    </row>
    <row r="76" spans="1:20" ht="24.95" customHeight="1" x14ac:dyDescent="0.2">
      <c r="A76" s="540"/>
      <c r="B76" s="553"/>
      <c r="C76" s="563" t="s">
        <v>431</v>
      </c>
      <c r="D76" s="517"/>
      <c r="E76" s="517"/>
      <c r="F76" s="517"/>
      <c r="G76" s="517"/>
      <c r="H76" s="517"/>
      <c r="I76" s="505"/>
      <c r="J76" s="566"/>
      <c r="K76" s="507"/>
      <c r="L76" s="507"/>
      <c r="M76" s="499"/>
      <c r="N76" s="499"/>
      <c r="O76" s="499"/>
      <c r="P76" s="498"/>
      <c r="Q76" s="498"/>
      <c r="R76" s="498"/>
      <c r="S76" s="498"/>
      <c r="T76" s="502"/>
    </row>
    <row r="77" spans="1:20" ht="24.95" customHeight="1" x14ac:dyDescent="0.2">
      <c r="A77" s="540"/>
      <c r="B77" s="553"/>
      <c r="C77" s="517"/>
      <c r="D77" s="517"/>
      <c r="E77" s="517"/>
      <c r="F77" s="517"/>
      <c r="G77" s="517"/>
      <c r="H77" s="517"/>
      <c r="I77" s="505"/>
      <c r="J77" s="566"/>
      <c r="K77" s="507"/>
      <c r="L77" s="507"/>
      <c r="M77" s="499"/>
      <c r="N77" s="499"/>
      <c r="O77" s="499"/>
      <c r="P77" s="498"/>
      <c r="Q77" s="498"/>
      <c r="R77" s="498"/>
      <c r="S77" s="498"/>
      <c r="T77" s="502"/>
    </row>
    <row r="78" spans="1:20" ht="24.95" customHeight="1" x14ac:dyDescent="0.2">
      <c r="A78" s="540"/>
      <c r="B78" s="553"/>
      <c r="C78" s="517"/>
      <c r="D78" s="517"/>
      <c r="E78" s="517"/>
      <c r="F78" s="517"/>
      <c r="G78" s="517"/>
      <c r="H78" s="517"/>
      <c r="I78" s="505"/>
      <c r="J78" s="566"/>
      <c r="K78" s="507"/>
      <c r="L78" s="507"/>
      <c r="M78" s="499"/>
      <c r="N78" s="499"/>
      <c r="O78" s="499"/>
      <c r="P78" s="498"/>
      <c r="Q78" s="498"/>
      <c r="R78" s="498"/>
      <c r="S78" s="498"/>
      <c r="T78" s="502"/>
    </row>
    <row r="79" spans="1:20" ht="24.95" customHeight="1" x14ac:dyDescent="0.2">
      <c r="A79" s="540"/>
      <c r="B79" s="553"/>
      <c r="C79" s="495" t="s">
        <v>29</v>
      </c>
      <c r="D79" s="495"/>
      <c r="E79" s="495"/>
      <c r="F79" s="495"/>
      <c r="G79" s="495"/>
      <c r="H79" s="495"/>
      <c r="I79" s="505"/>
      <c r="J79" s="566"/>
      <c r="K79" s="507"/>
      <c r="L79" s="507"/>
      <c r="M79" s="499"/>
      <c r="N79" s="499"/>
      <c r="O79" s="499"/>
      <c r="P79" s="498"/>
      <c r="Q79" s="498"/>
      <c r="R79" s="498"/>
      <c r="S79" s="498"/>
      <c r="T79" s="502"/>
    </row>
    <row r="80" spans="1:20" ht="23.1" customHeight="1" x14ac:dyDescent="0.2">
      <c r="A80" s="540"/>
      <c r="B80" s="553"/>
      <c r="C80" s="517" t="s">
        <v>103</v>
      </c>
      <c r="D80" s="517"/>
      <c r="E80" s="517"/>
      <c r="F80" s="517"/>
      <c r="G80" s="517"/>
      <c r="H80" s="517"/>
      <c r="I80" s="505"/>
      <c r="J80" s="566"/>
      <c r="K80" s="507"/>
      <c r="L80" s="507"/>
      <c r="M80" s="499"/>
      <c r="N80" s="499"/>
      <c r="O80" s="499"/>
      <c r="P80" s="498"/>
      <c r="Q80" s="498"/>
      <c r="R80" s="498"/>
      <c r="S80" s="498"/>
      <c r="T80" s="502"/>
    </row>
    <row r="81" spans="1:20" ht="23.1" customHeight="1" x14ac:dyDescent="0.2">
      <c r="A81" s="540"/>
      <c r="B81" s="553"/>
      <c r="C81" s="517"/>
      <c r="D81" s="517"/>
      <c r="E81" s="517"/>
      <c r="F81" s="517"/>
      <c r="G81" s="517"/>
      <c r="H81" s="517"/>
      <c r="I81" s="505"/>
      <c r="J81" s="566"/>
      <c r="K81" s="509" t="s">
        <v>396</v>
      </c>
      <c r="L81" s="509"/>
      <c r="M81" s="499" t="s">
        <v>45</v>
      </c>
      <c r="N81" s="499"/>
      <c r="O81" s="499"/>
      <c r="P81" s="498" t="s">
        <v>485</v>
      </c>
      <c r="Q81" s="498"/>
      <c r="R81" s="498"/>
      <c r="S81" s="498"/>
      <c r="T81" s="502"/>
    </row>
    <row r="82" spans="1:20" ht="23.1" customHeight="1" x14ac:dyDescent="0.2">
      <c r="A82" s="540"/>
      <c r="B82" s="553"/>
      <c r="C82" s="517"/>
      <c r="D82" s="517"/>
      <c r="E82" s="517"/>
      <c r="F82" s="517"/>
      <c r="G82" s="517"/>
      <c r="H82" s="517"/>
      <c r="I82" s="505"/>
      <c r="J82" s="566"/>
      <c r="K82" s="509"/>
      <c r="L82" s="509"/>
      <c r="M82" s="499"/>
      <c r="N82" s="499"/>
      <c r="O82" s="499"/>
      <c r="P82" s="498"/>
      <c r="Q82" s="498"/>
      <c r="R82" s="498"/>
      <c r="S82" s="498"/>
      <c r="T82" s="502"/>
    </row>
    <row r="83" spans="1:20" ht="23.1" customHeight="1" x14ac:dyDescent="0.2">
      <c r="A83" s="540"/>
      <c r="B83" s="553"/>
      <c r="C83" s="495" t="s">
        <v>104</v>
      </c>
      <c r="D83" s="495"/>
      <c r="E83" s="495"/>
      <c r="F83" s="495"/>
      <c r="G83" s="495"/>
      <c r="H83" s="495"/>
      <c r="I83" s="505"/>
      <c r="J83" s="566"/>
      <c r="K83" s="509"/>
      <c r="L83" s="509"/>
      <c r="M83" s="499"/>
      <c r="N83" s="499"/>
      <c r="O83" s="499"/>
      <c r="P83" s="498"/>
      <c r="Q83" s="498"/>
      <c r="R83" s="498"/>
      <c r="S83" s="498"/>
      <c r="T83" s="502"/>
    </row>
    <row r="84" spans="1:20" ht="23.1" customHeight="1" x14ac:dyDescent="0.2">
      <c r="A84" s="540"/>
      <c r="B84" s="553"/>
      <c r="C84" s="563" t="s">
        <v>86</v>
      </c>
      <c r="D84" s="496"/>
      <c r="E84" s="496"/>
      <c r="F84" s="496"/>
      <c r="G84" s="496"/>
      <c r="H84" s="496"/>
      <c r="I84" s="505"/>
      <c r="J84" s="566"/>
      <c r="K84" s="509"/>
      <c r="L84" s="509"/>
      <c r="M84" s="499"/>
      <c r="N84" s="499"/>
      <c r="O84" s="499"/>
      <c r="P84" s="498"/>
      <c r="Q84" s="498"/>
      <c r="R84" s="498"/>
      <c r="S84" s="498"/>
      <c r="T84" s="502"/>
    </row>
    <row r="85" spans="1:20" ht="23.1" customHeight="1" x14ac:dyDescent="0.2">
      <c r="A85" s="540"/>
      <c r="B85" s="553"/>
      <c r="C85" s="496"/>
      <c r="D85" s="496"/>
      <c r="E85" s="496"/>
      <c r="F85" s="496"/>
      <c r="G85" s="496"/>
      <c r="H85" s="496"/>
      <c r="I85" s="505"/>
      <c r="J85" s="566"/>
      <c r="K85" s="509"/>
      <c r="L85" s="509"/>
      <c r="M85" s="499"/>
      <c r="N85" s="499"/>
      <c r="O85" s="499"/>
      <c r="P85" s="498"/>
      <c r="Q85" s="498"/>
      <c r="R85" s="498"/>
      <c r="S85" s="498"/>
      <c r="T85" s="502"/>
    </row>
    <row r="86" spans="1:20" ht="23.1" customHeight="1" x14ac:dyDescent="0.2">
      <c r="A86" s="540"/>
      <c r="B86" s="553"/>
      <c r="C86" s="495" t="s">
        <v>80</v>
      </c>
      <c r="D86" s="495"/>
      <c r="E86" s="495"/>
      <c r="F86" s="495"/>
      <c r="G86" s="495"/>
      <c r="H86" s="495"/>
      <c r="I86" s="505"/>
      <c r="J86" s="566"/>
      <c r="K86" s="509"/>
      <c r="L86" s="509"/>
      <c r="M86" s="499"/>
      <c r="N86" s="499"/>
      <c r="O86" s="499"/>
      <c r="P86" s="498"/>
      <c r="Q86" s="498"/>
      <c r="R86" s="498"/>
      <c r="S86" s="498"/>
      <c r="T86" s="502"/>
    </row>
    <row r="87" spans="1:20" ht="23.1" customHeight="1" x14ac:dyDescent="0.2">
      <c r="A87" s="540"/>
      <c r="B87" s="553"/>
      <c r="C87" s="534" t="s">
        <v>79</v>
      </c>
      <c r="D87" s="534"/>
      <c r="E87" s="534"/>
      <c r="F87" s="534"/>
      <c r="G87" s="534"/>
      <c r="H87" s="534"/>
      <c r="I87" s="505"/>
      <c r="J87" s="566"/>
      <c r="K87" s="508" t="s">
        <v>394</v>
      </c>
      <c r="L87" s="508"/>
      <c r="M87" s="511" t="s">
        <v>46</v>
      </c>
      <c r="N87" s="511"/>
      <c r="O87" s="511"/>
      <c r="P87" s="510" t="s">
        <v>74</v>
      </c>
      <c r="Q87" s="510"/>
      <c r="R87" s="510"/>
      <c r="S87" s="510"/>
      <c r="T87" s="502"/>
    </row>
    <row r="88" spans="1:20" ht="23.1" customHeight="1" x14ac:dyDescent="0.2">
      <c r="A88" s="540"/>
      <c r="B88" s="553"/>
      <c r="C88" s="534"/>
      <c r="D88" s="534"/>
      <c r="E88" s="534"/>
      <c r="F88" s="534"/>
      <c r="G88" s="534"/>
      <c r="H88" s="534"/>
      <c r="I88" s="505"/>
      <c r="J88" s="566"/>
      <c r="K88" s="508"/>
      <c r="L88" s="508"/>
      <c r="M88" s="511"/>
      <c r="N88" s="511"/>
      <c r="O88" s="511"/>
      <c r="P88" s="510"/>
      <c r="Q88" s="510"/>
      <c r="R88" s="510"/>
      <c r="S88" s="510"/>
      <c r="T88" s="502"/>
    </row>
    <row r="89" spans="1:20" ht="23.1" customHeight="1" x14ac:dyDescent="0.2">
      <c r="A89" s="540"/>
      <c r="B89" s="553"/>
      <c r="C89" s="495" t="s">
        <v>62</v>
      </c>
      <c r="D89" s="495"/>
      <c r="E89" s="495"/>
      <c r="F89" s="495"/>
      <c r="G89" s="495"/>
      <c r="H89" s="495"/>
      <c r="I89" s="505"/>
      <c r="J89" s="566"/>
      <c r="K89" s="508"/>
      <c r="L89" s="508"/>
      <c r="M89" s="511"/>
      <c r="N89" s="511"/>
      <c r="O89" s="511"/>
      <c r="P89" s="510"/>
      <c r="Q89" s="510"/>
      <c r="R89" s="510"/>
      <c r="S89" s="510"/>
      <c r="T89" s="502"/>
    </row>
    <row r="90" spans="1:20" ht="23.1" customHeight="1" x14ac:dyDescent="0.2">
      <c r="A90" s="540"/>
      <c r="B90" s="553"/>
      <c r="C90" s="534" t="s">
        <v>414</v>
      </c>
      <c r="D90" s="534"/>
      <c r="E90" s="534"/>
      <c r="F90" s="534"/>
      <c r="G90" s="534"/>
      <c r="H90" s="534"/>
      <c r="I90" s="505"/>
      <c r="J90" s="566"/>
      <c r="K90" s="508"/>
      <c r="L90" s="508"/>
      <c r="M90" s="511"/>
      <c r="N90" s="511"/>
      <c r="O90" s="511"/>
      <c r="P90" s="510"/>
      <c r="Q90" s="510"/>
      <c r="R90" s="510"/>
      <c r="S90" s="510"/>
      <c r="T90" s="502"/>
    </row>
    <row r="91" spans="1:20" ht="23.1" customHeight="1" x14ac:dyDescent="0.2">
      <c r="A91" s="540"/>
      <c r="B91" s="553"/>
      <c r="C91" s="534"/>
      <c r="D91" s="534"/>
      <c r="E91" s="534"/>
      <c r="F91" s="534"/>
      <c r="G91" s="534"/>
      <c r="H91" s="534"/>
      <c r="I91" s="505"/>
      <c r="J91" s="566"/>
      <c r="K91" s="508"/>
      <c r="L91" s="508"/>
      <c r="M91" s="511"/>
      <c r="N91" s="511"/>
      <c r="O91" s="511"/>
      <c r="P91" s="510"/>
      <c r="Q91" s="510"/>
      <c r="R91" s="510"/>
      <c r="S91" s="510"/>
      <c r="T91" s="502"/>
    </row>
    <row r="92" spans="1:20" ht="22.5" customHeight="1" x14ac:dyDescent="0.2">
      <c r="A92" s="540"/>
      <c r="B92" s="553"/>
      <c r="C92" s="534"/>
      <c r="D92" s="534"/>
      <c r="E92" s="534"/>
      <c r="F92" s="534"/>
      <c r="G92" s="534"/>
      <c r="H92" s="534"/>
      <c r="I92" s="505"/>
      <c r="J92" s="566"/>
      <c r="K92" s="508"/>
      <c r="L92" s="508"/>
      <c r="M92" s="511"/>
      <c r="N92" s="511"/>
      <c r="O92" s="511"/>
      <c r="P92" s="510"/>
      <c r="Q92" s="510"/>
      <c r="R92" s="510"/>
      <c r="S92" s="510"/>
      <c r="T92" s="502"/>
    </row>
    <row r="93" spans="1:20" ht="18" customHeight="1" thickBot="1" x14ac:dyDescent="0.25">
      <c r="A93" s="541"/>
      <c r="B93" s="554"/>
      <c r="C93" s="560"/>
      <c r="D93" s="560"/>
      <c r="E93" s="560"/>
      <c r="F93" s="560"/>
      <c r="G93" s="560"/>
      <c r="H93" s="560"/>
      <c r="I93" s="506"/>
      <c r="J93" s="567"/>
      <c r="K93" s="513"/>
      <c r="L93" s="513"/>
      <c r="M93" s="513"/>
      <c r="N93" s="513"/>
      <c r="O93" s="513"/>
      <c r="P93" s="513"/>
      <c r="Q93" s="513"/>
      <c r="R93" s="28"/>
      <c r="S93" s="28"/>
      <c r="T93" s="503"/>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64"/>
      <c r="K104" s="564"/>
      <c r="L104" s="564"/>
    </row>
    <row r="105" spans="1:12" ht="22.5" customHeight="1" x14ac:dyDescent="0.2">
      <c r="A105" s="4"/>
      <c r="B105" s="4"/>
      <c r="C105" s="4"/>
      <c r="D105" s="4"/>
      <c r="E105" s="4"/>
      <c r="F105" s="4"/>
      <c r="I105" s="8"/>
      <c r="J105" s="564"/>
      <c r="K105" s="564"/>
      <c r="L105" s="564"/>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G31" sqref="G31"/>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78" t="s">
        <v>107</v>
      </c>
      <c r="B1" s="579"/>
      <c r="C1" s="579"/>
      <c r="D1" s="579"/>
      <c r="E1" s="579"/>
      <c r="F1" s="579"/>
      <c r="G1" s="579"/>
      <c r="H1" s="579"/>
      <c r="I1" s="579"/>
      <c r="J1" s="579"/>
      <c r="K1" s="579"/>
      <c r="L1" s="579"/>
      <c r="M1" s="580"/>
    </row>
    <row r="2" spans="1:13" ht="18" customHeight="1" x14ac:dyDescent="0.2">
      <c r="A2" s="590" t="s">
        <v>402</v>
      </c>
      <c r="B2" s="592" t="s">
        <v>108</v>
      </c>
      <c r="C2" s="594" t="s">
        <v>109</v>
      </c>
      <c r="D2" s="594" t="s">
        <v>106</v>
      </c>
      <c r="E2" s="596" t="s">
        <v>110</v>
      </c>
      <c r="F2" s="594" t="s">
        <v>111</v>
      </c>
      <c r="G2" s="594" t="s">
        <v>112</v>
      </c>
      <c r="H2" s="594" t="s">
        <v>113</v>
      </c>
      <c r="I2" s="594" t="s">
        <v>114</v>
      </c>
      <c r="J2" s="594" t="s">
        <v>143</v>
      </c>
      <c r="K2" s="594" t="s">
        <v>235</v>
      </c>
      <c r="L2" s="594" t="s">
        <v>115</v>
      </c>
      <c r="M2" s="594" t="s">
        <v>116</v>
      </c>
    </row>
    <row r="3" spans="1:13" ht="20.25" customHeight="1" thickBot="1" x14ac:dyDescent="0.25">
      <c r="A3" s="591"/>
      <c r="B3" s="593"/>
      <c r="C3" s="595"/>
      <c r="D3" s="595"/>
      <c r="E3" s="597"/>
      <c r="F3" s="595"/>
      <c r="G3" s="595"/>
      <c r="H3" s="595"/>
      <c r="I3" s="595"/>
      <c r="J3" s="595"/>
      <c r="K3" s="595"/>
      <c r="L3" s="595"/>
      <c r="M3" s="595"/>
    </row>
    <row r="4" spans="1:13" ht="57.75" customHeight="1" x14ac:dyDescent="0.2">
      <c r="A4" s="591"/>
      <c r="B4" s="600" t="s">
        <v>117</v>
      </c>
      <c r="C4" s="598" t="s">
        <v>403</v>
      </c>
      <c r="D4" s="598" t="s">
        <v>118</v>
      </c>
      <c r="E4" s="602" t="s">
        <v>236</v>
      </c>
      <c r="F4" s="598" t="s">
        <v>119</v>
      </c>
      <c r="G4" s="598" t="s">
        <v>120</v>
      </c>
      <c r="H4" s="598" t="s">
        <v>121</v>
      </c>
      <c r="I4" s="598" t="s">
        <v>122</v>
      </c>
      <c r="J4" s="598" t="s">
        <v>123</v>
      </c>
      <c r="K4" s="598" t="s">
        <v>334</v>
      </c>
      <c r="L4" s="598" t="s">
        <v>124</v>
      </c>
      <c r="M4" s="598" t="s">
        <v>125</v>
      </c>
    </row>
    <row r="5" spans="1:13" ht="120" customHeight="1" thickBot="1" x14ac:dyDescent="0.25">
      <c r="A5" s="55" t="s">
        <v>139</v>
      </c>
      <c r="B5" s="601"/>
      <c r="C5" s="599"/>
      <c r="D5" s="599"/>
      <c r="E5" s="603"/>
      <c r="F5" s="599"/>
      <c r="G5" s="599"/>
      <c r="H5" s="599"/>
      <c r="I5" s="599"/>
      <c r="J5" s="599"/>
      <c r="K5" s="599"/>
      <c r="L5" s="599"/>
      <c r="M5" s="599"/>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78" t="s">
        <v>132</v>
      </c>
      <c r="B13" s="579"/>
      <c r="C13" s="579"/>
      <c r="D13" s="579"/>
      <c r="E13" s="579"/>
      <c r="F13" s="579"/>
      <c r="G13" s="579"/>
      <c r="H13" s="579"/>
      <c r="I13" s="579"/>
      <c r="J13" s="579"/>
      <c r="K13" s="579"/>
      <c r="L13" s="579"/>
      <c r="M13" s="580"/>
    </row>
    <row r="14" spans="1:13" x14ac:dyDescent="0.2">
      <c r="A14" s="581" t="s">
        <v>133</v>
      </c>
      <c r="B14" s="583" t="s">
        <v>108</v>
      </c>
      <c r="C14" s="583" t="s">
        <v>109</v>
      </c>
      <c r="D14" s="583" t="s">
        <v>106</v>
      </c>
      <c r="E14" s="585" t="s">
        <v>110</v>
      </c>
      <c r="F14" s="583" t="s">
        <v>111</v>
      </c>
      <c r="G14" s="583" t="s">
        <v>112</v>
      </c>
      <c r="H14" s="583" t="s">
        <v>113</v>
      </c>
      <c r="I14" s="583" t="s">
        <v>114</v>
      </c>
      <c r="J14" s="583" t="s">
        <v>143</v>
      </c>
      <c r="K14" s="583" t="s">
        <v>235</v>
      </c>
      <c r="L14" s="583" t="s">
        <v>115</v>
      </c>
      <c r="M14" s="587" t="s">
        <v>116</v>
      </c>
    </row>
    <row r="15" spans="1:13" x14ac:dyDescent="0.2">
      <c r="A15" s="582"/>
      <c r="B15" s="584"/>
      <c r="C15" s="584"/>
      <c r="D15" s="584"/>
      <c r="E15" s="586"/>
      <c r="F15" s="584"/>
      <c r="G15" s="584"/>
      <c r="H15" s="584"/>
      <c r="I15" s="584"/>
      <c r="J15" s="584"/>
      <c r="K15" s="584"/>
      <c r="L15" s="584"/>
      <c r="M15" s="588"/>
    </row>
    <row r="16" spans="1:13" x14ac:dyDescent="0.2">
      <c r="A16" s="589" t="s">
        <v>134</v>
      </c>
      <c r="B16" s="584"/>
      <c r="C16" s="584"/>
      <c r="D16" s="584"/>
      <c r="E16" s="586"/>
      <c r="F16" s="584"/>
      <c r="G16" s="584"/>
      <c r="H16" s="584"/>
      <c r="I16" s="584"/>
      <c r="J16" s="584"/>
      <c r="K16" s="584"/>
      <c r="L16" s="584"/>
      <c r="M16" s="588"/>
    </row>
    <row r="17" spans="1:14" ht="13.5" thickBot="1" x14ac:dyDescent="0.25">
      <c r="A17" s="589" t="s">
        <v>135</v>
      </c>
      <c r="B17" s="584"/>
      <c r="C17" s="584"/>
      <c r="D17" s="584"/>
      <c r="E17" s="586"/>
      <c r="F17" s="584"/>
      <c r="G17" s="584"/>
      <c r="H17" s="584"/>
      <c r="I17" s="584"/>
      <c r="J17" s="584"/>
      <c r="K17" s="584"/>
      <c r="L17" s="584"/>
      <c r="M17" s="588"/>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73" t="s">
        <v>621</v>
      </c>
      <c r="E27" s="573"/>
      <c r="F27" s="573"/>
      <c r="G27" s="573"/>
      <c r="H27" s="573"/>
      <c r="I27" s="573"/>
      <c r="J27" s="116"/>
      <c r="M27" t="s">
        <v>69</v>
      </c>
    </row>
    <row r="28" spans="1:14" x14ac:dyDescent="0.2">
      <c r="D28" s="574" t="s">
        <v>622</v>
      </c>
      <c r="E28" s="117">
        <v>25</v>
      </c>
      <c r="F28" s="118"/>
      <c r="G28" s="119"/>
      <c r="H28" s="120"/>
      <c r="I28" s="120"/>
      <c r="J28" s="121"/>
      <c r="M28" t="s">
        <v>89</v>
      </c>
      <c r="N28">
        <v>1</v>
      </c>
    </row>
    <row r="29" spans="1:14" x14ac:dyDescent="0.2">
      <c r="D29" s="574"/>
      <c r="E29" s="117">
        <v>20</v>
      </c>
      <c r="F29" s="118" t="s">
        <v>623</v>
      </c>
      <c r="G29" s="119" t="s">
        <v>624</v>
      </c>
      <c r="H29" s="120"/>
      <c r="I29" s="120"/>
      <c r="J29" s="121"/>
      <c r="M29" t="s">
        <v>88</v>
      </c>
      <c r="N29">
        <v>9</v>
      </c>
    </row>
    <row r="30" spans="1:14" x14ac:dyDescent="0.2">
      <c r="D30" s="574"/>
      <c r="E30" s="117">
        <v>16</v>
      </c>
      <c r="F30" s="118" t="s">
        <v>625</v>
      </c>
      <c r="G30" s="122"/>
      <c r="H30" s="120"/>
      <c r="I30" s="120"/>
      <c r="J30" s="121"/>
      <c r="M30" t="s">
        <v>87</v>
      </c>
      <c r="N30">
        <v>11</v>
      </c>
    </row>
    <row r="31" spans="1:14" x14ac:dyDescent="0.2">
      <c r="D31" s="574"/>
      <c r="E31" s="117">
        <v>15</v>
      </c>
      <c r="F31" s="118"/>
      <c r="G31" s="122" t="s">
        <v>626</v>
      </c>
      <c r="H31" s="120"/>
      <c r="I31" s="120"/>
      <c r="J31" s="121"/>
    </row>
    <row r="32" spans="1:14" x14ac:dyDescent="0.2">
      <c r="D32" s="574"/>
      <c r="E32" s="117">
        <v>12</v>
      </c>
      <c r="F32" s="118" t="s">
        <v>627</v>
      </c>
      <c r="G32" s="122" t="s">
        <v>628</v>
      </c>
      <c r="H32" s="120"/>
      <c r="I32" s="120"/>
      <c r="J32" s="121"/>
    </row>
    <row r="33" spans="4:10" x14ac:dyDescent="0.2">
      <c r="D33" s="574"/>
      <c r="E33" s="117">
        <v>10</v>
      </c>
      <c r="F33" s="123"/>
      <c r="G33" s="122" t="s">
        <v>629</v>
      </c>
      <c r="H33" s="118"/>
      <c r="I33" s="120"/>
      <c r="J33" s="121"/>
    </row>
    <row r="34" spans="4:10" x14ac:dyDescent="0.2">
      <c r="D34" s="574"/>
      <c r="E34" s="117">
        <v>9</v>
      </c>
      <c r="F34" s="123"/>
      <c r="G34" s="122"/>
      <c r="H34" s="118"/>
      <c r="I34" s="120"/>
      <c r="J34" s="121"/>
    </row>
    <row r="35" spans="4:10" x14ac:dyDescent="0.2">
      <c r="D35" s="574"/>
      <c r="E35" s="117">
        <v>8</v>
      </c>
      <c r="F35" s="123"/>
      <c r="G35" s="122"/>
      <c r="H35" s="118"/>
      <c r="I35" s="118"/>
      <c r="J35" s="121"/>
    </row>
    <row r="36" spans="4:10" x14ac:dyDescent="0.2">
      <c r="D36" s="574"/>
      <c r="E36" s="117">
        <v>6</v>
      </c>
      <c r="F36" s="123" t="s">
        <v>630</v>
      </c>
      <c r="G36" s="122" t="s">
        <v>631</v>
      </c>
      <c r="H36" s="118"/>
      <c r="I36" s="118"/>
      <c r="J36" s="124"/>
    </row>
    <row r="37" spans="4:10" x14ac:dyDescent="0.2">
      <c r="D37" s="574"/>
      <c r="E37" s="117">
        <v>5</v>
      </c>
      <c r="F37" s="123" t="s">
        <v>632</v>
      </c>
      <c r="G37" s="125"/>
      <c r="H37" s="118"/>
      <c r="I37" s="118"/>
      <c r="J37" s="124"/>
    </row>
    <row r="38" spans="4:10" x14ac:dyDescent="0.2">
      <c r="D38" s="574"/>
      <c r="E38" s="117">
        <v>4</v>
      </c>
      <c r="F38" s="123" t="s">
        <v>633</v>
      </c>
      <c r="G38" s="125" t="s">
        <v>634</v>
      </c>
      <c r="H38" s="118"/>
      <c r="I38" s="118"/>
      <c r="J38" s="124"/>
    </row>
    <row r="39" spans="4:10" x14ac:dyDescent="0.2">
      <c r="D39" s="574"/>
      <c r="E39" s="117">
        <v>3</v>
      </c>
      <c r="F39" s="123" t="s">
        <v>635</v>
      </c>
      <c r="G39" s="125" t="s">
        <v>636</v>
      </c>
      <c r="H39" s="123"/>
      <c r="I39" s="118"/>
      <c r="J39" s="124"/>
    </row>
    <row r="40" spans="4:10" x14ac:dyDescent="0.2">
      <c r="D40" s="574"/>
      <c r="E40" s="117">
        <v>2</v>
      </c>
      <c r="F40" s="123"/>
      <c r="G40" s="125"/>
      <c r="H40" s="123"/>
      <c r="I40" s="123"/>
      <c r="J40" s="126"/>
    </row>
    <row r="41" spans="4:10" x14ac:dyDescent="0.2">
      <c r="D41" s="574"/>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75" t="s">
        <v>639</v>
      </c>
      <c r="I43" s="576"/>
      <c r="J43" s="120" t="s">
        <v>640</v>
      </c>
    </row>
    <row r="44" spans="4:10" x14ac:dyDescent="0.2">
      <c r="D44" s="130"/>
      <c r="E44" s="131"/>
      <c r="F44" s="577" t="s">
        <v>641</v>
      </c>
      <c r="G44" s="577"/>
      <c r="H44" s="577"/>
      <c r="I44" s="577"/>
      <c r="J44" s="577"/>
    </row>
  </sheetData>
  <sheetProtection algorithmName="SHA-512" hashValue="w8xr+OUaeveRrwhqX2cjCngvZ+EoN0VyzBSzzLRO71k2G7g/e7cl266913QRmuqGAn9UAF3WWmyGuazIcAIFVw==" saltValue="xuPm9krLAujriTKoFOls9Q==" spinCount="100000" sheet="1" objects="1" scenarios="1"/>
  <mergeCells count="45">
    <mergeCell ref="G4:G5"/>
    <mergeCell ref="H4:H5"/>
    <mergeCell ref="B4:B5"/>
    <mergeCell ref="C4:C5"/>
    <mergeCell ref="D4:D5"/>
    <mergeCell ref="E4:E5"/>
    <mergeCell ref="F4:F5"/>
    <mergeCell ref="M2:M3"/>
    <mergeCell ref="I4:I5"/>
    <mergeCell ref="J4:J5"/>
    <mergeCell ref="K4:K5"/>
    <mergeCell ref="L4:L5"/>
    <mergeCell ref="M4:M5"/>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D28" sqref="D28:D30"/>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10" t="s">
        <v>486</v>
      </c>
      <c r="C1" s="611"/>
      <c r="D1" s="611"/>
      <c r="E1" s="612"/>
      <c r="F1" s="91"/>
    </row>
    <row r="2" spans="2:6" ht="15.75" thickBot="1" x14ac:dyDescent="0.3">
      <c r="B2" s="90" t="s">
        <v>544</v>
      </c>
      <c r="C2" s="88" t="s">
        <v>270</v>
      </c>
      <c r="D2" s="89" t="s">
        <v>487</v>
      </c>
      <c r="E2" s="92" t="s">
        <v>0</v>
      </c>
    </row>
    <row r="3" spans="2:6" x14ac:dyDescent="0.2">
      <c r="B3" s="617" t="s">
        <v>490</v>
      </c>
      <c r="C3" s="639" t="s">
        <v>34</v>
      </c>
      <c r="D3" s="641" t="s">
        <v>488</v>
      </c>
      <c r="E3" s="93" t="s">
        <v>489</v>
      </c>
    </row>
    <row r="4" spans="2:6" x14ac:dyDescent="0.2">
      <c r="B4" s="618"/>
      <c r="C4" s="614"/>
      <c r="D4" s="642"/>
      <c r="E4" s="85" t="s">
        <v>491</v>
      </c>
    </row>
    <row r="5" spans="2:6" x14ac:dyDescent="0.2">
      <c r="B5" s="618"/>
      <c r="C5" s="614"/>
      <c r="D5" s="642"/>
      <c r="E5" s="94" t="s">
        <v>492</v>
      </c>
    </row>
    <row r="6" spans="2:6" x14ac:dyDescent="0.2">
      <c r="B6" s="618"/>
      <c r="C6" s="614"/>
      <c r="D6" s="642"/>
      <c r="E6" s="86" t="s">
        <v>493</v>
      </c>
    </row>
    <row r="7" spans="2:6" ht="13.5" thickBot="1" x14ac:dyDescent="0.25">
      <c r="B7" s="618"/>
      <c r="C7" s="607"/>
      <c r="D7" s="643"/>
      <c r="E7" s="87" t="s">
        <v>541</v>
      </c>
    </row>
    <row r="8" spans="2:6" x14ac:dyDescent="0.2">
      <c r="B8" s="618"/>
      <c r="C8" s="606" t="s">
        <v>35</v>
      </c>
      <c r="D8" s="627" t="s">
        <v>494</v>
      </c>
      <c r="E8" s="95" t="s">
        <v>495</v>
      </c>
    </row>
    <row r="9" spans="2:6" x14ac:dyDescent="0.2">
      <c r="B9" s="618"/>
      <c r="C9" s="614"/>
      <c r="D9" s="628"/>
      <c r="E9" s="96" t="s">
        <v>496</v>
      </c>
    </row>
    <row r="10" spans="2:6" ht="13.5" thickBot="1" x14ac:dyDescent="0.25">
      <c r="B10" s="618"/>
      <c r="C10" s="607"/>
      <c r="D10" s="629"/>
      <c r="E10" s="97" t="s">
        <v>497</v>
      </c>
    </row>
    <row r="11" spans="2:6" ht="25.5" customHeight="1" x14ac:dyDescent="0.2">
      <c r="B11" s="618"/>
      <c r="C11" s="613" t="s">
        <v>36</v>
      </c>
      <c r="D11" s="630" t="s">
        <v>545</v>
      </c>
      <c r="E11" s="98" t="s">
        <v>498</v>
      </c>
    </row>
    <row r="12" spans="2:6" ht="24" customHeight="1" x14ac:dyDescent="0.2">
      <c r="B12" s="618"/>
      <c r="C12" s="614"/>
      <c r="D12" s="616"/>
      <c r="E12" s="99" t="s">
        <v>499</v>
      </c>
    </row>
    <row r="13" spans="2:6" ht="24.75" customHeight="1" thickBot="1" x14ac:dyDescent="0.25">
      <c r="B13" s="618"/>
      <c r="C13" s="614"/>
      <c r="D13" s="631"/>
      <c r="E13" s="100" t="s">
        <v>500</v>
      </c>
    </row>
    <row r="14" spans="2:6" ht="28.5" customHeight="1" x14ac:dyDescent="0.2">
      <c r="B14" s="618"/>
      <c r="C14" s="620" t="s">
        <v>37</v>
      </c>
      <c r="D14" s="632" t="s">
        <v>501</v>
      </c>
      <c r="E14" s="101" t="s">
        <v>502</v>
      </c>
    </row>
    <row r="15" spans="2:6" ht="17.25" customHeight="1" x14ac:dyDescent="0.2">
      <c r="B15" s="618"/>
      <c r="C15" s="614"/>
      <c r="D15" s="616"/>
      <c r="E15" s="96" t="s">
        <v>503</v>
      </c>
    </row>
    <row r="16" spans="2:6" ht="26.25" thickBot="1" x14ac:dyDescent="0.25">
      <c r="B16" s="618"/>
      <c r="C16" s="614"/>
      <c r="D16" s="616"/>
      <c r="E16" s="96" t="s">
        <v>504</v>
      </c>
    </row>
    <row r="17" spans="2:5" ht="28.5" customHeight="1" x14ac:dyDescent="0.2">
      <c r="B17" s="618"/>
      <c r="C17" s="620" t="s">
        <v>234</v>
      </c>
      <c r="D17" s="626" t="s">
        <v>540</v>
      </c>
      <c r="E17" s="101" t="s">
        <v>505</v>
      </c>
    </row>
    <row r="18" spans="2:5" ht="21" customHeight="1" thickBot="1" x14ac:dyDescent="0.25">
      <c r="B18" s="618"/>
      <c r="C18" s="614"/>
      <c r="D18" s="616"/>
      <c r="E18" s="96" t="s">
        <v>506</v>
      </c>
    </row>
    <row r="19" spans="2:5" x14ac:dyDescent="0.2">
      <c r="B19" s="618"/>
      <c r="C19" s="633" t="s">
        <v>148</v>
      </c>
      <c r="D19" s="636" t="s">
        <v>547</v>
      </c>
      <c r="E19" s="110" t="s">
        <v>546</v>
      </c>
    </row>
    <row r="20" spans="2:5" x14ac:dyDescent="0.2">
      <c r="B20" s="618"/>
      <c r="C20" s="634"/>
      <c r="D20" s="637"/>
      <c r="E20" s="111" t="s">
        <v>507</v>
      </c>
    </row>
    <row r="21" spans="2:5" x14ac:dyDescent="0.2">
      <c r="B21" s="618"/>
      <c r="C21" s="634"/>
      <c r="D21" s="637"/>
      <c r="E21" s="111" t="s">
        <v>508</v>
      </c>
    </row>
    <row r="22" spans="2:5" ht="13.5" thickBot="1" x14ac:dyDescent="0.25">
      <c r="B22" s="618"/>
      <c r="C22" s="635"/>
      <c r="D22" s="638"/>
      <c r="E22" s="112" t="s">
        <v>509</v>
      </c>
    </row>
    <row r="23" spans="2:5" x14ac:dyDescent="0.2">
      <c r="B23" s="618"/>
      <c r="C23" s="639" t="s">
        <v>38</v>
      </c>
      <c r="D23" s="627" t="s">
        <v>510</v>
      </c>
      <c r="E23" s="102" t="s">
        <v>511</v>
      </c>
    </row>
    <row r="24" spans="2:5" x14ac:dyDescent="0.2">
      <c r="B24" s="618"/>
      <c r="C24" s="614"/>
      <c r="D24" s="616"/>
      <c r="E24" s="103" t="s">
        <v>512</v>
      </c>
    </row>
    <row r="25" spans="2:5" x14ac:dyDescent="0.2">
      <c r="B25" s="618"/>
      <c r="C25" s="614"/>
      <c r="D25" s="616"/>
      <c r="E25" s="103" t="s">
        <v>513</v>
      </c>
    </row>
    <row r="26" spans="2:5" x14ac:dyDescent="0.2">
      <c r="B26" s="618"/>
      <c r="C26" s="614"/>
      <c r="D26" s="616"/>
      <c r="E26" s="104" t="s">
        <v>514</v>
      </c>
    </row>
    <row r="27" spans="2:5" ht="13.5" thickBot="1" x14ac:dyDescent="0.25">
      <c r="B27" s="619"/>
      <c r="C27" s="607"/>
      <c r="D27" s="640"/>
      <c r="E27" s="97" t="s">
        <v>515</v>
      </c>
    </row>
    <row r="28" spans="2:5" x14ac:dyDescent="0.2">
      <c r="B28" s="617" t="s">
        <v>542</v>
      </c>
      <c r="C28" s="613" t="s">
        <v>273</v>
      </c>
      <c r="D28" s="615" t="s">
        <v>516</v>
      </c>
      <c r="E28" s="96" t="s">
        <v>517</v>
      </c>
    </row>
    <row r="29" spans="2:5" x14ac:dyDescent="0.2">
      <c r="B29" s="618"/>
      <c r="C29" s="614"/>
      <c r="D29" s="616"/>
      <c r="E29" s="96" t="s">
        <v>518</v>
      </c>
    </row>
    <row r="30" spans="2:5" ht="26.25" thickBot="1" x14ac:dyDescent="0.25">
      <c r="B30" s="618"/>
      <c r="C30" s="614"/>
      <c r="D30" s="616"/>
      <c r="E30" s="96" t="s">
        <v>519</v>
      </c>
    </row>
    <row r="31" spans="2:5" x14ac:dyDescent="0.2">
      <c r="B31" s="618"/>
      <c r="C31" s="620" t="s">
        <v>39</v>
      </c>
      <c r="D31" s="604" t="s">
        <v>520</v>
      </c>
      <c r="E31" s="101" t="s">
        <v>521</v>
      </c>
    </row>
    <row r="32" spans="2:5" x14ac:dyDescent="0.2">
      <c r="B32" s="618"/>
      <c r="C32" s="614"/>
      <c r="D32" s="622"/>
      <c r="E32" s="96" t="s">
        <v>522</v>
      </c>
    </row>
    <row r="33" spans="2:5" x14ac:dyDescent="0.2">
      <c r="B33" s="618"/>
      <c r="C33" s="614"/>
      <c r="D33" s="622"/>
      <c r="E33" s="96" t="s">
        <v>523</v>
      </c>
    </row>
    <row r="34" spans="2:5" ht="13.5" thickBot="1" x14ac:dyDescent="0.25">
      <c r="B34" s="618"/>
      <c r="C34" s="621"/>
      <c r="D34" s="623"/>
      <c r="E34" s="105" t="s">
        <v>524</v>
      </c>
    </row>
    <row r="35" spans="2:5" x14ac:dyDescent="0.2">
      <c r="B35" s="618"/>
      <c r="C35" s="620" t="s">
        <v>40</v>
      </c>
      <c r="D35" s="604" t="s">
        <v>525</v>
      </c>
      <c r="E35" s="106" t="s">
        <v>526</v>
      </c>
    </row>
    <row r="36" spans="2:5" x14ac:dyDescent="0.2">
      <c r="B36" s="618"/>
      <c r="C36" s="614"/>
      <c r="D36" s="624"/>
      <c r="E36" s="107" t="s">
        <v>543</v>
      </c>
    </row>
    <row r="37" spans="2:5" x14ac:dyDescent="0.2">
      <c r="B37" s="618"/>
      <c r="C37" s="614"/>
      <c r="D37" s="624"/>
      <c r="E37" s="103" t="s">
        <v>527</v>
      </c>
    </row>
    <row r="38" spans="2:5" ht="26.25" thickBot="1" x14ac:dyDescent="0.25">
      <c r="B38" s="618"/>
      <c r="C38" s="621"/>
      <c r="D38" s="625"/>
      <c r="E38" s="108" t="s">
        <v>528</v>
      </c>
    </row>
    <row r="39" spans="2:5" ht="20.25" customHeight="1" x14ac:dyDescent="0.2">
      <c r="B39" s="618"/>
      <c r="C39" s="620" t="s">
        <v>41</v>
      </c>
      <c r="D39" s="604" t="s">
        <v>529</v>
      </c>
      <c r="E39" s="106" t="s">
        <v>530</v>
      </c>
    </row>
    <row r="40" spans="2:5" ht="21" customHeight="1" thickBot="1" x14ac:dyDescent="0.25">
      <c r="B40" s="618"/>
      <c r="C40" s="614"/>
      <c r="D40" s="624"/>
      <c r="E40" s="103" t="s">
        <v>531</v>
      </c>
    </row>
    <row r="41" spans="2:5" x14ac:dyDescent="0.2">
      <c r="B41" s="618"/>
      <c r="C41" s="620" t="s">
        <v>233</v>
      </c>
      <c r="D41" s="604" t="s">
        <v>532</v>
      </c>
      <c r="E41" s="101" t="s">
        <v>533</v>
      </c>
    </row>
    <row r="42" spans="2:5" x14ac:dyDescent="0.2">
      <c r="B42" s="618"/>
      <c r="C42" s="614"/>
      <c r="D42" s="605"/>
      <c r="E42" s="96" t="s">
        <v>534</v>
      </c>
    </row>
    <row r="43" spans="2:5" ht="17.25" customHeight="1" thickBot="1" x14ac:dyDescent="0.25">
      <c r="B43" s="618"/>
      <c r="C43" s="614"/>
      <c r="D43" s="605"/>
      <c r="E43" s="99" t="s">
        <v>535</v>
      </c>
    </row>
    <row r="44" spans="2:5" ht="30" customHeight="1" x14ac:dyDescent="0.2">
      <c r="B44" s="618"/>
      <c r="C44" s="606" t="s">
        <v>536</v>
      </c>
      <c r="D44" s="608" t="s">
        <v>537</v>
      </c>
      <c r="E44" s="95" t="s">
        <v>538</v>
      </c>
    </row>
    <row r="45" spans="2:5" ht="20.25" customHeight="1" thickBot="1" x14ac:dyDescent="0.25">
      <c r="B45" s="619"/>
      <c r="C45" s="607"/>
      <c r="D45" s="609"/>
      <c r="E45" s="109" t="s">
        <v>539</v>
      </c>
    </row>
  </sheetData>
  <sheetProtection algorithmName="SHA-512" hashValue="yJsESIya1fv4C7ZavpnVJCUJPQG4XD3cVo/bg5IHcf+K1so41YzCoxpTiJhIPl+VC5M8/TpPhbUWvQgejJlSew==" saltValue="3B3PWe6Sk1gi3wfMQqAlxg==" spinCount="100000" sheet="1" objects="1" scenario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99</vt:i4>
      </vt:variant>
    </vt:vector>
  </HeadingPairs>
  <TitlesOfParts>
    <vt:vector size="106"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2023-10-25T16:42:15Z</cp:lastPrinted>
  <dcterms:created xsi:type="dcterms:W3CDTF">2006-09-13T22:30:50Z</dcterms:created>
  <dcterms:modified xsi:type="dcterms:W3CDTF">2023-12-11T16:41:54Z</dcterms:modified>
</cp:coreProperties>
</file>