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G:\Mi unidad\2. CONTRATO 2025\5. GESTION RIESGOS\1. SEGUIMIENTOS MR\"/>
    </mc:Choice>
  </mc:AlternateContent>
  <xr:revisionPtr revIDLastSave="0" documentId="13_ncr:1_{FF40FCDF-C6C6-4873-B312-56A20411B7B7}" xr6:coauthVersionLast="47" xr6:coauthVersionMax="47" xr10:uidLastSave="{00000000-0000-0000-0000-000000000000}"/>
  <bookViews>
    <workbookView xWindow="-120" yWindow="-120" windowWidth="29040" windowHeight="15720" firstSheet="2" activeTab="2" xr2:uid="{00000000-000D-0000-FFFF-FFFF0000000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riesgo-UO'!$A$8:$BA$76</definedName>
    <definedName name="_VICERRECTORÍA_INVESTIGACIONES_INNOVACIÓN_Y_EXTENSIÓN_">'01-Mapa de riesgo-UO'!$BE$195</definedName>
    <definedName name="_VICERRECTORÍA_RESPONSABILIDAD_SOCIAL_Y_BIENESTAR_UNIVERSITARIO_">'01-Mapa de riesgo-UO'!$BE$198</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riesgo-UO'!$BZ$195</definedName>
    <definedName name="ALIANZAS_ESTRATÉGICAS" localSheetId="0">'01-Mapa de riesgo-UO'!#REF!</definedName>
    <definedName name="ALIANZAS_ESTRATÉGICAS">#REF!</definedName>
    <definedName name="Ambiental" localSheetId="0">'01-Mapa de riesgo-UO'!$AF$202:$AF$206</definedName>
    <definedName name="Aplicados_efectivos_No_Documentados">'01-Mapa de riesgo-UO'!#REF!</definedName>
    <definedName name="Aplicados_No_efectivos">'01-Mapa de riesgo-UO'!#REF!</definedName>
    <definedName name="_xlnm.Print_Area" localSheetId="2">'03-Seguimiento'!$D$1:$AB$15</definedName>
    <definedName name="_xlnm.Print_Area" localSheetId="5">ESCALA!$A$1:$O$22</definedName>
    <definedName name="ASEGURAMIENTO_DE_LA_CALIDAD_INSTITUCIONAL" localSheetId="0">'01-Mapa de riesgo-UO'!$AX$203:$AX$205</definedName>
    <definedName name="ASEGURAMIENTO_DE_LA_CALIDAD_INSTITUCIONAL">#REF!</definedName>
    <definedName name="ASUMIR">'03-Seguimiento'!$W$133</definedName>
    <definedName name="BIBLIOTECA_E_INFORMACIÓN_CIENTIFICA" localSheetId="0">'01-Mapa de riesgo-UO'!$CA$195</definedName>
    <definedName name="BIBLIOTECA_E_INFORMACIÓN_CIENTIFICA">#REF!</definedName>
    <definedName name="BIENESTAR_INSTITUCIONAL" localSheetId="0">'01-Mapa de riesgo-UO'!#REF!</definedName>
    <definedName name="BIENESTAR_INSTITUCIONAL">#REF!</definedName>
    <definedName name="CLASE_RIESGO">'01-Mapa de riesgo-UO'!$J$194:$J$207</definedName>
    <definedName name="COBERTURA_CON_CALIDAD" localSheetId="0">'01-Mapa de riesgo-UO'!#REF!</definedName>
    <definedName name="COBERTURA_CON_CALIDAD">#REF!</definedName>
    <definedName name="COMPARTIR">'03-Seguimiento'!$X$133:$X$135</definedName>
    <definedName name="COMUNICACIONES" localSheetId="0">'01-Mapa de riesgo-UO'!#REF!</definedName>
    <definedName name="COMUNICACIONES">#REF!</definedName>
    <definedName name="Contable" localSheetId="0">'01-Mapa de riesgo-UO'!$P$202:$P$206</definedName>
    <definedName name="Contagio">'01-Mapa de riesgo-UO'!$AK$202:$AK$206</definedName>
    <definedName name="CONTROL_INTERNO" localSheetId="0">'01-Mapa de riesgo-UO'!$BR$195</definedName>
    <definedName name="CONTROL_INTERNO">#REF!</definedName>
    <definedName name="CONTROL_INTERNO_DISCIPLINARIO" localSheetId="0">'01-Mapa de riesgo-UO'!$BS$195</definedName>
    <definedName name="CONTROL_INTERNO_DISCIPLINARIO">#REF!</definedName>
    <definedName name="CONTROL_SEGUIMIENTO" localSheetId="0">'01-Mapa de riesgo-UO'!$AX$207:$AX$214</definedName>
    <definedName name="CONTROL_SEGUIMIENTO">#REF!</definedName>
    <definedName name="CONTROLES">'01-Mapa de riesgo-UO'!$S$194:$S$198</definedName>
    <definedName name="Corrupción" localSheetId="0">'01-Mapa de riesgo-UO'!$AA$202:$AA$204</definedName>
    <definedName name="Cumplimiento" localSheetId="0">'01-Mapa de riesgo-UO'!$R$202:$R$206</definedName>
    <definedName name="CUMPLIMIENTO">'03-Seguimiento'!#REF!</definedName>
    <definedName name="CUMPLIMIENTO_PARCIAL">'03-Seguimiento'!$W$141</definedName>
    <definedName name="CUMPLIMIENTO_TOTAL">'03-Seguimiento'!$Y$141:$Y$142</definedName>
    <definedName name="DEMAS" localSheetId="0">'01-Mapa de riesgo-UO'!#REF!</definedName>
    <definedName name="DEMAS">#REF!</definedName>
    <definedName name="Derechos_Humanos" localSheetId="0">'01-Mapa de riesgo-UO'!$AG$202:$AG$204</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riesgo-UO'!$K$202:$K$206</definedName>
    <definedName name="EVAL_PERIODICIDAD">'01-Mapa de riesgo-UO'!$AK$194:$AK$195</definedName>
    <definedName name="EVITAR">'03-Seguimiento'!$AA$133:$AA$135</definedName>
    <definedName name="EXTENSIÓN_PROYECCIÓN_SOCIAL" localSheetId="0">'01-Mapa de riesgo-UO'!#REF!</definedName>
    <definedName name="EXTENSIÓN_PROYECCIÓN_SOCIAL">#REF!</definedName>
    <definedName name="EXTERNO">'01-Mapa de riesgo-UO'!$I$194:$I$200</definedName>
    <definedName name="FACTOR">'01-Mapa de riesgo-UO'!$H$193:$I$193</definedName>
    <definedName name="FACULTAD_BELLAS_ARTES_HUMANIDADES" localSheetId="0">'01-Mapa de riesgo-UO'!$CD$195:$CD$198</definedName>
    <definedName name="FACULTAD_CIENCIAS_AGRARIAS_AGROINDUSTRIA" localSheetId="0">'01-Mapa de riesgo-UO'!$CE$195:$CE$198</definedName>
    <definedName name="FACULTAD_CIENCIAS_AMBIENTALES" localSheetId="0">'01-Mapa de riesgo-UO'!$CF$195:$CF$198</definedName>
    <definedName name="FACULTAD_CIENCIAS_BÁSICAS" localSheetId="0">'01-Mapa de riesgo-UO'!$CG$195:$CG$198</definedName>
    <definedName name="FACULTAD_CIENCIAS_DE_LA_EDUCACIÓN" localSheetId="0">'01-Mapa de riesgo-UO'!$CH$195:$CH$198</definedName>
    <definedName name="FACULTAD_CIENCIAS_DE_LA_SALUD" localSheetId="0">'01-Mapa de riesgo-UO'!$CI$195:$CI$198</definedName>
    <definedName name="FACULTAD_DE_CIENCIAS_EMPRESARIALES">'01-Mapa de riesgo-UO'!$CJ$195:$CJ$198</definedName>
    <definedName name="FACULTAD_INGENIERÍAS" localSheetId="0">'01-Mapa de riesgo-UO'!$CL$195:$CL$198</definedName>
    <definedName name="FACULTAD_MECÁNICA_APLICADA">'01-Mapa de riesgo-UO'!$CK$195:$CK$198</definedName>
    <definedName name="FACULTAD_TECNOLOGÍA">'01-Mapa de riesgo-UO'!$CM$195:$CM$198</definedName>
    <definedName name="Financiero" localSheetId="0">'01-Mapa de riesgo-UO'!$N$202:$N$206</definedName>
    <definedName name="Fiscal">'01-Mapa de riesgo-UO'!$AK$209:$AK$213</definedName>
    <definedName name="GESTIÓN_DE_DOCUMENTOS" localSheetId="0">'01-Mapa de riesgo-UO'!#REF!</definedName>
    <definedName name="GESTIÓN_DE_DOCUMENTOS">#REF!</definedName>
    <definedName name="GESTIÓN_DE_SERVICIOS_INSTITUCIONALES" localSheetId="0">'01-Mapa de riesgo-UO'!$BX$195:$BX$196</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riesgo-UO'!$BV$195</definedName>
    <definedName name="GESTIÓN_DEL_TALENTO_HUMANO">'01-Mapa de riesgo-UO'!$BW$195:$BW$196</definedName>
    <definedName name="GESTIÓN_FINANCIERA" localSheetId="0">'01-Mapa de riesgo-UO'!$BU$195</definedName>
    <definedName name="GESTIÓN_FINANCIERA">#REF!</definedName>
    <definedName name="GRAVE" localSheetId="0">'01-Mapa de riesgo-UO'!$AY$195:$AY$198</definedName>
    <definedName name="GRAVE">'03-Seguimiento'!$G$136</definedName>
    <definedName name="GRUPO_INVESTIGACIÓN_AGUAS_SANEAMIENTO" localSheetId="0">'01-Mapa de riesgo-UO'!$CT$195</definedName>
    <definedName name="GRUPO_INVESTIGACIÓN_AGUAS_SANEAMIENTO">#REF!</definedName>
    <definedName name="Imagen" localSheetId="0">'01-Mapa de riesgo-UO'!$L$202:$L$206</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riesgo-UO'!$W$202:$W$205</definedName>
    <definedName name="INSTITUCIONAL">'01-Mapa de riesgo-UO'!$L$194:$L$195</definedName>
    <definedName name="INTERNACIONALIZACIÓN" localSheetId="0">'01-Mapa de riesgo-UO'!#REF!</definedName>
    <definedName name="INTERNACIONALIZACIÓN">#REF!</definedName>
    <definedName name="INTERNO">'01-Mapa de riesgo-UO'!$H$194:$H$202</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riesgo-UO'!$BK$195</definedName>
    <definedName name="JURIDICA">#REF!</definedName>
    <definedName name="Laborales" localSheetId="0">'01-Mapa de riesgo-UO'!#REF!</definedName>
    <definedName name="Laborales">#REF!</definedName>
    <definedName name="LABORATORIO_AGUAS_ALIMENTOS" localSheetId="0">'01-Mapa de riesgo-UO'!$CP$195</definedName>
    <definedName name="LABORATORIO_AGUAS_ALIMENTOS">#REF!</definedName>
    <definedName name="LABORATORIO_BIOLOGÍA_MOLECULAR">'01-Mapa de riesgo-UO'!$CW$195</definedName>
    <definedName name="LABORATORIO_DE_METROOLOGIA_DE_VARIABLES_ELECTRICAS" localSheetId="0">'01-Mapa de riesgo-UO'!$CQ$195</definedName>
    <definedName name="LABORATORIO_DE_METROOLOGIA_DE_VARIABLES_ELECTRICAS">#REF!</definedName>
    <definedName name="LABORATORIO_ENSAYOS_NO_DESTRUCTIVOS_DESTRUCTIVOS" localSheetId="0">'01-Mapa de riesgo-UO'!$CR$195</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riesgo-UO'!$CO$195</definedName>
    <definedName name="LABORATORIO_GENÉTICA_MÉDICA" localSheetId="0">'01-Mapa de riesgo-UO'!$CS$195</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riesgo-UO'!$AW$195</definedName>
    <definedName name="LEVE">'03-Seguimiento'!$I$136:$I$1048576</definedName>
    <definedName name="MAPA" localSheetId="0">'01-Mapa de riesgo-UO'!$A$194:$A$196</definedName>
    <definedName name="MAPA">#REF!</definedName>
    <definedName name="MODERADO" localSheetId="0">'01-Mapa de riesgo-UO'!$AX$195:$AX$197</definedName>
    <definedName name="MODERADO">'03-Seguimiento'!$H$136:$H$1048576</definedName>
    <definedName name="NIVEL_AUTOMAT">'01-Mapa de riesgo-UO'!$AA$194:$AA$196</definedName>
    <definedName name="NIVEL_EXPOSICION">'01-Mapa de riesgo-UO'!$AT$194:$AT$196</definedName>
    <definedName name="nnnn" localSheetId="0">'01-Mapa de riesgo-UO'!#REF!</definedName>
    <definedName name="nnnn">#REF!</definedName>
    <definedName name="No_aplicados">'01-Mapa de riesgo-UO'!#REF!</definedName>
    <definedName name="NO_CUMPLIDA">'03-Seguimiento'!$X$141</definedName>
    <definedName name="No_existen">'01-Mapa de riesgo-UO'!#REF!</definedName>
    <definedName name="OBJETIVOS" localSheetId="0">'01-Mapa de riesgo-UO'!#REF!</definedName>
    <definedName name="OBJETIVOS">#REF!</definedName>
    <definedName name="OEC">'01-Mapa de riesgo-UO'!$BC$203:$BC$208</definedName>
    <definedName name="Operacional" localSheetId="0">'01-Mapa de riesgo-UO'!$M$202:$M$206</definedName>
    <definedName name="ORGANISMO_CERTIFICADOR_DE_SISTEMAS_DE_GESTIÓN_QLCT" localSheetId="0">'01-Mapa de riesgo-UO'!$CU$195</definedName>
    <definedName name="ORGANISMO_CERTIFICADOR_DE_SISTEMAS_DE_GESTIÓN_QLCT">#REF!</definedName>
    <definedName name="PDI" localSheetId="0">'01-Mapa de riesgo-UO'!$BC$194:$BC$198</definedName>
    <definedName name="PDI">#REF!</definedName>
    <definedName name="PERIODICIDAD">'01-Mapa de riesgo-UO'!$AL$194:$AL$203</definedName>
    <definedName name="PLANEACIÓN" localSheetId="0">'01-Mapa de riesgo-UO'!$BP$195:$BP$197</definedName>
    <definedName name="PLANEACIÓN">#REF!</definedName>
    <definedName name="PLANEACIÓN_">'01-Mapa de riesgo-UO'!$BE$196</definedName>
    <definedName name="PLANEACIÓN_PDI">'01-Mapa de riesgo-UO'!$DB$195</definedName>
    <definedName name="Presupuestal" localSheetId="0">'01-Mapa de riesgo-UO'!#REF!</definedName>
    <definedName name="Presupuestal">#REF!</definedName>
    <definedName name="PROBABILIDAD" localSheetId="0">'01-Mapa de riesgo-UO'!$N$194:$N$198</definedName>
    <definedName name="PROBABILIDAD">#REF!</definedName>
    <definedName name="PROCESOS" localSheetId="0">'01-Mapa de riesgo-UO'!$BG$194:$BG$221</definedName>
    <definedName name="PROCESOS">#REF!</definedName>
    <definedName name="PROCESOSA">'01-Mapa de riesgo-UO'!#REF!</definedName>
    <definedName name="RECTORÍA" localSheetId="0">'01-Mapa de riesgo-UO'!$BJ$195:$BJ$196</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riesgo-UO'!$BY$195</definedName>
    <definedName name="REDUCIR">'03-Seguimiento'!$Y$133:$Y$135</definedName>
    <definedName name="RELACIONES_INTERNACIONALES" localSheetId="0">'01-Mapa de riesgo-UO'!$BQ$195</definedName>
    <definedName name="RELACIONES_INTERNACIONALES">#REF!</definedName>
    <definedName name="RELACIONES_INTERNACIONALES_">'01-Mapa de riesgo-UO'!#REF!</definedName>
    <definedName name="RESPONSABILIDAD">'01-Mapa de riesgo-UO'!$AG$194:$AG$195</definedName>
    <definedName name="RESPONSABLES_PDI" localSheetId="0">'01-Mapa de riesgo-UO'!#REF!</definedName>
    <definedName name="RESPONSABLES_PDI">#REF!</definedName>
    <definedName name="SECRETARIA_GENERAL" localSheetId="0">'01-Mapa de riesgo-UO'!$BT$195</definedName>
    <definedName name="SECRETARIA_GENERAL">#REF!</definedName>
    <definedName name="SECRETARIA_GENERAL_Gestión_de_Documentos">'01-Mapa de riesgo-UO'!#REF!</definedName>
    <definedName name="Seguridad_y_Salud_en_el_trabajo" localSheetId="0">'01-Mapa de riesgo-UO'!$AB$202:$AB$206</definedName>
    <definedName name="SISTEMA_INTEGRAL_DE_GESTIÓN" localSheetId="0">'01-Mapa de riesgo-UO'!#REF!</definedName>
    <definedName name="SISTEMA_INTEGRAL_DE_GESTIÓN">#REF!</definedName>
    <definedName name="Tecnología" localSheetId="0">'01-Mapa de riesgo-UO'!$S$202:$S$206</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'03-Seguimiento'!$Z$133:$Z$135</definedName>
    <definedName name="Transparencia" localSheetId="0">'01-Mapa de riesgo-UO'!#REF!</definedName>
    <definedName name="Transparencia">#REF!</definedName>
    <definedName name="UNIDAD_ORGANIZACIONAL">'01-Mapa de riesgo-UO'!$BA$194:$BA$231</definedName>
    <definedName name="UNIVIRTUAL" localSheetId="0">'01-Mapa de riesgo-UO'!#REF!</definedName>
    <definedName name="UNIVIRTUAL">#REF!</definedName>
    <definedName name="VICERRECTORÍA_ACADÉMICA" localSheetId="0">'01-Mapa de riesgo-UO'!$BN$195:$BN$199</definedName>
    <definedName name="VICERRECTORÍA_ACADÉMICA">#REF!</definedName>
    <definedName name="VICERRECTORÍA_ACADÉMICA_">'01-Mapa de riesgo-UO'!$BE$194</definedName>
    <definedName name="VICERRECTORÍA_ACADÉMICA_PDI">'01-Mapa de riesgo-UO'!$CZ$195</definedName>
    <definedName name="VICERRECTORÍA_ACADÉMICA_Univirtual">'01-Mapa de riesgo-UO'!#REF!</definedName>
    <definedName name="VICERRECTORIA_ADMINISTRATIVA_FINANCIERA" localSheetId="0">'01-Mapa de riesgo-UO'!$BL$195:$BL$200</definedName>
    <definedName name="VICERRECTORIA_ADMINISTRATIVA_FINANCIERA">#REF!</definedName>
    <definedName name="VICERRECTORIA_ADMINISTRATIVA_FINANCIERA_">'01-Mapa de riesgo-UO'!#REF!</definedName>
    <definedName name="VICERRECTORÍA_ADMINISTRATIVA_FINANCIERA_">'01-Mapa de riesgo-UO'!$BE$197</definedName>
    <definedName name="VICERRECTORÍA_ADMINISTRATIVA_FINANCIERA_PDI">'01-Mapa de riesgo-UO'!$DC$195</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riesgo-UO'!$BM$195:$BM$198</definedName>
    <definedName name="VICERRECTORÍA_INVESTIGACIONES_INNOVACIÓN_Y_EXTENSIÓN_PDI">'01-Mapa de riesgo-UO'!$DA$195</definedName>
    <definedName name="VICERRECTORÍA_RESPONSABILIDAD_SOCIAL_Y_BIENESTAR_UNIVERSITARIO">'01-Mapa de riesgo-UO'!$BO$195:$BO$196</definedName>
    <definedName name="VICERRECTORÍA_RESPONSABILIDAD_SOCIAL_Y_BIENESTAR_UNIVERSITARIO_PDI">'01-Mapa de riesgo-UO'!$DD$195</definedName>
    <definedName name="X">'01-Mapa de riesgo-UO'!#REF!</definedName>
    <definedName name="Y">'01-Mapa de riesgo-UO'!#REF!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7" l="1"/>
  <c r="K25" i="7"/>
  <c r="S3" i="8" l="1"/>
  <c r="S4" i="8"/>
  <c r="S2" i="8"/>
  <c r="Q11" i="12"/>
  <c r="O11" i="12" l="1"/>
  <c r="R11" i="12" s="1"/>
  <c r="O14" i="12"/>
  <c r="Q17" i="12"/>
  <c r="Q14" i="12"/>
  <c r="Q20" i="12"/>
  <c r="Q23" i="12"/>
  <c r="Q26" i="12"/>
  <c r="Q29" i="12"/>
  <c r="Q32" i="12"/>
  <c r="Q35" i="12"/>
  <c r="Q38" i="12"/>
  <c r="Q41" i="12"/>
  <c r="Q44" i="12"/>
  <c r="Q47" i="12"/>
  <c r="Q50" i="12"/>
  <c r="Q53" i="12"/>
  <c r="Q56" i="12"/>
  <c r="Q59" i="12"/>
  <c r="Q62" i="12"/>
  <c r="Q65" i="12"/>
  <c r="Q68" i="12"/>
  <c r="Q71" i="12"/>
  <c r="Q74"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E11" i="12" l="1"/>
  <c r="C17" i="12"/>
  <c r="C11" i="12"/>
  <c r="C14" i="12"/>
  <c r="C20" i="12"/>
  <c r="C23" i="12"/>
  <c r="C26" i="12"/>
  <c r="C29" i="12"/>
  <c r="C32" i="12"/>
  <c r="C35" i="12"/>
  <c r="C38" i="12"/>
  <c r="C41" i="12"/>
  <c r="C44" i="12"/>
  <c r="C47" i="12"/>
  <c r="C50" i="12"/>
  <c r="C53" i="12"/>
  <c r="C56" i="12"/>
  <c r="C59" i="12"/>
  <c r="C62" i="12"/>
  <c r="C65" i="12"/>
  <c r="C68" i="12"/>
  <c r="C71" i="12"/>
  <c r="C74" i="12"/>
  <c r="E14" i="12" l="1"/>
  <c r="E29" i="12"/>
  <c r="E23" i="12"/>
  <c r="E20" i="12"/>
  <c r="E17" i="12"/>
  <c r="T14" i="12" l="1"/>
  <c r="BO194" i="12"/>
  <c r="BM194" i="12"/>
  <c r="BL194" i="12"/>
  <c r="BJ194" i="12"/>
  <c r="AQ11" i="12" l="1"/>
  <c r="AR11" i="12" s="1"/>
  <c r="T16" i="12"/>
  <c r="T15" i="12"/>
  <c r="U14" i="12" l="1"/>
  <c r="E74" i="12"/>
  <c r="E71" i="12"/>
  <c r="E68" i="12"/>
  <c r="E65" i="12"/>
  <c r="E62" i="12"/>
  <c r="E59" i="12"/>
  <c r="E56" i="12"/>
  <c r="E53" i="12"/>
  <c r="E50" i="12"/>
  <c r="E47" i="12"/>
  <c r="E44" i="12"/>
  <c r="E41" i="12"/>
  <c r="E38" i="12"/>
  <c r="E35" i="12"/>
  <c r="E32" i="12"/>
  <c r="E26" i="12"/>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194" i="12"/>
  <c r="BY194" i="12"/>
  <c r="BW194" i="12"/>
  <c r="BV194" i="12"/>
  <c r="BK194" i="12"/>
  <c r="CA194" i="12"/>
  <c r="BX194" i="12"/>
  <c r="BU194" i="12"/>
  <c r="BT194" i="12"/>
  <c r="BS194" i="12"/>
  <c r="BR194" i="12"/>
  <c r="BQ194" i="12"/>
  <c r="BP194" i="12"/>
  <c r="BN194"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AS11" i="12"/>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C2" authorId="0" shapeId="0" xr:uid="{00000000-0006-0000-0500-000001000000}">
      <text>
        <r>
          <rPr>
            <b/>
            <sz val="9"/>
            <color indexed="81"/>
            <rFont val="Tahoma"/>
            <charset val="1"/>
          </rPr>
          <t>Usuario UTP:</t>
        </r>
        <r>
          <rPr>
            <sz val="9"/>
            <color indexed="81"/>
            <rFont val="Tahoma"/>
            <charset val="1"/>
          </rPr>
          <t xml:space="preserve">
LAFT</t>
        </r>
      </text>
    </comment>
    <comment ref="D2" authorId="0" shapeId="0" xr:uid="{00000000-0006-0000-0500-000002000000}">
      <text>
        <r>
          <rPr>
            <b/>
            <sz val="9"/>
            <color indexed="81"/>
            <rFont val="Tahoma"/>
            <charset val="1"/>
          </rPr>
          <t>Usuario UTP:</t>
        </r>
        <r>
          <rPr>
            <sz val="9"/>
            <color indexed="81"/>
            <rFont val="Tahoma"/>
            <charset val="1"/>
          </rPr>
          <t xml:space="preserve">
LAFT</t>
        </r>
      </text>
    </comment>
    <comment ref="G2" authorId="0" shapeId="0" xr:uid="{00000000-0006-0000-0500-000003000000}">
      <text>
        <r>
          <rPr>
            <b/>
            <sz val="9"/>
            <color indexed="81"/>
            <rFont val="Tahoma"/>
            <charset val="1"/>
          </rPr>
          <t>Usuario UTP:</t>
        </r>
        <r>
          <rPr>
            <sz val="9"/>
            <color indexed="81"/>
            <rFont val="Tahoma"/>
            <charset val="1"/>
          </rPr>
          <t xml:space="preserve">
LAFT
</t>
        </r>
      </text>
    </comment>
  </commentList>
</comments>
</file>

<file path=xl/sharedStrings.xml><?xml version="1.0" encoding="utf-8"?>
<sst xmlns="http://schemas.openxmlformats.org/spreadsheetml/2006/main" count="1437" uniqueCount="722">
  <si>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</si>
  <si>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</si>
  <si>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</si>
  <si>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</si>
  <si>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</si>
  <si>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</si>
  <si>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</si>
  <si>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</si>
  <si>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</si>
  <si>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</si>
  <si>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</si>
  <si>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</si>
  <si>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</si>
  <si>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</si>
  <si>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</si>
  <si>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</si>
  <si>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</si>
  <si>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</si>
  <si>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</si>
  <si>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</si>
  <si>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</si>
  <si>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</si>
  <si>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</si>
  <si>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</si>
  <si>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</si>
  <si>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</si>
  <si>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</si>
  <si>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</si>
  <si>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</si>
  <si>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</si>
  <si>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</si>
  <si>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</si>
  <si>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</si>
  <si>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</si>
  <si>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</si>
  <si>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</si>
  <si>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</si>
  <si>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</si>
  <si>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</si>
  <si>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</si>
  <si>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</si>
  <si>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</si>
  <si>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</si>
  <si>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</si>
  <si>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</si>
  <si>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</si>
  <si>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</si>
  <si>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</si>
  <si>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</si>
  <si>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</si>
  <si>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</si>
  <si>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</si>
  <si>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</si>
  <si>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</si>
  <si>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</si>
  <si>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</si>
  <si>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</si>
  <si>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</si>
  <si>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</si>
  <si>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</si>
  <si>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</si>
  <si>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</si>
  <si>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</si>
  <si>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</si>
  <si>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</si>
  <si>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</si>
  <si>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</si>
  <si>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</si>
  <si>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</si>
  <si>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</si>
  <si>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</si>
  <si>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</si>
  <si>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</si>
  <si>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</si>
  <si>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</si>
  <si>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</si>
  <si>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</si>
  <si>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</si>
  <si>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</si>
  <si>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</si>
  <si>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</si>
  <si>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</si>
  <si>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</si>
  <si>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</si>
  <si>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</si>
  <si>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</si>
  <si>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</si>
  <si>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</si>
  <si>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</si>
  <si>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</si>
  <si>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</si>
  <si>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</si>
  <si>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</si>
  <si>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</si>
  <si>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</si>
  <si>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</si>
  <si>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</si>
  <si>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</si>
  <si>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</si>
  <si>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</si>
  <si>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</si>
  <si>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</si>
  <si>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</si>
  <si>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</si>
  <si>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</si>
  <si>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</si>
  <si>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</si>
  <si>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</si>
  <si>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</si>
  <si>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</si>
  <si>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</si>
  <si>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</si>
  <si>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</si>
  <si>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</si>
  <si>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</si>
  <si>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</si>
  <si>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</si>
  <si>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</si>
  <si>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</si>
  <si>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</si>
  <si>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</si>
  <si>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</si>
  <si>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</si>
  <si>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</si>
  <si>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</si>
  <si>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</si>
  <si>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</si>
  <si>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</si>
  <si>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</si>
  <si>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</si>
  <si>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</si>
  <si>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</si>
  <si>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</si>
  <si>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</si>
  <si>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</si>
  <si>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</si>
  <si>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</si>
  <si>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</si>
  <si>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</si>
  <si>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</si>
  <si>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</si>
  <si>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</si>
  <si>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</si>
  <si>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</si>
  <si>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</si>
  <si>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</si>
  <si>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</si>
  <si>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</si>
  <si>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</si>
  <si>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</si>
  <si>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</si>
  <si>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</si>
  <si>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</si>
  <si>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</si>
  <si>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</si>
  <si>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</si>
  <si>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</si>
  <si>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</si>
  <si>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</si>
  <si>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</si>
  <si>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</si>
  <si>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</si>
  <si>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</si>
  <si>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</si>
  <si>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</si>
  <si>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</si>
  <si>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</si>
  <si>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</si>
  <si>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</si>
  <si>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</si>
  <si>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</si>
  <si>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</si>
  <si>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</si>
  <si>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</si>
  <si>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</si>
  <si>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</si>
  <si>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</si>
  <si>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</si>
  <si>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</si>
  <si>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</si>
  <si>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</si>
  <si>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</si>
  <si>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</si>
  <si>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</si>
  <si>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</si>
  <si>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</si>
  <si>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</si>
  <si>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</si>
  <si>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</si>
  <si>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</si>
  <si>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</si>
  <si>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</si>
  <si>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</si>
  <si>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</si>
  <si>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</si>
  <si>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</si>
  <si>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</si>
  <si>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</si>
  <si>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</si>
  <si>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</si>
  <si>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</si>
  <si>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</si>
  <si>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</si>
  <si>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</si>
  <si>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</si>
  <si>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</si>
  <si>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</si>
  <si>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</si>
  <si>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</si>
  <si>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</si>
  <si>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</si>
  <si>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</si>
  <si>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</si>
  <si>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</si>
  <si>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</si>
  <si>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</si>
  <si>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</si>
  <si>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</si>
  <si>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</si>
  <si>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</si>
  <si>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</si>
  <si>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</si>
  <si>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</si>
  <si>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</si>
  <si>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</si>
  <si>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</si>
  <si>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</si>
  <si>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</si>
  <si>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</si>
  <si>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</si>
  <si>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</si>
  <si>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</si>
  <si>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</si>
  <si>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</si>
  <si>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</si>
  <si>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</si>
  <si>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</si>
  <si>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</si>
  <si>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</si>
  <si>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</si>
  <si>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</si>
  <si>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</si>
  <si>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</si>
  <si>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</si>
  <si>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</si>
  <si>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</si>
  <si>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</si>
  <si>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</si>
  <si>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</si>
  <si>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</si>
  <si>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</si>
  <si>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</si>
  <si>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</si>
  <si>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</si>
  <si>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</si>
  <si>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</si>
  <si>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</si>
  <si>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</si>
  <si>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</si>
  <si>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</si>
  <si>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</si>
  <si>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</si>
  <si>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</si>
  <si>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</si>
  <si>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</si>
  <si>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</si>
  <si>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</si>
  <si>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</si>
  <si>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</si>
  <si>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</si>
  <si>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</si>
  <si>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</si>
  <si>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</si>
  <si>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</si>
  <si>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</si>
  <si>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</si>
  <si>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</si>
  <si>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</si>
  <si>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</si>
  <si>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</si>
  <si>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</si>
  <si>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</si>
  <si>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</si>
  <si>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</si>
  <si>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</si>
  <si>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</si>
  <si>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</si>
  <si>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</si>
  <si>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</si>
  <si>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</si>
  <si>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</si>
  <si>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</si>
  <si>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</si>
  <si>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</si>
  <si>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</si>
  <si>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</si>
  <si>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</si>
  <si>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</si>
  <si>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</si>
  <si>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</si>
  <si>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</si>
  <si>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</si>
  <si>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</si>
  <si>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</si>
  <si>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</si>
  <si>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</si>
  <si>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</si>
  <si>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</si>
  <si>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</si>
  <si>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</si>
  <si>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</si>
  <si>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</si>
  <si>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</si>
  <si>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</si>
  <si>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</si>
  <si>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</si>
  <si>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</si>
  <si>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</si>
  <si>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</si>
  <si>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</si>
  <si>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</si>
  <si>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</si>
  <si>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</si>
  <si>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</si>
  <si>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</si>
  <si>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</si>
  <si>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</si>
  <si>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</si>
  <si>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</si>
  <si>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</si>
  <si>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</si>
  <si>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</si>
  <si>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</si>
  <si>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</si>
  <si>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</si>
  <si>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</si>
  <si>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</si>
  <si>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</si>
  <si>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</si>
  <si>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</si>
  <si>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</si>
  <si>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</si>
  <si>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</si>
  <si>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</si>
  <si>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</si>
  <si>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</si>
  <si>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</si>
  <si>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</si>
  <si>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</si>
  <si>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</si>
  <si>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</si>
  <si>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</si>
  <si>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</si>
  <si>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</si>
  <si>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</si>
  <si>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</si>
  <si>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</si>
  <si>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</si>
  <si>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</si>
  <si>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</si>
  <si>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</si>
  <si>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</si>
  <si>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</si>
  <si>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</si>
  <si>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</si>
  <si>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</si>
  <si>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</si>
  <si>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</si>
  <si>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</si>
  <si>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</si>
  <si>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</si>
  <si>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</si>
  <si>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</si>
  <si>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</si>
  <si>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</si>
  <si>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</si>
  <si>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</si>
  <si>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</si>
  <si>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</si>
  <si>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</si>
  <si>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</si>
  <si>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</si>
  <si>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</si>
  <si>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</si>
  <si>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</si>
  <si>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</si>
  <si>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</si>
  <si>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</si>
  <si>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</si>
  <si>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</si>
  <si>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</si>
  <si>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</si>
  <si>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</si>
  <si>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</si>
  <si>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</si>
  <si>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</si>
  <si>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</si>
  <si>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</si>
  <si>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</si>
  <si>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</si>
  <si>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</si>
  <si>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</si>
  <si>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</si>
  <si>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</si>
  <si>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</si>
  <si>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</si>
  <si>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</si>
  <si>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</si>
  <si>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</si>
  <si>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</si>
  <si>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</si>
  <si>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</si>
  <si>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</si>
  <si>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</si>
  <si>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</si>
  <si>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</si>
  <si>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</si>
  <si>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</si>
  <si>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</si>
  <si>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</si>
  <si>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</si>
  <si>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</si>
  <si>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</si>
  <si>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</si>
  <si>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</si>
  <si>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</si>
  <si>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</si>
  <si>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</si>
  <si>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</si>
  <si>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</si>
  <si>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</si>
  <si>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</si>
  <si>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</si>
  <si>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</si>
  <si>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</si>
  <si>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</si>
  <si>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</si>
  <si>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</si>
  <si>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</si>
  <si>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</si>
  <si>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</si>
  <si>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</si>
  <si>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</si>
  <si>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</si>
  <si>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</si>
  <si>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</si>
  <si>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</si>
  <si>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</si>
  <si>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</si>
  <si>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</si>
  <si>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</si>
  <si>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</si>
  <si>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</si>
  <si>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</si>
  <si>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</si>
  <si>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</si>
  <si>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</si>
  <si>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</si>
  <si>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</si>
  <si>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</si>
  <si>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</si>
  <si>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</si>
  <si>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</si>
  <si>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</si>
  <si>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</si>
  <si>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</si>
  <si>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</si>
  <si>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</si>
  <si>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</si>
  <si>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</si>
  <si>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</si>
  <si>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</si>
  <si>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</si>
  <si>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</si>
  <si>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</si>
  <si>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</si>
  <si>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</si>
  <si>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</si>
  <si>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</si>
  <si>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</si>
  <si>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</si>
  <si>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</si>
  <si>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</si>
  <si>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</si>
  <si>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</si>
  <si>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</si>
  <si>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</si>
  <si>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</si>
  <si>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</si>
  <si>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</si>
  <si>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</si>
  <si>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</si>
  <si>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</si>
  <si>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</si>
  <si>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</si>
  <si>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</si>
  <si>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</si>
  <si>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</si>
  <si>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</si>
  <si>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</si>
  <si>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</si>
  <si>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</si>
  <si>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</si>
  <si>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</si>
  <si>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</si>
  <si>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</si>
  <si>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</si>
  <si>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</si>
  <si>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</si>
  <si>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</si>
  <si>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</si>
  <si>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</si>
  <si>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</si>
  <si>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</si>
  <si>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</si>
  <si>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</si>
  <si>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</si>
  <si>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</si>
  <si>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</si>
  <si>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</si>
  <si>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</si>
  <si>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</si>
  <si>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</si>
  <si>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</si>
  <si>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</si>
  <si>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</si>
  <si>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</si>
  <si>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</si>
  <si>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</si>
  <si>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</si>
  <si>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</si>
  <si>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</si>
  <si>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</si>
  <si>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</si>
  <si>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</si>
  <si>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</si>
  <si>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</si>
  <si>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</si>
  <si>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</si>
  <si>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</si>
  <si>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</si>
  <si>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</si>
  <si>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</si>
  <si>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</si>
  <si>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</si>
  <si>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</si>
  <si>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</si>
  <si>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</si>
  <si>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</si>
  <si>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</si>
  <si>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</si>
  <si>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</si>
  <si>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</si>
  <si>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</si>
  <si>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</si>
  <si>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</si>
  <si>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</si>
  <si>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</si>
  <si>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</si>
  <si>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</si>
  <si>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</si>
  <si>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</si>
  <si>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</si>
  <si>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</si>
  <si>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LAFT-Canales</t>
  </si>
  <si>
    <t>LAFT - Ususarios</t>
  </si>
  <si>
    <t>LAFT - Servicios</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</si>
  <si>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</si>
  <si>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</si>
  <si>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</si>
  <si>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</si>
  <si>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</si>
  <si>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</si>
  <si>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</si>
  <si>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</si>
  <si>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</si>
  <si>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</si>
  <si>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</si>
  <si>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</si>
  <si>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</si>
  <si>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</si>
  <si>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</si>
  <si>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</si>
  <si>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</si>
  <si>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</si>
  <si>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</si>
  <si>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</si>
  <si>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</si>
  <si>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</si>
  <si>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</si>
  <si>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</si>
  <si>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</si>
  <si>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</si>
  <si>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</si>
  <si>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</si>
  <si>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</si>
  <si>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</si>
  <si>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</si>
  <si>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</si>
  <si>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</si>
  <si>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</si>
  <si>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</si>
  <si>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</si>
  <si>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LAFT - Servicois</t>
  </si>
  <si>
    <t>LAFT - Canales</t>
  </si>
  <si>
    <t>LAFT - Usuarios</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</si>
  <si>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</si>
  <si>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</si>
  <si>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</si>
  <si>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</si>
  <si>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</si>
  <si>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</si>
  <si>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Comité de Gerencia del PDI y proceso de autoevaluación 
Sistema de Gerencia del PDI</t>
  </si>
  <si>
    <t>Proceso de calidad de información del PDI</t>
  </si>
  <si>
    <t>SIGER</t>
  </si>
  <si>
    <t>Preventivo</t>
  </si>
  <si>
    <t>Nivel cumplimiento del PDI en sus tres niveles de gestión</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</si>
  <si>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</si>
  <si>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</si>
  <si>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</si>
  <si>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</si>
  <si>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</si>
  <si>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</si>
  <si>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</si>
  <si>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</si>
  <si>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Profesional I</t>
  </si>
  <si>
    <t>Contratos y/o proyectos ejecutados inadecuadamente /Total proyectos y/o contratos ejecutados</t>
  </si>
  <si>
    <t>Definir tips informativos contractuales y de interventoría y supervisión con el fin de generar conocimiento sobre estos temas</t>
  </si>
  <si>
    <t>Profesional Especializado Ii
Profesional II</t>
  </si>
  <si>
    <t xml:space="preserve">Hallazgos por parte de entes de control
Detrimento patrimonial
Incumplimiento de resultados
Afectación de la imagen institucional </t>
  </si>
  <si>
    <t>Interventores/supervisores</t>
  </si>
  <si>
    <t>Profesional Especializado II
Profesional II</t>
  </si>
  <si>
    <t>Designación de un profesional de seguimiento y control como apoyo a la interventoría y supervisión de proyectos /contratos (verificación de productos)</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</si>
  <si>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</si>
  <si>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</si>
  <si>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</si>
  <si>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</si>
  <si>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</si>
  <si>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</si>
  <si>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</si>
  <si>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</si>
  <si>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Hallazgos, multas o sanciones por los entes de control
Pérdida de credibilidad por diferencias en los reportes de información</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</si>
  <si>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</si>
  <si>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</si>
  <si>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</si>
  <si>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</si>
  <si>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 xml:space="preserve">Profesional Especializado II AIE
Profesional </t>
  </si>
  <si>
    <t>Detectivo</t>
  </si>
  <si>
    <t>Nivel de actualización de la información a nivel estratégico y táctico</t>
  </si>
  <si>
    <t>Cumplimiento de la actividad Respaldo de activos de Información del Plan de acción de AIE</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</si>
  <si>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</si>
  <si>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</si>
  <si>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</si>
  <si>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Incumplimiento de las metas del plan de mejora por el bajo nivel de ejecución de las acciones establecidas.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</si>
  <si>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</si>
  <si>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</si>
  <si>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</si>
  <si>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Seguimiento periódico del PMI.</t>
  </si>
  <si>
    <t>Nivel cumplimiento del Plan de Mejoramiento Institucional</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</si>
  <si>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</si>
  <si>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</si>
  <si>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</si>
  <si>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</si>
  <si>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</si>
  <si>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</si>
  <si>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</si>
  <si>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</si>
  <si>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</si>
  <si>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</si>
  <si>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</si>
  <si>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</si>
  <si>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</si>
  <si>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</si>
  <si>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</si>
  <si>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</si>
  <si>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Profesional Especializado I</t>
  </si>
  <si>
    <t>Profesional Especializado II
Profesional I</t>
  </si>
  <si>
    <t xml:space="preserve">Profesional I y supervisor del proyecto </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</si>
  <si>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</si>
  <si>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</si>
  <si>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</si>
  <si>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</si>
  <si>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</si>
  <si>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</si>
  <si>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</si>
  <si>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</si>
  <si>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</si>
  <si>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</si>
  <si>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</si>
  <si>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</si>
  <si>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</si>
  <si>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</si>
  <si>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Reportes trimestrales de los tres niveles de gestión del PDI, en el sistema de información del PDI</t>
  </si>
  <si>
    <t xml:space="preserve">Se realizó calidad de información del primer trimestre de la vigencia 2025, el cual permite hacer revisón de la coherenci adel reporte cualitativo, cuantitativo y soportes de los tres niveles de gestión del Plan </t>
  </si>
  <si>
    <t>Se cuenta con un sistema de información SIGER, que permite a las redes de trabajo realizar los reportes de los tres niveles de gestión en un plataforma que salvaguarda los resultados y soportes</t>
  </si>
  <si>
    <t xml:space="preserve">Para la vigencia 2025 se han suscrito 52 contrataciones, los cuales se han ejecutado adecuadamente.  
</t>
  </si>
  <si>
    <t>De manera periodica se vienen generando alertas a los supervisores e interventores frete a l estado de ls contrataciones y estado de los documentos del mismo</t>
  </si>
  <si>
    <t xml:space="preserve">Se cuenta con un profesional que realiza la labor de soporte operativo para hacer seguimineto a los informes presentados de supervisión e interventoría </t>
  </si>
  <si>
    <t>Se cuenta con el formato de seguimiento a pólizas el cual nos permite identificar errores antes de ser radicadas</t>
  </si>
  <si>
    <t xml:space="preserve">Periodicamente se han venido realizando los tips informativos en temas contractuales </t>
  </si>
  <si>
    <t xml:space="preserve">Se cuenta con el profesional I del PDI, quien realiza el seguimiento y control </t>
  </si>
  <si>
    <t>RIESGO CONTROLADO</t>
  </si>
  <si>
    <t xml:space="preserve">Se han llevado acabo 8 comites de gerencia del PDI, que permitan hacer trazabilidad del proceso. </t>
  </si>
  <si>
    <t>Se cuenta con un avance general del 38.45% del PDI, con corte al mes de marzo,  el cual es un avance satisfactorio con respecto al parametro de cumplimiento del primer trimestre que corresponde al 25%.
Este resultado se desagrega así:
Pilra de gestión: 44.65%
Programa: 45.72%
Proyectos: 28.35%</t>
  </si>
  <si>
    <t>Esta medición con corte a marzo de 2025 se mide a través de los siguientes componentes:
Informes y reportes para entregar en la vigencia	27.78%
Informes Observatorio del contexto interno y externo	16.67%
Hallazgos encontrados en la información que se reporta a entes de control	100.00%</t>
  </si>
  <si>
    <t>Se encuentra relacionada en el Plan de acción de AIE en las siguientes actividades:
Act 3.12 Elaboración de Manuales para la gestión Estadístico (Fase 2)
Act 3.14 Depuración de información</t>
  </si>
  <si>
    <t>Se encuentra relacionada en el Plan de acción de AIE en las siguientes actividades:
Act 3.14 Depuración de información</t>
  </si>
  <si>
    <t>Se encuentra relacionada en el Plan de acción de AIE en las siguientes actividades:
Act 2.4 Respaldo de activos de Información</t>
  </si>
  <si>
    <t>Desde AIE se realiza un proceso de revisión de inconsistencias que se traslada a las fuentes primarias de información para mejorar el proceso de cargue a SNIES y las estadísticas institufional</t>
  </si>
  <si>
    <t>Las jornadas de respaldo de información se realizan, sin embargo, es responsabilidad del Líder de área de definir la información que se debe almacenar, adicionalmente, el respaldo de información en los discos duros no garantiza la adecuada seguridad del resguardo de la información, desde el área se considera de que se deben explorar otras alternativas para el manejo de los respaldos.</t>
  </si>
  <si>
    <t>REQUIERE NUEVA ACCIÓN</t>
  </si>
  <si>
    <t xml:space="preserve">Seguimiento periódico al Plan de Mejormiento Institucional, basados en los resultados de las actividades realizadas en pro del cumplimiento del Plan de Desarrollo. </t>
  </si>
  <si>
    <t xml:space="preserve">Sin problemas en la aplicación de los controles existentes. </t>
  </si>
  <si>
    <t xml:space="preserve">Se tiene como meta al 2025 terminar 12  Procesos de diseño y/o consultorìa  y 23  contratos de obras y adecuaciones, para una meta total de  35 procesos tendientes a mejorar la infraestructura del campus UTPy alineadas con el plan maestro. Con corte a la fecha se han finalizado 5 contratos.  </t>
  </si>
  <si>
    <t xml:space="preserve">Se tienen proyectados en el plan de accion finalizar 23 intervenciones en el campus, en el peridodo se han terminado y entregado a satisfaccion cinco (5) contratos, los demas se encuentran en curso y/o en proceso de contratacion. </t>
  </si>
  <si>
    <t xml:space="preserve">En los pliegos de ocndiciones se verifica que las intervenciones programdas en el plan de accion de la vigencia se encuentran articuladas con el plan maestro del campus.  </t>
  </si>
  <si>
    <t xml:space="preserve">Se socializó el plan maestro y la ruta de su actualizacion con la normativa del MEN a los lideres del proceso. Se tiene programada la presentacion al resto del equipo en la reinduccion prevista para el segundo semestre de la vigencia. </t>
  </si>
  <si>
    <t>El promedio de cumplimiento de los proyectos del pilar de gestión es de 23,91%, lo que corresponde a un avance esperado a la fecha del reporte</t>
  </si>
  <si>
    <t>CONTINUA LA ACCIÓN ANTERIOR</t>
  </si>
  <si>
    <t>N.A</t>
  </si>
  <si>
    <t>Se cuenta con la información recogida de las área del PDI frente a los informes priorizados, se tiene pendiente la aprobación del Jefe de la Oficina de Planeación.</t>
  </si>
  <si>
    <t>Durante la vigencia 2025 no se han realizado jornadas de respaldo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</si>
</sst>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42"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0"/>
      <color rgb="FF000000"/>
      <name val="Calibri"/>
      <family val="2"/>
      <scheme val="minor"/>
    </font>
    <font>
      <sz val="10"/>
      <color rgb="FF000000"/>
      <name val="Calibri"/>
      <family val="2"/>
      <scheme val="minor"/>
    </font>
    <font>
      <b/>
      <i/>
      <sz val="10"/>
      <name val="Calibri"/>
      <family val="2"/>
      <scheme val="minor"/>
    </font>
    <font>
      <b/>
      <i/>
      <sz val="10"/>
      <color theme="1"/>
      <name val="Calibri"/>
      <family val="2"/>
      <scheme val="minor"/>
    </font>
    <font>
      <sz val="9"/>
      <color indexed="81"/>
      <name val="Tahoma"/>
      <charset val="1"/>
    </font>
    <font>
      <b/>
      <sz val="9"/>
      <color indexed="81"/>
      <name val="Tahoma"/>
      <charset val="1"/>
    </font>
    <font>
      <b/>
      <sz val="20"/>
      <name val="Calibri"/>
      <family val="2"/>
      <scheme val="minor"/>
    </font>
    <font>
      <sz val="20"/>
      <name val="Calibri"/>
      <family val="2"/>
      <scheme val="minor"/>
    </font>
    <font>
      <b/>
      <sz val="15"/>
      <name val="Calibri"/>
      <family val="2"/>
      <scheme val="minor"/>
    </font>
    <font>
      <sz val="15"/>
      <name val="Calibri"/>
      <family val="2"/>
      <scheme val="minor"/>
    </font>
    <font>
      <b/>
      <sz val="9"/>
      <name val="Calibri"/>
      <family val="2"/>
      <scheme val="minor"/>
    </font>
  </fonts>
  <fills count="1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79998168889431442"/>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493">
    <xf numFmtId="0" fontId="0" fillId="0" borderId="0" xfId="0"/>
    <xf numFmtId="0" fontId="4" fillId="0" borderId="0" xfId="0" applyFont="1"/>
    <xf numFmtId="0" fontId="7"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textRotation="90" wrapText="1"/>
    </xf>
    <xf numFmtId="0" fontId="10" fillId="0" borderId="0" xfId="0" applyFont="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24" xfId="0" applyFont="1" applyBorder="1" applyAlignment="1">
      <alignment horizontal="center"/>
    </xf>
    <xf numFmtId="0" fontId="14" fillId="0" borderId="0" xfId="0" applyFont="1" applyAlignment="1">
      <alignment horizontal="center"/>
    </xf>
    <xf numFmtId="0" fontId="14" fillId="0" borderId="0" xfId="0" applyFont="1"/>
    <xf numFmtId="0" fontId="18" fillId="0" borderId="24" xfId="0" applyFont="1" applyBorder="1" applyAlignment="1">
      <alignment horizontal="center"/>
    </xf>
    <xf numFmtId="0" fontId="18" fillId="0" borderId="0" xfId="0" applyFont="1" applyAlignment="1">
      <alignment horizont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Alignment="1">
      <alignment vertical="center"/>
    </xf>
    <xf numFmtId="0" fontId="2" fillId="10" borderId="5" xfId="0" applyFont="1" applyFill="1" applyBorder="1" applyAlignment="1">
      <alignment horizontal="center" vertical="center" wrapText="1"/>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Alignment="1">
      <alignment wrapText="1"/>
    </xf>
    <xf numFmtId="0" fontId="20" fillId="10" borderId="0" xfId="0" applyFont="1" applyFill="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xf numFmtId="0" fontId="1" fillId="10" borderId="0" xfId="0" applyFont="1" applyFill="1" applyAlignment="1">
      <alignment horizontal="center" vertical="center" wrapText="1"/>
    </xf>
    <xf numFmtId="0" fontId="13" fillId="0" borderId="0" xfId="0" applyFont="1" applyAlignment="1">
      <alignment horizontal="center" vertical="center" wrapText="1"/>
    </xf>
    <xf numFmtId="0" fontId="14" fillId="0" borderId="3" xfId="0" applyFont="1" applyBorder="1" applyAlignment="1">
      <alignment horizontal="center"/>
    </xf>
    <xf numFmtId="0" fontId="13" fillId="0" borderId="0" xfId="0" applyFont="1" applyAlignment="1">
      <alignment vertical="center" wrapText="1"/>
    </xf>
    <xf numFmtId="0" fontId="14" fillId="0" borderId="3" xfId="0" applyFont="1" applyBorder="1"/>
    <xf numFmtId="0" fontId="2" fillId="10" borderId="41" xfId="0" applyFont="1" applyFill="1" applyBorder="1" applyAlignment="1">
      <alignment horizontal="center" vertical="center" wrapText="1"/>
    </xf>
    <xf numFmtId="0" fontId="11" fillId="0" borderId="0" xfId="0" applyFont="1" applyAlignment="1">
      <alignment vertical="center" wrapText="1"/>
    </xf>
    <xf numFmtId="0" fontId="16" fillId="0" borderId="0" xfId="0" applyFont="1" applyAlignment="1">
      <alignment vertical="center" wrapText="1"/>
    </xf>
    <xf numFmtId="16" fontId="11" fillId="0" borderId="0" xfId="0" quotePrefix="1" applyNumberFormat="1" applyFont="1" applyAlignment="1">
      <alignment horizontal="center" vertical="center" wrapText="1"/>
    </xf>
    <xf numFmtId="0" fontId="11" fillId="0" borderId="0" xfId="0" quotePrefix="1" applyFont="1" applyAlignment="1">
      <alignment horizontal="center" vertical="center" wrapText="1"/>
    </xf>
    <xf numFmtId="0" fontId="2" fillId="10" borderId="40"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8" fillId="8" borderId="32"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8" fillId="6" borderId="41" xfId="0" applyFont="1" applyFill="1" applyBorder="1" applyAlignment="1">
      <alignment horizontal="center" vertical="center" wrapText="1"/>
    </xf>
    <xf numFmtId="0" fontId="28" fillId="14" borderId="33"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0" fillId="10" borderId="0" xfId="0" applyFill="1" applyAlignment="1">
      <alignment horizontal="center" vertical="center" wrapText="1"/>
    </xf>
    <xf numFmtId="0" fontId="20" fillId="10" borderId="40" xfId="0"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Alignment="1">
      <alignment horizontal="left" vertical="top" wrapText="1"/>
    </xf>
    <xf numFmtId="0" fontId="13" fillId="10" borderId="0" xfId="0" applyFont="1" applyFill="1" applyAlignment="1">
      <alignment vertical="center" wrapText="1"/>
    </xf>
    <xf numFmtId="0" fontId="16" fillId="10" borderId="0" xfId="0" applyFont="1" applyFill="1" applyAlignment="1">
      <alignment vertical="center" textRotation="90"/>
    </xf>
    <xf numFmtId="0" fontId="1" fillId="10" borderId="0" xfId="0" applyFont="1" applyFill="1" applyAlignment="1">
      <alignment horizontal="center" vertical="center" textRotation="90"/>
    </xf>
    <xf numFmtId="0" fontId="27" fillId="10" borderId="0" xfId="0" applyFont="1" applyFill="1" applyAlignment="1">
      <alignment horizontal="center" vertical="center" wrapText="1"/>
    </xf>
    <xf numFmtId="0" fontId="26" fillId="10" borderId="0" xfId="0" applyFont="1" applyFill="1" applyAlignment="1">
      <alignment horizontal="center" vertical="center"/>
    </xf>
    <xf numFmtId="0" fontId="0" fillId="10" borderId="0" xfId="0" applyFill="1" applyAlignment="1">
      <alignment horizontal="center" vertical="center" textRotation="90"/>
    </xf>
    <xf numFmtId="0" fontId="14" fillId="10" borderId="0" xfId="0" applyFont="1" applyFill="1" applyAlignment="1">
      <alignment horizontal="center"/>
    </xf>
    <xf numFmtId="0" fontId="13" fillId="10" borderId="0" xfId="0" applyFont="1" applyFill="1" applyAlignment="1">
      <alignment horizontal="center" vertical="center" wrapText="1"/>
    </xf>
    <xf numFmtId="0" fontId="16" fillId="10" borderId="0" xfId="0" applyFont="1" applyFill="1" applyAlignment="1">
      <alignment horizontal="center" vertical="center" wrapText="1"/>
    </xf>
    <xf numFmtId="0" fontId="16" fillId="0" borderId="0" xfId="0" applyFont="1" applyAlignment="1">
      <alignment horizontal="left" vertical="center" wrapText="1"/>
    </xf>
    <xf numFmtId="0" fontId="11" fillId="0" borderId="0" xfId="0" applyFont="1" applyAlignment="1">
      <alignment horizontal="center" vertical="center" wrapText="1"/>
    </xf>
    <xf numFmtId="0" fontId="14" fillId="2" borderId="8" xfId="0" applyFont="1" applyFill="1" applyBorder="1" applyAlignment="1">
      <alignment vertical="center" wrapText="1"/>
    </xf>
    <xf numFmtId="0" fontId="14" fillId="2" borderId="3" xfId="0" applyFont="1" applyFill="1" applyBorder="1" applyAlignment="1">
      <alignment vertical="center" wrapText="1"/>
    </xf>
    <xf numFmtId="0" fontId="14" fillId="2" borderId="3" xfId="0" applyFont="1" applyFill="1" applyBorder="1" applyAlignment="1" applyProtection="1">
      <alignment horizontal="center" vertical="center" wrapText="1"/>
      <protection hidden="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1" fillId="0" borderId="49" xfId="0" applyFont="1" applyBorder="1" applyAlignment="1">
      <alignment horizontal="center" vertical="center"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31" fillId="0" borderId="51" xfId="0" applyFont="1" applyBorder="1" applyAlignment="1">
      <alignment horizontal="center" vertical="center" wrapText="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2" borderId="23"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pplyProtection="1">
      <alignment horizontal="center" vertical="center" wrapText="1"/>
      <protection hidden="1"/>
    </xf>
    <xf numFmtId="0" fontId="13" fillId="6" borderId="0" xfId="0" applyFont="1" applyFill="1" applyAlignment="1">
      <alignment horizontal="center" vertical="center" wrapText="1"/>
    </xf>
    <xf numFmtId="0" fontId="14" fillId="6" borderId="0" xfId="0" applyFont="1" applyFill="1" applyAlignment="1">
      <alignment horizontal="center" vertical="center" wrapText="1"/>
    </xf>
    <xf numFmtId="0" fontId="14" fillId="6" borderId="0" xfId="0" applyFont="1" applyFill="1" applyAlignment="1" applyProtection="1">
      <alignment horizontal="center" vertical="center" wrapText="1"/>
      <protection hidden="1"/>
    </xf>
    <xf numFmtId="0" fontId="14" fillId="2" borderId="8"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protection locked="0"/>
    </xf>
    <xf numFmtId="0" fontId="32" fillId="10" borderId="52" xfId="0" applyFont="1" applyFill="1" applyBorder="1" applyAlignment="1">
      <alignment horizontal="center" vertical="center" wrapText="1"/>
    </xf>
    <xf numFmtId="0" fontId="13" fillId="2" borderId="3" xfId="0" applyFont="1" applyFill="1" applyBorder="1" applyAlignment="1">
      <alignment vertical="center"/>
    </xf>
    <xf numFmtId="0" fontId="14" fillId="2" borderId="6" xfId="0" applyFont="1" applyFill="1" applyBorder="1" applyAlignment="1">
      <alignment horizontal="center" vertical="center" wrapText="1"/>
    </xf>
    <xf numFmtId="0" fontId="13" fillId="2" borderId="0" xfId="0" applyFont="1" applyFill="1" applyAlignment="1">
      <alignment vertical="center"/>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4" xfId="0" applyFont="1" applyFill="1" applyBorder="1" applyAlignment="1">
      <alignment vertical="center"/>
    </xf>
    <xf numFmtId="0" fontId="31" fillId="0" borderId="53" xfId="0" applyFont="1" applyBorder="1" applyAlignment="1">
      <alignment horizontal="center" vertical="center" wrapText="1"/>
    </xf>
    <xf numFmtId="0" fontId="32" fillId="10" borderId="50" xfId="0" applyFont="1" applyFill="1" applyBorder="1" applyAlignment="1">
      <alignment horizontal="center" vertical="center" wrapText="1"/>
    </xf>
    <xf numFmtId="0" fontId="32" fillId="10" borderId="54" xfId="0" applyFont="1" applyFill="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3" xfId="0" applyFont="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14" fontId="14" fillId="6" borderId="0" xfId="0" applyNumberFormat="1" applyFont="1" applyFill="1" applyAlignment="1">
      <alignment horizontal="center" vertical="center" wrapText="1"/>
    </xf>
    <xf numFmtId="14" fontId="14" fillId="2" borderId="0" xfId="0" applyNumberFormat="1" applyFont="1" applyFill="1" applyAlignment="1">
      <alignment horizontal="center" vertical="center" wrapText="1"/>
    </xf>
    <xf numFmtId="0" fontId="14" fillId="10" borderId="50" xfId="0" applyFont="1" applyFill="1" applyBorder="1" applyAlignment="1">
      <alignment horizontal="center" vertical="center" wrapText="1"/>
    </xf>
    <xf numFmtId="0" fontId="14" fillId="10" borderId="52" xfId="0" applyFont="1" applyFill="1" applyBorder="1" applyAlignment="1">
      <alignment horizontal="center" vertical="center" wrapText="1"/>
    </xf>
    <xf numFmtId="165" fontId="14" fillId="10" borderId="52" xfId="0" applyNumberFormat="1" applyFont="1" applyFill="1" applyBorder="1" applyAlignment="1">
      <alignment horizontal="center" vertical="center" wrapText="1"/>
    </xf>
    <xf numFmtId="0" fontId="14" fillId="10" borderId="54" xfId="0" applyFont="1" applyFill="1" applyBorder="1" applyAlignment="1">
      <alignment horizontal="center" vertical="center" wrapText="1"/>
    </xf>
    <xf numFmtId="0" fontId="14" fillId="0" borderId="0" xfId="0" applyFont="1" applyAlignment="1">
      <alignment horizontal="center" vertical="center" wrapText="1"/>
    </xf>
    <xf numFmtId="0" fontId="13" fillId="0" borderId="59" xfId="0" applyFont="1" applyBorder="1" applyAlignment="1">
      <alignment horizontal="center" vertical="center" wrapText="1"/>
    </xf>
    <xf numFmtId="0" fontId="14" fillId="0" borderId="50" xfId="0" applyFont="1" applyBorder="1" applyAlignment="1">
      <alignment horizontal="center" vertical="center" wrapText="1"/>
    </xf>
    <xf numFmtId="0" fontId="13" fillId="0" borderId="60" xfId="0" applyFont="1" applyBorder="1" applyAlignment="1">
      <alignment horizontal="center" vertical="center" wrapText="1"/>
    </xf>
    <xf numFmtId="14" fontId="14" fillId="0" borderId="0" xfId="0" applyNumberFormat="1" applyFont="1" applyAlignment="1">
      <alignment horizontal="center" vertical="center" wrapText="1"/>
    </xf>
    <xf numFmtId="0" fontId="13" fillId="0" borderId="57" xfId="0" applyFont="1" applyBorder="1" applyAlignment="1">
      <alignment horizontal="center" vertical="center" wrapText="1"/>
    </xf>
    <xf numFmtId="0" fontId="13" fillId="0" borderId="61" xfId="0" applyFont="1" applyBorder="1" applyAlignment="1">
      <alignment horizontal="center" vertical="center" wrapText="1"/>
    </xf>
    <xf numFmtId="0" fontId="14" fillId="0" borderId="58" xfId="0" applyFont="1" applyBorder="1" applyAlignment="1">
      <alignment horizontal="center" vertical="center" wrapText="1"/>
    </xf>
    <xf numFmtId="0" fontId="14" fillId="10" borderId="0" xfId="0" applyFont="1" applyFill="1" applyAlignment="1">
      <alignment horizontal="center" vertical="center" wrapText="1"/>
    </xf>
    <xf numFmtId="0" fontId="14" fillId="10" borderId="0" xfId="0" applyFont="1" applyFill="1" applyAlignment="1" applyProtection="1">
      <alignment horizontal="center" vertical="center" wrapText="1"/>
      <protection hidden="1"/>
    </xf>
    <xf numFmtId="0" fontId="13" fillId="10" borderId="0" xfId="0" applyFont="1" applyFill="1" applyAlignment="1" applyProtection="1">
      <alignment horizontal="center" vertical="center" wrapText="1"/>
      <protection hidden="1"/>
    </xf>
    <xf numFmtId="0" fontId="14" fillId="10" borderId="0" xfId="0" applyFont="1" applyFill="1" applyAlignment="1">
      <alignment horizontal="justify" vertical="center" wrapText="1"/>
    </xf>
    <xf numFmtId="0" fontId="14" fillId="10" borderId="0" xfId="0" applyFont="1" applyFill="1" applyAlignment="1">
      <alignment vertical="center" wrapText="1"/>
    </xf>
    <xf numFmtId="0" fontId="14" fillId="10" borderId="0" xfId="0" applyFont="1" applyFill="1" applyAlignment="1">
      <alignment horizontal="justify" vertical="center"/>
    </xf>
    <xf numFmtId="0" fontId="14" fillId="10" borderId="0" xfId="0" applyFont="1" applyFill="1"/>
    <xf numFmtId="0" fontId="13" fillId="10" borderId="0" xfId="0" applyFont="1" applyFill="1" applyAlignment="1" applyProtection="1">
      <alignment vertical="center" wrapText="1"/>
      <protection hidden="1"/>
    </xf>
    <xf numFmtId="0" fontId="14" fillId="10" borderId="0" xfId="0" applyFont="1" applyFill="1" applyAlignment="1">
      <alignment horizontal="center" wrapText="1"/>
    </xf>
    <xf numFmtId="0" fontId="14" fillId="0" borderId="50" xfId="0" applyFont="1" applyBorder="1" applyAlignment="1">
      <alignment horizontal="left"/>
    </xf>
    <xf numFmtId="0" fontId="14" fillId="0" borderId="52" xfId="0" applyFont="1" applyBorder="1" applyAlignment="1">
      <alignment horizontal="left" wrapText="1"/>
    </xf>
    <xf numFmtId="0" fontId="14" fillId="0" borderId="52" xfId="0" applyFont="1" applyBorder="1" applyAlignment="1">
      <alignment horizontal="left"/>
    </xf>
    <xf numFmtId="0" fontId="14" fillId="0" borderId="58" xfId="0" applyFont="1" applyBorder="1" applyAlignment="1">
      <alignment horizontal="left" wrapText="1"/>
    </xf>
    <xf numFmtId="0" fontId="14" fillId="0" borderId="54" xfId="0" applyFont="1" applyBorder="1" applyAlignment="1">
      <alignment horizontal="left" wrapText="1"/>
    </xf>
    <xf numFmtId="0" fontId="14" fillId="0" borderId="50" xfId="0" applyFont="1" applyBorder="1" applyAlignment="1">
      <alignment vertical="center" wrapText="1"/>
    </xf>
    <xf numFmtId="0" fontId="14" fillId="0" borderId="52" xfId="0" applyFont="1" applyBorder="1" applyAlignment="1">
      <alignment vertical="center" wrapText="1"/>
    </xf>
    <xf numFmtId="0" fontId="14" fillId="0" borderId="54" xfId="0" applyFont="1" applyBorder="1" applyAlignment="1">
      <alignment vertical="center" wrapText="1"/>
    </xf>
    <xf numFmtId="0" fontId="14" fillId="0" borderId="76" xfId="0" applyFont="1" applyBorder="1" applyAlignment="1">
      <alignment vertical="center" wrapText="1"/>
    </xf>
    <xf numFmtId="0" fontId="14" fillId="0" borderId="58" xfId="0" applyFont="1" applyBorder="1" applyAlignment="1">
      <alignment vertical="center" wrapText="1"/>
    </xf>
    <xf numFmtId="0" fontId="14" fillId="0" borderId="12" xfId="0" applyFont="1" applyBorder="1" applyAlignment="1">
      <alignment vertical="center" wrapText="1"/>
    </xf>
    <xf numFmtId="0" fontId="14" fillId="0" borderId="78" xfId="0" applyFont="1" applyBorder="1" applyAlignment="1">
      <alignment vertical="center" wrapText="1"/>
    </xf>
    <xf numFmtId="0" fontId="14" fillId="0" borderId="80" xfId="0" applyFont="1" applyBorder="1" applyAlignment="1">
      <alignment vertical="center" wrapText="1"/>
    </xf>
    <xf numFmtId="0" fontId="26" fillId="0" borderId="50" xfId="0" applyFont="1" applyBorder="1" applyAlignment="1">
      <alignment vertical="center" wrapText="1"/>
    </xf>
    <xf numFmtId="0" fontId="26" fillId="0" borderId="52" xfId="0" applyFont="1" applyBorder="1" applyAlignment="1">
      <alignment vertical="center" wrapText="1"/>
    </xf>
    <xf numFmtId="0" fontId="26" fillId="0" borderId="58" xfId="0" applyFont="1" applyBorder="1" applyAlignment="1">
      <alignment vertical="center" wrapText="1"/>
    </xf>
    <xf numFmtId="0" fontId="14" fillId="6" borderId="19" xfId="0" applyFont="1" applyFill="1" applyBorder="1" applyAlignment="1">
      <alignment vertical="center" wrapText="1"/>
    </xf>
    <xf numFmtId="0" fontId="14" fillId="6" borderId="12" xfId="0" applyFont="1" applyFill="1" applyBorder="1" applyAlignment="1">
      <alignment vertical="center" wrapText="1"/>
    </xf>
    <xf numFmtId="0" fontId="14" fillId="6" borderId="34" xfId="0" applyFont="1" applyFill="1" applyBorder="1" applyAlignment="1">
      <alignment vertical="center" wrapText="1"/>
    </xf>
    <xf numFmtId="0" fontId="26" fillId="0" borderId="78" xfId="0" applyFont="1" applyBorder="1" applyAlignment="1">
      <alignment vertical="center" wrapText="1"/>
    </xf>
    <xf numFmtId="0" fontId="26" fillId="0" borderId="52" xfId="0" applyFont="1" applyBorder="1" applyAlignment="1">
      <alignment wrapText="1"/>
    </xf>
    <xf numFmtId="0" fontId="26" fillId="0" borderId="80" xfId="0" applyFont="1" applyBorder="1" applyAlignment="1">
      <alignment vertical="center" wrapText="1"/>
    </xf>
    <xf numFmtId="0" fontId="14" fillId="0" borderId="74" xfId="0" applyFont="1" applyBorder="1" applyAlignment="1">
      <alignment vertical="center" wrapText="1"/>
    </xf>
    <xf numFmtId="0" fontId="27" fillId="0" borderId="6" xfId="0" applyFont="1" applyBorder="1"/>
    <xf numFmtId="0" fontId="27" fillId="15" borderId="41" xfId="0" applyFont="1" applyFill="1" applyBorder="1" applyAlignment="1">
      <alignment horizontal="center"/>
    </xf>
    <xf numFmtId="0" fontId="27" fillId="15" borderId="62" xfId="0" applyFont="1" applyFill="1" applyBorder="1" applyAlignment="1">
      <alignment horizontal="center"/>
    </xf>
    <xf numFmtId="0" fontId="27" fillId="15" borderId="63" xfId="0" applyFont="1" applyFill="1" applyBorder="1" applyAlignment="1">
      <alignment horizontal="center"/>
    </xf>
    <xf numFmtId="0" fontId="27" fillId="15" borderId="75" xfId="0" applyFont="1" applyFill="1" applyBorder="1" applyAlignment="1">
      <alignment horizontal="center"/>
    </xf>
    <xf numFmtId="0" fontId="33" fillId="6" borderId="42" xfId="0" applyFont="1" applyFill="1" applyBorder="1" applyAlignment="1">
      <alignment horizontal="center" vertical="center" wrapText="1"/>
    </xf>
    <xf numFmtId="0" fontId="14" fillId="6" borderId="18" xfId="0" applyFont="1" applyFill="1" applyBorder="1" applyAlignment="1">
      <alignment vertical="center" wrapText="1"/>
    </xf>
    <xf numFmtId="0" fontId="33" fillId="6" borderId="14" xfId="0" applyFont="1" applyFill="1" applyBorder="1" applyAlignment="1">
      <alignment horizontal="center" vertical="center"/>
    </xf>
    <xf numFmtId="0" fontId="14" fillId="6" borderId="2" xfId="0" applyFont="1" applyFill="1" applyBorder="1" applyAlignment="1">
      <alignment vertical="center" wrapText="1"/>
    </xf>
    <xf numFmtId="0" fontId="33" fillId="6" borderId="15" xfId="0" applyFont="1" applyFill="1" applyBorder="1" applyAlignment="1">
      <alignment horizontal="center" vertical="center"/>
    </xf>
    <xf numFmtId="0" fontId="14" fillId="6" borderId="13" xfId="0" applyFont="1" applyFill="1" applyBorder="1" applyAlignment="1">
      <alignment vertical="center" wrapText="1"/>
    </xf>
    <xf numFmtId="0" fontId="14" fillId="0" borderId="0" xfId="0" applyFont="1" applyAlignment="1">
      <alignment horizontal="center"/>
    </xf>
    <xf numFmtId="0" fontId="11" fillId="0" borderId="0" xfId="0" applyFont="1" applyAlignment="1">
      <alignment horizontal="center" vertical="center" wrapText="1"/>
    </xf>
    <xf numFmtId="0" fontId="14" fillId="10" borderId="0" xfId="0" applyFont="1" applyFill="1" applyAlignment="1">
      <alignment horizontal="center" vertical="center" wrapText="1"/>
    </xf>
    <xf numFmtId="0" fontId="13" fillId="10" borderId="0" xfId="0" applyFont="1" applyFill="1" applyAlignment="1">
      <alignment horizontal="center" vertical="center" wrapText="1"/>
    </xf>
    <xf numFmtId="0" fontId="2" fillId="16" borderId="41"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38" fillId="2" borderId="0" xfId="0" applyFont="1" applyFill="1" applyAlignment="1">
      <alignment horizontal="center" vertical="center" wrapText="1"/>
    </xf>
    <xf numFmtId="0" fontId="37" fillId="0" borderId="0" xfId="0" applyFont="1" applyAlignment="1">
      <alignment vertical="center" wrapText="1"/>
    </xf>
    <xf numFmtId="0" fontId="37" fillId="9" borderId="38" xfId="0" applyFont="1" applyFill="1" applyBorder="1" applyAlignment="1">
      <alignment vertical="center" wrapText="1"/>
    </xf>
    <xf numFmtId="0" fontId="37" fillId="9" borderId="39" xfId="0" applyFont="1" applyFill="1" applyBorder="1" applyAlignment="1">
      <alignment vertical="center" wrapText="1"/>
    </xf>
    <xf numFmtId="0" fontId="37" fillId="0" borderId="0" xfId="0" applyFont="1" applyAlignment="1" applyProtection="1">
      <alignment vertical="center"/>
      <protection locked="0"/>
    </xf>
    <xf numFmtId="0" fontId="38" fillId="2" borderId="23" xfId="0" applyFont="1"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14" fontId="37" fillId="17" borderId="41" xfId="0" applyNumberFormat="1" applyFont="1" applyFill="1" applyBorder="1" applyAlignment="1" applyProtection="1">
      <alignment horizontal="center" vertical="center"/>
      <protection locked="0"/>
    </xf>
    <xf numFmtId="0" fontId="13" fillId="17" borderId="10" xfId="0" applyFont="1" applyFill="1" applyBorder="1" applyAlignment="1">
      <alignment horizontal="center" vertical="center" wrapText="1"/>
    </xf>
    <xf numFmtId="0" fontId="13" fillId="11" borderId="44" xfId="0" applyFont="1" applyFill="1" applyBorder="1" applyAlignment="1">
      <alignment horizontal="center" vertical="center" wrapText="1"/>
    </xf>
    <xf numFmtId="0" fontId="14" fillId="2" borderId="18" xfId="0" applyFont="1" applyFill="1" applyBorder="1" applyAlignment="1" applyProtection="1">
      <alignment vertical="center" wrapText="1"/>
    </xf>
    <xf numFmtId="0" fontId="14" fillId="2" borderId="18" xfId="0" applyFont="1" applyFill="1" applyBorder="1" applyAlignment="1" applyProtection="1">
      <alignment horizontal="center" vertical="center" wrapText="1"/>
    </xf>
    <xf numFmtId="0" fontId="14" fillId="2" borderId="2" xfId="0" applyFont="1" applyFill="1" applyBorder="1" applyAlignment="1" applyProtection="1">
      <alignment vertical="center" wrapText="1"/>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vertical="center" wrapText="1"/>
    </xf>
    <xf numFmtId="0" fontId="14" fillId="2" borderId="13" xfId="0" applyFont="1" applyFill="1" applyBorder="1" applyAlignment="1" applyProtection="1">
      <alignment horizontal="center" vertical="center" wrapText="1"/>
    </xf>
    <xf numFmtId="0" fontId="39" fillId="17" borderId="10" xfId="0" applyFont="1" applyFill="1" applyBorder="1" applyAlignment="1">
      <alignment horizontal="center" vertical="center" wrapText="1"/>
    </xf>
    <xf numFmtId="0" fontId="13" fillId="17" borderId="30" xfId="0" applyFont="1" applyFill="1" applyBorder="1" applyAlignment="1">
      <alignment horizontal="center" vertical="center" wrapText="1"/>
    </xf>
    <xf numFmtId="0" fontId="13" fillId="17" borderId="24" xfId="0" applyFont="1" applyFill="1" applyBorder="1" applyAlignment="1">
      <alignment horizontal="center" vertical="center" wrapText="1"/>
    </xf>
    <xf numFmtId="14" fontId="40" fillId="0" borderId="0" xfId="0" applyNumberFormat="1" applyFont="1" applyAlignment="1">
      <alignment horizontal="center" vertical="center" wrapText="1"/>
    </xf>
    <xf numFmtId="0" fontId="40" fillId="0" borderId="0" xfId="0" applyFont="1"/>
    <xf numFmtId="0" fontId="40" fillId="2" borderId="0" xfId="0" applyFont="1" applyFill="1" applyAlignment="1">
      <alignment horizontal="center" vertical="center" wrapText="1"/>
    </xf>
    <xf numFmtId="0" fontId="39" fillId="17" borderId="2" xfId="0" applyFont="1" applyFill="1" applyBorder="1" applyAlignment="1">
      <alignment horizontal="center" vertical="center" wrapText="1"/>
    </xf>
    <xf numFmtId="0" fontId="40" fillId="0" borderId="0" xfId="0" applyFont="1" applyAlignment="1">
      <alignment horizontal="center" vertical="center" wrapText="1"/>
    </xf>
    <xf numFmtId="0" fontId="39" fillId="2" borderId="0" xfId="0" applyFont="1" applyFill="1" applyAlignment="1">
      <alignment horizontal="center" vertical="center" wrapText="1"/>
    </xf>
    <xf numFmtId="9" fontId="39" fillId="17" borderId="2" xfId="0" applyNumberFormat="1" applyFont="1" applyFill="1" applyBorder="1" applyAlignment="1">
      <alignment horizontal="center" vertical="center" wrapText="1"/>
    </xf>
    <xf numFmtId="0" fontId="39" fillId="17" borderId="2" xfId="0" applyFont="1" applyFill="1" applyBorder="1" applyAlignment="1" applyProtection="1">
      <alignment horizontal="center" vertical="center" wrapText="1"/>
      <protection hidden="1"/>
    </xf>
    <xf numFmtId="9" fontId="39" fillId="17" borderId="2" xfId="0" applyNumberFormat="1" applyFont="1" applyFill="1" applyBorder="1" applyAlignment="1" applyProtection="1">
      <alignment horizontal="center" vertical="center" wrapText="1"/>
      <protection hidden="1"/>
    </xf>
    <xf numFmtId="0" fontId="39" fillId="17" borderId="2" xfId="0" applyFont="1" applyFill="1" applyBorder="1" applyAlignment="1" applyProtection="1">
      <alignment vertical="center" wrapText="1"/>
      <protection hidden="1"/>
    </xf>
    <xf numFmtId="0" fontId="14" fillId="2" borderId="2" xfId="0" applyFont="1" applyFill="1" applyBorder="1" applyAlignment="1" applyProtection="1">
      <alignment horizontal="center" vertical="top" wrapText="1"/>
    </xf>
    <xf numFmtId="0" fontId="14" fillId="0" borderId="2" xfId="0" applyFont="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14" fontId="32" fillId="10" borderId="52" xfId="0" applyNumberFormat="1"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3" fillId="10" borderId="0" xfId="0" applyFont="1" applyFill="1" applyAlignment="1">
      <alignment horizontal="center" vertical="center" wrapText="1"/>
    </xf>
    <xf numFmtId="0" fontId="14" fillId="2" borderId="2" xfId="0" applyFont="1" applyFill="1" applyBorder="1" applyAlignment="1" applyProtection="1">
      <alignment horizontal="center" vertical="center" wrapText="1"/>
      <protection locked="0" hidden="1"/>
    </xf>
    <xf numFmtId="0" fontId="39" fillId="17" borderId="2"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hidden="1"/>
    </xf>
    <xf numFmtId="0" fontId="14" fillId="2"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8" fillId="2" borderId="81"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13" fillId="0" borderId="2"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xf>
    <xf numFmtId="0" fontId="41" fillId="10" borderId="10" xfId="0" applyFont="1" applyFill="1" applyBorder="1" applyAlignment="1" applyProtection="1">
      <alignment horizontal="center" vertical="center" wrapText="1"/>
      <protection locked="0"/>
    </xf>
    <xf numFmtId="0" fontId="41" fillId="10" borderId="30" xfId="0" applyFont="1" applyFill="1" applyBorder="1" applyAlignment="1" applyProtection="1">
      <alignment horizontal="center" vertical="center" wrapText="1"/>
      <protection locked="0"/>
    </xf>
    <xf numFmtId="0" fontId="41" fillId="10" borderId="1" xfId="0" applyFont="1" applyFill="1" applyBorder="1" applyAlignment="1" applyProtection="1">
      <alignment horizontal="center" vertical="center" wrapText="1"/>
      <protection locked="0"/>
    </xf>
    <xf numFmtId="9" fontId="41" fillId="10" borderId="10" xfId="0" applyNumberFormat="1" applyFont="1" applyFill="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9" fontId="41" fillId="0" borderId="10" xfId="0" applyNumberFormat="1" applyFont="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3" fillId="2" borderId="2"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37" fillId="15" borderId="55" xfId="0" applyFont="1" applyFill="1" applyBorder="1" applyAlignment="1">
      <alignment horizontal="center" vertical="center"/>
    </xf>
    <xf numFmtId="0" fontId="37" fillId="15" borderId="43" xfId="0" applyFont="1" applyFill="1" applyBorder="1" applyAlignment="1">
      <alignment horizontal="center" vertical="center"/>
    </xf>
    <xf numFmtId="0" fontId="37" fillId="15" borderId="44" xfId="0" applyFont="1" applyFill="1" applyBorder="1" applyAlignment="1">
      <alignment horizontal="center" vertical="center"/>
    </xf>
    <xf numFmtId="0" fontId="14" fillId="10" borderId="2" xfId="0" applyFont="1" applyFill="1" applyBorder="1" applyAlignment="1" applyProtection="1">
      <alignment horizontal="center" vertical="center" wrapText="1"/>
      <protection locked="0"/>
    </xf>
    <xf numFmtId="0" fontId="41" fillId="2" borderId="10"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38" fillId="0" borderId="0" xfId="0" applyFont="1"/>
    <xf numFmtId="0" fontId="13" fillId="2" borderId="0" xfId="0" applyFont="1" applyFill="1" applyAlignment="1">
      <alignment horizontal="center" vertical="center"/>
    </xf>
    <xf numFmtId="9" fontId="13" fillId="0" borderId="2" xfId="0" applyNumberFormat="1" applyFont="1" applyBorder="1" applyAlignment="1" applyProtection="1">
      <alignment horizontal="center" vertical="center" wrapText="1"/>
      <protection locked="0"/>
    </xf>
    <xf numFmtId="0" fontId="12" fillId="10" borderId="30"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protection locked="0"/>
    </xf>
    <xf numFmtId="0" fontId="12" fillId="10" borderId="10"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hidden="1"/>
    </xf>
    <xf numFmtId="0" fontId="14" fillId="2" borderId="0" xfId="0" applyFont="1" applyFill="1" applyAlignment="1" applyProtection="1">
      <alignment horizontal="center" vertical="center" wrapText="1"/>
      <protection locked="0" hidden="1"/>
    </xf>
    <xf numFmtId="0" fontId="14" fillId="2" borderId="0" xfId="0" applyFont="1" applyFill="1" applyAlignment="1" applyProtection="1">
      <alignment horizontal="center" vertical="center" wrapText="1"/>
      <protection locked="0"/>
    </xf>
    <xf numFmtId="0" fontId="37" fillId="15" borderId="37" xfId="0" applyFont="1" applyFill="1" applyBorder="1" applyAlignment="1">
      <alignment horizontal="center" vertical="center" wrapText="1"/>
    </xf>
    <xf numFmtId="0" fontId="37" fillId="15" borderId="38" xfId="0" applyFont="1" applyFill="1" applyBorder="1" applyAlignment="1">
      <alignment horizontal="center" vertical="center" wrapText="1"/>
    </xf>
    <xf numFmtId="0" fontId="37" fillId="17" borderId="37" xfId="0" applyFont="1" applyFill="1" applyBorder="1" applyAlignment="1" applyProtection="1">
      <alignment horizontal="center" vertical="center"/>
      <protection locked="0"/>
    </xf>
    <xf numFmtId="0" fontId="37" fillId="17" borderId="38" xfId="0" applyFont="1" applyFill="1" applyBorder="1" applyAlignment="1" applyProtection="1">
      <alignment horizontal="center" vertical="center"/>
      <protection locked="0"/>
    </xf>
    <xf numFmtId="0" fontId="37" fillId="17" borderId="39" xfId="0" applyFont="1" applyFill="1" applyBorder="1" applyAlignment="1" applyProtection="1">
      <alignment horizontal="center" vertical="center"/>
      <protection locked="0"/>
    </xf>
    <xf numFmtId="9" fontId="41" fillId="0" borderId="2" xfId="0" applyNumberFormat="1"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14" fillId="10" borderId="0" xfId="0" applyFont="1" applyFill="1" applyAlignment="1">
      <alignment horizontal="center" vertical="center" wrapText="1"/>
    </xf>
    <xf numFmtId="0" fontId="13" fillId="2" borderId="13"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2" borderId="13"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3" xfId="0" applyFont="1" applyFill="1" applyBorder="1" applyAlignment="1">
      <alignment horizontal="center" vertical="center" wrapText="1"/>
    </xf>
    <xf numFmtId="0" fontId="13" fillId="2" borderId="4" xfId="0" applyFont="1" applyFill="1" applyBorder="1" applyAlignment="1">
      <alignment horizontal="center" vertical="center"/>
    </xf>
    <xf numFmtId="0" fontId="39" fillId="17" borderId="18" xfId="0" applyFont="1" applyFill="1" applyBorder="1" applyAlignment="1">
      <alignment horizontal="center" vertical="center" wrapText="1"/>
    </xf>
    <xf numFmtId="0" fontId="39" fillId="17" borderId="10" xfId="0" applyFont="1" applyFill="1" applyBorder="1" applyAlignment="1">
      <alignment horizontal="center" vertical="center" wrapText="1"/>
    </xf>
    <xf numFmtId="0" fontId="13" fillId="11" borderId="37" xfId="0" applyFont="1" applyFill="1" applyBorder="1" applyAlignment="1">
      <alignment horizontal="center" vertical="center"/>
    </xf>
    <xf numFmtId="0" fontId="13" fillId="11" borderId="38" xfId="0" applyFont="1" applyFill="1" applyBorder="1" applyAlignment="1">
      <alignment horizontal="center" vertical="center"/>
    </xf>
    <xf numFmtId="0" fontId="13" fillId="2" borderId="6" xfId="0" applyFont="1" applyFill="1" applyBorder="1" applyAlignment="1">
      <alignment horizontal="left" vertical="center" wrapText="1"/>
    </xf>
    <xf numFmtId="0" fontId="13" fillId="2" borderId="0" xfId="0" applyFont="1" applyFill="1" applyAlignment="1">
      <alignment horizontal="left" vertical="center" wrapText="1"/>
    </xf>
    <xf numFmtId="0" fontId="39" fillId="17" borderId="42" xfId="0" applyFont="1" applyFill="1" applyBorder="1" applyAlignment="1">
      <alignment horizontal="center" vertical="center" wrapText="1"/>
    </xf>
    <xf numFmtId="0" fontId="39" fillId="17" borderId="82" xfId="0" applyFont="1" applyFill="1" applyBorder="1" applyAlignment="1">
      <alignment horizontal="center" vertical="center" wrapText="1"/>
    </xf>
    <xf numFmtId="0" fontId="39" fillId="17" borderId="17" xfId="0" applyFont="1" applyFill="1" applyBorder="1" applyAlignment="1">
      <alignment horizontal="center" vertical="center" wrapText="1"/>
    </xf>
    <xf numFmtId="0" fontId="39" fillId="17" borderId="30" xfId="0" applyFont="1" applyFill="1" applyBorder="1" applyAlignment="1">
      <alignment horizontal="center" vertical="center" wrapText="1"/>
    </xf>
    <xf numFmtId="0" fontId="39" fillId="17" borderId="19" xfId="0" applyFont="1" applyFill="1" applyBorder="1" applyAlignment="1">
      <alignment horizontal="center" vertical="center" wrapText="1"/>
    </xf>
    <xf numFmtId="0" fontId="39" fillId="17" borderId="35" xfId="0" applyFont="1" applyFill="1" applyBorder="1" applyAlignment="1">
      <alignment horizontal="center" vertical="center" wrapText="1"/>
    </xf>
    <xf numFmtId="0" fontId="14" fillId="17" borderId="37" xfId="0" applyFont="1" applyFill="1" applyBorder="1" applyAlignment="1">
      <alignment horizontal="center" vertical="center" wrapText="1"/>
    </xf>
    <xf numFmtId="0" fontId="14" fillId="17" borderId="38" xfId="0" applyFont="1" applyFill="1" applyBorder="1" applyAlignment="1">
      <alignment horizontal="center" vertical="center" wrapText="1"/>
    </xf>
    <xf numFmtId="0" fontId="14" fillId="17" borderId="39" xfId="0" applyFont="1" applyFill="1" applyBorder="1" applyAlignment="1">
      <alignment horizontal="center" vertical="center" wrapText="1"/>
    </xf>
    <xf numFmtId="164" fontId="14" fillId="17" borderId="37" xfId="0" applyNumberFormat="1" applyFont="1" applyFill="1" applyBorder="1" applyAlignment="1" applyProtection="1">
      <alignment horizontal="center" vertical="center" wrapText="1"/>
      <protection locked="0"/>
    </xf>
    <xf numFmtId="164" fontId="14" fillId="17" borderId="39" xfId="0" applyNumberFormat="1"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2" borderId="18"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17" borderId="24"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0" fontId="13" fillId="17" borderId="18"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7" borderId="19" xfId="0" applyFont="1" applyFill="1" applyBorder="1" applyAlignment="1">
      <alignment horizontal="center" vertical="center" wrapText="1"/>
    </xf>
    <xf numFmtId="0" fontId="13" fillId="17" borderId="35" xfId="0" applyFont="1" applyFill="1" applyBorder="1" applyAlignment="1">
      <alignment horizontal="center" vertical="center" wrapText="1"/>
    </xf>
    <xf numFmtId="0" fontId="13" fillId="17" borderId="28" xfId="0" applyFont="1" applyFill="1" applyBorder="1" applyAlignment="1">
      <alignment horizontal="center" vertical="center" wrapText="1"/>
    </xf>
    <xf numFmtId="0" fontId="13" fillId="17" borderId="29" xfId="0" applyFont="1" applyFill="1" applyBorder="1" applyAlignment="1">
      <alignment horizontal="center" vertical="center" wrapText="1"/>
    </xf>
    <xf numFmtId="10"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0" fontId="13" fillId="11" borderId="56" xfId="0" applyFont="1" applyFill="1" applyBorder="1" applyAlignment="1">
      <alignment horizontal="center" vertical="center" wrapText="1"/>
    </xf>
    <xf numFmtId="0" fontId="13" fillId="17" borderId="46"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13" fillId="17" borderId="47" xfId="0" applyFont="1" applyFill="1" applyBorder="1" applyAlignment="1">
      <alignment horizontal="center" vertical="center" wrapText="1"/>
    </xf>
    <xf numFmtId="0" fontId="13" fillId="0" borderId="4" xfId="0" applyFont="1" applyBorder="1" applyAlignment="1">
      <alignment horizontal="center" vertical="center"/>
    </xf>
    <xf numFmtId="0" fontId="13" fillId="17" borderId="42" xfId="0" applyFont="1" applyFill="1" applyBorder="1" applyAlignment="1">
      <alignment horizontal="center" vertical="center" wrapText="1"/>
    </xf>
    <xf numFmtId="0" fontId="13" fillId="17" borderId="82" xfId="0" applyFont="1" applyFill="1" applyBorder="1" applyAlignment="1">
      <alignment horizontal="center" vertical="center" wrapText="1"/>
    </xf>
    <xf numFmtId="0" fontId="13" fillId="17" borderId="17" xfId="0" applyFont="1" applyFill="1" applyBorder="1" applyAlignment="1">
      <alignment horizontal="center" vertical="center" wrapText="1"/>
    </xf>
    <xf numFmtId="0" fontId="13" fillId="17" borderId="30" xfId="0" applyFont="1" applyFill="1" applyBorder="1" applyAlignment="1">
      <alignment horizontal="center" vertical="center" wrapText="1"/>
    </xf>
    <xf numFmtId="14" fontId="13" fillId="18" borderId="56" xfId="0" applyNumberFormat="1" applyFont="1" applyFill="1" applyBorder="1" applyAlignment="1" applyProtection="1">
      <alignment horizontal="center" vertical="center" wrapText="1"/>
      <protection locked="0"/>
    </xf>
    <xf numFmtId="0" fontId="13" fillId="18" borderId="45" xfId="0" applyFont="1" applyFill="1" applyBorder="1" applyAlignment="1" applyProtection="1">
      <alignment horizontal="center" vertical="center" wrapText="1"/>
      <protection locked="0"/>
    </xf>
    <xf numFmtId="0" fontId="14" fillId="17" borderId="37" xfId="0" applyFont="1" applyFill="1" applyBorder="1" applyAlignment="1">
      <alignment horizontal="center" vertical="center"/>
    </xf>
    <xf numFmtId="0" fontId="14" fillId="17" borderId="38" xfId="0" applyFont="1" applyFill="1" applyBorder="1" applyAlignment="1">
      <alignment horizontal="center" vertical="center"/>
    </xf>
    <xf numFmtId="0" fontId="14" fillId="17" borderId="39" xfId="0" applyFont="1" applyFill="1" applyBorder="1" applyAlignment="1">
      <alignment horizontal="center" vertical="center"/>
    </xf>
    <xf numFmtId="0" fontId="13" fillId="11" borderId="39" xfId="0" applyFont="1" applyFill="1" applyBorder="1" applyAlignment="1">
      <alignment horizontal="center"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Alignment="1">
      <alignment horizontal="center" vertical="center" wrapText="1"/>
    </xf>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5" xfId="0" applyFont="1" applyBorder="1" applyAlignment="1">
      <alignment horizontal="center" vertical="top" wrapText="1"/>
    </xf>
    <xf numFmtId="0" fontId="7" fillId="0" borderId="21"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Alignment="1">
      <alignment horizontal="center" vertical="center"/>
    </xf>
    <xf numFmtId="0" fontId="1" fillId="10" borderId="0" xfId="0" applyFont="1" applyFill="1" applyAlignment="1">
      <alignment horizontal="center" vertical="center" textRotation="90"/>
    </xf>
    <xf numFmtId="0" fontId="16" fillId="10" borderId="0" xfId="0" applyFont="1" applyFill="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horizontal="left" vertical="top" wrapText="1"/>
    </xf>
    <xf numFmtId="0" fontId="11" fillId="0" borderId="0" xfId="0" applyFont="1" applyAlignment="1">
      <alignment horizontal="left" vertical="center" wrapText="1"/>
    </xf>
    <xf numFmtId="0" fontId="30" fillId="10" borderId="0" xfId="0" applyFont="1" applyFill="1" applyAlignment="1">
      <alignment horizontal="center" vertical="center" wrapText="1"/>
    </xf>
    <xf numFmtId="0" fontId="14" fillId="0" borderId="22" xfId="0" applyFont="1" applyBorder="1" applyAlignment="1">
      <alignment horizontal="center"/>
    </xf>
    <xf numFmtId="0" fontId="14" fillId="0" borderId="23" xfId="0" applyFont="1" applyBorder="1" applyAlignment="1">
      <alignment horizontal="center"/>
    </xf>
    <xf numFmtId="0" fontId="14" fillId="0" borderId="5" xfId="0" applyFont="1" applyBorder="1" applyAlignment="1">
      <alignment horizontal="center"/>
    </xf>
    <xf numFmtId="0" fontId="23" fillId="11" borderId="25"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1" fillId="0" borderId="0" xfId="0" applyFont="1" applyAlignment="1">
      <alignment horizontal="center" vertical="top" wrapText="1"/>
    </xf>
    <xf numFmtId="0" fontId="16"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3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24" xfId="0" applyFont="1" applyBorder="1" applyAlignment="1">
      <alignment horizontal="center"/>
    </xf>
    <xf numFmtId="0" fontId="18" fillId="0" borderId="0" xfId="0" applyFont="1" applyAlignment="1">
      <alignment horizontal="center"/>
    </xf>
    <xf numFmtId="0" fontId="18" fillId="0" borderId="28" xfId="0" applyFont="1" applyBorder="1" applyAlignment="1">
      <alignment horizontal="center"/>
    </xf>
    <xf numFmtId="0" fontId="18" fillId="0" borderId="16" xfId="0" applyFont="1" applyBorder="1" applyAlignment="1">
      <alignment horizont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24" xfId="0" applyFont="1" applyBorder="1" applyAlignment="1">
      <alignment horizontal="center"/>
    </xf>
    <xf numFmtId="0" fontId="14" fillId="0" borderId="31" xfId="0" applyFont="1" applyBorder="1" applyAlignment="1">
      <alignment horizont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21" xfId="0" applyFont="1" applyBorder="1" applyAlignment="1">
      <alignment horizontal="center" vertical="top" wrapText="1"/>
    </xf>
    <xf numFmtId="0" fontId="16" fillId="0" borderId="26" xfId="0" applyFont="1" applyBorder="1" applyAlignment="1">
      <alignment horizontal="center" vertical="top" wrapText="1"/>
    </xf>
    <xf numFmtId="0" fontId="16" fillId="0" borderId="27" xfId="0" applyFont="1" applyBorder="1" applyAlignment="1">
      <alignment horizontal="center" vertical="top"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Alignment="1">
      <alignment horizontal="left" vertical="center" wrapText="1"/>
    </xf>
    <xf numFmtId="0" fontId="9" fillId="0" borderId="0" xfId="0" applyFont="1" applyAlignment="1">
      <alignment horizontal="center" vertical="center" wrapText="1"/>
    </xf>
    <xf numFmtId="0" fontId="16" fillId="0" borderId="9" xfId="0" applyFont="1" applyBorder="1" applyAlignment="1">
      <alignment horizontal="center" vertical="top" wrapText="1"/>
    </xf>
    <xf numFmtId="0" fontId="16" fillId="0" borderId="24" xfId="0" applyFont="1" applyBorder="1" applyAlignment="1">
      <alignment horizontal="center" vertical="top" wrapText="1"/>
    </xf>
    <xf numFmtId="0" fontId="16" fillId="0" borderId="31" xfId="0" applyFont="1" applyBorder="1" applyAlignment="1">
      <alignment horizontal="center" vertical="top" wrapText="1"/>
    </xf>
    <xf numFmtId="0" fontId="15" fillId="0" borderId="0" xfId="0" applyFont="1" applyAlignment="1">
      <alignment horizontal="justify" vertical="top" wrapText="1"/>
    </xf>
    <xf numFmtId="0" fontId="14" fillId="0" borderId="3" xfId="0" applyFont="1" applyBorder="1" applyAlignment="1">
      <alignment horizontal="center"/>
    </xf>
    <xf numFmtId="0" fontId="11" fillId="0" borderId="0" xfId="0" applyFont="1" applyAlignment="1">
      <alignment vertical="center" wrapText="1"/>
    </xf>
    <xf numFmtId="0" fontId="16" fillId="10" borderId="6" xfId="0" applyFont="1" applyFill="1" applyBorder="1" applyAlignment="1">
      <alignment horizontal="right" vertical="center" wrapText="1"/>
    </xf>
    <xf numFmtId="0" fontId="1" fillId="16" borderId="40" xfId="0" applyFont="1" applyFill="1" applyBorder="1" applyAlignment="1">
      <alignment horizontal="center" vertical="center" wrapText="1"/>
    </xf>
    <xf numFmtId="0" fontId="1" fillId="16" borderId="33"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1" fillId="16" borderId="19"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19" fillId="10" borderId="38" xfId="0" applyFont="1" applyFill="1" applyBorder="1" applyAlignment="1">
      <alignment horizontal="center" vertical="center" wrapText="1"/>
    </xf>
    <xf numFmtId="0" fontId="19" fillId="10" borderId="39"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 fillId="10" borderId="40" xfId="0" applyFont="1" applyFill="1" applyBorder="1" applyAlignment="1">
      <alignment horizontal="left" vertical="center" wrapText="1"/>
    </xf>
    <xf numFmtId="0" fontId="1" fillId="10" borderId="32" xfId="0" applyFont="1" applyFill="1" applyBorder="1" applyAlignment="1">
      <alignment horizontal="left" vertical="center" wrapText="1"/>
    </xf>
    <xf numFmtId="0" fontId="1" fillId="10" borderId="22"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27" fillId="0" borderId="40" xfId="0" applyFont="1" applyBorder="1" applyAlignment="1">
      <alignment horizontal="center" vertical="center"/>
    </xf>
    <xf numFmtId="0" fontId="27" fillId="0" borderId="32"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6" fillId="0" borderId="65" xfId="0" applyFont="1" applyBorder="1" applyAlignment="1">
      <alignment horizontal="center" vertical="center" wrapText="1"/>
    </xf>
    <xf numFmtId="0" fontId="14" fillId="0" borderId="64" xfId="0" applyFont="1" applyBorder="1" applyAlignment="1">
      <alignment vertical="center" wrapText="1"/>
    </xf>
    <xf numFmtId="0" fontId="34" fillId="0" borderId="68" xfId="0" applyFont="1" applyBorder="1" applyAlignment="1">
      <alignment horizontal="center" vertical="center" wrapText="1"/>
    </xf>
    <xf numFmtId="0" fontId="14" fillId="0" borderId="71" xfId="0" applyFont="1" applyBorder="1"/>
    <xf numFmtId="0" fontId="26" fillId="0" borderId="69" xfId="0" applyFont="1" applyBorder="1" applyAlignment="1">
      <alignment horizontal="center" vertical="center" wrapText="1"/>
    </xf>
    <xf numFmtId="0" fontId="14" fillId="0" borderId="73" xfId="0" applyFont="1" applyBorder="1" applyAlignment="1">
      <alignment vertical="center"/>
    </xf>
    <xf numFmtId="0" fontId="27" fillId="15" borderId="37" xfId="0" applyFont="1" applyFill="1" applyBorder="1" applyAlignment="1">
      <alignment horizontal="center"/>
    </xf>
    <xf numFmtId="0" fontId="27" fillId="15" borderId="38" xfId="0" applyFont="1" applyFill="1" applyBorder="1" applyAlignment="1">
      <alignment horizontal="center"/>
    </xf>
    <xf numFmtId="0" fontId="27" fillId="15" borderId="39" xfId="0" applyFont="1" applyFill="1" applyBorder="1" applyAlignment="1">
      <alignment horizontal="center"/>
    </xf>
    <xf numFmtId="0" fontId="34" fillId="0" borderId="70" xfId="0" applyFont="1" applyBorder="1" applyAlignment="1">
      <alignment horizontal="center" vertical="center" wrapText="1"/>
    </xf>
    <xf numFmtId="0" fontId="14" fillId="0" borderId="70" xfId="0" applyFont="1" applyBorder="1"/>
    <xf numFmtId="0" fontId="14" fillId="0" borderId="64" xfId="0" applyFont="1" applyBorder="1" applyAlignment="1">
      <alignment horizontal="center" vertical="center" wrapText="1"/>
    </xf>
    <xf numFmtId="0" fontId="14" fillId="0" borderId="64" xfId="0" applyFont="1" applyBorder="1"/>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34" fillId="0" borderId="77" xfId="0" applyFont="1" applyBorder="1" applyAlignment="1">
      <alignment horizontal="center" vertical="center" wrapText="1"/>
    </xf>
    <xf numFmtId="0" fontId="14" fillId="0" borderId="79" xfId="0" applyFont="1" applyBorder="1"/>
    <xf numFmtId="0" fontId="14" fillId="0" borderId="66" xfId="0" applyFont="1" applyBorder="1"/>
    <xf numFmtId="0" fontId="14" fillId="0" borderId="64" xfId="0" applyFont="1" applyBorder="1" applyAlignment="1">
      <alignment vertical="center"/>
    </xf>
    <xf numFmtId="0" fontId="14" fillId="0" borderId="66" xfId="0" applyFont="1" applyBorder="1" applyAlignment="1">
      <alignment vertical="center"/>
    </xf>
    <xf numFmtId="0" fontId="33" fillId="0" borderId="77"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vertical="center" wrapText="1"/>
    </xf>
    <xf numFmtId="0" fontId="33"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67" xfId="0" applyFont="1" applyBorder="1"/>
    <xf numFmtId="0" fontId="14" fillId="0" borderId="72" xfId="0" applyFont="1" applyBorder="1" applyAlignment="1">
      <alignment vertical="center" wrapText="1"/>
    </xf>
  </cellXfs>
  <cellStyles count="2">
    <cellStyle name="Normal" xfId="0" builtinId="0"/>
    <cellStyle name="Porcentaje" xfId="1" builtinId="5"/>
  </cellStyles>
  <dxfs count="322">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darkGray">
          <bgColor auto="1"/>
        </patternFill>
      </fill>
    </dxf>
    <dxf>
      <fill>
        <patternFill patternType="darkTrellis"/>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FFCC"/>
      <color rgb="FFFFFFFF"/>
      <color rgb="FFE8FEE9"/>
      <color rgb="FF6BA42C"/>
      <color rgb="FFFFCC00"/>
      <color rgb="FFFF5050"/>
      <color rgb="FFBCE292"/>
      <color rgb="FFFF9F9F"/>
      <color rgb="FFF3FFF4"/>
      <color rgb="FFFE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0</xdr:col>
      <xdr:colOff>1162197</xdr:colOff>
      <xdr:row>5</xdr:row>
      <xdr:rowOff>127424</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334"/>
  <sheetViews>
    <sheetView showGridLines="0" topLeftCell="B1" zoomScale="70" zoomScaleNormal="70" zoomScaleSheetLayoutView="100" workbookViewId="0">
      <selection activeCell="K14" sqref="K14:K16"/>
    </sheetView>
  </sheetViews>
  <sheetFormatPr baseColWidth="10" defaultColWidth="11.42578125" defaultRowHeight="12.75" x14ac:dyDescent="0.2"/>
  <cols>
    <col min="1" max="1" width="20.140625" style="10" bestFit="1" customWidth="1"/>
    <col min="2" max="6" width="27" style="10" customWidth="1"/>
    <col min="7" max="7" width="17.28515625" style="10" bestFit="1" customWidth="1"/>
    <col min="8" max="8" width="20.28515625" style="10" bestFit="1" customWidth="1"/>
    <col min="9" max="9" width="20" style="10" bestFit="1" customWidth="1"/>
    <col min="10" max="10" width="27.140625" style="10" bestFit="1" customWidth="1"/>
    <col min="11" max="11" width="42.5703125" style="10" bestFit="1" customWidth="1"/>
    <col min="12" max="12" width="17.28515625" style="10" bestFit="1" customWidth="1"/>
    <col min="13" max="13" width="21.5703125" style="10" bestFit="1" customWidth="1"/>
    <col min="14" max="14" width="19.5703125" style="10" bestFit="1" customWidth="1"/>
    <col min="15" max="15" width="3" style="10" hidden="1" customWidth="1"/>
    <col min="16" max="16" width="13.5703125" style="10" bestFit="1" customWidth="1"/>
    <col min="17" max="17" width="3" style="10" hidden="1" customWidth="1"/>
    <col min="18" max="18" width="23.85546875" style="10" bestFit="1" customWidth="1"/>
    <col min="19" max="19" width="39.140625" style="10" bestFit="1" customWidth="1"/>
    <col min="20" max="20" width="2.42578125" style="10" hidden="1" customWidth="1"/>
    <col min="21" max="22" width="8.140625" style="10" hidden="1" customWidth="1"/>
    <col min="23" max="23" width="37.28515625" style="10" bestFit="1" customWidth="1"/>
    <col min="24" max="24" width="8.140625" style="10" hidden="1" customWidth="1"/>
    <col min="25" max="25" width="8.140625" style="92" hidden="1" customWidth="1"/>
    <col min="26" max="26" width="2.42578125" style="92" hidden="1" customWidth="1"/>
    <col min="27" max="27" width="27.85546875" style="10" bestFit="1" customWidth="1"/>
    <col min="28" max="28" width="37.85546875" style="10" bestFit="1" customWidth="1"/>
    <col min="29" max="30" width="8.140625" style="92" hidden="1" customWidth="1"/>
    <col min="31" max="31" width="2.42578125" style="92" hidden="1" customWidth="1"/>
    <col min="32" max="32" width="19.140625" style="10" bestFit="1" customWidth="1"/>
    <col min="33" max="33" width="23.5703125" style="10" bestFit="1" customWidth="1"/>
    <col min="34" max="35" width="8.140625" style="92" hidden="1" customWidth="1"/>
    <col min="36" max="36" width="2.42578125" style="92" hidden="1" customWidth="1"/>
    <col min="37" max="37" width="29.5703125" style="10" bestFit="1" customWidth="1"/>
    <col min="38" max="38" width="18.28515625" style="10" bestFit="1" customWidth="1"/>
    <col min="39" max="40" width="8.140625" style="92" hidden="1" customWidth="1"/>
    <col min="41" max="41" width="2.42578125" style="92" hidden="1" customWidth="1"/>
    <col min="42" max="42" width="15.28515625" style="10" customWidth="1"/>
    <col min="43" max="43" width="9.28515625" style="10" hidden="1" customWidth="1"/>
    <col min="44" max="44" width="16.7109375" style="91" bestFit="1" customWidth="1"/>
    <col min="45" max="45" width="21.42578125" style="10" hidden="1" customWidth="1"/>
    <col min="46" max="46" width="15.42578125" style="10" bestFit="1" customWidth="1"/>
    <col min="47" max="47" width="12.5703125" style="10" bestFit="1" customWidth="1"/>
    <col min="48" max="48" width="8.28515625" style="10" bestFit="1" customWidth="1"/>
    <col min="49" max="49" width="8.85546875" style="10" bestFit="1" customWidth="1"/>
    <col min="50" max="50" width="15" style="10" bestFit="1" customWidth="1"/>
    <col min="51" max="51" width="23.85546875" style="10" bestFit="1" customWidth="1"/>
    <col min="52" max="52" width="16.7109375" style="10" hidden="1" customWidth="1"/>
    <col min="53" max="53" width="42" style="10" bestFit="1" customWidth="1"/>
    <col min="54" max="54" width="22.140625" style="10" customWidth="1"/>
    <col min="55" max="55" width="33.42578125" style="10" bestFit="1" customWidth="1"/>
    <col min="56" max="56" width="31.140625" style="10" bestFit="1" customWidth="1"/>
    <col min="57" max="57" width="31.5703125" style="10" bestFit="1" customWidth="1"/>
    <col min="58" max="58" width="31" style="10" bestFit="1" customWidth="1"/>
    <col min="59" max="59" width="31.5703125" style="10" bestFit="1" customWidth="1"/>
    <col min="60" max="60" width="36.42578125" style="10" bestFit="1" customWidth="1"/>
    <col min="61" max="61" width="11.42578125" style="10"/>
    <col min="62" max="62" width="16.28515625" style="10" bestFit="1" customWidth="1"/>
    <col min="63" max="63" width="17.28515625" style="10" bestFit="1" customWidth="1"/>
    <col min="64" max="64" width="16.42578125" style="10" bestFit="1" customWidth="1"/>
    <col min="65" max="66" width="16.28515625" style="10" bestFit="1" customWidth="1"/>
    <col min="67" max="67" width="16.42578125" style="10" bestFit="1" customWidth="1"/>
    <col min="68" max="68" width="18.5703125" style="10" bestFit="1" customWidth="1"/>
    <col min="69" max="71" width="16" style="10" bestFit="1" customWidth="1"/>
    <col min="72" max="73" width="16.28515625" style="10" bestFit="1" customWidth="1"/>
    <col min="74" max="74" width="16.42578125" style="10" bestFit="1" customWidth="1"/>
    <col min="75" max="75" width="15.85546875" style="10" bestFit="1" customWidth="1"/>
    <col min="76" max="76" width="16" style="10" bestFit="1" customWidth="1"/>
    <col min="77" max="79" width="16.42578125" style="10" bestFit="1" customWidth="1"/>
    <col min="80" max="80" width="17.28515625" style="10" bestFit="1" customWidth="1"/>
    <col min="81" max="81" width="11.42578125" style="10"/>
    <col min="82" max="83" width="16.42578125" style="10" bestFit="1" customWidth="1"/>
    <col min="84" max="84" width="16.28515625" style="10" bestFit="1" customWidth="1"/>
    <col min="85" max="85" width="16" style="10" bestFit="1" customWidth="1"/>
    <col min="86" max="86" width="16.28515625" style="10" bestFit="1" customWidth="1"/>
    <col min="87" max="90" width="16" style="10" bestFit="1" customWidth="1"/>
    <col min="91" max="91" width="16.42578125" style="10" bestFit="1" customWidth="1"/>
    <col min="92" max="92" width="11.42578125" style="10"/>
    <col min="93" max="97" width="16.42578125" style="10" bestFit="1" customWidth="1"/>
    <col min="98" max="98" width="16" style="10" bestFit="1" customWidth="1"/>
    <col min="99" max="103" width="11.42578125" style="10"/>
    <col min="104" max="107" width="16" style="10" bestFit="1" customWidth="1"/>
    <col min="108" max="108" width="16.28515625" style="10" bestFit="1" customWidth="1"/>
    <col min="109" max="16384" width="11.42578125" style="10"/>
  </cols>
  <sheetData>
    <row r="1" spans="1:89" x14ac:dyDescent="0.2">
      <c r="A1" s="74"/>
      <c r="B1" s="75"/>
      <c r="C1" s="75"/>
      <c r="D1" s="75"/>
      <c r="E1" s="75"/>
      <c r="F1" s="75"/>
      <c r="G1" s="75"/>
      <c r="H1" s="75"/>
      <c r="I1" s="75"/>
      <c r="J1" s="75"/>
      <c r="K1" s="75"/>
      <c r="L1" s="78"/>
      <c r="M1" s="78"/>
      <c r="N1" s="78"/>
      <c r="O1" s="78"/>
      <c r="P1" s="78"/>
      <c r="Q1" s="78"/>
      <c r="R1" s="78"/>
      <c r="S1" s="78"/>
      <c r="T1" s="78"/>
      <c r="U1" s="78"/>
      <c r="V1" s="78"/>
      <c r="W1" s="78"/>
      <c r="X1" s="78"/>
      <c r="Y1" s="76"/>
      <c r="Z1" s="76"/>
      <c r="AA1" s="78"/>
      <c r="AB1" s="78"/>
      <c r="AC1" s="76"/>
      <c r="AD1" s="76"/>
      <c r="AE1" s="76"/>
      <c r="AF1" s="78"/>
      <c r="AG1" s="78"/>
      <c r="AH1" s="76"/>
      <c r="AI1" s="76"/>
      <c r="AJ1" s="76"/>
      <c r="AK1" s="78"/>
      <c r="AL1" s="78"/>
      <c r="AM1" s="76"/>
      <c r="AN1" s="76"/>
      <c r="AO1" s="76"/>
      <c r="AP1" s="78"/>
      <c r="AQ1" s="78"/>
      <c r="AR1" s="77"/>
      <c r="AS1" s="78"/>
      <c r="AW1" s="78"/>
      <c r="AX1" s="78"/>
      <c r="AY1" s="111" t="s">
        <v>65</v>
      </c>
      <c r="AZ1" s="122"/>
      <c r="BA1" s="123" t="s">
        <v>64</v>
      </c>
      <c r="BB1" s="121"/>
      <c r="BC1" s="121"/>
      <c r="BD1" s="121"/>
      <c r="BE1" s="121"/>
      <c r="BF1" s="121"/>
      <c r="BG1" s="121"/>
    </row>
    <row r="2" spans="1:89" x14ac:dyDescent="0.2">
      <c r="A2" s="80"/>
      <c r="B2" s="81"/>
      <c r="C2" s="81"/>
      <c r="D2" s="81"/>
      <c r="E2" s="81"/>
      <c r="F2" s="81"/>
      <c r="G2" s="81"/>
      <c r="H2" s="81"/>
      <c r="I2" s="81"/>
      <c r="J2" s="81"/>
      <c r="K2" s="81"/>
      <c r="L2" s="268" t="s">
        <v>67</v>
      </c>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Y2" s="112" t="s">
        <v>426</v>
      </c>
      <c r="AZ2" s="124"/>
      <c r="BA2" s="118">
        <v>10</v>
      </c>
      <c r="BB2" s="121"/>
      <c r="BC2" s="121"/>
      <c r="BD2" s="121"/>
      <c r="BE2" s="121"/>
      <c r="BF2" s="121"/>
      <c r="BG2" s="121"/>
    </row>
    <row r="3" spans="1:89" x14ac:dyDescent="0.2">
      <c r="A3" s="80"/>
      <c r="B3" s="81"/>
      <c r="C3" s="81"/>
      <c r="D3" s="81"/>
      <c r="E3" s="81"/>
      <c r="F3" s="81"/>
      <c r="G3" s="81"/>
      <c r="H3" s="81"/>
      <c r="I3" s="81"/>
      <c r="J3" s="81"/>
      <c r="K3" s="81"/>
      <c r="L3" s="268" t="s">
        <v>51</v>
      </c>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Y3" s="112" t="s">
        <v>427</v>
      </c>
      <c r="AZ3" s="124"/>
      <c r="BA3" s="119">
        <v>45597</v>
      </c>
      <c r="BB3" s="125"/>
      <c r="BC3" s="125"/>
      <c r="BD3" s="125"/>
      <c r="BE3" s="125"/>
      <c r="BF3" s="125"/>
      <c r="BG3" s="125"/>
    </row>
    <row r="4" spans="1:89" ht="13.5" thickBot="1" x14ac:dyDescent="0.25">
      <c r="A4" s="80"/>
      <c r="B4" s="81"/>
      <c r="C4" s="81"/>
      <c r="D4" s="81"/>
      <c r="E4" s="81"/>
      <c r="F4" s="81"/>
      <c r="G4" s="81"/>
      <c r="H4" s="81"/>
      <c r="I4" s="81"/>
      <c r="J4" s="81"/>
      <c r="K4" s="81"/>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Y4" s="126" t="s">
        <v>428</v>
      </c>
      <c r="AZ4" s="127"/>
      <c r="BA4" s="128" t="s">
        <v>429</v>
      </c>
      <c r="BB4" s="121"/>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row>
    <row r="5" spans="1:89" ht="13.5" thickBot="1" x14ac:dyDescent="0.25">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6"/>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row>
    <row r="6" spans="1:89" s="180" customFormat="1" ht="27" thickBot="1" x14ac:dyDescent="0.45">
      <c r="A6" s="259" t="s">
        <v>155</v>
      </c>
      <c r="B6" s="260"/>
      <c r="C6" s="260"/>
      <c r="D6" s="261"/>
      <c r="E6" s="279" t="s">
        <v>154</v>
      </c>
      <c r="F6" s="280"/>
      <c r="G6" s="281"/>
      <c r="K6" s="277" t="s">
        <v>52</v>
      </c>
      <c r="L6" s="278"/>
      <c r="M6" s="188">
        <v>45614</v>
      </c>
      <c r="N6" s="181"/>
      <c r="O6" s="181"/>
      <c r="P6" s="181"/>
      <c r="Q6" s="181"/>
      <c r="R6" s="181"/>
      <c r="S6" s="181"/>
      <c r="T6" s="182"/>
      <c r="U6" s="182"/>
      <c r="V6" s="183"/>
      <c r="AB6" s="184"/>
      <c r="AC6" s="184"/>
      <c r="AD6" s="184"/>
      <c r="AE6" s="184"/>
      <c r="AF6" s="184"/>
      <c r="BA6" s="185"/>
      <c r="BB6" s="186"/>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187"/>
    </row>
    <row r="7" spans="1:89" s="180" customFormat="1" ht="26.25" x14ac:dyDescent="0.4">
      <c r="A7" s="237"/>
      <c r="B7" s="238"/>
      <c r="C7" s="238"/>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40"/>
      <c r="BA7" s="241"/>
      <c r="BB7" s="186"/>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row>
    <row r="8" spans="1:89" s="202" customFormat="1" ht="19.5" x14ac:dyDescent="0.3">
      <c r="A8" s="232" t="s">
        <v>53</v>
      </c>
      <c r="B8" s="232" t="s">
        <v>538</v>
      </c>
      <c r="C8" s="232" t="s">
        <v>542</v>
      </c>
      <c r="D8" s="232" t="s">
        <v>539</v>
      </c>
      <c r="E8" s="232" t="s">
        <v>447</v>
      </c>
      <c r="F8" s="232" t="s">
        <v>540</v>
      </c>
      <c r="G8" s="232" t="s">
        <v>75</v>
      </c>
      <c r="H8" s="232"/>
      <c r="I8" s="232"/>
      <c r="J8" s="232"/>
      <c r="K8" s="232"/>
      <c r="L8" s="232"/>
      <c r="M8" s="232"/>
      <c r="N8" s="232" t="s">
        <v>76</v>
      </c>
      <c r="O8" s="232"/>
      <c r="P8" s="232"/>
      <c r="Q8" s="232"/>
      <c r="R8" s="232"/>
      <c r="S8" s="232" t="s">
        <v>71</v>
      </c>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t="s">
        <v>72</v>
      </c>
      <c r="AT8" s="232"/>
      <c r="AU8" s="232" t="s">
        <v>33</v>
      </c>
      <c r="AV8" s="232"/>
      <c r="AW8" s="232" t="s">
        <v>77</v>
      </c>
      <c r="AX8" s="232"/>
      <c r="AY8" s="232"/>
      <c r="AZ8" s="232"/>
      <c r="BA8" s="232"/>
      <c r="BB8" s="200"/>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row>
    <row r="9" spans="1:89" s="205" customFormat="1" ht="19.5" x14ac:dyDescent="0.3">
      <c r="A9" s="232"/>
      <c r="B9" s="232"/>
      <c r="C9" s="232"/>
      <c r="D9" s="232"/>
      <c r="E9" s="232"/>
      <c r="F9" s="232"/>
      <c r="G9" s="232" t="s">
        <v>258</v>
      </c>
      <c r="H9" s="232" t="s">
        <v>259</v>
      </c>
      <c r="I9" s="232" t="s">
        <v>31</v>
      </c>
      <c r="J9" s="232" t="s">
        <v>70</v>
      </c>
      <c r="K9" s="232" t="s">
        <v>4</v>
      </c>
      <c r="L9" s="232" t="s">
        <v>0</v>
      </c>
      <c r="M9" s="232" t="s">
        <v>32</v>
      </c>
      <c r="N9" s="232" t="s">
        <v>5</v>
      </c>
      <c r="O9" s="203"/>
      <c r="P9" s="232" t="s">
        <v>6</v>
      </c>
      <c r="Q9" s="203"/>
      <c r="R9" s="232" t="s">
        <v>561</v>
      </c>
      <c r="S9" s="232" t="s">
        <v>410</v>
      </c>
      <c r="T9" s="232"/>
      <c r="U9" s="232"/>
      <c r="V9" s="232"/>
      <c r="W9" s="232"/>
      <c r="X9" s="232" t="s">
        <v>409</v>
      </c>
      <c r="Y9" s="232"/>
      <c r="Z9" s="232"/>
      <c r="AA9" s="232"/>
      <c r="AB9" s="232"/>
      <c r="AC9" s="232"/>
      <c r="AD9" s="232"/>
      <c r="AE9" s="232"/>
      <c r="AF9" s="232"/>
      <c r="AG9" s="232"/>
      <c r="AH9" s="232"/>
      <c r="AI9" s="232"/>
      <c r="AJ9" s="232"/>
      <c r="AK9" s="232"/>
      <c r="AL9" s="232"/>
      <c r="AM9" s="232"/>
      <c r="AN9" s="232"/>
      <c r="AO9" s="232"/>
      <c r="AP9" s="232"/>
      <c r="AQ9" s="232" t="s">
        <v>394</v>
      </c>
      <c r="AR9" s="232"/>
      <c r="AS9" s="232"/>
      <c r="AT9" s="232"/>
      <c r="AU9" s="232"/>
      <c r="AV9" s="232"/>
      <c r="AW9" s="232"/>
      <c r="AX9" s="232"/>
      <c r="AY9" s="232"/>
      <c r="AZ9" s="232"/>
      <c r="BA9" s="232"/>
      <c r="BB9" s="204"/>
      <c r="BC9" s="204"/>
      <c r="BD9" s="204"/>
      <c r="BE9" s="204"/>
      <c r="BF9" s="204"/>
      <c r="BG9" s="204"/>
      <c r="BH9" s="204"/>
      <c r="CF9" s="201"/>
      <c r="CG9" s="201"/>
      <c r="CH9" s="201"/>
      <c r="CI9" s="201"/>
    </row>
    <row r="10" spans="1:89" s="205" customFormat="1" ht="58.5" x14ac:dyDescent="0.2">
      <c r="A10" s="232"/>
      <c r="B10" s="232"/>
      <c r="C10" s="232"/>
      <c r="D10" s="232"/>
      <c r="E10" s="232"/>
      <c r="F10" s="232"/>
      <c r="G10" s="232"/>
      <c r="H10" s="232"/>
      <c r="I10" s="232"/>
      <c r="J10" s="232"/>
      <c r="K10" s="232"/>
      <c r="L10" s="232"/>
      <c r="M10" s="232"/>
      <c r="N10" s="232"/>
      <c r="O10" s="203"/>
      <c r="P10" s="232"/>
      <c r="Q10" s="203"/>
      <c r="R10" s="232"/>
      <c r="S10" s="232" t="s">
        <v>404</v>
      </c>
      <c r="T10" s="232"/>
      <c r="U10" s="232"/>
      <c r="V10" s="206">
        <v>0.6</v>
      </c>
      <c r="W10" s="203" t="s">
        <v>310</v>
      </c>
      <c r="X10" s="206">
        <v>0.05</v>
      </c>
      <c r="Y10" s="207"/>
      <c r="Z10" s="207"/>
      <c r="AA10" s="203" t="s">
        <v>407</v>
      </c>
      <c r="AB10" s="203" t="s">
        <v>316</v>
      </c>
      <c r="AC10" s="208">
        <v>0.15</v>
      </c>
      <c r="AD10" s="207"/>
      <c r="AE10" s="207"/>
      <c r="AF10" s="203" t="s">
        <v>408</v>
      </c>
      <c r="AG10" s="203" t="s">
        <v>403</v>
      </c>
      <c r="AH10" s="208">
        <v>0.1</v>
      </c>
      <c r="AI10" s="207"/>
      <c r="AJ10" s="207"/>
      <c r="AK10" s="203" t="s">
        <v>411</v>
      </c>
      <c r="AL10" s="203" t="s">
        <v>311</v>
      </c>
      <c r="AM10" s="208">
        <v>0.1</v>
      </c>
      <c r="AN10" s="209"/>
      <c r="AO10" s="209"/>
      <c r="AP10" s="203" t="s">
        <v>393</v>
      </c>
      <c r="AQ10" s="203" t="s">
        <v>309</v>
      </c>
      <c r="AR10" s="203" t="s">
        <v>313</v>
      </c>
      <c r="AS10" s="203" t="s">
        <v>274</v>
      </c>
      <c r="AT10" s="203" t="s">
        <v>308</v>
      </c>
      <c r="AU10" s="203" t="s">
        <v>395</v>
      </c>
      <c r="AV10" s="203" t="s">
        <v>276</v>
      </c>
      <c r="AW10" s="203" t="s">
        <v>68</v>
      </c>
      <c r="AX10" s="203" t="s">
        <v>69</v>
      </c>
      <c r="AY10" s="203" t="s">
        <v>273</v>
      </c>
      <c r="AZ10" s="203"/>
      <c r="BA10" s="203" t="s">
        <v>263</v>
      </c>
      <c r="BB10" s="204"/>
      <c r="BC10" s="204"/>
      <c r="BD10" s="204"/>
      <c r="BE10" s="204"/>
      <c r="BF10" s="204"/>
      <c r="BG10" s="204"/>
      <c r="BH10" s="204"/>
    </row>
    <row r="11" spans="1:89" s="91" customFormat="1" ht="84" x14ac:dyDescent="0.2">
      <c r="A11" s="258">
        <v>1</v>
      </c>
      <c r="B11" s="258" t="s">
        <v>160</v>
      </c>
      <c r="C11" s="244" t="str">
        <f>+VLOOKUP(B11,$A$224:$B$262,2,0)</f>
        <v>FRANCISCO ANTORIO URIBE GOMEZ</v>
      </c>
      <c r="D11" s="243" t="s">
        <v>163</v>
      </c>
      <c r="E11" s="233" t="str">
        <f>IF(D11=$D$194,$E$194,IF(D11=$D$195,$E$195,IF(D11=$D$196,$E$196,IF(D11=$D$197,$E$197,IF(D11=$D$198,$E$198,IF(D11=$D$199,$E$199,IF(D11=$D$200,$E$200,IF(D11=$D$201,$E$201,IF(D11=$D$202,$E$202,IF(D11=$D$203,$E$203,IF(D11=VICERRECTORÍA_ACADÉMICA_,BF194,IF(D11=PLANEACIÓN_,BF196, IF(D11=_VICERRECTORÍA_INVESTIGACIONES_INNOVACIÓN_Y_EXTENSIÓN_,BF195,IF(D11=VICERRECTORÍA_ADMINISTRATIVA_FINANCIERA_,BF197,IF(D11=_VICERRECTORÍA_RESPONSABILIDAD_SOCIAL_Y_BIENESTAR_UNIVERSITARIO_,BF198," ")))))))))))))))</f>
        <v>Orientar el desarrollo de la Universidad mediante el direccionamiento estratégico y visión compartida de la comunidad universitaria, a fin de lograr los objetivos misionales.</v>
      </c>
      <c r="F11" s="245" t="s">
        <v>265</v>
      </c>
      <c r="G11" s="98" t="s">
        <v>260</v>
      </c>
      <c r="H11" s="98" t="s">
        <v>37</v>
      </c>
      <c r="I11" s="215" t="s">
        <v>606</v>
      </c>
      <c r="J11" s="245" t="s">
        <v>111</v>
      </c>
      <c r="K11" s="263" t="s">
        <v>609</v>
      </c>
      <c r="L11" s="266" t="s">
        <v>610</v>
      </c>
      <c r="M11" s="266" t="s">
        <v>611</v>
      </c>
      <c r="N11" s="258" t="s">
        <v>147</v>
      </c>
      <c r="O11" s="257">
        <f t="shared" ref="O11" si="0">IF(N11="ALTA",5,IF(N11="MEDIO ALTA",4,IF(N11="MEDIA",3,IF(N11="MEDIO BAJA",2,IF(N11="BAJA",1,0)))))</f>
        <v>2</v>
      </c>
      <c r="P11" s="258" t="s">
        <v>209</v>
      </c>
      <c r="Q11" s="257">
        <f>IF(P11="ALTO",5,IF(P11="MEDIO-ALTO",4,IF(P11="MEDIO",3,IF(P11="MEDIO-BAJO",2,IF(P11="BAJO",1,0)))))</f>
        <v>4</v>
      </c>
      <c r="R11" s="246">
        <f>Q11*O11</f>
        <v>8</v>
      </c>
      <c r="S11" s="84" t="s">
        <v>315</v>
      </c>
      <c r="T11" s="85">
        <f t="shared" ref="T11:T13" si="1">IF(S11=$S$198,1,IF(S11=$S$194,5,IF(S11=$S$195,4,IF(S11=$S$196,3,IF(S11=$S$197,2,0)))))</f>
        <v>1</v>
      </c>
      <c r="U11" s="233">
        <f>ROUND(AVERAGEIF(T11:T13,"&gt;0"),0)</f>
        <v>1</v>
      </c>
      <c r="V11" s="233">
        <f>U11*0.6</f>
        <v>0.6</v>
      </c>
      <c r="W11" s="217" t="s">
        <v>612</v>
      </c>
      <c r="X11" s="245">
        <f>IF(S11="No_existen",5*$X$10,Y11*$X$10)</f>
        <v>0.1</v>
      </c>
      <c r="Y11" s="231">
        <f>ROUND(AVERAGEIF(Z11:Z13,"&gt;0"),0)</f>
        <v>2</v>
      </c>
      <c r="Z11" s="97">
        <f t="shared" ref="Z11:Z13" si="2">IF(AA11=$AA$196,1,IF(AA11=$AA$195,2,IF(AA11=$AA$194,4,IF(S11="No_existen",5,0))))</f>
        <v>2</v>
      </c>
      <c r="AA11" s="98" t="s">
        <v>319</v>
      </c>
      <c r="AB11" s="98"/>
      <c r="AC11" s="231">
        <f>IF(S11="No_existen",5*$AC$10,AD11*$AC$10)</f>
        <v>0.15</v>
      </c>
      <c r="AD11" s="233">
        <f>ROUND(AVERAGEIF(AE11:AE13,"&gt;0"),0)</f>
        <v>1</v>
      </c>
      <c r="AE11" s="99">
        <f t="shared" ref="AE11:AE13" si="3">IF(AF11=$AG$195,1,IF(AF11=$AG$194,4,IF(S11="No_existen",5,0)))</f>
        <v>1</v>
      </c>
      <c r="AF11" s="98" t="s">
        <v>295</v>
      </c>
      <c r="AG11" s="98" t="s">
        <v>628</v>
      </c>
      <c r="AH11" s="231">
        <f>IF(S11="No_existen",5*$AH$10,AI11*$AH$10)</f>
        <v>0.1</v>
      </c>
      <c r="AI11" s="233">
        <f>ROUND(AVERAGEIF(AJ11:AJ13,"&gt;0"),0)</f>
        <v>1</v>
      </c>
      <c r="AJ11" s="99">
        <f t="shared" ref="AJ11:AJ75" si="4">IF(AK11=$AK$194,1,IF(AK11=$AK$195,4,IF(S11="No_existen",5,0)))</f>
        <v>1</v>
      </c>
      <c r="AK11" s="98" t="s">
        <v>292</v>
      </c>
      <c r="AL11" s="98" t="s">
        <v>448</v>
      </c>
      <c r="AM11" s="231">
        <f t="shared" ref="AM11" si="5">IF(S11="No_existen",5*$AM$10,AN11*$AM$10)</f>
        <v>0.1</v>
      </c>
      <c r="AN11" s="233">
        <f>ROUND(AVERAGEIF(AO11:AO13,"&gt;0"),0)</f>
        <v>1</v>
      </c>
      <c r="AO11" s="99">
        <f t="shared" ref="AO11:AO75" si="6">IF(AP11="Preventivo",1,IF(AP11="Detectivo",4, IF(S11="No_existen",5,0)))</f>
        <v>1</v>
      </c>
      <c r="AP11" s="98" t="s">
        <v>615</v>
      </c>
      <c r="AQ11" s="233">
        <f>ROUND(AVERAGE(U11,Y11,AD11,AI11,AN11),0)</f>
        <v>1</v>
      </c>
      <c r="AR11" s="244" t="str">
        <f>IF(AQ11&lt;1.5,"FUERTE",IF(AND(AQ11&gt;=1.5,AQ11&lt;2.5),"ACEPTABLE",IF(AQ11&gt;=5,"INEXISTENTE","DÉBIL")))</f>
        <v>FUERTE</v>
      </c>
      <c r="AS11" s="242">
        <f>IF(R11=0,0,ROUND((R11*AQ11),0))</f>
        <v>8</v>
      </c>
      <c r="AT11" s="242" t="str">
        <f>IF(AS11&gt;=36,"GRAVE", IF(AS11&lt;=10, "LEVE", "MODERADO"))</f>
        <v>LEVE</v>
      </c>
      <c r="AU11" s="247" t="s">
        <v>616</v>
      </c>
      <c r="AV11" s="250">
        <v>0.98899999999999999</v>
      </c>
      <c r="AW11" s="98" t="s">
        <v>89</v>
      </c>
      <c r="AX11" s="98"/>
      <c r="AY11" s="86"/>
      <c r="AZ11" s="87"/>
      <c r="BA11" s="88"/>
      <c r="BB11" s="121"/>
      <c r="BC11" s="121"/>
      <c r="BD11" s="121"/>
      <c r="BE11" s="121"/>
      <c r="BF11" s="121"/>
      <c r="BG11" s="121"/>
      <c r="BH11" s="121"/>
      <c r="BI11" s="39"/>
    </row>
    <row r="12" spans="1:89" s="91" customFormat="1" ht="36" x14ac:dyDescent="0.2">
      <c r="A12" s="258"/>
      <c r="B12" s="258"/>
      <c r="C12" s="244"/>
      <c r="D12" s="243"/>
      <c r="E12" s="233"/>
      <c r="F12" s="245"/>
      <c r="G12" s="98" t="s">
        <v>260</v>
      </c>
      <c r="H12" s="98" t="s">
        <v>37</v>
      </c>
      <c r="I12" s="215" t="s">
        <v>607</v>
      </c>
      <c r="J12" s="245"/>
      <c r="K12" s="264"/>
      <c r="L12" s="264"/>
      <c r="M12" s="264"/>
      <c r="N12" s="258"/>
      <c r="O12" s="257"/>
      <c r="P12" s="258"/>
      <c r="Q12" s="257"/>
      <c r="R12" s="246"/>
      <c r="S12" s="84" t="s">
        <v>315</v>
      </c>
      <c r="T12" s="85">
        <f t="shared" si="1"/>
        <v>1</v>
      </c>
      <c r="U12" s="233"/>
      <c r="V12" s="233"/>
      <c r="W12" s="218" t="s">
        <v>692</v>
      </c>
      <c r="X12" s="245"/>
      <c r="Y12" s="231"/>
      <c r="Z12" s="97">
        <f t="shared" si="2"/>
        <v>1</v>
      </c>
      <c r="AA12" s="98" t="s">
        <v>320</v>
      </c>
      <c r="AB12" s="98" t="s">
        <v>614</v>
      </c>
      <c r="AC12" s="231"/>
      <c r="AD12" s="233"/>
      <c r="AE12" s="99">
        <f t="shared" si="3"/>
        <v>1</v>
      </c>
      <c r="AF12" s="98" t="s">
        <v>295</v>
      </c>
      <c r="AG12" s="214" t="s">
        <v>628</v>
      </c>
      <c r="AH12" s="231"/>
      <c r="AI12" s="233"/>
      <c r="AJ12" s="99">
        <f t="shared" si="4"/>
        <v>1</v>
      </c>
      <c r="AK12" s="98" t="s">
        <v>292</v>
      </c>
      <c r="AL12" s="98" t="s">
        <v>302</v>
      </c>
      <c r="AM12" s="231"/>
      <c r="AN12" s="233"/>
      <c r="AO12" s="99">
        <f t="shared" si="6"/>
        <v>1</v>
      </c>
      <c r="AP12" s="98" t="s">
        <v>615</v>
      </c>
      <c r="AQ12" s="233"/>
      <c r="AR12" s="244"/>
      <c r="AS12" s="242"/>
      <c r="AT12" s="242"/>
      <c r="AU12" s="248"/>
      <c r="AV12" s="248"/>
      <c r="AW12" s="98" t="s">
        <v>89</v>
      </c>
      <c r="AX12" s="98"/>
      <c r="AY12" s="86"/>
      <c r="AZ12" s="87"/>
      <c r="BA12" s="88"/>
      <c r="BB12" s="125"/>
      <c r="BC12" s="125"/>
      <c r="BD12" s="125"/>
      <c r="BE12" s="125"/>
      <c r="BF12" s="125"/>
      <c r="BG12" s="125"/>
      <c r="BH12" s="125"/>
      <c r="BI12" s="39"/>
    </row>
    <row r="13" spans="1:89" s="91" customFormat="1" ht="48" x14ac:dyDescent="0.2">
      <c r="A13" s="258"/>
      <c r="B13" s="258"/>
      <c r="C13" s="244"/>
      <c r="D13" s="243"/>
      <c r="E13" s="233"/>
      <c r="F13" s="245"/>
      <c r="G13" s="98" t="s">
        <v>260</v>
      </c>
      <c r="H13" s="98" t="s">
        <v>37</v>
      </c>
      <c r="I13" s="216" t="s">
        <v>608</v>
      </c>
      <c r="J13" s="245"/>
      <c r="K13" s="265"/>
      <c r="L13" s="265"/>
      <c r="M13" s="265"/>
      <c r="N13" s="258"/>
      <c r="O13" s="257"/>
      <c r="P13" s="258"/>
      <c r="Q13" s="257"/>
      <c r="R13" s="246"/>
      <c r="S13" s="84" t="s">
        <v>315</v>
      </c>
      <c r="T13" s="85">
        <f t="shared" si="1"/>
        <v>1</v>
      </c>
      <c r="U13" s="233"/>
      <c r="V13" s="233"/>
      <c r="W13" s="218" t="s">
        <v>613</v>
      </c>
      <c r="X13" s="245"/>
      <c r="Y13" s="231"/>
      <c r="Z13" s="97">
        <f t="shared" si="2"/>
        <v>2</v>
      </c>
      <c r="AA13" s="98" t="s">
        <v>319</v>
      </c>
      <c r="AB13" s="98"/>
      <c r="AC13" s="231"/>
      <c r="AD13" s="233"/>
      <c r="AE13" s="99">
        <f t="shared" si="3"/>
        <v>1</v>
      </c>
      <c r="AF13" s="98" t="s">
        <v>295</v>
      </c>
      <c r="AG13" s="214" t="s">
        <v>631</v>
      </c>
      <c r="AH13" s="231"/>
      <c r="AI13" s="233"/>
      <c r="AJ13" s="99">
        <f t="shared" si="4"/>
        <v>1</v>
      </c>
      <c r="AK13" s="98" t="s">
        <v>292</v>
      </c>
      <c r="AL13" s="98" t="s">
        <v>302</v>
      </c>
      <c r="AM13" s="231"/>
      <c r="AN13" s="233"/>
      <c r="AO13" s="99">
        <f t="shared" si="6"/>
        <v>1</v>
      </c>
      <c r="AP13" s="98" t="s">
        <v>615</v>
      </c>
      <c r="AQ13" s="233"/>
      <c r="AR13" s="244"/>
      <c r="AS13" s="242"/>
      <c r="AT13" s="242"/>
      <c r="AU13" s="249"/>
      <c r="AV13" s="249"/>
      <c r="AW13" s="98" t="s">
        <v>89</v>
      </c>
      <c r="AX13" s="98"/>
      <c r="AY13" s="86"/>
      <c r="AZ13" s="87"/>
      <c r="BA13" s="88"/>
      <c r="BB13" s="121"/>
      <c r="BC13" s="121"/>
      <c r="BD13" s="121"/>
      <c r="BE13" s="121"/>
      <c r="BF13" s="121"/>
      <c r="BG13" s="125"/>
      <c r="BH13" s="125"/>
    </row>
    <row r="14" spans="1:89" s="91" customFormat="1" ht="108" x14ac:dyDescent="0.2">
      <c r="A14" s="258">
        <v>2</v>
      </c>
      <c r="B14" s="258" t="s">
        <v>160</v>
      </c>
      <c r="C14" s="244" t="str">
        <f>+VLOOKUP(B14,$A$224:$B$262,2,0)</f>
        <v>FRANCISCO ANTORIO URIBE GOMEZ</v>
      </c>
      <c r="D14" s="243" t="s">
        <v>163</v>
      </c>
      <c r="E14" s="233" t="str">
        <f>IF(D14=$D$194,$E$194,IF(D14=$D$195,$E$195,IF(D14=$D$196,$E$196,IF(D14=$D$197,$E$197,IF(D14=$D$198,$E$198,IF(D14=$D$199,$E$199,IF(D14=$D$200,$E$200,IF(D14=$D$201,$E$201,IF(D14=$D$202,$E$202,IF(D14=$D$203,$E$203,IF(D14=VICERRECTORÍA_ACADÉMICA_,BF194,IF(D14=PLANEACIÓN_,BF196, IF(D14=_VICERRECTORÍA_INVESTIGACIONES_INNOVACIÓN_Y_EXTENSIÓN_,BF195,IF(D14=VICERRECTORÍA_ADMINISTRATIVA_FINANCIERA_,BF197,IF(D14=_VICERRECTORÍA_RESPONSABILIDAD_SOCIAL_Y_BIENESTAR_UNIVERSITARIO_,BF198," ")))))))))))))))</f>
        <v>Orientar el desarrollo de la Universidad mediante el direccionamiento estratégico y visión compartida de la comunidad universitaria, a fin de lograr los objetivos misionales.</v>
      </c>
      <c r="F14" s="245" t="s">
        <v>264</v>
      </c>
      <c r="G14" s="98" t="s">
        <v>260</v>
      </c>
      <c r="H14" s="98" t="s">
        <v>37</v>
      </c>
      <c r="I14" s="218" t="s">
        <v>617</v>
      </c>
      <c r="J14" s="245" t="s">
        <v>142</v>
      </c>
      <c r="K14" s="263" t="s">
        <v>620</v>
      </c>
      <c r="L14" s="266" t="s">
        <v>621</v>
      </c>
      <c r="M14" s="266" t="s">
        <v>629</v>
      </c>
      <c r="N14" s="258" t="s">
        <v>146</v>
      </c>
      <c r="O14" s="257">
        <f t="shared" ref="O14" si="7">IF(N14="ALTA",5,IF(N14="MEDIO ALTA",4,IF(N14="MEDIA",3,IF(N14="MEDIO BAJA",2,IF(N14="BAJA",1,0)))))</f>
        <v>4</v>
      </c>
      <c r="P14" s="258" t="s">
        <v>209</v>
      </c>
      <c r="Q14" s="257">
        <f>IF(P14="ALTO",5,IF(P14="MEDIO-ALTO",4,IF(P14="MEDIO",3,IF(P14="MEDIO-BAJO",2,IF(P14="BAJO",1,0)))))</f>
        <v>4</v>
      </c>
      <c r="R14" s="246">
        <f>Q14*O14</f>
        <v>16</v>
      </c>
      <c r="S14" s="84" t="s">
        <v>315</v>
      </c>
      <c r="T14" s="85">
        <f>IF(S14=$S$198,1,IF(S14=$S$194,5,IF(S14=$S$195,4,IF(S14=$S$196,3,IF(S14=$S$197,2,0)))))</f>
        <v>1</v>
      </c>
      <c r="U14" s="233">
        <f>ROUND(AVERAGEIF(T14:T16,"&gt;0"),0)</f>
        <v>1</v>
      </c>
      <c r="V14" s="233">
        <f>U14*0.6</f>
        <v>0.6</v>
      </c>
      <c r="W14" s="218" t="s">
        <v>622</v>
      </c>
      <c r="X14" s="245">
        <f>IF(S14="No_existen",5*$X$10,Y14*$X$10)</f>
        <v>0.1</v>
      </c>
      <c r="Y14" s="231">
        <f>ROUND(AVERAGEIF(Z14:Z16,"&gt;0"),0)</f>
        <v>2</v>
      </c>
      <c r="Z14" s="97">
        <f t="shared" ref="Z14:Z75" si="8">IF(AA14=$AA$196,1,IF(AA14=$AA$195,2,IF(AA14=$AA$194,4,IF(S14="No_existen",5,0))))</f>
        <v>2</v>
      </c>
      <c r="AA14" s="98" t="s">
        <v>319</v>
      </c>
      <c r="AB14" s="98"/>
      <c r="AC14" s="231">
        <f>IF(S14="No_existen",5*$AC$10,AD14*$AC$10)</f>
        <v>0.15</v>
      </c>
      <c r="AD14" s="233">
        <f>ROUND(AVERAGEIF(AE14:AE16,"&gt;0"),0)</f>
        <v>1</v>
      </c>
      <c r="AE14" s="99">
        <f t="shared" ref="AE14:AE75" si="9">IF(AF14=$AG$195,1,IF(AF14=$AG$194,4,IF(S14="No_existen",5,0)))</f>
        <v>1</v>
      </c>
      <c r="AF14" s="98" t="s">
        <v>295</v>
      </c>
      <c r="AG14" s="179" t="s">
        <v>625</v>
      </c>
      <c r="AH14" s="231">
        <f>IF(S14="No_existen",5*$AH$10,AI14*$AH$10)</f>
        <v>0.1</v>
      </c>
      <c r="AI14" s="233">
        <f>ROUND(AVERAGEIF(AJ14:AJ16,"&gt;0"),0)</f>
        <v>1</v>
      </c>
      <c r="AJ14" s="99">
        <f t="shared" si="4"/>
        <v>1</v>
      </c>
      <c r="AK14" s="98" t="s">
        <v>292</v>
      </c>
      <c r="AL14" s="98" t="s">
        <v>303</v>
      </c>
      <c r="AM14" s="231">
        <f t="shared" ref="AM14" si="10">IF(S14="No_existen",5*$AM$10,AN14*$AM$10)</f>
        <v>0.1</v>
      </c>
      <c r="AN14" s="233">
        <f>ROUND(AVERAGEIF(AO14:AO16,"&gt;0"),0)</f>
        <v>1</v>
      </c>
      <c r="AO14" s="99">
        <f t="shared" si="6"/>
        <v>1</v>
      </c>
      <c r="AP14" s="98" t="s">
        <v>615</v>
      </c>
      <c r="AQ14" s="233">
        <f>ROUND(AVERAGE(U14,Y14,AD14,AI14,AN14),0)</f>
        <v>1</v>
      </c>
      <c r="AR14" s="244" t="str">
        <f t="shared" ref="AR14" si="11">IF(AQ14&lt;1.5,"FUERTE",IF(AND(AQ14&gt;=1.5,AQ14&lt;2.5),"ACEPTABLE",IF(AQ14&gt;=5,"INEXISTENTE","DÉBIL")))</f>
        <v>FUERTE</v>
      </c>
      <c r="AS14" s="242">
        <f>IF(R14=0,0,ROUND((R14*AQ14),0))</f>
        <v>16</v>
      </c>
      <c r="AT14" s="242" t="str">
        <f t="shared" ref="AT14" si="12">IF(AS14&gt;=36,"GRAVE", IF(AS14&lt;=10, "LEVE", "MODERADO"))</f>
        <v>MODERADO</v>
      </c>
      <c r="AU14" s="251" t="s">
        <v>626</v>
      </c>
      <c r="AV14" s="282">
        <v>0</v>
      </c>
      <c r="AW14" s="98" t="s">
        <v>90</v>
      </c>
      <c r="AX14" s="218" t="s">
        <v>627</v>
      </c>
      <c r="AY14" s="86">
        <v>46003</v>
      </c>
      <c r="AZ14" s="87"/>
      <c r="BA14" s="88"/>
      <c r="BB14" s="125"/>
      <c r="BC14" s="125"/>
      <c r="BD14" s="125"/>
      <c r="BE14" s="125"/>
      <c r="BF14" s="125"/>
      <c r="BG14" s="121"/>
      <c r="BH14" s="121"/>
    </row>
    <row r="15" spans="1:89" s="91" customFormat="1" ht="132" x14ac:dyDescent="0.2">
      <c r="A15" s="258"/>
      <c r="B15" s="258"/>
      <c r="C15" s="244"/>
      <c r="D15" s="243"/>
      <c r="E15" s="233"/>
      <c r="F15" s="245"/>
      <c r="G15" s="98" t="s">
        <v>260</v>
      </c>
      <c r="H15" s="98" t="s">
        <v>37</v>
      </c>
      <c r="I15" s="218" t="s">
        <v>618</v>
      </c>
      <c r="J15" s="245"/>
      <c r="K15" s="264"/>
      <c r="L15" s="264"/>
      <c r="M15" s="264"/>
      <c r="N15" s="258"/>
      <c r="O15" s="257"/>
      <c r="P15" s="258"/>
      <c r="Q15" s="257"/>
      <c r="R15" s="246"/>
      <c r="S15" s="84" t="s">
        <v>315</v>
      </c>
      <c r="T15" s="85">
        <f t="shared" ref="T15:T16" si="13">IF(S15=$S$198,1,IF(S15=$S$194,5,IF(S15=$S$195,4,IF(S15=$S$196,3,IF(S15=$S$197,2,0)))))</f>
        <v>1</v>
      </c>
      <c r="U15" s="233"/>
      <c r="V15" s="233"/>
      <c r="W15" s="218" t="s">
        <v>623</v>
      </c>
      <c r="X15" s="245"/>
      <c r="Y15" s="231"/>
      <c r="Z15" s="97">
        <f t="shared" si="8"/>
        <v>2</v>
      </c>
      <c r="AA15" s="98" t="s">
        <v>319</v>
      </c>
      <c r="AB15" s="98"/>
      <c r="AC15" s="231"/>
      <c r="AD15" s="233"/>
      <c r="AE15" s="99">
        <f t="shared" si="9"/>
        <v>1</v>
      </c>
      <c r="AF15" s="98" t="s">
        <v>295</v>
      </c>
      <c r="AG15" s="179" t="s">
        <v>631</v>
      </c>
      <c r="AH15" s="231"/>
      <c r="AI15" s="233"/>
      <c r="AJ15" s="99">
        <f t="shared" si="4"/>
        <v>1</v>
      </c>
      <c r="AK15" s="98" t="s">
        <v>292</v>
      </c>
      <c r="AL15" s="98" t="s">
        <v>303</v>
      </c>
      <c r="AM15" s="231"/>
      <c r="AN15" s="233"/>
      <c r="AO15" s="99">
        <f t="shared" si="6"/>
        <v>1</v>
      </c>
      <c r="AP15" s="98" t="s">
        <v>615</v>
      </c>
      <c r="AQ15" s="233"/>
      <c r="AR15" s="244"/>
      <c r="AS15" s="242"/>
      <c r="AT15" s="242"/>
      <c r="AU15" s="252"/>
      <c r="AV15" s="283"/>
      <c r="AW15" s="98" t="s">
        <v>90</v>
      </c>
      <c r="AX15" s="218" t="s">
        <v>632</v>
      </c>
      <c r="AY15" s="86">
        <v>46003</v>
      </c>
      <c r="AZ15" s="87"/>
      <c r="BA15" s="88"/>
      <c r="BB15" s="121"/>
      <c r="BC15" s="121"/>
      <c r="BD15" s="121"/>
      <c r="BE15" s="121"/>
      <c r="BF15" s="121"/>
      <c r="BG15" s="121"/>
      <c r="BH15" s="121"/>
    </row>
    <row r="16" spans="1:89" s="91" customFormat="1" ht="72" x14ac:dyDescent="0.2">
      <c r="A16" s="258"/>
      <c r="B16" s="258"/>
      <c r="C16" s="244"/>
      <c r="D16" s="243"/>
      <c r="E16" s="233"/>
      <c r="F16" s="245"/>
      <c r="G16" s="98" t="s">
        <v>260</v>
      </c>
      <c r="H16" s="98" t="s">
        <v>37</v>
      </c>
      <c r="I16" s="218" t="s">
        <v>619</v>
      </c>
      <c r="J16" s="245"/>
      <c r="K16" s="265"/>
      <c r="L16" s="265"/>
      <c r="M16" s="265"/>
      <c r="N16" s="258"/>
      <c r="O16" s="257"/>
      <c r="P16" s="258"/>
      <c r="Q16" s="257"/>
      <c r="R16" s="246"/>
      <c r="S16" s="84" t="s">
        <v>315</v>
      </c>
      <c r="T16" s="85">
        <f t="shared" si="13"/>
        <v>1</v>
      </c>
      <c r="U16" s="233"/>
      <c r="V16" s="233"/>
      <c r="W16" s="218" t="s">
        <v>624</v>
      </c>
      <c r="X16" s="245"/>
      <c r="Y16" s="231"/>
      <c r="Z16" s="97">
        <f t="shared" si="8"/>
        <v>2</v>
      </c>
      <c r="AA16" s="98" t="s">
        <v>319</v>
      </c>
      <c r="AB16" s="98"/>
      <c r="AC16" s="231"/>
      <c r="AD16" s="233"/>
      <c r="AE16" s="99">
        <f t="shared" si="9"/>
        <v>1</v>
      </c>
      <c r="AF16" s="98" t="s">
        <v>295</v>
      </c>
      <c r="AG16" s="179" t="s">
        <v>630</v>
      </c>
      <c r="AH16" s="231"/>
      <c r="AI16" s="233"/>
      <c r="AJ16" s="99">
        <f t="shared" si="4"/>
        <v>1</v>
      </c>
      <c r="AK16" s="98" t="s">
        <v>292</v>
      </c>
      <c r="AL16" s="98" t="s">
        <v>303</v>
      </c>
      <c r="AM16" s="231"/>
      <c r="AN16" s="233"/>
      <c r="AO16" s="99">
        <f t="shared" si="6"/>
        <v>1</v>
      </c>
      <c r="AP16" s="98" t="s">
        <v>615</v>
      </c>
      <c r="AQ16" s="233"/>
      <c r="AR16" s="244"/>
      <c r="AS16" s="242"/>
      <c r="AT16" s="242"/>
      <c r="AU16" s="253"/>
      <c r="AV16" s="283"/>
      <c r="AW16" s="98"/>
      <c r="AX16" s="218"/>
      <c r="AY16" s="86"/>
      <c r="AZ16" s="87"/>
      <c r="BA16" s="88"/>
      <c r="BB16" s="121"/>
      <c r="BC16" s="121"/>
      <c r="BD16" s="121"/>
      <c r="BE16" s="121"/>
      <c r="BF16" s="121"/>
      <c r="BG16" s="121"/>
      <c r="BH16" s="121"/>
    </row>
    <row r="17" spans="1:60" s="91" customFormat="1" ht="191.25" x14ac:dyDescent="0.2">
      <c r="A17" s="258">
        <v>3</v>
      </c>
      <c r="B17" s="258" t="s">
        <v>160</v>
      </c>
      <c r="C17" s="244" t="str">
        <f>+VLOOKUP(B17,$A$224:$B$262,2,0)</f>
        <v>FRANCISCO ANTORIO URIBE GOMEZ</v>
      </c>
      <c r="D17" s="243" t="s">
        <v>162</v>
      </c>
      <c r="E17" s="233" t="str">
        <f>IF(D17=$D$194,$E$194,IF(D17=$D$195,$E$195,IF(D17=$D$196,$E$196,IF(D17=$D$197,$E$197,IF(D17=$D$198,$E$198,IF(D17=$D$199,$E$199,IF(D17=$D$200,$E$200,IF(D17=$D$201,$E$201,IF(D17=$D$202,$E$202,IF(D17=$D$203,$E$203,IF(D17=VICERRECTORÍA_ACADÉMICA_,BF194,IF(D17=PLANEACIÓN_,BF196, IF(D17=_VICERRECTORÍA_INVESTIGACIONES_INNOVACIÓN_Y_EXTENSIÓN_,BF195,IF(D17=VICERRECTORÍA_ADMINISTRATIVA_FINANCIERA_,BF197,IF(D17=_VICERRECTORÍA_RESPONSABILIDAD_SOCIAL_Y_BIENESTAR_UNIVERSITARIO_,BF198,"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17" s="245" t="s">
        <v>265</v>
      </c>
      <c r="G17" s="98" t="s">
        <v>260</v>
      </c>
      <c r="H17" s="98" t="s">
        <v>112</v>
      </c>
      <c r="I17" s="218" t="s">
        <v>633</v>
      </c>
      <c r="J17" s="245" t="s">
        <v>113</v>
      </c>
      <c r="K17" s="255" t="s">
        <v>636</v>
      </c>
      <c r="L17" s="262" t="s">
        <v>637</v>
      </c>
      <c r="M17" s="262" t="s">
        <v>641</v>
      </c>
      <c r="N17" s="258" t="s">
        <v>147</v>
      </c>
      <c r="O17" s="257">
        <f>IF(N17="ALTA",5,IF(N17="MEDIO ALTA",4,IF(N17="MEDIA",3,IF(N17="MEDIO BAJA",2,IF(N17="BAJA",1,0)))))</f>
        <v>2</v>
      </c>
      <c r="P17" s="258" t="s">
        <v>139</v>
      </c>
      <c r="Q17" s="257">
        <f>IF(P17="ALTO",5,IF(P17="MEDIO-ALTO",4,IF(P17="MEDIO",3,IF(P17="MEDIO-BAJO",2,IF(P17="BAJO",1,0)))))</f>
        <v>5</v>
      </c>
      <c r="R17" s="246">
        <f>Q17*O17</f>
        <v>10</v>
      </c>
      <c r="S17" s="84" t="s">
        <v>315</v>
      </c>
      <c r="T17" s="85">
        <f t="shared" ref="T17:T75" si="14">IF(S17=$S$198,1,IF(S17=$S$194,5,IF(S17=$S$195,4,IF(S17=$S$196,3,IF(S17=$S$197,2,0)))))</f>
        <v>1</v>
      </c>
      <c r="U17" s="233">
        <f>ROUND(AVERAGEIF(T17:T19,"&gt;0"),0)</f>
        <v>1</v>
      </c>
      <c r="V17" s="233">
        <f>U17*0.6</f>
        <v>0.6</v>
      </c>
      <c r="W17" s="219" t="s">
        <v>642</v>
      </c>
      <c r="X17" s="245">
        <f>IF(S17="No_existen",5*$X$10,Y17*$X$10)</f>
        <v>0.15000000000000002</v>
      </c>
      <c r="Y17" s="231">
        <f>ROUND(AVERAGEIF(Z17:Z19,"&gt;0"),0)</f>
        <v>3</v>
      </c>
      <c r="Z17" s="97">
        <f t="shared" si="8"/>
        <v>4</v>
      </c>
      <c r="AA17" s="98" t="s">
        <v>318</v>
      </c>
      <c r="AB17" s="98"/>
      <c r="AC17" s="231">
        <f>IF(S17="No_existen",5*$AC$10,AD17*$AC$10)</f>
        <v>0.15</v>
      </c>
      <c r="AD17" s="233">
        <f>ROUND(AVERAGEIF(AE17:AE19,"&gt;0"),0)</f>
        <v>1</v>
      </c>
      <c r="AE17" s="99">
        <f t="shared" si="9"/>
        <v>1</v>
      </c>
      <c r="AF17" s="98" t="s">
        <v>295</v>
      </c>
      <c r="AG17" s="219" t="s">
        <v>646</v>
      </c>
      <c r="AH17" s="231">
        <f t="shared" ref="AH17" si="15">IF(S17="No_existen",5*$AH$10,AI17*$AH$10)</f>
        <v>0.1</v>
      </c>
      <c r="AI17" s="233">
        <f>ROUND(AVERAGEIF(AJ17:AJ19,"&gt;0"),0)</f>
        <v>1</v>
      </c>
      <c r="AJ17" s="99">
        <f t="shared" si="4"/>
        <v>1</v>
      </c>
      <c r="AK17" s="98" t="s">
        <v>292</v>
      </c>
      <c r="AL17" s="98" t="s">
        <v>307</v>
      </c>
      <c r="AM17" s="231">
        <f t="shared" ref="AM17" si="16">IF(S17="No_existen",5*$AM$10,AN17*$AM$10)</f>
        <v>0.4</v>
      </c>
      <c r="AN17" s="233">
        <f>ROUND(AVERAGEIF(AO17:AO19,"&gt;0"),0)</f>
        <v>4</v>
      </c>
      <c r="AO17" s="99">
        <f t="shared" si="6"/>
        <v>4</v>
      </c>
      <c r="AP17" s="98" t="s">
        <v>647</v>
      </c>
      <c r="AQ17" s="233">
        <f t="shared" ref="AQ17" si="17">ROUND(AVERAGE(U17,Y17,AD17,AI17,AN17),0)</f>
        <v>2</v>
      </c>
      <c r="AR17" s="244" t="str">
        <f t="shared" ref="AR17" si="18">IF(AQ17&lt;1.5,"FUERTE",IF(AND(AQ17&gt;=1.5,AQ17&lt;2.5),"ACEPTABLE",IF(AQ17&gt;=5,"INEXISTENTE","DÉBIL")))</f>
        <v>ACEPTABLE</v>
      </c>
      <c r="AS17" s="242">
        <f>IF(R17=0,0,ROUND((R17*AQ17),0))</f>
        <v>20</v>
      </c>
      <c r="AT17" s="242" t="str">
        <f t="shared" ref="AT17" si="19">IF(AS17&gt;=36,"GRAVE", IF(AS17&lt;=10, "LEVE", "MODERADO"))</f>
        <v>MODERADO</v>
      </c>
      <c r="AU17" s="255" t="s">
        <v>648</v>
      </c>
      <c r="AV17" s="256">
        <v>0.95</v>
      </c>
      <c r="AW17" s="98" t="s">
        <v>92</v>
      </c>
      <c r="AX17" s="219" t="s">
        <v>650</v>
      </c>
      <c r="AY17" s="86">
        <v>46006</v>
      </c>
      <c r="AZ17" s="87"/>
      <c r="BA17" s="88" t="s">
        <v>651</v>
      </c>
      <c r="BB17" s="121"/>
      <c r="BC17" s="121"/>
      <c r="BD17" s="121"/>
      <c r="BE17" s="121"/>
      <c r="BF17" s="121"/>
      <c r="BG17" s="125"/>
      <c r="BH17" s="125"/>
    </row>
    <row r="18" spans="1:60" s="91" customFormat="1" x14ac:dyDescent="0.2">
      <c r="A18" s="258"/>
      <c r="B18" s="258"/>
      <c r="C18" s="244"/>
      <c r="D18" s="243"/>
      <c r="E18" s="233"/>
      <c r="F18" s="245"/>
      <c r="G18" s="98"/>
      <c r="H18" s="98"/>
      <c r="I18" s="83"/>
      <c r="J18" s="245"/>
      <c r="K18" s="262"/>
      <c r="L18" s="262"/>
      <c r="M18" s="262"/>
      <c r="N18" s="258"/>
      <c r="O18" s="257"/>
      <c r="P18" s="258"/>
      <c r="Q18" s="257"/>
      <c r="R18" s="246"/>
      <c r="S18" s="84" t="s">
        <v>315</v>
      </c>
      <c r="T18" s="85">
        <f t="shared" si="14"/>
        <v>1</v>
      </c>
      <c r="U18" s="233"/>
      <c r="V18" s="233"/>
      <c r="W18" s="219" t="s">
        <v>643</v>
      </c>
      <c r="X18" s="245"/>
      <c r="Y18" s="231"/>
      <c r="Z18" s="97">
        <f t="shared" si="8"/>
        <v>2</v>
      </c>
      <c r="AA18" s="98" t="s">
        <v>319</v>
      </c>
      <c r="AB18" s="98"/>
      <c r="AC18" s="231"/>
      <c r="AD18" s="233"/>
      <c r="AE18" s="99">
        <f t="shared" si="9"/>
        <v>1</v>
      </c>
      <c r="AF18" s="98" t="s">
        <v>295</v>
      </c>
      <c r="AG18" s="219" t="s">
        <v>625</v>
      </c>
      <c r="AH18" s="231"/>
      <c r="AI18" s="233"/>
      <c r="AJ18" s="99">
        <f t="shared" si="4"/>
        <v>1</v>
      </c>
      <c r="AK18" s="98" t="s">
        <v>292</v>
      </c>
      <c r="AL18" s="98" t="s">
        <v>300</v>
      </c>
      <c r="AM18" s="231"/>
      <c r="AN18" s="233"/>
      <c r="AO18" s="99">
        <f t="shared" si="6"/>
        <v>4</v>
      </c>
      <c r="AP18" s="98" t="s">
        <v>647</v>
      </c>
      <c r="AQ18" s="233"/>
      <c r="AR18" s="244"/>
      <c r="AS18" s="242"/>
      <c r="AT18" s="242"/>
      <c r="AU18" s="255"/>
      <c r="AV18" s="255"/>
      <c r="AW18" s="98"/>
      <c r="AX18" s="98"/>
      <c r="AY18" s="86"/>
      <c r="AZ18" s="87"/>
      <c r="BA18" s="88"/>
      <c r="BB18" s="125"/>
      <c r="BC18" s="125"/>
      <c r="BD18" s="125"/>
      <c r="BE18" s="125"/>
      <c r="BF18" s="125"/>
      <c r="BG18" s="121"/>
      <c r="BH18" s="121"/>
    </row>
    <row r="19" spans="1:60" s="91" customFormat="1" x14ac:dyDescent="0.2">
      <c r="A19" s="258"/>
      <c r="B19" s="258"/>
      <c r="C19" s="244"/>
      <c r="D19" s="243"/>
      <c r="E19" s="233"/>
      <c r="F19" s="245"/>
      <c r="G19" s="98"/>
      <c r="H19" s="98"/>
      <c r="I19" s="83"/>
      <c r="J19" s="245"/>
      <c r="K19" s="262"/>
      <c r="L19" s="262"/>
      <c r="M19" s="262"/>
      <c r="N19" s="258"/>
      <c r="O19" s="257"/>
      <c r="P19" s="258"/>
      <c r="Q19" s="257"/>
      <c r="R19" s="246"/>
      <c r="S19" s="84"/>
      <c r="T19" s="85">
        <f t="shared" si="14"/>
        <v>0</v>
      </c>
      <c r="U19" s="233"/>
      <c r="V19" s="233"/>
      <c r="W19" s="219"/>
      <c r="X19" s="245"/>
      <c r="Y19" s="231"/>
      <c r="Z19" s="97">
        <f t="shared" si="8"/>
        <v>0</v>
      </c>
      <c r="AA19" s="98"/>
      <c r="AB19" s="98"/>
      <c r="AC19" s="231"/>
      <c r="AD19" s="233"/>
      <c r="AE19" s="99">
        <f t="shared" si="9"/>
        <v>0</v>
      </c>
      <c r="AF19" s="98"/>
      <c r="AG19" s="219"/>
      <c r="AH19" s="231"/>
      <c r="AI19" s="233"/>
      <c r="AJ19" s="99">
        <f t="shared" si="4"/>
        <v>0</v>
      </c>
      <c r="AK19" s="98"/>
      <c r="AL19" s="98"/>
      <c r="AM19" s="231"/>
      <c r="AN19" s="233"/>
      <c r="AO19" s="99">
        <f t="shared" si="6"/>
        <v>0</v>
      </c>
      <c r="AP19" s="98"/>
      <c r="AQ19" s="233"/>
      <c r="AR19" s="244"/>
      <c r="AS19" s="242"/>
      <c r="AT19" s="242"/>
      <c r="AU19" s="255"/>
      <c r="AV19" s="255"/>
      <c r="AW19" s="98"/>
      <c r="AX19" s="98"/>
      <c r="AY19" s="86"/>
      <c r="AZ19" s="87"/>
      <c r="BA19" s="88"/>
      <c r="BB19" s="121"/>
      <c r="BC19" s="121"/>
      <c r="BD19" s="121"/>
      <c r="BE19" s="121"/>
      <c r="BF19" s="121"/>
      <c r="BG19" s="125"/>
      <c r="BH19" s="125"/>
    </row>
    <row r="20" spans="1:60" s="91" customFormat="1" ht="229.5" x14ac:dyDescent="0.2">
      <c r="A20" s="258">
        <v>4</v>
      </c>
      <c r="B20" s="258" t="s">
        <v>160</v>
      </c>
      <c r="C20" s="244" t="str">
        <f>+VLOOKUP(B20,$A$224:$B$262,2,0)</f>
        <v>FRANCISCO ANTORIO URIBE GOMEZ</v>
      </c>
      <c r="D20" s="243" t="s">
        <v>162</v>
      </c>
      <c r="E20" s="233" t="str">
        <f>IF(D20=$D$194,$E$194,IF(D20=$D$195,$E$195,IF(D20=$D$196,$E$196,IF(D20=$D$197,$E$197,IF(D20=$D$198,$E$198,IF(D20=$D$199,$E$199,IF(D20=$D$200,$E$200,IF(D20=$D$201,$E$201,IF(D20=$D$202,$E$202,IF(D20=$D$203,$E$203,IF(D20=VICERRECTORÍA_ACADÉMICA_,BF194,IF(D20=PLANEACIÓN_,BF196, IF(D20=_VICERRECTORÍA_INVESTIGACIONES_INNOVACIÓN_Y_EXTENSIÓN_,BF195,IF(D20=VICERRECTORÍA_ADMINISTRATIVA_FINANCIERA_,BF197,IF(D20=_VICERRECTORÍA_RESPONSABILIDAD_SOCIAL_Y_BIENESTAR_UNIVERSITARIO_,BF198,"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0" s="245" t="s">
        <v>265</v>
      </c>
      <c r="G20" s="98" t="s">
        <v>260</v>
      </c>
      <c r="H20" s="98" t="s">
        <v>112</v>
      </c>
      <c r="I20" s="83" t="s">
        <v>634</v>
      </c>
      <c r="J20" s="245" t="s">
        <v>113</v>
      </c>
      <c r="K20" s="258" t="s">
        <v>638</v>
      </c>
      <c r="L20" s="245" t="s">
        <v>639</v>
      </c>
      <c r="M20" s="245" t="s">
        <v>640</v>
      </c>
      <c r="N20" s="258" t="s">
        <v>147</v>
      </c>
      <c r="O20" s="257">
        <f t="shared" ref="O20" si="20">IF(N20="ALTA",5,IF(N20="MEDIO ALTA",4,IF(N20="MEDIA",3,IF(N20="MEDIO BAJA",2,IF(N20="BAJA",1,0)))))</f>
        <v>2</v>
      </c>
      <c r="P20" s="258" t="s">
        <v>140</v>
      </c>
      <c r="Q20" s="257">
        <f t="shared" ref="Q20" si="21">IF(P20="ALTO",5,IF(P20="MEDIO-ALTO",4,IF(P20="MEDIO",3,IF(P20="MEDIO-BAJO",2,IF(P20="BAJO",1,0)))))</f>
        <v>3</v>
      </c>
      <c r="R20" s="246">
        <f>Q20*O20</f>
        <v>6</v>
      </c>
      <c r="S20" s="84" t="s">
        <v>386</v>
      </c>
      <c r="T20" s="85">
        <f t="shared" si="14"/>
        <v>4</v>
      </c>
      <c r="U20" s="233">
        <f>ROUND(AVERAGEIF(T20:T22,"&gt;0"),0)</f>
        <v>4</v>
      </c>
      <c r="V20" s="233">
        <f>U20*0.6</f>
        <v>2.4</v>
      </c>
      <c r="W20" s="219" t="s">
        <v>644</v>
      </c>
      <c r="X20" s="245">
        <f>IF(S20="No_existen",5*$X$10,Y20*$X$10)</f>
        <v>0.2</v>
      </c>
      <c r="Y20" s="231">
        <f>ROUND(AVERAGEIF(Z20:Z22,"&gt;0"),0)</f>
        <v>4</v>
      </c>
      <c r="Z20" s="97">
        <f t="shared" si="8"/>
        <v>4</v>
      </c>
      <c r="AA20" s="98" t="s">
        <v>318</v>
      </c>
      <c r="AB20" s="98"/>
      <c r="AC20" s="231">
        <f>IF(S20="No_existen",5*$AC$10,AD20*$AC$10)</f>
        <v>0.15</v>
      </c>
      <c r="AD20" s="233">
        <f>ROUND(AVERAGEIF(AE20:AE22,"&gt;0"),0)</f>
        <v>1</v>
      </c>
      <c r="AE20" s="99">
        <f t="shared" si="9"/>
        <v>1</v>
      </c>
      <c r="AF20" s="98" t="s">
        <v>295</v>
      </c>
      <c r="AG20" s="219" t="s">
        <v>625</v>
      </c>
      <c r="AH20" s="231">
        <f>IF(S20="No_existen",5*$AH$10,AI20*$AH$10)</f>
        <v>0.1</v>
      </c>
      <c r="AI20" s="233">
        <f>ROUND(AVERAGEIF(AJ20:AJ22,"&gt;0"),0)</f>
        <v>1</v>
      </c>
      <c r="AJ20" s="99">
        <f t="shared" si="4"/>
        <v>1</v>
      </c>
      <c r="AK20" s="98" t="s">
        <v>292</v>
      </c>
      <c r="AL20" s="98" t="s">
        <v>299</v>
      </c>
      <c r="AM20" s="231">
        <f t="shared" ref="AM20" si="22">IF(S20="No_existen",5*$AM$10,AN20*$AM$10)</f>
        <v>0.1</v>
      </c>
      <c r="AN20" s="233">
        <f>ROUND(AVERAGEIF(AO20:AO22,"&gt;0"),0)</f>
        <v>1</v>
      </c>
      <c r="AO20" s="99">
        <f t="shared" si="6"/>
        <v>1</v>
      </c>
      <c r="AP20" s="98" t="s">
        <v>615</v>
      </c>
      <c r="AQ20" s="233">
        <f t="shared" ref="AQ20" si="23">ROUND(AVERAGE(U20,Y20,AD20,AI20,AN20),0)</f>
        <v>2</v>
      </c>
      <c r="AR20" s="244" t="str">
        <f t="shared" ref="AR20" si="24">IF(AQ20&lt;1.5,"FUERTE",IF(AND(AQ20&gt;=1.5,AQ20&lt;2.5),"ACEPTABLE",IF(AQ20&gt;=5,"INEXISTENTE","DÉBIL")))</f>
        <v>ACEPTABLE</v>
      </c>
      <c r="AS20" s="242">
        <f t="shared" ref="AS20" si="25">IF(R20=0,0,ROUND((R20*AQ20),0))</f>
        <v>12</v>
      </c>
      <c r="AT20" s="242" t="str">
        <f t="shared" ref="AT20" si="26">IF(AS20&gt;=36,"GRAVE", IF(AS20&lt;=10, "LEVE", "MODERADO"))</f>
        <v>MODERADO</v>
      </c>
      <c r="AU20" s="243" t="s">
        <v>649</v>
      </c>
      <c r="AV20" s="269">
        <v>1</v>
      </c>
      <c r="AW20" s="98" t="s">
        <v>90</v>
      </c>
      <c r="AX20" s="219" t="s">
        <v>652</v>
      </c>
      <c r="AY20" s="86">
        <v>46006</v>
      </c>
      <c r="AZ20" s="87"/>
      <c r="BA20" s="88"/>
      <c r="BB20" s="125"/>
      <c r="BC20" s="125"/>
      <c r="BD20" s="125"/>
      <c r="BE20" s="125"/>
      <c r="BF20" s="125"/>
      <c r="BG20" s="121"/>
      <c r="BH20" s="121"/>
    </row>
    <row r="21" spans="1:60" s="91" customFormat="1" ht="38.25" x14ac:dyDescent="0.2">
      <c r="A21" s="258"/>
      <c r="B21" s="258"/>
      <c r="C21" s="244"/>
      <c r="D21" s="243"/>
      <c r="E21" s="233"/>
      <c r="F21" s="245"/>
      <c r="G21" s="98" t="s">
        <v>260</v>
      </c>
      <c r="H21" s="98" t="s">
        <v>34</v>
      </c>
      <c r="I21" s="83" t="s">
        <v>635</v>
      </c>
      <c r="J21" s="245"/>
      <c r="K21" s="245"/>
      <c r="L21" s="245"/>
      <c r="M21" s="245"/>
      <c r="N21" s="258"/>
      <c r="O21" s="257"/>
      <c r="P21" s="258"/>
      <c r="Q21" s="257"/>
      <c r="R21" s="246"/>
      <c r="S21" s="84" t="s">
        <v>386</v>
      </c>
      <c r="T21" s="85">
        <f t="shared" si="14"/>
        <v>4</v>
      </c>
      <c r="U21" s="233"/>
      <c r="V21" s="233"/>
      <c r="W21" s="219" t="s">
        <v>645</v>
      </c>
      <c r="X21" s="245"/>
      <c r="Y21" s="231"/>
      <c r="Z21" s="97">
        <f t="shared" si="8"/>
        <v>4</v>
      </c>
      <c r="AA21" s="98" t="s">
        <v>318</v>
      </c>
      <c r="AB21" s="98"/>
      <c r="AC21" s="231"/>
      <c r="AD21" s="233"/>
      <c r="AE21" s="99">
        <f t="shared" si="9"/>
        <v>1</v>
      </c>
      <c r="AF21" s="98" t="s">
        <v>295</v>
      </c>
      <c r="AG21" s="219" t="s">
        <v>625</v>
      </c>
      <c r="AH21" s="231"/>
      <c r="AI21" s="233"/>
      <c r="AJ21" s="99">
        <f t="shared" si="4"/>
        <v>1</v>
      </c>
      <c r="AK21" s="98" t="s">
        <v>292</v>
      </c>
      <c r="AL21" s="98" t="s">
        <v>300</v>
      </c>
      <c r="AM21" s="231"/>
      <c r="AN21" s="233"/>
      <c r="AO21" s="99">
        <f t="shared" si="6"/>
        <v>1</v>
      </c>
      <c r="AP21" s="98" t="s">
        <v>615</v>
      </c>
      <c r="AQ21" s="233"/>
      <c r="AR21" s="244"/>
      <c r="AS21" s="242"/>
      <c r="AT21" s="242"/>
      <c r="AU21" s="243"/>
      <c r="AV21" s="243"/>
      <c r="AW21" s="98"/>
      <c r="AX21" s="98"/>
      <c r="AY21" s="86"/>
      <c r="AZ21" s="87"/>
      <c r="BA21" s="88"/>
      <c r="BB21" s="121"/>
      <c r="BC21" s="121"/>
      <c r="BD21" s="121"/>
      <c r="BE21" s="121"/>
      <c r="BF21" s="121"/>
      <c r="BG21" s="121"/>
      <c r="BH21" s="121"/>
    </row>
    <row r="22" spans="1:60" s="91" customFormat="1" x14ac:dyDescent="0.2">
      <c r="A22" s="258"/>
      <c r="B22" s="258"/>
      <c r="C22" s="244"/>
      <c r="D22" s="243"/>
      <c r="E22" s="233"/>
      <c r="F22" s="245"/>
      <c r="G22" s="98"/>
      <c r="H22" s="98"/>
      <c r="I22" s="83"/>
      <c r="J22" s="245"/>
      <c r="K22" s="245"/>
      <c r="L22" s="245"/>
      <c r="M22" s="245"/>
      <c r="N22" s="258"/>
      <c r="O22" s="257"/>
      <c r="P22" s="258"/>
      <c r="Q22" s="257"/>
      <c r="R22" s="246"/>
      <c r="S22" s="84"/>
      <c r="T22" s="85">
        <f t="shared" si="14"/>
        <v>0</v>
      </c>
      <c r="U22" s="233"/>
      <c r="V22" s="233"/>
      <c r="W22" s="98"/>
      <c r="X22" s="245"/>
      <c r="Y22" s="231"/>
      <c r="Z22" s="97">
        <f t="shared" si="8"/>
        <v>0</v>
      </c>
      <c r="AA22" s="98"/>
      <c r="AB22" s="98"/>
      <c r="AC22" s="231"/>
      <c r="AD22" s="233"/>
      <c r="AE22" s="99">
        <f t="shared" si="9"/>
        <v>0</v>
      </c>
      <c r="AF22" s="98"/>
      <c r="AG22" s="98"/>
      <c r="AH22" s="231"/>
      <c r="AI22" s="233"/>
      <c r="AJ22" s="99">
        <f t="shared" si="4"/>
        <v>0</v>
      </c>
      <c r="AK22" s="98"/>
      <c r="AL22" s="98"/>
      <c r="AM22" s="231"/>
      <c r="AN22" s="233"/>
      <c r="AO22" s="99">
        <f t="shared" si="6"/>
        <v>0</v>
      </c>
      <c r="AP22" s="98"/>
      <c r="AQ22" s="233"/>
      <c r="AR22" s="244"/>
      <c r="AS22" s="242"/>
      <c r="AT22" s="242"/>
      <c r="AU22" s="243"/>
      <c r="AV22" s="243"/>
      <c r="AW22" s="98"/>
      <c r="AX22" s="98"/>
      <c r="AY22" s="86"/>
      <c r="AZ22" s="87"/>
      <c r="BA22" s="88"/>
      <c r="BB22" s="121"/>
      <c r="BC22" s="121"/>
      <c r="BD22" s="121"/>
      <c r="BE22" s="121"/>
      <c r="BF22" s="121"/>
      <c r="BG22" s="125"/>
      <c r="BH22" s="125"/>
    </row>
    <row r="23" spans="1:60" s="91" customFormat="1" ht="76.5" x14ac:dyDescent="0.2">
      <c r="A23" s="258">
        <v>5</v>
      </c>
      <c r="B23" s="258" t="s">
        <v>160</v>
      </c>
      <c r="C23" s="244" t="str">
        <f>+VLOOKUP(B23,$A$224:$B$262,2,0)</f>
        <v>FRANCISCO ANTORIO URIBE GOMEZ</v>
      </c>
      <c r="D23" s="243" t="s">
        <v>166</v>
      </c>
      <c r="E23" s="233" t="str">
        <f>IF(D23=$D$194,$E$194,IF(D23=$D$195,$E$195,IF(D23=$D$196,$E$196,IF(D23=$D$197,$E$197,IF(D23=$D$198,$E$198,IF(D23=$D$199,$E$199,IF(D23=$D$200,$E$200,IF(D23=$D$201,$E$201,IF(D23=$D$202,$E$202,IF(D23=$D$203,$E$203,IF(D23=VICERRECTORÍA_ACADÉMICA_,BF194,IF(D23=PLANEACIÓN_,BF196, IF(D23=_VICERRECTORÍA_INVESTIGACIONES_INNOVACIÓN_Y_EXTENSIÓN_,BF195,IF(D23=VICERRECTORÍA_ADMINISTRATIVA_FINANCIERA_,BF197,IF(D23=_VICERRECTORÍA_RESPONSABILIDAD_SOCIAL_Y_BIENESTAR_UNIVERSITARIO_,BF198,"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23" s="245" t="s">
        <v>264</v>
      </c>
      <c r="G23" s="98" t="s">
        <v>260</v>
      </c>
      <c r="H23" s="98"/>
      <c r="I23" s="83" t="s">
        <v>653</v>
      </c>
      <c r="J23" s="245" t="s">
        <v>107</v>
      </c>
      <c r="K23" s="255" t="s">
        <v>654</v>
      </c>
      <c r="L23" s="262" t="s">
        <v>655</v>
      </c>
      <c r="M23" s="262" t="s">
        <v>656</v>
      </c>
      <c r="N23" s="258" t="s">
        <v>127</v>
      </c>
      <c r="O23" s="257">
        <f t="shared" ref="O23" si="27">IF(N23="ALTA",5,IF(N23="MEDIO ALTA",4,IF(N23="MEDIA",3,IF(N23="MEDIO BAJA",2,IF(N23="BAJA",1,0)))))</f>
        <v>1</v>
      </c>
      <c r="P23" s="258" t="s">
        <v>140</v>
      </c>
      <c r="Q23" s="257">
        <f t="shared" ref="Q23" si="28">IF(P23="ALTO",5,IF(P23="MEDIO-ALTO",4,IF(P23="MEDIO",3,IF(P23="MEDIO-BAJO",2,IF(P23="BAJO",1,0)))))</f>
        <v>3</v>
      </c>
      <c r="R23" s="246">
        <f>Q23*O23</f>
        <v>3</v>
      </c>
      <c r="S23" s="84" t="s">
        <v>314</v>
      </c>
      <c r="T23" s="85">
        <f t="shared" si="14"/>
        <v>2</v>
      </c>
      <c r="U23" s="233">
        <f>ROUND(AVERAGEIF(T23:T25,"&gt;0"),0)</f>
        <v>2</v>
      </c>
      <c r="V23" s="233">
        <f>U23*0.6</f>
        <v>1.2</v>
      </c>
      <c r="W23" s="219" t="s">
        <v>657</v>
      </c>
      <c r="X23" s="245">
        <f>IF(S23="No_existen",5*$X$10,Y23*$X$10)</f>
        <v>0.1</v>
      </c>
      <c r="Y23" s="231">
        <f>ROUND(AVERAGEIF(Z23:Z25,"&gt;0"),0)</f>
        <v>2</v>
      </c>
      <c r="Z23" s="97">
        <f t="shared" si="8"/>
        <v>2</v>
      </c>
      <c r="AA23" s="98" t="s">
        <v>319</v>
      </c>
      <c r="AB23" s="98"/>
      <c r="AC23" s="231">
        <f t="shared" ref="AC23" si="29">IF(S23="No_existen",5*$AC$10,AD23*$AC$10)</f>
        <v>0.15</v>
      </c>
      <c r="AD23" s="233">
        <f>ROUND(AVERAGEIF(AE23:AE25,"&gt;0"),0)</f>
        <v>1</v>
      </c>
      <c r="AE23" s="99">
        <f t="shared" si="9"/>
        <v>1</v>
      </c>
      <c r="AF23" s="98" t="s">
        <v>295</v>
      </c>
      <c r="AG23" s="219" t="s">
        <v>675</v>
      </c>
      <c r="AH23" s="231">
        <f t="shared" ref="AH23" si="30">IF(S23="No_existen",5*$AH$10,AI23*$AH$10)</f>
        <v>0.1</v>
      </c>
      <c r="AI23" s="233">
        <f t="shared" ref="AI23" si="31">ROUND(AVERAGEIF(AJ23:AJ25,"&gt;0"),0)</f>
        <v>1</v>
      </c>
      <c r="AJ23" s="99">
        <f t="shared" si="4"/>
        <v>1</v>
      </c>
      <c r="AK23" s="98" t="s">
        <v>292</v>
      </c>
      <c r="AL23" s="98" t="s">
        <v>448</v>
      </c>
      <c r="AM23" s="231">
        <f t="shared" ref="AM23" si="32">IF(S23="No_existen",5*$AM$10,AN23*$AM$10)</f>
        <v>0.1</v>
      </c>
      <c r="AN23" s="233">
        <f t="shared" ref="AN23" si="33">ROUND(AVERAGEIF(AO23:AO25,"&gt;0"),0)</f>
        <v>1</v>
      </c>
      <c r="AO23" s="99">
        <f t="shared" si="6"/>
        <v>1</v>
      </c>
      <c r="AP23" s="98" t="s">
        <v>615</v>
      </c>
      <c r="AQ23" s="233">
        <f t="shared" ref="AQ23" si="34">ROUND(AVERAGE(U23,Y23,AD23,AI23,AN23),0)</f>
        <v>1</v>
      </c>
      <c r="AR23" s="244" t="str">
        <f t="shared" ref="AR23" si="35">IF(AQ23&lt;1.5,"FUERTE",IF(AND(AQ23&gt;=1.5,AQ23&lt;2.5),"ACEPTABLE",IF(AQ23&gt;=5,"INEXISTENTE","DÉBIL")))</f>
        <v>FUERTE</v>
      </c>
      <c r="AS23" s="242">
        <f t="shared" ref="AS23" si="36">IF(R23=0,0,ROUND((R23*AQ23),0))</f>
        <v>3</v>
      </c>
      <c r="AT23" s="242" t="str">
        <f t="shared" ref="AT23" si="37">IF(AS23&gt;=36,"GRAVE", IF(AS23&lt;=10, "LEVE", "MODERADO"))</f>
        <v>LEVE</v>
      </c>
      <c r="AU23" s="255" t="s">
        <v>658</v>
      </c>
      <c r="AV23" s="256">
        <v>1</v>
      </c>
      <c r="AW23" s="98" t="s">
        <v>89</v>
      </c>
      <c r="AX23" s="98"/>
      <c r="AY23" s="86"/>
      <c r="AZ23" s="87"/>
      <c r="BA23" s="88"/>
      <c r="BB23" s="121"/>
      <c r="BC23" s="121"/>
      <c r="BD23" s="121"/>
      <c r="BE23" s="121"/>
      <c r="BF23" s="121"/>
      <c r="BG23" s="121"/>
      <c r="BH23" s="121"/>
    </row>
    <row r="24" spans="1:60" s="91" customFormat="1" x14ac:dyDescent="0.2">
      <c r="A24" s="258"/>
      <c r="B24" s="258"/>
      <c r="C24" s="244"/>
      <c r="D24" s="243"/>
      <c r="E24" s="233"/>
      <c r="F24" s="245"/>
      <c r="G24" s="98"/>
      <c r="H24" s="98"/>
      <c r="I24" s="83"/>
      <c r="J24" s="245"/>
      <c r="K24" s="262"/>
      <c r="L24" s="262"/>
      <c r="M24" s="262"/>
      <c r="N24" s="258"/>
      <c r="O24" s="257"/>
      <c r="P24" s="258"/>
      <c r="Q24" s="257"/>
      <c r="R24" s="246"/>
      <c r="S24" s="84"/>
      <c r="T24" s="85">
        <f t="shared" si="14"/>
        <v>0</v>
      </c>
      <c r="U24" s="233"/>
      <c r="V24" s="233"/>
      <c r="W24" s="98"/>
      <c r="X24" s="245"/>
      <c r="Y24" s="231"/>
      <c r="Z24" s="97">
        <f t="shared" si="8"/>
        <v>0</v>
      </c>
      <c r="AA24" s="98"/>
      <c r="AB24" s="98"/>
      <c r="AC24" s="231"/>
      <c r="AD24" s="233"/>
      <c r="AE24" s="99">
        <f t="shared" si="9"/>
        <v>0</v>
      </c>
      <c r="AF24" s="98"/>
      <c r="AG24" s="98"/>
      <c r="AH24" s="231"/>
      <c r="AI24" s="233"/>
      <c r="AJ24" s="99">
        <f t="shared" si="4"/>
        <v>0</v>
      </c>
      <c r="AK24" s="98"/>
      <c r="AL24" s="98"/>
      <c r="AM24" s="231"/>
      <c r="AN24" s="233"/>
      <c r="AO24" s="99">
        <f t="shared" si="6"/>
        <v>0</v>
      </c>
      <c r="AP24" s="98"/>
      <c r="AQ24" s="233"/>
      <c r="AR24" s="244"/>
      <c r="AS24" s="242"/>
      <c r="AT24" s="242"/>
      <c r="AU24" s="255"/>
      <c r="AV24" s="255"/>
      <c r="AW24" s="98"/>
      <c r="AX24" s="98"/>
      <c r="AY24" s="86"/>
      <c r="AZ24" s="87"/>
      <c r="BA24" s="88"/>
      <c r="BB24" s="125"/>
      <c r="BC24" s="125"/>
      <c r="BD24" s="125"/>
      <c r="BE24" s="125"/>
      <c r="BF24" s="125"/>
      <c r="BG24" s="121"/>
      <c r="BH24" s="121"/>
    </row>
    <row r="25" spans="1:60" s="91" customFormat="1" x14ac:dyDescent="0.2">
      <c r="A25" s="258"/>
      <c r="B25" s="258"/>
      <c r="C25" s="244"/>
      <c r="D25" s="243"/>
      <c r="E25" s="233"/>
      <c r="F25" s="245"/>
      <c r="G25" s="98"/>
      <c r="H25" s="98"/>
      <c r="I25" s="83"/>
      <c r="J25" s="245"/>
      <c r="K25" s="262"/>
      <c r="L25" s="262"/>
      <c r="M25" s="262"/>
      <c r="N25" s="258"/>
      <c r="O25" s="257"/>
      <c r="P25" s="258"/>
      <c r="Q25" s="257"/>
      <c r="R25" s="246"/>
      <c r="S25" s="84"/>
      <c r="T25" s="85">
        <f t="shared" si="14"/>
        <v>0</v>
      </c>
      <c r="U25" s="233"/>
      <c r="V25" s="233"/>
      <c r="W25" s="98"/>
      <c r="X25" s="245"/>
      <c r="Y25" s="231"/>
      <c r="Z25" s="97">
        <f t="shared" si="8"/>
        <v>0</v>
      </c>
      <c r="AA25" s="98"/>
      <c r="AB25" s="98"/>
      <c r="AC25" s="231"/>
      <c r="AD25" s="233"/>
      <c r="AE25" s="99">
        <f t="shared" si="9"/>
        <v>0</v>
      </c>
      <c r="AF25" s="98"/>
      <c r="AG25" s="98"/>
      <c r="AH25" s="231"/>
      <c r="AI25" s="233"/>
      <c r="AJ25" s="99">
        <f t="shared" si="4"/>
        <v>0</v>
      </c>
      <c r="AK25" s="98"/>
      <c r="AL25" s="98"/>
      <c r="AM25" s="231"/>
      <c r="AN25" s="233"/>
      <c r="AO25" s="99">
        <f t="shared" si="6"/>
        <v>0</v>
      </c>
      <c r="AP25" s="98"/>
      <c r="AQ25" s="233"/>
      <c r="AR25" s="244"/>
      <c r="AS25" s="242"/>
      <c r="AT25" s="242"/>
      <c r="AU25" s="255"/>
      <c r="AV25" s="255"/>
      <c r="AW25" s="98"/>
      <c r="AX25" s="98"/>
      <c r="AY25" s="86"/>
      <c r="AZ25" s="87"/>
      <c r="BA25" s="88"/>
      <c r="BB25" s="121"/>
      <c r="BC25" s="121"/>
      <c r="BD25" s="121"/>
      <c r="BE25" s="121"/>
      <c r="BF25" s="121"/>
      <c r="BG25" s="121"/>
      <c r="BH25" s="121"/>
    </row>
    <row r="26" spans="1:60" s="91" customFormat="1" ht="120" x14ac:dyDescent="0.2">
      <c r="A26" s="258">
        <v>6</v>
      </c>
      <c r="B26" s="258" t="s">
        <v>160</v>
      </c>
      <c r="C26" s="244" t="str">
        <f>+VLOOKUP(B26,$A$224:$B$262,2,0)</f>
        <v>FRANCISCO ANTORIO URIBE GOMEZ</v>
      </c>
      <c r="D26" s="243" t="s">
        <v>162</v>
      </c>
      <c r="E26" s="233" t="str">
        <f>IF(D26=$D$194,$E$194,IF(D26=$D$195,$E$195,IF(D26=$D$196,$E$196,IF(D26=$D$197,$E$197,IF(D26=$D$198,$E$198,IF(D26=$D$199,$E$199,IF(D26=$D$200,$E$200,IF(D26=$D$201,$E$201,IF(D26=$D$202,$E$202,IF(D26=$D$203,$E$203,IF(D26=VICERRECTORÍA_ACADÉMICA_,BF194,IF(D26=PLANEACIÓN_,BF196, IF(D26=_VICERRECTORÍA_INVESTIGACIONES_INNOVACIÓN_Y_EXTENSIÓN_,BF195,IF(D26=VICERRECTORÍA_ADMINISTRATIVA_FINANCIERA_,BF197,IF(D26=_VICERRECTORÍA_RESPONSABILIDAD_SOCIAL_Y_BIENESTAR_UNIVERSITARIO_,BF198,"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6" s="245" t="s">
        <v>265</v>
      </c>
      <c r="G26" s="98" t="s">
        <v>260</v>
      </c>
      <c r="H26" s="98" t="s">
        <v>37</v>
      </c>
      <c r="I26" s="215" t="s">
        <v>659</v>
      </c>
      <c r="J26" s="245" t="s">
        <v>107</v>
      </c>
      <c r="K26" s="247" t="s">
        <v>664</v>
      </c>
      <c r="L26" s="272" t="s">
        <v>665</v>
      </c>
      <c r="M26" s="272" t="s">
        <v>666</v>
      </c>
      <c r="N26" s="258" t="s">
        <v>104</v>
      </c>
      <c r="O26" s="257">
        <f t="shared" ref="O26" si="38">IF(N26="ALTA",5,IF(N26="MEDIO ALTA",4,IF(N26="MEDIA",3,IF(N26="MEDIO BAJA",2,IF(N26="BAJA",1,0)))))</f>
        <v>3</v>
      </c>
      <c r="P26" s="258" t="s">
        <v>209</v>
      </c>
      <c r="Q26" s="257">
        <f t="shared" ref="Q26" si="39">IF(P26="ALTO",5,IF(P26="MEDIO-ALTO",4,IF(P26="MEDIO",3,IF(P26="MEDIO-BAJO",2,IF(P26="BAJO",1,0)))))</f>
        <v>4</v>
      </c>
      <c r="R26" s="246">
        <f t="shared" ref="R26:R71" si="40">Q26*O26</f>
        <v>12</v>
      </c>
      <c r="S26" s="84" t="s">
        <v>315</v>
      </c>
      <c r="T26" s="85">
        <f t="shared" si="14"/>
        <v>1</v>
      </c>
      <c r="U26" s="233">
        <f>ROUND(AVERAGEIF(T26:T28,"&gt;0"),0)</f>
        <v>1</v>
      </c>
      <c r="V26" s="233">
        <f>U26*0.6</f>
        <v>0.6</v>
      </c>
      <c r="W26" s="224" t="s">
        <v>670</v>
      </c>
      <c r="X26" s="245">
        <f>IF(S26="No_existen",5*$X$10,Y26*$X$10)</f>
        <v>0.15000000000000002</v>
      </c>
      <c r="Y26" s="231">
        <f>ROUND(AVERAGEIF(Z26:Z28,"&gt;0"),0)</f>
        <v>3</v>
      </c>
      <c r="Z26" s="97">
        <f t="shared" si="8"/>
        <v>4</v>
      </c>
      <c r="AA26" s="98" t="s">
        <v>318</v>
      </c>
      <c r="AB26" s="98"/>
      <c r="AC26" s="231">
        <f>IF(S26="No_existen",5*$AC$10,AD26*$AC$10)</f>
        <v>0.15</v>
      </c>
      <c r="AD26" s="233">
        <f>ROUND(AVERAGEIF(AE26:AE28,"&gt;0"),0)</f>
        <v>1</v>
      </c>
      <c r="AE26" s="99">
        <f t="shared" si="9"/>
        <v>1</v>
      </c>
      <c r="AF26" s="98" t="s">
        <v>295</v>
      </c>
      <c r="AG26" s="220" t="s">
        <v>676</v>
      </c>
      <c r="AH26" s="231">
        <f>IF(S26="No_existen",5*$AH$10,AI26*$AH$10)</f>
        <v>0.1</v>
      </c>
      <c r="AI26" s="233">
        <f>ROUND(AVERAGEIF(AJ26:AJ28,"&gt;0"),0)</f>
        <v>1</v>
      </c>
      <c r="AJ26" s="99">
        <f t="shared" si="4"/>
        <v>1</v>
      </c>
      <c r="AK26" s="98" t="s">
        <v>292</v>
      </c>
      <c r="AL26" s="98" t="s">
        <v>307</v>
      </c>
      <c r="AM26" s="231">
        <f t="shared" ref="AM26" si="41">IF(S26="No_existen",5*$AM$10,AN26*$AM$10)</f>
        <v>0.1</v>
      </c>
      <c r="AN26" s="233">
        <f>ROUND(AVERAGEIF(AO26:AO28,"&gt;0"),0)</f>
        <v>1</v>
      </c>
      <c r="AO26" s="99">
        <f t="shared" si="6"/>
        <v>1</v>
      </c>
      <c r="AP26" s="98" t="s">
        <v>615</v>
      </c>
      <c r="AQ26" s="233">
        <f t="shared" ref="AQ26" si="42">ROUND(AVERAGE(U26,Y26,AD26,AI26,AN26),0)</f>
        <v>1</v>
      </c>
      <c r="AR26" s="244" t="str">
        <f t="shared" ref="AR26" si="43">IF(AQ26&lt;1.5,"FUERTE",IF(AND(AQ26&gt;=1.5,AQ26&lt;2.5),"ACEPTABLE",IF(AQ26&gt;=5,"INEXISTENTE","DÉBIL")))</f>
        <v>FUERTE</v>
      </c>
      <c r="AS26" s="242">
        <f t="shared" ref="AS26" si="44">IF(R26=0,0,ROUND((R26*AQ26),0))</f>
        <v>12</v>
      </c>
      <c r="AT26" s="242" t="str">
        <f t="shared" ref="AT26" si="45">IF(AS26&gt;=36,"GRAVE", IF(AS26&lt;=10, "LEVE", "MODERADO"))</f>
        <v>MODERADO</v>
      </c>
      <c r="AU26" s="247" t="s">
        <v>678</v>
      </c>
      <c r="AV26" s="250">
        <v>0.8</v>
      </c>
      <c r="AW26" s="98" t="s">
        <v>90</v>
      </c>
      <c r="AX26" s="224" t="s">
        <v>680</v>
      </c>
      <c r="AY26" s="225">
        <v>46003</v>
      </c>
      <c r="AZ26" s="87"/>
      <c r="BA26" s="88"/>
      <c r="BB26" s="125"/>
      <c r="BC26" s="125"/>
      <c r="BD26" s="125"/>
      <c r="BE26" s="125"/>
      <c r="BF26" s="125"/>
      <c r="BG26" s="125"/>
      <c r="BH26" s="125"/>
    </row>
    <row r="27" spans="1:60" s="91" customFormat="1" ht="96" x14ac:dyDescent="0.2">
      <c r="A27" s="258"/>
      <c r="B27" s="258"/>
      <c r="C27" s="244"/>
      <c r="D27" s="243"/>
      <c r="E27" s="233"/>
      <c r="F27" s="245"/>
      <c r="G27" s="98" t="s">
        <v>260</v>
      </c>
      <c r="H27" s="98" t="s">
        <v>34</v>
      </c>
      <c r="I27" s="215" t="s">
        <v>660</v>
      </c>
      <c r="J27" s="245"/>
      <c r="K27" s="270"/>
      <c r="L27" s="270"/>
      <c r="M27" s="270"/>
      <c r="N27" s="258"/>
      <c r="O27" s="257"/>
      <c r="P27" s="258"/>
      <c r="Q27" s="257"/>
      <c r="R27" s="246"/>
      <c r="S27" s="84" t="s">
        <v>315</v>
      </c>
      <c r="T27" s="85">
        <f t="shared" si="14"/>
        <v>1</v>
      </c>
      <c r="U27" s="233"/>
      <c r="V27" s="233"/>
      <c r="W27" s="221" t="s">
        <v>671</v>
      </c>
      <c r="X27" s="245"/>
      <c r="Y27" s="231"/>
      <c r="Z27" s="97">
        <f t="shared" si="8"/>
        <v>2</v>
      </c>
      <c r="AA27" s="98" t="s">
        <v>319</v>
      </c>
      <c r="AB27" s="98"/>
      <c r="AC27" s="231"/>
      <c r="AD27" s="233"/>
      <c r="AE27" s="99">
        <f t="shared" si="9"/>
        <v>1</v>
      </c>
      <c r="AF27" s="98" t="s">
        <v>295</v>
      </c>
      <c r="AG27" s="220" t="s">
        <v>676</v>
      </c>
      <c r="AH27" s="231"/>
      <c r="AI27" s="233"/>
      <c r="AJ27" s="99">
        <f t="shared" si="4"/>
        <v>1</v>
      </c>
      <c r="AK27" s="98" t="s">
        <v>292</v>
      </c>
      <c r="AL27" s="98" t="s">
        <v>307</v>
      </c>
      <c r="AM27" s="231"/>
      <c r="AN27" s="233"/>
      <c r="AO27" s="99">
        <f t="shared" si="6"/>
        <v>1</v>
      </c>
      <c r="AP27" s="98" t="s">
        <v>615</v>
      </c>
      <c r="AQ27" s="233"/>
      <c r="AR27" s="244"/>
      <c r="AS27" s="242"/>
      <c r="AT27" s="242"/>
      <c r="AU27" s="248"/>
      <c r="AV27" s="248"/>
      <c r="AW27" s="220" t="s">
        <v>90</v>
      </c>
      <c r="AX27" s="218" t="s">
        <v>681</v>
      </c>
      <c r="AY27" s="225">
        <v>46003</v>
      </c>
      <c r="AZ27" s="87"/>
      <c r="BA27" s="88"/>
      <c r="BB27" s="121"/>
      <c r="BC27" s="121"/>
      <c r="BD27" s="121"/>
      <c r="BE27" s="121"/>
      <c r="BF27" s="121"/>
      <c r="BG27" s="121"/>
      <c r="BH27" s="121"/>
    </row>
    <row r="28" spans="1:60" s="91" customFormat="1" x14ac:dyDescent="0.2">
      <c r="A28" s="258"/>
      <c r="B28" s="258"/>
      <c r="C28" s="244"/>
      <c r="D28" s="243"/>
      <c r="E28" s="233"/>
      <c r="F28" s="245"/>
      <c r="G28" s="98"/>
      <c r="H28" s="98"/>
      <c r="I28" s="83"/>
      <c r="J28" s="245"/>
      <c r="K28" s="271"/>
      <c r="L28" s="271"/>
      <c r="M28" s="271"/>
      <c r="N28" s="258"/>
      <c r="O28" s="257"/>
      <c r="P28" s="258"/>
      <c r="Q28" s="257"/>
      <c r="R28" s="246"/>
      <c r="S28" s="84"/>
      <c r="T28" s="85">
        <f t="shared" si="14"/>
        <v>0</v>
      </c>
      <c r="U28" s="233"/>
      <c r="V28" s="233"/>
      <c r="W28" s="221"/>
      <c r="X28" s="245"/>
      <c r="Y28" s="231"/>
      <c r="Z28" s="97">
        <f t="shared" si="8"/>
        <v>0</v>
      </c>
      <c r="AA28" s="98"/>
      <c r="AB28" s="98"/>
      <c r="AC28" s="231"/>
      <c r="AD28" s="233"/>
      <c r="AE28" s="99">
        <f t="shared" si="9"/>
        <v>0</v>
      </c>
      <c r="AF28" s="98"/>
      <c r="AG28" s="98"/>
      <c r="AH28" s="231"/>
      <c r="AI28" s="233"/>
      <c r="AJ28" s="99">
        <f t="shared" si="4"/>
        <v>0</v>
      </c>
      <c r="AK28" s="98"/>
      <c r="AL28" s="98"/>
      <c r="AM28" s="231"/>
      <c r="AN28" s="233"/>
      <c r="AO28" s="99">
        <f t="shared" si="6"/>
        <v>0</v>
      </c>
      <c r="AP28" s="98"/>
      <c r="AQ28" s="233"/>
      <c r="AR28" s="244"/>
      <c r="AS28" s="242"/>
      <c r="AT28" s="242"/>
      <c r="AU28" s="249"/>
      <c r="AV28" s="249"/>
      <c r="AW28" s="220"/>
      <c r="AX28" s="224"/>
      <c r="AY28" s="225"/>
      <c r="AZ28" s="87"/>
      <c r="BA28" s="88"/>
      <c r="BB28" s="121"/>
      <c r="BC28" s="121"/>
      <c r="BD28" s="121"/>
      <c r="BE28" s="121"/>
      <c r="BF28" s="121"/>
      <c r="BG28" s="121"/>
      <c r="BH28" s="121"/>
    </row>
    <row r="29" spans="1:60" s="91" customFormat="1" ht="48" x14ac:dyDescent="0.2">
      <c r="A29" s="258">
        <v>7</v>
      </c>
      <c r="B29" s="258" t="s">
        <v>160</v>
      </c>
      <c r="C29" s="244" t="str">
        <f>+VLOOKUP(B29,$A$224:$B$262,2,0)</f>
        <v>FRANCISCO ANTORIO URIBE GOMEZ</v>
      </c>
      <c r="D29" s="243" t="s">
        <v>162</v>
      </c>
      <c r="E29" s="233" t="str">
        <f>IF(D29=$D$194,$E$194,IF(D29=$D$195,$E$195,IF(D29=$D$196,$E$196,IF(D29=$D$197,$E$197,IF(D29=$D$198,$E$198,IF(D29=$D$199,$E$199,IF(D29=$D$200,$E$200,IF(D29=$D$201,$E$201,IF(D29=$D$202,$E$202,IF(D29=$D$203,$E$203,IF(D29=VICERRECTORÍA_ACADÉMICA_,BF194,IF(D29=PLANEACIÓN_,BF196, IF(D29=_VICERRECTORÍA_INVESTIGACIONES_INNOVACIÓN_Y_EXTENSIÓN_,BF195,IF(D29=VICERRECTORÍA_ADMINISTRATIVA_FINANCIERA_,BF197,IF(D29=_VICERRECTORÍA_RESPONSABILIDAD_SOCIAL_Y_BIENESTAR_UNIVERSITARIO_,BF198,"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9" s="245" t="s">
        <v>265</v>
      </c>
      <c r="G29" s="98" t="s">
        <v>260</v>
      </c>
      <c r="H29" s="98" t="s">
        <v>38</v>
      </c>
      <c r="I29" s="223" t="s">
        <v>661</v>
      </c>
      <c r="J29" s="245" t="s">
        <v>111</v>
      </c>
      <c r="K29" s="263" t="s">
        <v>667</v>
      </c>
      <c r="L29" s="273" t="s">
        <v>668</v>
      </c>
      <c r="M29" s="273" t="s">
        <v>669</v>
      </c>
      <c r="N29" s="258" t="s">
        <v>104</v>
      </c>
      <c r="O29" s="257">
        <f t="shared" ref="O29" si="46">IF(N29="ALTA",5,IF(N29="MEDIO ALTA",4,IF(N29="MEDIA",3,IF(N29="MEDIO BAJA",2,IF(N29="BAJA",1,0)))))</f>
        <v>3</v>
      </c>
      <c r="P29" s="258" t="s">
        <v>140</v>
      </c>
      <c r="Q29" s="257">
        <f t="shared" ref="Q29" si="47">IF(P29="ALTO",5,IF(P29="MEDIO-ALTO",4,IF(P29="MEDIO",3,IF(P29="MEDIO-BAJO",2,IF(P29="BAJO",1,0)))))</f>
        <v>3</v>
      </c>
      <c r="R29" s="246">
        <f>Q29*O29</f>
        <v>9</v>
      </c>
      <c r="S29" s="84" t="s">
        <v>315</v>
      </c>
      <c r="T29" s="85">
        <f t="shared" si="14"/>
        <v>1</v>
      </c>
      <c r="U29" s="233">
        <f>ROUND(AVERAGEIF(T29:T31,"&gt;0"),0)</f>
        <v>1</v>
      </c>
      <c r="V29" s="233">
        <f>U29*0.6</f>
        <v>0.6</v>
      </c>
      <c r="W29" s="218" t="s">
        <v>672</v>
      </c>
      <c r="X29" s="245">
        <f>IF(S29="No_existen",5*$X$10,Y29*$X$10)</f>
        <v>0.15000000000000002</v>
      </c>
      <c r="Y29" s="231">
        <f>ROUND(AVERAGEIF(Z29:Z31,"&gt;0"),0)</f>
        <v>3</v>
      </c>
      <c r="Z29" s="97">
        <f t="shared" si="8"/>
        <v>2</v>
      </c>
      <c r="AA29" s="98" t="s">
        <v>319</v>
      </c>
      <c r="AB29" s="98"/>
      <c r="AC29" s="231">
        <f>IF(S29="No_existen",5*$AC$10,AD29*$AC$10)</f>
        <v>0.15</v>
      </c>
      <c r="AD29" s="233">
        <f>ROUND(AVERAGEIF(AE29:AE31,"&gt;0"),0)</f>
        <v>1</v>
      </c>
      <c r="AE29" s="99">
        <f t="shared" si="9"/>
        <v>1</v>
      </c>
      <c r="AF29" s="98" t="s">
        <v>295</v>
      </c>
      <c r="AG29" s="220" t="s">
        <v>677</v>
      </c>
      <c r="AH29" s="231">
        <f>IF(S29="No_existen",5*$AH$10,AI29*$AH$10)</f>
        <v>0.1</v>
      </c>
      <c r="AI29" s="233">
        <f t="shared" ref="AI29" si="48">ROUND(AVERAGEIF(AJ29:AJ31,"&gt;0"),0)</f>
        <v>1</v>
      </c>
      <c r="AJ29" s="99">
        <f t="shared" si="4"/>
        <v>1</v>
      </c>
      <c r="AK29" s="98" t="s">
        <v>292</v>
      </c>
      <c r="AL29" s="98" t="s">
        <v>307</v>
      </c>
      <c r="AM29" s="231">
        <f t="shared" ref="AM29" si="49">IF(S29="No_existen",5*$AM$10,AN29*$AM$10)</f>
        <v>0.1</v>
      </c>
      <c r="AN29" s="233">
        <f t="shared" ref="AN29" si="50">ROUND(AVERAGEIF(AO29:AO31,"&gt;0"),0)</f>
        <v>1</v>
      </c>
      <c r="AO29" s="99">
        <f t="shared" si="6"/>
        <v>1</v>
      </c>
      <c r="AP29" s="98" t="s">
        <v>615</v>
      </c>
      <c r="AQ29" s="233">
        <f t="shared" ref="AQ29" si="51">ROUND(AVERAGE(U29,Y29,AD29,AI29,AN29),0)</f>
        <v>1</v>
      </c>
      <c r="AR29" s="244" t="str">
        <f t="shared" ref="AR29" si="52">IF(AQ29&lt;1.5,"FUERTE",IF(AND(AQ29&gt;=1.5,AQ29&lt;2.5),"ACEPTABLE",IF(AQ29&gt;=5,"INEXISTENTE","DÉBIL")))</f>
        <v>FUERTE</v>
      </c>
      <c r="AS29" s="242">
        <f t="shared" ref="AS29" si="53">IF(R29=0,0,ROUND((R29*AQ29),0))</f>
        <v>9</v>
      </c>
      <c r="AT29" s="242" t="str">
        <f t="shared" ref="AT29" si="54">IF(AS29&gt;=36,"GRAVE", IF(AS29&lt;=10, "LEVE", "MODERADO"))</f>
        <v>LEVE</v>
      </c>
      <c r="AU29" s="251" t="s">
        <v>679</v>
      </c>
      <c r="AV29" s="254">
        <v>1</v>
      </c>
      <c r="AW29" s="98" t="s">
        <v>89</v>
      </c>
      <c r="AX29" s="98"/>
      <c r="AY29" s="86"/>
      <c r="AZ29" s="87"/>
      <c r="BA29" s="88"/>
      <c r="BB29" s="125"/>
      <c r="BC29" s="125"/>
      <c r="BD29" s="125"/>
      <c r="BE29" s="125"/>
      <c r="BF29" s="125"/>
      <c r="BG29" s="125"/>
      <c r="BH29" s="125"/>
    </row>
    <row r="30" spans="1:60" s="91" customFormat="1" ht="60" x14ac:dyDescent="0.2">
      <c r="A30" s="258"/>
      <c r="B30" s="258"/>
      <c r="C30" s="244"/>
      <c r="D30" s="243"/>
      <c r="E30" s="233"/>
      <c r="F30" s="245"/>
      <c r="G30" s="98" t="s">
        <v>260</v>
      </c>
      <c r="H30" s="98" t="s">
        <v>38</v>
      </c>
      <c r="I30" s="223" t="s">
        <v>662</v>
      </c>
      <c r="J30" s="245"/>
      <c r="K30" s="264"/>
      <c r="L30" s="273"/>
      <c r="M30" s="273"/>
      <c r="N30" s="258"/>
      <c r="O30" s="257"/>
      <c r="P30" s="258"/>
      <c r="Q30" s="257"/>
      <c r="R30" s="246"/>
      <c r="S30" s="84" t="s">
        <v>315</v>
      </c>
      <c r="T30" s="85">
        <f t="shared" si="14"/>
        <v>1</v>
      </c>
      <c r="U30" s="233"/>
      <c r="V30" s="233"/>
      <c r="W30" s="218" t="s">
        <v>673</v>
      </c>
      <c r="X30" s="245"/>
      <c r="Y30" s="231"/>
      <c r="Z30" s="97">
        <f t="shared" si="8"/>
        <v>4</v>
      </c>
      <c r="AA30" s="98" t="s">
        <v>318</v>
      </c>
      <c r="AB30" s="98"/>
      <c r="AC30" s="231"/>
      <c r="AD30" s="233"/>
      <c r="AE30" s="99">
        <f t="shared" si="9"/>
        <v>1</v>
      </c>
      <c r="AF30" s="98" t="s">
        <v>295</v>
      </c>
      <c r="AG30" s="220" t="s">
        <v>677</v>
      </c>
      <c r="AH30" s="231"/>
      <c r="AI30" s="233"/>
      <c r="AJ30" s="99">
        <f t="shared" si="4"/>
        <v>1</v>
      </c>
      <c r="AK30" s="98" t="s">
        <v>292</v>
      </c>
      <c r="AL30" s="98" t="s">
        <v>307</v>
      </c>
      <c r="AM30" s="231"/>
      <c r="AN30" s="233"/>
      <c r="AO30" s="99">
        <f t="shared" si="6"/>
        <v>1</v>
      </c>
      <c r="AP30" s="98" t="s">
        <v>615</v>
      </c>
      <c r="AQ30" s="233"/>
      <c r="AR30" s="244"/>
      <c r="AS30" s="242"/>
      <c r="AT30" s="242"/>
      <c r="AU30" s="252"/>
      <c r="AV30" s="252"/>
      <c r="AW30" s="98"/>
      <c r="AX30" s="98"/>
      <c r="AY30" s="86"/>
      <c r="AZ30" s="87"/>
      <c r="BA30" s="88"/>
      <c r="BB30" s="121"/>
      <c r="BC30" s="121"/>
      <c r="BD30" s="121"/>
      <c r="BE30" s="121"/>
      <c r="BF30" s="121"/>
      <c r="BG30" s="121"/>
      <c r="BH30" s="121"/>
    </row>
    <row r="31" spans="1:60" s="91" customFormat="1" ht="60" x14ac:dyDescent="0.2">
      <c r="A31" s="258"/>
      <c r="B31" s="258"/>
      <c r="C31" s="244"/>
      <c r="D31" s="243"/>
      <c r="E31" s="233"/>
      <c r="F31" s="245"/>
      <c r="G31" s="98" t="s">
        <v>261</v>
      </c>
      <c r="H31" s="98" t="s">
        <v>41</v>
      </c>
      <c r="I31" s="223" t="s">
        <v>663</v>
      </c>
      <c r="J31" s="245"/>
      <c r="K31" s="265"/>
      <c r="L31" s="273"/>
      <c r="M31" s="273"/>
      <c r="N31" s="258"/>
      <c r="O31" s="257"/>
      <c r="P31" s="258"/>
      <c r="Q31" s="257"/>
      <c r="R31" s="246"/>
      <c r="S31" s="84" t="s">
        <v>315</v>
      </c>
      <c r="T31" s="85">
        <f t="shared" si="14"/>
        <v>1</v>
      </c>
      <c r="U31" s="233"/>
      <c r="V31" s="233"/>
      <c r="W31" s="218" t="s">
        <v>674</v>
      </c>
      <c r="X31" s="245"/>
      <c r="Y31" s="231"/>
      <c r="Z31" s="97">
        <f t="shared" si="8"/>
        <v>4</v>
      </c>
      <c r="AA31" s="98" t="s">
        <v>318</v>
      </c>
      <c r="AB31" s="98"/>
      <c r="AC31" s="231"/>
      <c r="AD31" s="233"/>
      <c r="AE31" s="99">
        <f t="shared" si="9"/>
        <v>1</v>
      </c>
      <c r="AF31" s="98" t="s">
        <v>295</v>
      </c>
      <c r="AG31" s="220" t="s">
        <v>677</v>
      </c>
      <c r="AH31" s="231"/>
      <c r="AI31" s="233"/>
      <c r="AJ31" s="99">
        <f t="shared" si="4"/>
        <v>1</v>
      </c>
      <c r="AK31" s="98" t="s">
        <v>292</v>
      </c>
      <c r="AL31" s="98" t="s">
        <v>307</v>
      </c>
      <c r="AM31" s="231"/>
      <c r="AN31" s="233"/>
      <c r="AO31" s="99">
        <f t="shared" si="6"/>
        <v>1</v>
      </c>
      <c r="AP31" s="98" t="s">
        <v>615</v>
      </c>
      <c r="AQ31" s="233"/>
      <c r="AR31" s="244"/>
      <c r="AS31" s="242"/>
      <c r="AT31" s="242"/>
      <c r="AU31" s="253"/>
      <c r="AV31" s="253"/>
      <c r="AW31" s="98"/>
      <c r="AX31" s="98"/>
      <c r="AY31" s="86"/>
      <c r="AZ31" s="87"/>
      <c r="BA31" s="88"/>
      <c r="BB31" s="121"/>
      <c r="BC31" s="121"/>
      <c r="BD31" s="121"/>
      <c r="BE31" s="121"/>
      <c r="BF31" s="121"/>
      <c r="BG31" s="121"/>
      <c r="BH31" s="121"/>
    </row>
    <row r="32" spans="1:60" s="91" customFormat="1" ht="76.5" x14ac:dyDescent="0.2">
      <c r="A32" s="258">
        <v>8</v>
      </c>
      <c r="B32" s="258" t="s">
        <v>545</v>
      </c>
      <c r="C32" s="244" t="str">
        <f>+VLOOKUP(B32,$A$224:$B$262,2,0)</f>
        <v>FRANCISCO ANTONIO URIBE GÓMEZ</v>
      </c>
      <c r="D32" s="243" t="s">
        <v>437</v>
      </c>
      <c r="E32" s="233" t="str">
        <f>IF(D32=$D$194,$E$194,IF(D32=$D$195,$E$195,IF(D32=$D$196,$E$196,IF(D32=$D$197,$E$197,IF(D32=$D$198,$E$198,IF(D32=$D$199,$E$199,IF(D32=$D$200,$E$200,IF(D32=$D$201,$E$201,IF(D32=$D$202,$E$202,IF(D32=$D$203,$E$203,IF(D32=VICERRECTORÍA_ACADÉMICA_,BF194,IF(D32=PLANEACIÓN_,BF196, IF(D32=_VICERRECTORÍA_INVESTIGACIONES_INNOVACIÓN_Y_EXTENSIÓN_,BF195,IF(D32=VICERRECTORÍA_ADMINISTRATIVA_FINANCIERA_,BF197,IF(D32=_VICERRECTORÍA_RESPONSABILIDAD_SOCIAL_Y_BIENESTAR_UNIVERSITARIO_,BF198," ")))))))))))))))</f>
        <v>Fortalecer la gestión del contexto para lograr mayor impacto y visibilidad regional, nacional e internacional.</v>
      </c>
      <c r="F32" s="245" t="s">
        <v>264</v>
      </c>
      <c r="G32" s="98" t="s">
        <v>261</v>
      </c>
      <c r="H32" s="98" t="s">
        <v>39</v>
      </c>
      <c r="I32" s="83" t="s">
        <v>682</v>
      </c>
      <c r="J32" s="245" t="s">
        <v>107</v>
      </c>
      <c r="K32" s="255" t="s">
        <v>685</v>
      </c>
      <c r="L32" s="262" t="s">
        <v>686</v>
      </c>
      <c r="M32" s="262" t="s">
        <v>687</v>
      </c>
      <c r="N32" s="258" t="s">
        <v>147</v>
      </c>
      <c r="O32" s="257">
        <f t="shared" ref="O32" si="55">IF(N32="ALTA",5,IF(N32="MEDIO ALTA",4,IF(N32="MEDIA",3,IF(N32="MEDIO BAJA",2,IF(N32="BAJA",1,0)))))</f>
        <v>2</v>
      </c>
      <c r="P32" s="258" t="s">
        <v>140</v>
      </c>
      <c r="Q32" s="257">
        <f t="shared" ref="Q32" si="56">IF(P32="ALTO",5,IF(P32="MEDIO-ALTO",4,IF(P32="MEDIO",3,IF(P32="MEDIO-BAJO",2,IF(P32="BAJO",1,0)))))</f>
        <v>3</v>
      </c>
      <c r="R32" s="246">
        <f t="shared" si="40"/>
        <v>6</v>
      </c>
      <c r="S32" s="84" t="s">
        <v>315</v>
      </c>
      <c r="T32" s="85">
        <f t="shared" si="14"/>
        <v>1</v>
      </c>
      <c r="U32" s="233">
        <f>ROUND(AVERAGEIF(T32:T34,"&gt;0"),0)</f>
        <v>1</v>
      </c>
      <c r="V32" s="233">
        <f>U32*0.6</f>
        <v>0.6</v>
      </c>
      <c r="W32" s="222" t="s">
        <v>688</v>
      </c>
      <c r="X32" s="245">
        <f t="shared" ref="X32" si="57">IF(S32="No_existen",5*$X$10,Y32*$X$10)</f>
        <v>0.2</v>
      </c>
      <c r="Y32" s="231">
        <f>ROUND(AVERAGEIF(Z32:Z34,"&gt;0"),0)</f>
        <v>4</v>
      </c>
      <c r="Z32" s="97">
        <f t="shared" si="8"/>
        <v>4</v>
      </c>
      <c r="AA32" s="98" t="s">
        <v>318</v>
      </c>
      <c r="AB32" s="98"/>
      <c r="AC32" s="231">
        <f>IF(S32="No_existen",5*$AC$10,AD32*$AC$10)</f>
        <v>0.15</v>
      </c>
      <c r="AD32" s="233">
        <f t="shared" ref="AD32" si="58">ROUND(AVERAGEIF(AE32:AE34,"&gt;0"),0)</f>
        <v>1</v>
      </c>
      <c r="AE32" s="99">
        <f t="shared" si="9"/>
        <v>1</v>
      </c>
      <c r="AF32" s="98" t="s">
        <v>295</v>
      </c>
      <c r="AG32" s="222" t="s">
        <v>689</v>
      </c>
      <c r="AH32" s="231">
        <f t="shared" ref="AH32" si="59">IF(S32="No_existen",5*$AH$10,AI32*$AH$10)</f>
        <v>0.1</v>
      </c>
      <c r="AI32" s="233">
        <f>ROUND(AVERAGEIF(AJ32:AJ34,"&gt;0"),0)</f>
        <v>1</v>
      </c>
      <c r="AJ32" s="99">
        <f t="shared" si="4"/>
        <v>1</v>
      </c>
      <c r="AK32" s="98" t="s">
        <v>292</v>
      </c>
      <c r="AL32" s="98" t="s">
        <v>448</v>
      </c>
      <c r="AM32" s="231">
        <f t="shared" ref="AM32" si="60">IF(S32="No_existen",5*$AM$10,AN32*$AM$10)</f>
        <v>0.1</v>
      </c>
      <c r="AN32" s="233">
        <f t="shared" ref="AN32" si="61">ROUND(AVERAGEIF(AO32:AO34,"&gt;0"),0)</f>
        <v>1</v>
      </c>
      <c r="AO32" s="99">
        <f t="shared" si="6"/>
        <v>1</v>
      </c>
      <c r="AP32" s="98" t="s">
        <v>615</v>
      </c>
      <c r="AQ32" s="233">
        <f t="shared" ref="AQ32" si="62">ROUND(AVERAGE(U32,Y32,AD32,AI32,AN32),0)</f>
        <v>2</v>
      </c>
      <c r="AR32" s="244" t="str">
        <f t="shared" ref="AR32" si="63">IF(AQ32&lt;1.5,"FUERTE",IF(AND(AQ32&gt;=1.5,AQ32&lt;2.5),"ACEPTABLE",IF(AQ32&gt;=5,"INEXISTENTE","DÉBIL")))</f>
        <v>ACEPTABLE</v>
      </c>
      <c r="AS32" s="242">
        <f t="shared" ref="AS32" si="64">IF(R32=0,0,ROUND((R32*AQ32),0))</f>
        <v>12</v>
      </c>
      <c r="AT32" s="242" t="str">
        <f t="shared" ref="AT32" si="65">IF(AS32&gt;=36,"GRAVE", IF(AS32&lt;=10, "LEVE", "MODERADO"))</f>
        <v>MODERADO</v>
      </c>
      <c r="AU32" s="255" t="s">
        <v>690</v>
      </c>
      <c r="AV32" s="256">
        <v>0.9</v>
      </c>
      <c r="AW32" s="98" t="s">
        <v>90</v>
      </c>
      <c r="AX32" s="222" t="s">
        <v>691</v>
      </c>
      <c r="AY32" s="86">
        <v>46003</v>
      </c>
      <c r="AZ32" s="87"/>
      <c r="BA32" s="88"/>
      <c r="BB32" s="125"/>
      <c r="BC32" s="125"/>
      <c r="BD32" s="125"/>
      <c r="BE32" s="125"/>
      <c r="BF32" s="125"/>
      <c r="BG32" s="125"/>
      <c r="BH32" s="125"/>
    </row>
    <row r="33" spans="1:60" s="91" customFormat="1" ht="89.25" x14ac:dyDescent="0.2">
      <c r="A33" s="258"/>
      <c r="B33" s="258"/>
      <c r="C33" s="244"/>
      <c r="D33" s="243"/>
      <c r="E33" s="233"/>
      <c r="F33" s="245"/>
      <c r="G33" s="98" t="s">
        <v>261</v>
      </c>
      <c r="H33" s="98" t="s">
        <v>39</v>
      </c>
      <c r="I33" s="83" t="s">
        <v>683</v>
      </c>
      <c r="J33" s="245"/>
      <c r="K33" s="262"/>
      <c r="L33" s="262"/>
      <c r="M33" s="262"/>
      <c r="N33" s="258"/>
      <c r="O33" s="257"/>
      <c r="P33" s="258"/>
      <c r="Q33" s="257"/>
      <c r="R33" s="246"/>
      <c r="S33" s="84"/>
      <c r="T33" s="85">
        <f t="shared" si="14"/>
        <v>0</v>
      </c>
      <c r="U33" s="233"/>
      <c r="V33" s="233"/>
      <c r="W33" s="98"/>
      <c r="X33" s="245"/>
      <c r="Y33" s="231"/>
      <c r="Z33" s="97">
        <f t="shared" si="8"/>
        <v>0</v>
      </c>
      <c r="AA33" s="98"/>
      <c r="AB33" s="98"/>
      <c r="AC33" s="231"/>
      <c r="AD33" s="233"/>
      <c r="AE33" s="99">
        <f t="shared" si="9"/>
        <v>0</v>
      </c>
      <c r="AF33" s="98"/>
      <c r="AG33" s="98"/>
      <c r="AH33" s="231"/>
      <c r="AI33" s="233"/>
      <c r="AJ33" s="99">
        <f t="shared" si="4"/>
        <v>0</v>
      </c>
      <c r="AK33" s="98"/>
      <c r="AL33" s="98"/>
      <c r="AM33" s="231"/>
      <c r="AN33" s="233"/>
      <c r="AO33" s="99">
        <f t="shared" si="6"/>
        <v>0</v>
      </c>
      <c r="AP33" s="98"/>
      <c r="AQ33" s="233"/>
      <c r="AR33" s="244"/>
      <c r="AS33" s="242"/>
      <c r="AT33" s="242"/>
      <c r="AU33" s="255"/>
      <c r="AV33" s="255"/>
      <c r="AW33" s="98"/>
      <c r="AX33" s="98"/>
      <c r="AY33" s="86"/>
      <c r="AZ33" s="87"/>
      <c r="BA33" s="88"/>
      <c r="BB33" s="121"/>
      <c r="BC33" s="121"/>
      <c r="BD33" s="121"/>
      <c r="BE33" s="121"/>
      <c r="BF33" s="121"/>
      <c r="BG33" s="121"/>
      <c r="BH33" s="121"/>
    </row>
    <row r="34" spans="1:60" s="91" customFormat="1" ht="51" x14ac:dyDescent="0.2">
      <c r="A34" s="258"/>
      <c r="B34" s="258"/>
      <c r="C34" s="244"/>
      <c r="D34" s="243"/>
      <c r="E34" s="233"/>
      <c r="F34" s="245"/>
      <c r="G34" s="98" t="s">
        <v>261</v>
      </c>
      <c r="H34" s="98" t="s">
        <v>39</v>
      </c>
      <c r="I34" s="83" t="s">
        <v>684</v>
      </c>
      <c r="J34" s="245"/>
      <c r="K34" s="262"/>
      <c r="L34" s="262"/>
      <c r="M34" s="262"/>
      <c r="N34" s="258"/>
      <c r="O34" s="257"/>
      <c r="P34" s="258"/>
      <c r="Q34" s="257"/>
      <c r="R34" s="246"/>
      <c r="S34" s="84"/>
      <c r="T34" s="85">
        <f t="shared" si="14"/>
        <v>0</v>
      </c>
      <c r="U34" s="233"/>
      <c r="V34" s="233"/>
      <c r="W34" s="98"/>
      <c r="X34" s="245"/>
      <c r="Y34" s="231"/>
      <c r="Z34" s="97">
        <f t="shared" si="8"/>
        <v>0</v>
      </c>
      <c r="AA34" s="98"/>
      <c r="AB34" s="98"/>
      <c r="AC34" s="231"/>
      <c r="AD34" s="233"/>
      <c r="AE34" s="99">
        <f t="shared" si="9"/>
        <v>0</v>
      </c>
      <c r="AF34" s="98"/>
      <c r="AG34" s="98"/>
      <c r="AH34" s="231"/>
      <c r="AI34" s="233"/>
      <c r="AJ34" s="99">
        <f t="shared" si="4"/>
        <v>0</v>
      </c>
      <c r="AK34" s="98"/>
      <c r="AL34" s="98"/>
      <c r="AM34" s="231"/>
      <c r="AN34" s="233"/>
      <c r="AO34" s="99">
        <f t="shared" si="6"/>
        <v>0</v>
      </c>
      <c r="AP34" s="98"/>
      <c r="AQ34" s="233"/>
      <c r="AR34" s="244"/>
      <c r="AS34" s="242"/>
      <c r="AT34" s="242"/>
      <c r="AU34" s="255"/>
      <c r="AV34" s="255"/>
      <c r="AW34" s="98"/>
      <c r="AX34" s="98"/>
      <c r="AY34" s="86"/>
      <c r="AZ34" s="87"/>
      <c r="BA34" s="88"/>
      <c r="BB34" s="125"/>
      <c r="BC34" s="125"/>
      <c r="BD34" s="125"/>
      <c r="BE34" s="125"/>
      <c r="BF34" s="125"/>
      <c r="BG34" s="125"/>
      <c r="BH34" s="125"/>
    </row>
    <row r="35" spans="1:60" s="91" customFormat="1" x14ac:dyDescent="0.2">
      <c r="A35" s="258">
        <v>9</v>
      </c>
      <c r="B35" s="258"/>
      <c r="C35" s="244" t="e">
        <f>+VLOOKUP(B35,$A$224:$B$262,2,0)</f>
        <v>#N/A</v>
      </c>
      <c r="D35" s="243"/>
      <c r="E35" s="233" t="str">
        <f>IF(D35=$D$194,$E$194,IF(D35=$D$195,$E$195,IF(D35=$D$196,$E$196,IF(D35=$D$197,$E$197,IF(D35=$D$198,$E$198,IF(D35=$D$199,$E$199,IF(D35=$D$200,$E$200,IF(D35=$D$201,$E$201,IF(D35=$D$202,$E$202,IF(D35=$D$203,$E$203,IF(D35=VICERRECTORÍA_ACADÉMICA_,BF194,IF(D35=PLANEACIÓN_,BF196, IF(D35=_VICERRECTORÍA_INVESTIGACIONES_INNOVACIÓN_Y_EXTENSIÓN_,BF195,IF(D35=VICERRECTORÍA_ADMINISTRATIVA_FINANCIERA_,BF197,IF(D35=_VICERRECTORÍA_RESPONSABILIDAD_SOCIAL_Y_BIENESTAR_UNIVERSITARIO_,BF198," ")))))))))))))))</f>
        <v xml:space="preserve"> </v>
      </c>
      <c r="F35" s="245"/>
      <c r="G35" s="98"/>
      <c r="H35" s="98"/>
      <c r="I35" s="83"/>
      <c r="J35" s="245"/>
      <c r="K35" s="258"/>
      <c r="L35" s="245"/>
      <c r="M35" s="245"/>
      <c r="N35" s="258"/>
      <c r="O35" s="257">
        <f t="shared" ref="O35" si="66">IF(N35="ALTA",5,IF(N35="MEDIO ALTA",4,IF(N35="MEDIA",3,IF(N35="MEDIO BAJA",2,IF(N35="BAJA",1,0)))))</f>
        <v>0</v>
      </c>
      <c r="P35" s="258"/>
      <c r="Q35" s="257">
        <f t="shared" ref="Q35" si="67">IF(P35="ALTO",5,IF(P35="MEDIO-ALTO",4,IF(P35="MEDIO",3,IF(P35="MEDIO-BAJO",2,IF(P35="BAJO",1,0)))))</f>
        <v>0</v>
      </c>
      <c r="R35" s="246">
        <f>Q35*O35</f>
        <v>0</v>
      </c>
      <c r="S35" s="84"/>
      <c r="T35" s="85">
        <f t="shared" si="14"/>
        <v>0</v>
      </c>
      <c r="U35" s="233" t="e">
        <f>ROUND(AVERAGEIF(T35:T37,"&gt;0"),0)</f>
        <v>#DIV/0!</v>
      </c>
      <c r="V35" s="233" t="e">
        <f>U35*0.6</f>
        <v>#DIV/0!</v>
      </c>
      <c r="W35" s="98"/>
      <c r="X35" s="245" t="e">
        <f t="shared" ref="X35" si="68">IF(S35="No_existen",5*$X$10,Y35*$X$10)</f>
        <v>#DIV/0!</v>
      </c>
      <c r="Y35" s="231" t="e">
        <f t="shared" ref="Y35" si="69">ROUND(AVERAGEIF(Z35:Z37,"&gt;0"),0)</f>
        <v>#DIV/0!</v>
      </c>
      <c r="Z35" s="97">
        <f t="shared" si="8"/>
        <v>0</v>
      </c>
      <c r="AA35" s="98"/>
      <c r="AB35" s="98"/>
      <c r="AC35" s="231" t="e">
        <f>IF(S35="No_existen",5*$AC$10,AD35*$AC$10)</f>
        <v>#DIV/0!</v>
      </c>
      <c r="AD35" s="233" t="e">
        <f>ROUND(AVERAGEIF(AE35:AE37,"&gt;0"),0)</f>
        <v>#DIV/0!</v>
      </c>
      <c r="AE35" s="99">
        <f t="shared" si="9"/>
        <v>0</v>
      </c>
      <c r="AF35" s="98"/>
      <c r="AG35" s="98"/>
      <c r="AH35" s="231" t="e">
        <f>IF(S35="No_existen",5*$AH$10,AI35*$AH$10)</f>
        <v>#DIV/0!</v>
      </c>
      <c r="AI35" s="233" t="e">
        <f t="shared" ref="AI35" si="70">ROUND(AVERAGEIF(AJ35:AJ37,"&gt;0"),0)</f>
        <v>#DIV/0!</v>
      </c>
      <c r="AJ35" s="99">
        <f t="shared" si="4"/>
        <v>0</v>
      </c>
      <c r="AK35" s="98"/>
      <c r="AL35" s="98"/>
      <c r="AM35" s="231" t="e">
        <f t="shared" ref="AM35" si="71">IF(S35="No_existen",5*$AM$10,AN35*$AM$10)</f>
        <v>#DIV/0!</v>
      </c>
      <c r="AN35" s="233" t="e">
        <f>ROUND(AVERAGEIF(AO35:AO37,"&gt;0"),0)</f>
        <v>#DIV/0!</v>
      </c>
      <c r="AO35" s="99">
        <f t="shared" si="6"/>
        <v>0</v>
      </c>
      <c r="AP35" s="98"/>
      <c r="AQ35" s="233" t="e">
        <f t="shared" ref="AQ35" si="72">ROUND(AVERAGE(U35,Y35,AD35,AI35,AN35),0)</f>
        <v>#DIV/0!</v>
      </c>
      <c r="AR35" s="244" t="e">
        <f t="shared" ref="AR35" si="73">IF(AQ35&lt;1.5,"FUERTE",IF(AND(AQ35&gt;=1.5,AQ35&lt;2.5),"ACEPTABLE",IF(AQ35&gt;=5,"INEXISTENTE","DÉBIL")))</f>
        <v>#DIV/0!</v>
      </c>
      <c r="AS35" s="242">
        <f t="shared" ref="AS35" si="74">IF(R35=0,0,ROUND((R35*AQ35),0))</f>
        <v>0</v>
      </c>
      <c r="AT35" s="242" t="str">
        <f t="shared" ref="AT35" si="75">IF(AS35&gt;=36,"GRAVE", IF(AS35&lt;=10, "LEVE", "MODERADO"))</f>
        <v>LEVE</v>
      </c>
      <c r="AU35" s="243"/>
      <c r="AV35" s="243"/>
      <c r="AW35" s="100"/>
      <c r="AX35" s="98"/>
      <c r="AY35" s="86"/>
      <c r="AZ35" s="87"/>
      <c r="BA35" s="88"/>
      <c r="BB35" s="121"/>
      <c r="BC35" s="121"/>
      <c r="BD35" s="121"/>
      <c r="BE35" s="121"/>
      <c r="BF35" s="121"/>
      <c r="BG35" s="121"/>
      <c r="BH35" s="89"/>
    </row>
    <row r="36" spans="1:60" s="91" customFormat="1" x14ac:dyDescent="0.2">
      <c r="A36" s="258"/>
      <c r="B36" s="258"/>
      <c r="C36" s="244"/>
      <c r="D36" s="243"/>
      <c r="E36" s="233"/>
      <c r="F36" s="245"/>
      <c r="G36" s="98"/>
      <c r="H36" s="98"/>
      <c r="I36" s="83"/>
      <c r="J36" s="245"/>
      <c r="K36" s="245"/>
      <c r="L36" s="245"/>
      <c r="M36" s="245"/>
      <c r="N36" s="258"/>
      <c r="O36" s="257"/>
      <c r="P36" s="258"/>
      <c r="Q36" s="257"/>
      <c r="R36" s="246"/>
      <c r="S36" s="84"/>
      <c r="T36" s="85">
        <f t="shared" si="14"/>
        <v>0</v>
      </c>
      <c r="U36" s="233"/>
      <c r="V36" s="233"/>
      <c r="W36" s="98"/>
      <c r="X36" s="245"/>
      <c r="Y36" s="231"/>
      <c r="Z36" s="97">
        <f t="shared" si="8"/>
        <v>0</v>
      </c>
      <c r="AA36" s="98"/>
      <c r="AB36" s="98"/>
      <c r="AC36" s="231"/>
      <c r="AD36" s="233"/>
      <c r="AE36" s="99">
        <f t="shared" si="9"/>
        <v>0</v>
      </c>
      <c r="AF36" s="98"/>
      <c r="AG36" s="98"/>
      <c r="AH36" s="231"/>
      <c r="AI36" s="233"/>
      <c r="AJ36" s="99">
        <f t="shared" si="4"/>
        <v>0</v>
      </c>
      <c r="AK36" s="98"/>
      <c r="AL36" s="98"/>
      <c r="AM36" s="231"/>
      <c r="AN36" s="233"/>
      <c r="AO36" s="99">
        <f t="shared" si="6"/>
        <v>0</v>
      </c>
      <c r="AP36" s="98"/>
      <c r="AQ36" s="233"/>
      <c r="AR36" s="244"/>
      <c r="AS36" s="242"/>
      <c r="AT36" s="242"/>
      <c r="AU36" s="243"/>
      <c r="AV36" s="243"/>
      <c r="AW36" s="100"/>
      <c r="AX36" s="98"/>
      <c r="AY36" s="86"/>
      <c r="AZ36" s="87"/>
      <c r="BA36" s="88"/>
      <c r="BB36" s="121"/>
      <c r="BC36" s="121"/>
      <c r="BD36" s="121"/>
      <c r="BE36" s="121"/>
      <c r="BF36" s="121"/>
      <c r="BG36" s="121"/>
      <c r="BH36" s="89"/>
    </row>
    <row r="37" spans="1:60" s="91" customFormat="1" x14ac:dyDescent="0.2">
      <c r="A37" s="258"/>
      <c r="B37" s="258"/>
      <c r="C37" s="244"/>
      <c r="D37" s="243"/>
      <c r="E37" s="233"/>
      <c r="F37" s="245"/>
      <c r="G37" s="98"/>
      <c r="H37" s="98"/>
      <c r="I37" s="83"/>
      <c r="J37" s="245"/>
      <c r="K37" s="245"/>
      <c r="L37" s="245"/>
      <c r="M37" s="245"/>
      <c r="N37" s="258"/>
      <c r="O37" s="257"/>
      <c r="P37" s="258"/>
      <c r="Q37" s="257"/>
      <c r="R37" s="246"/>
      <c r="S37" s="84"/>
      <c r="T37" s="85">
        <f t="shared" si="14"/>
        <v>0</v>
      </c>
      <c r="U37" s="233"/>
      <c r="V37" s="233"/>
      <c r="W37" s="98"/>
      <c r="X37" s="245"/>
      <c r="Y37" s="231"/>
      <c r="Z37" s="97">
        <f t="shared" si="8"/>
        <v>0</v>
      </c>
      <c r="AA37" s="98"/>
      <c r="AB37" s="98"/>
      <c r="AC37" s="231"/>
      <c r="AD37" s="233"/>
      <c r="AE37" s="99">
        <f t="shared" si="9"/>
        <v>0</v>
      </c>
      <c r="AF37" s="98"/>
      <c r="AG37" s="98"/>
      <c r="AH37" s="231"/>
      <c r="AI37" s="233"/>
      <c r="AJ37" s="99">
        <f t="shared" si="4"/>
        <v>0</v>
      </c>
      <c r="AK37" s="98"/>
      <c r="AL37" s="98"/>
      <c r="AM37" s="231"/>
      <c r="AN37" s="233"/>
      <c r="AO37" s="99">
        <f t="shared" si="6"/>
        <v>0</v>
      </c>
      <c r="AP37" s="98"/>
      <c r="AQ37" s="233"/>
      <c r="AR37" s="244"/>
      <c r="AS37" s="242"/>
      <c r="AT37" s="242"/>
      <c r="AU37" s="243"/>
      <c r="AV37" s="243"/>
      <c r="AW37" s="100"/>
      <c r="AX37" s="98"/>
      <c r="AY37" s="86"/>
      <c r="AZ37" s="87"/>
      <c r="BA37" s="88"/>
      <c r="BB37" s="125"/>
      <c r="BC37" s="125"/>
      <c r="BD37" s="125"/>
      <c r="BE37" s="125"/>
      <c r="BF37" s="125"/>
      <c r="BG37" s="125"/>
      <c r="BH37" s="89"/>
    </row>
    <row r="38" spans="1:60" s="91" customFormat="1" x14ac:dyDescent="0.2">
      <c r="A38" s="258">
        <v>10</v>
      </c>
      <c r="B38" s="258"/>
      <c r="C38" s="244" t="e">
        <f>+VLOOKUP(B38,$A$224:$B$262,2,0)</f>
        <v>#N/A</v>
      </c>
      <c r="D38" s="243"/>
      <c r="E38" s="233" t="str">
        <f>IF(D38=$D$194,$E$194,IF(D38=$D$195,$E$195,IF(D38=$D$196,$E$196,IF(D38=$D$197,$E$197,IF(D38=$D$198,$E$198,IF(D38=$D$199,$E$199,IF(D38=$D$200,$E$200,IF(D38=$D$201,$E$201,IF(D38=$D$202,$E$202,IF(D38=$D$203,$E$203,IF(D38=VICERRECTORÍA_ACADÉMICA_,BF194,IF(D38=PLANEACIÓN_,BF196, IF(D38=_VICERRECTORÍA_INVESTIGACIONES_INNOVACIÓN_Y_EXTENSIÓN_,BF195,IF(D38=VICERRECTORÍA_ADMINISTRATIVA_FINANCIERA_,BF197,IF(D38=_VICERRECTORÍA_RESPONSABILIDAD_SOCIAL_Y_BIENESTAR_UNIVERSITARIO_,BF198," ")))))))))))))))</f>
        <v xml:space="preserve"> </v>
      </c>
      <c r="F38" s="245"/>
      <c r="G38" s="98"/>
      <c r="H38" s="98"/>
      <c r="I38" s="83"/>
      <c r="J38" s="245"/>
      <c r="K38" s="258"/>
      <c r="L38" s="245"/>
      <c r="M38" s="245"/>
      <c r="N38" s="258"/>
      <c r="O38" s="257">
        <f t="shared" ref="O38" si="76">IF(N38="ALTA",5,IF(N38="MEDIO ALTA",4,IF(N38="MEDIA",3,IF(N38="MEDIO BAJA",2,IF(N38="BAJA",1,0)))))</f>
        <v>0</v>
      </c>
      <c r="P38" s="258"/>
      <c r="Q38" s="257">
        <f t="shared" ref="Q38" si="77">IF(P38="ALTO",5,IF(P38="MEDIO-ALTO",4,IF(P38="MEDIO",3,IF(P38="MEDIO-BAJO",2,IF(P38="BAJO",1,0)))))</f>
        <v>0</v>
      </c>
      <c r="R38" s="246">
        <f t="shared" si="40"/>
        <v>0</v>
      </c>
      <c r="S38" s="84"/>
      <c r="T38" s="85">
        <f t="shared" si="14"/>
        <v>0</v>
      </c>
      <c r="U38" s="233" t="e">
        <f>ROUND(AVERAGEIF(T38:T40,"&gt;0"),0)</f>
        <v>#DIV/0!</v>
      </c>
      <c r="V38" s="233" t="e">
        <f>U38*0.6</f>
        <v>#DIV/0!</v>
      </c>
      <c r="W38" s="98"/>
      <c r="X38" s="245" t="e">
        <f>IF(S38="No_existen",5*$X$10,Y38*$X$10)</f>
        <v>#DIV/0!</v>
      </c>
      <c r="Y38" s="231" t="e">
        <f>ROUND(AVERAGEIF(Z38:Z40,"&gt;0"),0)</f>
        <v>#DIV/0!</v>
      </c>
      <c r="Z38" s="97">
        <f t="shared" si="8"/>
        <v>0</v>
      </c>
      <c r="AA38" s="98"/>
      <c r="AB38" s="98"/>
      <c r="AC38" s="231" t="e">
        <f t="shared" ref="AC38" si="78">IF(S38="No_existen",5*$AC$10,AD38*$AC$10)</f>
        <v>#DIV/0!</v>
      </c>
      <c r="AD38" s="233" t="e">
        <f t="shared" ref="AD38" si="79">ROUND(AVERAGEIF(AE38:AE40,"&gt;0"),0)</f>
        <v>#DIV/0!</v>
      </c>
      <c r="AE38" s="99">
        <f t="shared" si="9"/>
        <v>0</v>
      </c>
      <c r="AF38" s="98"/>
      <c r="AG38" s="98"/>
      <c r="AH38" s="231" t="e">
        <f t="shared" ref="AH38" si="80">IF(S38="No_existen",5*$AH$10,AI38*$AH$10)</f>
        <v>#DIV/0!</v>
      </c>
      <c r="AI38" s="233" t="e">
        <f t="shared" ref="AI38" si="81">ROUND(AVERAGEIF(AJ38:AJ40,"&gt;0"),0)</f>
        <v>#DIV/0!</v>
      </c>
      <c r="AJ38" s="99">
        <f t="shared" si="4"/>
        <v>0</v>
      </c>
      <c r="AK38" s="98"/>
      <c r="AL38" s="98"/>
      <c r="AM38" s="231" t="e">
        <f t="shared" ref="AM38" si="82">IF(S38="No_existen",5*$AM$10,AN38*$AM$10)</f>
        <v>#DIV/0!</v>
      </c>
      <c r="AN38" s="233" t="e">
        <f t="shared" ref="AN38" si="83">ROUND(AVERAGEIF(AO38:AO40,"&gt;0"),0)</f>
        <v>#DIV/0!</v>
      </c>
      <c r="AO38" s="99">
        <f t="shared" si="6"/>
        <v>0</v>
      </c>
      <c r="AP38" s="98"/>
      <c r="AQ38" s="233" t="e">
        <f t="shared" ref="AQ38" si="84">ROUND(AVERAGE(U38,Y38,AD38,AI38,AN38),0)</f>
        <v>#DIV/0!</v>
      </c>
      <c r="AR38" s="244" t="e">
        <f t="shared" ref="AR38" si="85">IF(AQ38&lt;1.5,"FUERTE",IF(AND(AQ38&gt;=1.5,AQ38&lt;2.5),"ACEPTABLE",IF(AQ38&gt;=5,"INEXISTENTE","DÉBIL")))</f>
        <v>#DIV/0!</v>
      </c>
      <c r="AS38" s="242">
        <f t="shared" ref="AS38" si="86">IF(R38=0,0,ROUND((R38*AQ38),0))</f>
        <v>0</v>
      </c>
      <c r="AT38" s="242" t="str">
        <f t="shared" ref="AT38" si="87">IF(AS38&gt;=36,"GRAVE", IF(AS38&lt;=10, "LEVE", "MODERADO"))</f>
        <v>LEVE</v>
      </c>
      <c r="AU38" s="243"/>
      <c r="AV38" s="243"/>
      <c r="AW38" s="98"/>
      <c r="AX38" s="98"/>
      <c r="AY38" s="86"/>
      <c r="AZ38" s="87"/>
      <c r="BA38" s="88"/>
      <c r="BB38" s="121"/>
      <c r="BC38" s="121"/>
      <c r="BD38" s="121"/>
      <c r="BE38" s="121"/>
      <c r="BF38" s="121"/>
      <c r="BG38" s="121"/>
      <c r="BH38" s="89"/>
    </row>
    <row r="39" spans="1:60" s="91" customFormat="1" x14ac:dyDescent="0.2">
      <c r="A39" s="258"/>
      <c r="B39" s="258"/>
      <c r="C39" s="244"/>
      <c r="D39" s="243"/>
      <c r="E39" s="233"/>
      <c r="F39" s="245"/>
      <c r="G39" s="98"/>
      <c r="H39" s="98"/>
      <c r="I39" s="83"/>
      <c r="J39" s="245"/>
      <c r="K39" s="245"/>
      <c r="L39" s="245"/>
      <c r="M39" s="245"/>
      <c r="N39" s="258"/>
      <c r="O39" s="257"/>
      <c r="P39" s="258"/>
      <c r="Q39" s="257"/>
      <c r="R39" s="246"/>
      <c r="S39" s="84"/>
      <c r="T39" s="85">
        <f t="shared" si="14"/>
        <v>0</v>
      </c>
      <c r="U39" s="233"/>
      <c r="V39" s="233"/>
      <c r="W39" s="98"/>
      <c r="X39" s="245"/>
      <c r="Y39" s="231"/>
      <c r="Z39" s="97">
        <f t="shared" si="8"/>
        <v>0</v>
      </c>
      <c r="AA39" s="98"/>
      <c r="AB39" s="98"/>
      <c r="AC39" s="231"/>
      <c r="AD39" s="233"/>
      <c r="AE39" s="99">
        <f t="shared" si="9"/>
        <v>0</v>
      </c>
      <c r="AF39" s="98"/>
      <c r="AG39" s="98"/>
      <c r="AH39" s="231"/>
      <c r="AI39" s="233"/>
      <c r="AJ39" s="99">
        <f t="shared" si="4"/>
        <v>0</v>
      </c>
      <c r="AK39" s="98"/>
      <c r="AL39" s="98"/>
      <c r="AM39" s="231"/>
      <c r="AN39" s="233"/>
      <c r="AO39" s="99">
        <f t="shared" si="6"/>
        <v>0</v>
      </c>
      <c r="AP39" s="98"/>
      <c r="AQ39" s="233"/>
      <c r="AR39" s="244"/>
      <c r="AS39" s="242"/>
      <c r="AT39" s="242"/>
      <c r="AU39" s="243"/>
      <c r="AV39" s="243"/>
      <c r="AW39" s="98"/>
      <c r="AX39" s="98"/>
      <c r="AY39" s="86"/>
      <c r="AZ39" s="87"/>
      <c r="BA39" s="88"/>
      <c r="BB39" s="121"/>
      <c r="BC39" s="121"/>
      <c r="BD39" s="121"/>
      <c r="BE39" s="121"/>
      <c r="BF39" s="121"/>
      <c r="BG39" s="121"/>
      <c r="BH39" s="89"/>
    </row>
    <row r="40" spans="1:60" s="91" customFormat="1" x14ac:dyDescent="0.2">
      <c r="A40" s="258"/>
      <c r="B40" s="258"/>
      <c r="C40" s="244"/>
      <c r="D40" s="243"/>
      <c r="E40" s="233"/>
      <c r="F40" s="245"/>
      <c r="G40" s="98"/>
      <c r="H40" s="98"/>
      <c r="I40" s="83"/>
      <c r="J40" s="245"/>
      <c r="K40" s="245"/>
      <c r="L40" s="245"/>
      <c r="M40" s="245"/>
      <c r="N40" s="258"/>
      <c r="O40" s="257"/>
      <c r="P40" s="258"/>
      <c r="Q40" s="257"/>
      <c r="R40" s="246"/>
      <c r="S40" s="84"/>
      <c r="T40" s="85">
        <f t="shared" si="14"/>
        <v>0</v>
      </c>
      <c r="U40" s="233"/>
      <c r="V40" s="233"/>
      <c r="W40" s="98"/>
      <c r="X40" s="245"/>
      <c r="Y40" s="231"/>
      <c r="Z40" s="97">
        <f t="shared" si="8"/>
        <v>0</v>
      </c>
      <c r="AA40" s="98"/>
      <c r="AB40" s="98"/>
      <c r="AC40" s="231"/>
      <c r="AD40" s="233"/>
      <c r="AE40" s="99">
        <f t="shared" si="9"/>
        <v>0</v>
      </c>
      <c r="AF40" s="98"/>
      <c r="AG40" s="98"/>
      <c r="AH40" s="231"/>
      <c r="AI40" s="233"/>
      <c r="AJ40" s="99">
        <f t="shared" si="4"/>
        <v>0</v>
      </c>
      <c r="AK40" s="98"/>
      <c r="AL40" s="98"/>
      <c r="AM40" s="231"/>
      <c r="AN40" s="233"/>
      <c r="AO40" s="99">
        <f t="shared" si="6"/>
        <v>0</v>
      </c>
      <c r="AP40" s="98"/>
      <c r="AQ40" s="233"/>
      <c r="AR40" s="244"/>
      <c r="AS40" s="242"/>
      <c r="AT40" s="242"/>
      <c r="AU40" s="243"/>
      <c r="AV40" s="243"/>
      <c r="AW40" s="98"/>
      <c r="AX40" s="98"/>
      <c r="AY40" s="86"/>
      <c r="AZ40" s="87"/>
      <c r="BA40" s="88"/>
      <c r="BB40" s="125"/>
      <c r="BC40" s="125"/>
      <c r="BD40" s="125"/>
      <c r="BE40" s="125"/>
      <c r="BF40" s="125"/>
      <c r="BG40" s="125"/>
      <c r="BH40" s="89"/>
    </row>
    <row r="41" spans="1:60" s="91" customFormat="1" x14ac:dyDescent="0.2">
      <c r="A41" s="258">
        <v>11</v>
      </c>
      <c r="B41" s="258"/>
      <c r="C41" s="244" t="e">
        <f>+VLOOKUP(B41,$A$224:$B$262,2,0)</f>
        <v>#N/A</v>
      </c>
      <c r="D41" s="243"/>
      <c r="E41" s="233" t="str">
        <f>IF(D41=$D$194,$E$194,IF(D41=$D$195,$E$195,IF(D41=$D$196,$E$196,IF(D41=$D$197,$E$197,IF(D41=$D$198,$E$198,IF(D41=$D$199,$E$199,IF(D41=$D$200,$E$200,IF(D41=$D$201,$E$201,IF(D41=$D$202,$E$202,IF(D41=$D$203,$E$203,IF(D41=VICERRECTORÍA_ACADÉMICA_,BF194,IF(D41=PLANEACIÓN_,BF196, IF(D41=_VICERRECTORÍA_INVESTIGACIONES_INNOVACIÓN_Y_EXTENSIÓN_,BF195,IF(D41=VICERRECTORÍA_ADMINISTRATIVA_FINANCIERA_,BF197,IF(D41=_VICERRECTORÍA_RESPONSABILIDAD_SOCIAL_Y_BIENESTAR_UNIVERSITARIO_,BF198," ")))))))))))))))</f>
        <v xml:space="preserve"> </v>
      </c>
      <c r="F41" s="245"/>
      <c r="G41" s="98"/>
      <c r="H41" s="98"/>
      <c r="I41" s="83"/>
      <c r="J41" s="245"/>
      <c r="K41" s="258"/>
      <c r="L41" s="245"/>
      <c r="M41" s="245"/>
      <c r="N41" s="258"/>
      <c r="O41" s="257">
        <f t="shared" ref="O41" si="88">IF(N41="ALTA",5,IF(N41="MEDIO ALTA",4,IF(N41="MEDIA",3,IF(N41="MEDIO BAJA",2,IF(N41="BAJA",1,0)))))</f>
        <v>0</v>
      </c>
      <c r="P41" s="258"/>
      <c r="Q41" s="257">
        <f t="shared" ref="Q41" si="89">IF(P41="ALTO",5,IF(P41="MEDIO-ALTO",4,IF(P41="MEDIO",3,IF(P41="MEDIO-BAJO",2,IF(P41="BAJO",1,0)))))</f>
        <v>0</v>
      </c>
      <c r="R41" s="246">
        <f t="shared" si="40"/>
        <v>0</v>
      </c>
      <c r="S41" s="84"/>
      <c r="T41" s="85">
        <f t="shared" si="14"/>
        <v>0</v>
      </c>
      <c r="U41" s="233" t="e">
        <f>ROUND(AVERAGEIF(T41:T43,"&gt;0"),0)</f>
        <v>#DIV/0!</v>
      </c>
      <c r="V41" s="233" t="e">
        <f>U41*0.6</f>
        <v>#DIV/0!</v>
      </c>
      <c r="W41" s="98"/>
      <c r="X41" s="245" t="e">
        <f t="shared" ref="X41" si="90">IF(S41="No_existen",5*$X$10,Y41*$X$10)</f>
        <v>#DIV/0!</v>
      </c>
      <c r="Y41" s="231" t="e">
        <f t="shared" ref="Y41" si="91">ROUND(AVERAGEIF(Z41:Z43,"&gt;0"),0)</f>
        <v>#DIV/0!</v>
      </c>
      <c r="Z41" s="97">
        <f t="shared" si="8"/>
        <v>0</v>
      </c>
      <c r="AA41" s="98"/>
      <c r="AB41" s="98"/>
      <c r="AC41" s="231" t="e">
        <f t="shared" ref="AC41" si="92">IF(S41="No_existen",5*$AC$10,AD41*$AC$10)</f>
        <v>#DIV/0!</v>
      </c>
      <c r="AD41" s="233" t="e">
        <f t="shared" ref="AD41" si="93">ROUND(AVERAGEIF(AE41:AE43,"&gt;0"),0)</f>
        <v>#DIV/0!</v>
      </c>
      <c r="AE41" s="99">
        <f t="shared" si="9"/>
        <v>0</v>
      </c>
      <c r="AF41" s="98"/>
      <c r="AG41" s="98"/>
      <c r="AH41" s="231" t="e">
        <f>IF(S41="No_existen",5*$AH$10,AI41*$AH$10)</f>
        <v>#DIV/0!</v>
      </c>
      <c r="AI41" s="233" t="e">
        <f>ROUND(AVERAGEIF(AJ41:AJ43,"&gt;0"),0)</f>
        <v>#DIV/0!</v>
      </c>
      <c r="AJ41" s="99">
        <f t="shared" si="4"/>
        <v>0</v>
      </c>
      <c r="AK41" s="98"/>
      <c r="AL41" s="98"/>
      <c r="AM41" s="231" t="e">
        <f t="shared" ref="AM41" si="94">IF(S41="No_existen",5*$AM$10,AN41*$AM$10)</f>
        <v>#DIV/0!</v>
      </c>
      <c r="AN41" s="233" t="e">
        <f t="shared" ref="AN41" si="95">ROUND(AVERAGEIF(AO41:AO43,"&gt;0"),0)</f>
        <v>#DIV/0!</v>
      </c>
      <c r="AO41" s="99">
        <f t="shared" si="6"/>
        <v>0</v>
      </c>
      <c r="AP41" s="98"/>
      <c r="AQ41" s="233" t="e">
        <f t="shared" ref="AQ41" si="96">ROUND(AVERAGE(U41,Y41,AD41,AI41,AN41),0)</f>
        <v>#DIV/0!</v>
      </c>
      <c r="AR41" s="244" t="e">
        <f t="shared" ref="AR41" si="97">IF(AQ41&lt;1.5,"FUERTE",IF(AND(AQ41&gt;=1.5,AQ41&lt;2.5),"ACEPTABLE",IF(AQ41&gt;=5,"INEXISTENTE","DÉBIL")))</f>
        <v>#DIV/0!</v>
      </c>
      <c r="AS41" s="242">
        <f t="shared" ref="AS41" si="98">IF(R41=0,0,ROUND((R41*AQ41),0))</f>
        <v>0</v>
      </c>
      <c r="AT41" s="242" t="str">
        <f t="shared" ref="AT41" si="99">IF(AS41&gt;=36,"GRAVE", IF(AS41&lt;=10, "LEVE", "MODERADO"))</f>
        <v>LEVE</v>
      </c>
      <c r="AU41" s="243"/>
      <c r="AV41" s="243"/>
      <c r="AW41" s="98"/>
      <c r="AX41" s="98"/>
      <c r="AY41" s="86"/>
      <c r="AZ41" s="87"/>
      <c r="BA41" s="88"/>
      <c r="BB41" s="121"/>
      <c r="BC41" s="121"/>
      <c r="BD41" s="121"/>
      <c r="BE41" s="121"/>
      <c r="BF41" s="121"/>
      <c r="BG41" s="121"/>
      <c r="BH41" s="89"/>
    </row>
    <row r="42" spans="1:60" s="91" customFormat="1" x14ac:dyDescent="0.2">
      <c r="A42" s="258"/>
      <c r="B42" s="258"/>
      <c r="C42" s="244"/>
      <c r="D42" s="243"/>
      <c r="E42" s="233"/>
      <c r="F42" s="245"/>
      <c r="G42" s="98"/>
      <c r="H42" s="98"/>
      <c r="I42" s="83"/>
      <c r="J42" s="245"/>
      <c r="K42" s="245"/>
      <c r="L42" s="245"/>
      <c r="M42" s="245"/>
      <c r="N42" s="258"/>
      <c r="O42" s="257"/>
      <c r="P42" s="258"/>
      <c r="Q42" s="257"/>
      <c r="R42" s="246"/>
      <c r="S42" s="84"/>
      <c r="T42" s="85">
        <f t="shared" si="14"/>
        <v>0</v>
      </c>
      <c r="U42" s="233"/>
      <c r="V42" s="233"/>
      <c r="W42" s="98"/>
      <c r="X42" s="245"/>
      <c r="Y42" s="231"/>
      <c r="Z42" s="97">
        <f t="shared" si="8"/>
        <v>0</v>
      </c>
      <c r="AA42" s="98"/>
      <c r="AB42" s="98"/>
      <c r="AC42" s="231"/>
      <c r="AD42" s="233"/>
      <c r="AE42" s="99">
        <f t="shared" si="9"/>
        <v>0</v>
      </c>
      <c r="AF42" s="98"/>
      <c r="AG42" s="98"/>
      <c r="AH42" s="231"/>
      <c r="AI42" s="233"/>
      <c r="AJ42" s="99">
        <f t="shared" si="4"/>
        <v>0</v>
      </c>
      <c r="AK42" s="98"/>
      <c r="AL42" s="98"/>
      <c r="AM42" s="231"/>
      <c r="AN42" s="233"/>
      <c r="AO42" s="99">
        <f t="shared" si="6"/>
        <v>0</v>
      </c>
      <c r="AP42" s="98"/>
      <c r="AQ42" s="233"/>
      <c r="AR42" s="244"/>
      <c r="AS42" s="242"/>
      <c r="AT42" s="242"/>
      <c r="AU42" s="243"/>
      <c r="AV42" s="243"/>
      <c r="AW42" s="98"/>
      <c r="AX42" s="98"/>
      <c r="AY42" s="86"/>
      <c r="AZ42" s="87"/>
      <c r="BA42" s="88"/>
      <c r="BB42" s="121"/>
      <c r="BC42" s="121"/>
      <c r="BD42" s="121"/>
      <c r="BE42" s="121"/>
      <c r="BF42" s="121"/>
      <c r="BG42" s="121"/>
      <c r="BH42" s="89"/>
    </row>
    <row r="43" spans="1:60" s="91" customFormat="1" x14ac:dyDescent="0.2">
      <c r="A43" s="258"/>
      <c r="B43" s="258"/>
      <c r="C43" s="244"/>
      <c r="D43" s="243"/>
      <c r="E43" s="233"/>
      <c r="F43" s="245"/>
      <c r="G43" s="98"/>
      <c r="H43" s="98"/>
      <c r="I43" s="83"/>
      <c r="J43" s="245"/>
      <c r="K43" s="245"/>
      <c r="L43" s="245"/>
      <c r="M43" s="245"/>
      <c r="N43" s="258"/>
      <c r="O43" s="257"/>
      <c r="P43" s="258"/>
      <c r="Q43" s="257"/>
      <c r="R43" s="246"/>
      <c r="S43" s="84"/>
      <c r="T43" s="85">
        <f t="shared" si="14"/>
        <v>0</v>
      </c>
      <c r="U43" s="233"/>
      <c r="V43" s="233"/>
      <c r="W43" s="98"/>
      <c r="X43" s="245"/>
      <c r="Y43" s="231"/>
      <c r="Z43" s="97">
        <f t="shared" si="8"/>
        <v>0</v>
      </c>
      <c r="AA43" s="98"/>
      <c r="AB43" s="98"/>
      <c r="AC43" s="231"/>
      <c r="AD43" s="233"/>
      <c r="AE43" s="99">
        <f t="shared" si="9"/>
        <v>0</v>
      </c>
      <c r="AF43" s="98"/>
      <c r="AG43" s="98"/>
      <c r="AH43" s="231"/>
      <c r="AI43" s="233"/>
      <c r="AJ43" s="99">
        <f t="shared" si="4"/>
        <v>0</v>
      </c>
      <c r="AK43" s="98"/>
      <c r="AL43" s="98"/>
      <c r="AM43" s="231"/>
      <c r="AN43" s="233"/>
      <c r="AO43" s="99">
        <f t="shared" si="6"/>
        <v>0</v>
      </c>
      <c r="AP43" s="98"/>
      <c r="AQ43" s="233"/>
      <c r="AR43" s="244"/>
      <c r="AS43" s="242"/>
      <c r="AT43" s="242"/>
      <c r="AU43" s="243"/>
      <c r="AV43" s="243"/>
      <c r="AW43" s="98"/>
      <c r="AX43" s="98"/>
      <c r="AY43" s="86"/>
      <c r="AZ43" s="87"/>
      <c r="BA43" s="88"/>
      <c r="BB43" s="125"/>
      <c r="BC43" s="125"/>
      <c r="BD43" s="125"/>
      <c r="BE43" s="125"/>
      <c r="BF43" s="125"/>
      <c r="BG43" s="125"/>
      <c r="BH43" s="89"/>
    </row>
    <row r="44" spans="1:60" s="91" customFormat="1" x14ac:dyDescent="0.2">
      <c r="A44" s="258">
        <v>12</v>
      </c>
      <c r="B44" s="258"/>
      <c r="C44" s="244" t="e">
        <f>+VLOOKUP(B44,$A$224:$B$262,2,0)</f>
        <v>#N/A</v>
      </c>
      <c r="D44" s="243"/>
      <c r="E44" s="233" t="str">
        <f>IF(D44=$D$194,$E$194,IF(D44=$D$195,$E$195,IF(D44=$D$196,$E$196,IF(D44=$D$197,$E$197,IF(D44=$D$198,$E$198,IF(D44=$D$199,$E$199,IF(D44=$D$200,$E$200,IF(D44=$D$201,$E$201,IF(D44=$D$202,$E$202,IF(D44=$D$203,$E$203,IF(D44=VICERRECTORÍA_ACADÉMICA_,BF194,IF(D44=PLANEACIÓN_,BF196, IF(D44=_VICERRECTORÍA_INVESTIGACIONES_INNOVACIÓN_Y_EXTENSIÓN_,BF195,IF(D44=VICERRECTORÍA_ADMINISTRATIVA_FINANCIERA_,BF197,IF(D44=_VICERRECTORÍA_RESPONSABILIDAD_SOCIAL_Y_BIENESTAR_UNIVERSITARIO_,BF198," ")))))))))))))))</f>
        <v xml:space="preserve"> </v>
      </c>
      <c r="F44" s="245"/>
      <c r="G44" s="98"/>
      <c r="H44" s="98"/>
      <c r="I44" s="83"/>
      <c r="J44" s="245"/>
      <c r="K44" s="258"/>
      <c r="L44" s="245"/>
      <c r="M44" s="245"/>
      <c r="N44" s="258"/>
      <c r="O44" s="257">
        <f t="shared" ref="O44" si="100">IF(N44="ALTA",5,IF(N44="MEDIO ALTA",4,IF(N44="MEDIA",3,IF(N44="MEDIO BAJA",2,IF(N44="BAJA",1,0)))))</f>
        <v>0</v>
      </c>
      <c r="P44" s="258"/>
      <c r="Q44" s="257">
        <f t="shared" ref="Q44" si="101">IF(P44="ALTO",5,IF(P44="MEDIO-ALTO",4,IF(P44="MEDIO",3,IF(P44="MEDIO-BAJO",2,IF(P44="BAJO",1,0)))))</f>
        <v>0</v>
      </c>
      <c r="R44" s="246">
        <f t="shared" si="40"/>
        <v>0</v>
      </c>
      <c r="S44" s="84"/>
      <c r="T44" s="85">
        <f t="shared" si="14"/>
        <v>0</v>
      </c>
      <c r="U44" s="233" t="e">
        <f>ROUND(AVERAGEIF(T44:T46,"&gt;0"),0)</f>
        <v>#DIV/0!</v>
      </c>
      <c r="V44" s="233" t="e">
        <f>U44*0.6</f>
        <v>#DIV/0!</v>
      </c>
      <c r="W44" s="98"/>
      <c r="X44" s="245" t="e">
        <f>IF(S44="No_existen",5*$X$10,Y44*$X$10)</f>
        <v>#DIV/0!</v>
      </c>
      <c r="Y44" s="231" t="e">
        <f>ROUND(AVERAGEIF(Z44:Z46,"&gt;0"),0)</f>
        <v>#DIV/0!</v>
      </c>
      <c r="Z44" s="97">
        <f t="shared" si="8"/>
        <v>0</v>
      </c>
      <c r="AA44" s="98"/>
      <c r="AB44" s="98"/>
      <c r="AC44" s="231" t="e">
        <f>IF(S44="No_existen",5*$AC$10,AD44*$AC$10)</f>
        <v>#DIV/0!</v>
      </c>
      <c r="AD44" s="233" t="e">
        <f t="shared" ref="AD44" si="102">ROUND(AVERAGEIF(AE44:AE46,"&gt;0"),0)</f>
        <v>#DIV/0!</v>
      </c>
      <c r="AE44" s="99">
        <f t="shared" si="9"/>
        <v>0</v>
      </c>
      <c r="AF44" s="98"/>
      <c r="AG44" s="98"/>
      <c r="AH44" s="231" t="e">
        <f t="shared" ref="AH44" si="103">IF(S44="No_existen",5*$AH$10,AI44*$AH$10)</f>
        <v>#DIV/0!</v>
      </c>
      <c r="AI44" s="233" t="e">
        <f t="shared" ref="AI44" si="104">ROUND(AVERAGEIF(AJ44:AJ46,"&gt;0"),0)</f>
        <v>#DIV/0!</v>
      </c>
      <c r="AJ44" s="99">
        <f t="shared" si="4"/>
        <v>0</v>
      </c>
      <c r="AK44" s="98"/>
      <c r="AL44" s="98"/>
      <c r="AM44" s="231" t="e">
        <f t="shared" ref="AM44" si="105">IF(S44="No_existen",5*$AM$10,AN44*$AM$10)</f>
        <v>#DIV/0!</v>
      </c>
      <c r="AN44" s="233" t="e">
        <f t="shared" ref="AN44" si="106">ROUND(AVERAGEIF(AO44:AO46,"&gt;0"),0)</f>
        <v>#DIV/0!</v>
      </c>
      <c r="AO44" s="99">
        <f t="shared" si="6"/>
        <v>0</v>
      </c>
      <c r="AP44" s="98"/>
      <c r="AQ44" s="233" t="e">
        <f t="shared" ref="AQ44" si="107">ROUND(AVERAGE(U44,Y44,AD44,AI44,AN44),0)</f>
        <v>#DIV/0!</v>
      </c>
      <c r="AR44" s="244" t="e">
        <f t="shared" ref="AR44" si="108">IF(AQ44&lt;1.5,"FUERTE",IF(AND(AQ44&gt;=1.5,AQ44&lt;2.5),"ACEPTABLE",IF(AQ44&gt;=5,"INEXISTENTE","DÉBIL")))</f>
        <v>#DIV/0!</v>
      </c>
      <c r="AS44" s="242">
        <f t="shared" ref="AS44" si="109">IF(R44=0,0,ROUND((R44*AQ44),0))</f>
        <v>0</v>
      </c>
      <c r="AT44" s="242" t="str">
        <f t="shared" ref="AT44" si="110">IF(AS44&gt;=36,"GRAVE", IF(AS44&lt;=10, "LEVE", "MODERADO"))</f>
        <v>LEVE</v>
      </c>
      <c r="AU44" s="243"/>
      <c r="AV44" s="243"/>
      <c r="AW44" s="98"/>
      <c r="AX44" s="98"/>
      <c r="AY44" s="86"/>
      <c r="AZ44" s="87"/>
      <c r="BA44" s="88"/>
      <c r="BB44" s="121"/>
      <c r="BC44" s="121"/>
      <c r="BD44" s="121"/>
      <c r="BE44" s="121"/>
      <c r="BF44" s="121"/>
      <c r="BG44" s="121"/>
      <c r="BH44" s="89"/>
    </row>
    <row r="45" spans="1:60" s="91" customFormat="1" x14ac:dyDescent="0.2">
      <c r="A45" s="258"/>
      <c r="B45" s="258"/>
      <c r="C45" s="244"/>
      <c r="D45" s="243"/>
      <c r="E45" s="233"/>
      <c r="F45" s="245"/>
      <c r="G45" s="98"/>
      <c r="H45" s="98"/>
      <c r="I45" s="83"/>
      <c r="J45" s="245"/>
      <c r="K45" s="245"/>
      <c r="L45" s="245"/>
      <c r="M45" s="245"/>
      <c r="N45" s="258"/>
      <c r="O45" s="257"/>
      <c r="P45" s="258"/>
      <c r="Q45" s="257"/>
      <c r="R45" s="246"/>
      <c r="S45" s="84"/>
      <c r="T45" s="85">
        <f t="shared" si="14"/>
        <v>0</v>
      </c>
      <c r="U45" s="233"/>
      <c r="V45" s="233"/>
      <c r="W45" s="98"/>
      <c r="X45" s="245"/>
      <c r="Y45" s="231"/>
      <c r="Z45" s="97">
        <f t="shared" si="8"/>
        <v>0</v>
      </c>
      <c r="AA45" s="98"/>
      <c r="AB45" s="98"/>
      <c r="AC45" s="231"/>
      <c r="AD45" s="233"/>
      <c r="AE45" s="99">
        <f t="shared" si="9"/>
        <v>0</v>
      </c>
      <c r="AF45" s="98"/>
      <c r="AG45" s="98"/>
      <c r="AH45" s="231"/>
      <c r="AI45" s="233"/>
      <c r="AJ45" s="99">
        <f t="shared" si="4"/>
        <v>0</v>
      </c>
      <c r="AK45" s="98"/>
      <c r="AL45" s="98"/>
      <c r="AM45" s="231"/>
      <c r="AN45" s="233"/>
      <c r="AO45" s="99">
        <f t="shared" si="6"/>
        <v>0</v>
      </c>
      <c r="AP45" s="98"/>
      <c r="AQ45" s="233"/>
      <c r="AR45" s="244"/>
      <c r="AS45" s="242"/>
      <c r="AT45" s="242"/>
      <c r="AU45" s="243"/>
      <c r="AV45" s="243"/>
      <c r="AW45" s="98"/>
      <c r="AX45" s="98"/>
      <c r="AY45" s="86"/>
      <c r="AZ45" s="87"/>
      <c r="BA45" s="88"/>
      <c r="BB45" s="121"/>
      <c r="BC45" s="121"/>
      <c r="BD45" s="121"/>
      <c r="BE45" s="121"/>
      <c r="BF45" s="121"/>
      <c r="BG45" s="121"/>
      <c r="BH45" s="89"/>
    </row>
    <row r="46" spans="1:60" s="91" customFormat="1" x14ac:dyDescent="0.2">
      <c r="A46" s="258"/>
      <c r="B46" s="258"/>
      <c r="C46" s="244"/>
      <c r="D46" s="243"/>
      <c r="E46" s="233"/>
      <c r="F46" s="245"/>
      <c r="G46" s="98"/>
      <c r="H46" s="98"/>
      <c r="I46" s="83"/>
      <c r="J46" s="245"/>
      <c r="K46" s="245"/>
      <c r="L46" s="245"/>
      <c r="M46" s="245"/>
      <c r="N46" s="258"/>
      <c r="O46" s="257"/>
      <c r="P46" s="258"/>
      <c r="Q46" s="257"/>
      <c r="R46" s="246"/>
      <c r="S46" s="84"/>
      <c r="T46" s="85">
        <f t="shared" si="14"/>
        <v>0</v>
      </c>
      <c r="U46" s="233"/>
      <c r="V46" s="233"/>
      <c r="W46" s="98"/>
      <c r="X46" s="245"/>
      <c r="Y46" s="231"/>
      <c r="Z46" s="97">
        <f t="shared" si="8"/>
        <v>0</v>
      </c>
      <c r="AA46" s="98"/>
      <c r="AB46" s="98"/>
      <c r="AC46" s="231"/>
      <c r="AD46" s="233"/>
      <c r="AE46" s="99">
        <f t="shared" si="9"/>
        <v>0</v>
      </c>
      <c r="AF46" s="98"/>
      <c r="AG46" s="98"/>
      <c r="AH46" s="231"/>
      <c r="AI46" s="233"/>
      <c r="AJ46" s="99">
        <f t="shared" si="4"/>
        <v>0</v>
      </c>
      <c r="AK46" s="98"/>
      <c r="AL46" s="98"/>
      <c r="AM46" s="231"/>
      <c r="AN46" s="233"/>
      <c r="AO46" s="99">
        <f t="shared" si="6"/>
        <v>0</v>
      </c>
      <c r="AP46" s="98"/>
      <c r="AQ46" s="233"/>
      <c r="AR46" s="244"/>
      <c r="AS46" s="242"/>
      <c r="AT46" s="242"/>
      <c r="AU46" s="243"/>
      <c r="AV46" s="243"/>
      <c r="AW46" s="98"/>
      <c r="AX46" s="98"/>
      <c r="AY46" s="86"/>
      <c r="AZ46" s="87"/>
      <c r="BA46" s="88"/>
      <c r="BB46" s="121"/>
      <c r="BC46" s="121"/>
      <c r="BD46" s="121"/>
      <c r="BE46" s="121"/>
      <c r="BF46" s="121"/>
      <c r="BG46" s="121"/>
      <c r="BH46" s="89"/>
    </row>
    <row r="47" spans="1:60" s="91" customFormat="1" x14ac:dyDescent="0.2">
      <c r="A47" s="258">
        <v>13</v>
      </c>
      <c r="B47" s="258"/>
      <c r="C47" s="244" t="e">
        <f>+VLOOKUP(B47,$A$224:$B$262,2,0)</f>
        <v>#N/A</v>
      </c>
      <c r="D47" s="243"/>
      <c r="E47" s="233" t="str">
        <f>IF(D47=$D$194,$E$194,IF(D47=$D$195,$E$195,IF(D47=$D$196,$E$196,IF(D47=$D$197,$E$197,IF(D47=$D$198,$E$198,IF(D47=$D$199,$E$199,IF(D47=$D$200,$E$200,IF(D47=$D$201,$E$201,IF(D47=$D$202,$E$202,IF(D47=$D$203,$E$203,IF(D47=VICERRECTORÍA_ACADÉMICA_,BF194,IF(D47=PLANEACIÓN_,BF196, IF(D47=_VICERRECTORÍA_INVESTIGACIONES_INNOVACIÓN_Y_EXTENSIÓN_,BF195,IF(D47=VICERRECTORÍA_ADMINISTRATIVA_FINANCIERA_,BF197,IF(D47=_VICERRECTORÍA_RESPONSABILIDAD_SOCIAL_Y_BIENESTAR_UNIVERSITARIO_,BF198," ")))))))))))))))</f>
        <v xml:space="preserve"> </v>
      </c>
      <c r="F47" s="245"/>
      <c r="G47" s="98"/>
      <c r="H47" s="98"/>
      <c r="I47" s="83"/>
      <c r="J47" s="245"/>
      <c r="K47" s="255"/>
      <c r="L47" s="262"/>
      <c r="M47" s="245"/>
      <c r="N47" s="258"/>
      <c r="O47" s="257">
        <f t="shared" ref="O47" si="111">IF(N47="ALTA",5,IF(N47="MEDIO ALTA",4,IF(N47="MEDIA",3,IF(N47="MEDIO BAJA",2,IF(N47="BAJA",1,0)))))</f>
        <v>0</v>
      </c>
      <c r="P47" s="258"/>
      <c r="Q47" s="257">
        <f t="shared" ref="Q47" si="112">IF(P47="ALTO",5,IF(P47="MEDIO-ALTO",4,IF(P47="MEDIO",3,IF(P47="MEDIO-BAJO",2,IF(P47="BAJO",1,0)))))</f>
        <v>0</v>
      </c>
      <c r="R47" s="246">
        <f t="shared" si="40"/>
        <v>0</v>
      </c>
      <c r="S47" s="84"/>
      <c r="T47" s="85">
        <f t="shared" si="14"/>
        <v>0</v>
      </c>
      <c r="U47" s="233" t="e">
        <f>ROUND(AVERAGEIF(T47:T49,"&gt;0"),0)</f>
        <v>#DIV/0!</v>
      </c>
      <c r="V47" s="233" t="e">
        <f>U47*0.6</f>
        <v>#DIV/0!</v>
      </c>
      <c r="W47" s="98"/>
      <c r="X47" s="245" t="e">
        <f t="shared" ref="X47" si="113">IF(S47="No_existen",5*$X$10,Y47*$X$10)</f>
        <v>#DIV/0!</v>
      </c>
      <c r="Y47" s="231" t="e">
        <f t="shared" ref="Y47" si="114">ROUND(AVERAGEIF(Z47:Z49,"&gt;0"),0)</f>
        <v>#DIV/0!</v>
      </c>
      <c r="Z47" s="97">
        <f t="shared" si="8"/>
        <v>0</v>
      </c>
      <c r="AA47" s="98"/>
      <c r="AB47" s="98"/>
      <c r="AC47" s="231" t="e">
        <f t="shared" ref="AC47" si="115">IF(S47="No_existen",5*$AC$10,AD47*$AC$10)</f>
        <v>#DIV/0!</v>
      </c>
      <c r="AD47" s="233" t="e">
        <f>ROUND(AVERAGEIF(AE47:AE49,"&gt;0"),0)</f>
        <v>#DIV/0!</v>
      </c>
      <c r="AE47" s="99">
        <f t="shared" si="9"/>
        <v>0</v>
      </c>
      <c r="AF47" s="98"/>
      <c r="AG47" s="98"/>
      <c r="AH47" s="231" t="e">
        <f>IF(S47="No_existen",5*$AH$10,AI47*$AH$10)</f>
        <v>#DIV/0!</v>
      </c>
      <c r="AI47" s="233" t="e">
        <f t="shared" ref="AI47" si="116">ROUND(AVERAGEIF(AJ47:AJ49,"&gt;0"),0)</f>
        <v>#DIV/0!</v>
      </c>
      <c r="AJ47" s="99">
        <f t="shared" si="4"/>
        <v>0</v>
      </c>
      <c r="AK47" s="98"/>
      <c r="AL47" s="98"/>
      <c r="AM47" s="231" t="e">
        <f t="shared" ref="AM47" si="117">IF(S47="No_existen",5*$AM$10,AN47*$AM$10)</f>
        <v>#DIV/0!</v>
      </c>
      <c r="AN47" s="233" t="e">
        <f t="shared" ref="AN47" si="118">ROUND(AVERAGEIF(AO47:AO49,"&gt;0"),0)</f>
        <v>#DIV/0!</v>
      </c>
      <c r="AO47" s="99">
        <f t="shared" si="6"/>
        <v>0</v>
      </c>
      <c r="AP47" s="98"/>
      <c r="AQ47" s="233" t="e">
        <f t="shared" ref="AQ47" si="119">ROUND(AVERAGE(U47,Y47,AD47,AI47,AN47),0)</f>
        <v>#DIV/0!</v>
      </c>
      <c r="AR47" s="244" t="e">
        <f t="shared" ref="AR47" si="120">IF(AQ47&lt;1.5,"FUERTE",IF(AND(AQ47&gt;=1.5,AQ47&lt;2.5),"ACEPTABLE",IF(AQ47&gt;=5,"INEXISTENTE","DÉBIL")))</f>
        <v>#DIV/0!</v>
      </c>
      <c r="AS47" s="242">
        <f t="shared" ref="AS47" si="121">IF(R47=0,0,ROUND((R47*AQ47),0))</f>
        <v>0</v>
      </c>
      <c r="AT47" s="242" t="str">
        <f t="shared" ref="AT47" si="122">IF(AS47&gt;=36,"GRAVE", IF(AS47&lt;=10, "LEVE", "MODERADO"))</f>
        <v>LEVE</v>
      </c>
      <c r="AU47" s="243"/>
      <c r="AV47" s="243"/>
      <c r="AW47" s="98"/>
      <c r="AX47" s="98"/>
      <c r="AY47" s="86"/>
      <c r="AZ47" s="87"/>
      <c r="BA47" s="88"/>
      <c r="BB47" s="125"/>
      <c r="BC47" s="125"/>
      <c r="BD47" s="125"/>
      <c r="BE47" s="125"/>
      <c r="BF47" s="125"/>
      <c r="BG47" s="125"/>
      <c r="BH47" s="89"/>
    </row>
    <row r="48" spans="1:60" s="91" customFormat="1" x14ac:dyDescent="0.2">
      <c r="A48" s="258"/>
      <c r="B48" s="258"/>
      <c r="C48" s="244"/>
      <c r="D48" s="243"/>
      <c r="E48" s="233"/>
      <c r="F48" s="245"/>
      <c r="G48" s="98"/>
      <c r="H48" s="98"/>
      <c r="I48" s="83"/>
      <c r="J48" s="245"/>
      <c r="K48" s="262"/>
      <c r="L48" s="262"/>
      <c r="M48" s="245"/>
      <c r="N48" s="258"/>
      <c r="O48" s="257"/>
      <c r="P48" s="258"/>
      <c r="Q48" s="257"/>
      <c r="R48" s="246"/>
      <c r="S48" s="84"/>
      <c r="T48" s="85">
        <f t="shared" si="14"/>
        <v>0</v>
      </c>
      <c r="U48" s="233"/>
      <c r="V48" s="233"/>
      <c r="W48" s="98"/>
      <c r="X48" s="245"/>
      <c r="Y48" s="231"/>
      <c r="Z48" s="97">
        <f t="shared" si="8"/>
        <v>0</v>
      </c>
      <c r="AA48" s="98"/>
      <c r="AB48" s="98"/>
      <c r="AC48" s="231"/>
      <c r="AD48" s="233"/>
      <c r="AE48" s="99">
        <f t="shared" si="9"/>
        <v>0</v>
      </c>
      <c r="AF48" s="98"/>
      <c r="AG48" s="98"/>
      <c r="AH48" s="231"/>
      <c r="AI48" s="233"/>
      <c r="AJ48" s="99">
        <f t="shared" si="4"/>
        <v>0</v>
      </c>
      <c r="AK48" s="98"/>
      <c r="AL48" s="98"/>
      <c r="AM48" s="231"/>
      <c r="AN48" s="233"/>
      <c r="AO48" s="99">
        <f t="shared" si="6"/>
        <v>0</v>
      </c>
      <c r="AP48" s="98"/>
      <c r="AQ48" s="233"/>
      <c r="AR48" s="244"/>
      <c r="AS48" s="242"/>
      <c r="AT48" s="242"/>
      <c r="AU48" s="243"/>
      <c r="AV48" s="243"/>
      <c r="AW48" s="98"/>
      <c r="AX48" s="98"/>
      <c r="AY48" s="86"/>
      <c r="AZ48" s="87"/>
      <c r="BA48" s="88"/>
      <c r="BB48" s="121"/>
      <c r="BC48" s="121"/>
      <c r="BD48" s="121"/>
      <c r="BE48" s="121"/>
      <c r="BF48" s="121"/>
      <c r="BG48" s="121"/>
      <c r="BH48" s="89"/>
    </row>
    <row r="49" spans="1:60" s="91" customFormat="1" x14ac:dyDescent="0.2">
      <c r="A49" s="258"/>
      <c r="B49" s="258"/>
      <c r="C49" s="244"/>
      <c r="D49" s="243"/>
      <c r="E49" s="233"/>
      <c r="F49" s="245"/>
      <c r="G49" s="98"/>
      <c r="H49" s="98"/>
      <c r="I49" s="83"/>
      <c r="J49" s="245"/>
      <c r="K49" s="262"/>
      <c r="L49" s="262"/>
      <c r="M49" s="245"/>
      <c r="N49" s="258"/>
      <c r="O49" s="257"/>
      <c r="P49" s="258"/>
      <c r="Q49" s="257"/>
      <c r="R49" s="246"/>
      <c r="S49" s="84"/>
      <c r="T49" s="85">
        <f t="shared" si="14"/>
        <v>0</v>
      </c>
      <c r="U49" s="233"/>
      <c r="V49" s="233"/>
      <c r="W49" s="98"/>
      <c r="X49" s="245"/>
      <c r="Y49" s="231"/>
      <c r="Z49" s="97">
        <f t="shared" si="8"/>
        <v>0</v>
      </c>
      <c r="AA49" s="98"/>
      <c r="AB49" s="98"/>
      <c r="AC49" s="231"/>
      <c r="AD49" s="233"/>
      <c r="AE49" s="99">
        <f t="shared" si="9"/>
        <v>0</v>
      </c>
      <c r="AF49" s="98"/>
      <c r="AG49" s="98"/>
      <c r="AH49" s="231"/>
      <c r="AI49" s="233"/>
      <c r="AJ49" s="99">
        <f t="shared" si="4"/>
        <v>0</v>
      </c>
      <c r="AK49" s="98"/>
      <c r="AL49" s="98"/>
      <c r="AM49" s="231"/>
      <c r="AN49" s="233"/>
      <c r="AO49" s="99">
        <f t="shared" si="6"/>
        <v>0</v>
      </c>
      <c r="AP49" s="98"/>
      <c r="AQ49" s="233"/>
      <c r="AR49" s="244"/>
      <c r="AS49" s="242"/>
      <c r="AT49" s="242"/>
      <c r="AU49" s="243"/>
      <c r="AV49" s="243"/>
      <c r="AW49" s="98"/>
      <c r="AX49" s="98"/>
      <c r="AY49" s="86"/>
      <c r="AZ49" s="87"/>
      <c r="BA49" s="88"/>
      <c r="BB49" s="121"/>
      <c r="BC49" s="121"/>
      <c r="BD49" s="121"/>
      <c r="BE49" s="121"/>
      <c r="BF49" s="121"/>
      <c r="BG49" s="121"/>
      <c r="BH49" s="89"/>
    </row>
    <row r="50" spans="1:60" s="91" customFormat="1" x14ac:dyDescent="0.2">
      <c r="A50" s="258">
        <v>14</v>
      </c>
      <c r="B50" s="258"/>
      <c r="C50" s="244" t="e">
        <f>+VLOOKUP(B50,$A$224:$B$262,2,0)</f>
        <v>#N/A</v>
      </c>
      <c r="D50" s="243"/>
      <c r="E50" s="233" t="str">
        <f>IF(D50=$D$194,$E$194,IF(D50=$D$195,$E$195,IF(D50=$D$196,$E$196,IF(D50=$D$197,$E$197,IF(D50=$D$198,$E$198,IF(D50=$D$199,$E$199,IF(D50=$D$200,$E$200,IF(D50=$D$201,$E$201,IF(D50=$D$202,$E$202,IF(D50=$D$203,$E$203,IF(D50=VICERRECTORÍA_ACADÉMICA_,BF194,IF(D50=PLANEACIÓN_,BF196, IF(D50=_VICERRECTORÍA_INVESTIGACIONES_INNOVACIÓN_Y_EXTENSIÓN_,BF195,IF(D50=VICERRECTORÍA_ADMINISTRATIVA_FINANCIERA_,BF197,IF(D50=_VICERRECTORÍA_RESPONSABILIDAD_SOCIAL_Y_BIENESTAR_UNIVERSITARIO_,BF198," ")))))))))))))))</f>
        <v xml:space="preserve"> </v>
      </c>
      <c r="F50" s="245"/>
      <c r="G50" s="98"/>
      <c r="H50" s="98"/>
      <c r="I50" s="83"/>
      <c r="J50" s="245"/>
      <c r="K50" s="258"/>
      <c r="L50" s="245"/>
      <c r="M50" s="245"/>
      <c r="N50" s="258"/>
      <c r="O50" s="257">
        <f t="shared" ref="O50" si="123">IF(N50="ALTA",5,IF(N50="MEDIO ALTA",4,IF(N50="MEDIA",3,IF(N50="MEDIO BAJA",2,IF(N50="BAJA",1,0)))))</f>
        <v>0</v>
      </c>
      <c r="P50" s="258"/>
      <c r="Q50" s="257">
        <f t="shared" ref="Q50" si="124">IF(P50="ALTO",5,IF(P50="MEDIO-ALTO",4,IF(P50="MEDIO",3,IF(P50="MEDIO-BAJO",2,IF(P50="BAJO",1,0)))))</f>
        <v>0</v>
      </c>
      <c r="R50" s="246">
        <f t="shared" si="40"/>
        <v>0</v>
      </c>
      <c r="S50" s="84"/>
      <c r="T50" s="85">
        <f t="shared" si="14"/>
        <v>0</v>
      </c>
      <c r="U50" s="233" t="e">
        <f>ROUND(AVERAGEIF(T50:T52,"&gt;0"),0)</f>
        <v>#DIV/0!</v>
      </c>
      <c r="V50" s="233" t="e">
        <f t="shared" ref="V50" si="125">U50*0.6</f>
        <v>#DIV/0!</v>
      </c>
      <c r="W50" s="98"/>
      <c r="X50" s="245" t="e">
        <f t="shared" ref="X50" si="126">IF(S50="No_existen",5*$X$10,Y50*$X$10)</f>
        <v>#DIV/0!</v>
      </c>
      <c r="Y50" s="231" t="e">
        <f>ROUND(AVERAGEIF(Z50:Z52,"&gt;0"),0)</f>
        <v>#DIV/0!</v>
      </c>
      <c r="Z50" s="97">
        <f t="shared" si="8"/>
        <v>0</v>
      </c>
      <c r="AA50" s="98"/>
      <c r="AB50" s="98"/>
      <c r="AC50" s="231" t="e">
        <f>IF(S50="No_existen",5*$AC$10,AD50*$AC$10)</f>
        <v>#DIV/0!</v>
      </c>
      <c r="AD50" s="233" t="e">
        <f t="shared" ref="AD50" si="127">ROUND(AVERAGEIF(AE50:AE52,"&gt;0"),0)</f>
        <v>#DIV/0!</v>
      </c>
      <c r="AE50" s="99">
        <f t="shared" si="9"/>
        <v>0</v>
      </c>
      <c r="AF50" s="98"/>
      <c r="AG50" s="98"/>
      <c r="AH50" s="231" t="e">
        <f t="shared" ref="AH50" si="128">IF(S50="No_existen",5*$AH$10,AI50*$AH$10)</f>
        <v>#DIV/0!</v>
      </c>
      <c r="AI50" s="233" t="e">
        <f>ROUND(AVERAGEIF(AJ50:AJ52,"&gt;0"),0)</f>
        <v>#DIV/0!</v>
      </c>
      <c r="AJ50" s="99">
        <f t="shared" si="4"/>
        <v>0</v>
      </c>
      <c r="AK50" s="98"/>
      <c r="AL50" s="98"/>
      <c r="AM50" s="231" t="e">
        <f t="shared" ref="AM50" si="129">IF(S50="No_existen",5*$AM$10,AN50*$AM$10)</f>
        <v>#DIV/0!</v>
      </c>
      <c r="AN50" s="233" t="e">
        <f t="shared" ref="AN50" si="130">ROUND(AVERAGEIF(AO50:AO52,"&gt;0"),0)</f>
        <v>#DIV/0!</v>
      </c>
      <c r="AO50" s="99">
        <f t="shared" si="6"/>
        <v>0</v>
      </c>
      <c r="AP50" s="98"/>
      <c r="AQ50" s="233" t="e">
        <f t="shared" ref="AQ50" si="131">ROUND(AVERAGE(U50,Y50,AD50,AI50,AN50),0)</f>
        <v>#DIV/0!</v>
      </c>
      <c r="AR50" s="244" t="e">
        <f t="shared" ref="AR50" si="132">IF(AQ50&lt;1.5,"FUERTE",IF(AND(AQ50&gt;=1.5,AQ50&lt;2.5),"ACEPTABLE",IF(AQ50&gt;=5,"INEXISTENTE","DÉBIL")))</f>
        <v>#DIV/0!</v>
      </c>
      <c r="AS50" s="242">
        <f t="shared" ref="AS50" si="133">IF(R50=0,0,ROUND((R50*AQ50),0))</f>
        <v>0</v>
      </c>
      <c r="AT50" s="242" t="str">
        <f t="shared" ref="AT50" si="134">IF(AS50&gt;=36,"GRAVE", IF(AS50&lt;=10, "LEVE", "MODERADO"))</f>
        <v>LEVE</v>
      </c>
      <c r="AU50" s="243"/>
      <c r="AV50" s="243"/>
      <c r="AW50" s="98"/>
      <c r="AX50" s="98"/>
      <c r="AY50" s="86"/>
      <c r="AZ50" s="87"/>
      <c r="BA50" s="88"/>
      <c r="BB50" s="125"/>
      <c r="BC50" s="125"/>
      <c r="BD50" s="125"/>
      <c r="BE50" s="125"/>
      <c r="BF50" s="125"/>
      <c r="BG50" s="125"/>
      <c r="BH50" s="89"/>
    </row>
    <row r="51" spans="1:60" s="91" customFormat="1" x14ac:dyDescent="0.2">
      <c r="A51" s="258"/>
      <c r="B51" s="258"/>
      <c r="C51" s="244"/>
      <c r="D51" s="243"/>
      <c r="E51" s="233"/>
      <c r="F51" s="245"/>
      <c r="G51" s="98"/>
      <c r="H51" s="98"/>
      <c r="I51" s="83"/>
      <c r="J51" s="245"/>
      <c r="K51" s="245"/>
      <c r="L51" s="245"/>
      <c r="M51" s="245"/>
      <c r="N51" s="258"/>
      <c r="O51" s="257"/>
      <c r="P51" s="258"/>
      <c r="Q51" s="257"/>
      <c r="R51" s="246"/>
      <c r="S51" s="84"/>
      <c r="T51" s="85">
        <f t="shared" si="14"/>
        <v>0</v>
      </c>
      <c r="U51" s="233"/>
      <c r="V51" s="233"/>
      <c r="W51" s="98"/>
      <c r="X51" s="245"/>
      <c r="Y51" s="231"/>
      <c r="Z51" s="97">
        <f t="shared" si="8"/>
        <v>0</v>
      </c>
      <c r="AA51" s="98"/>
      <c r="AB51" s="98"/>
      <c r="AC51" s="231"/>
      <c r="AD51" s="233"/>
      <c r="AE51" s="99">
        <f t="shared" si="9"/>
        <v>0</v>
      </c>
      <c r="AF51" s="98"/>
      <c r="AG51" s="98"/>
      <c r="AH51" s="231"/>
      <c r="AI51" s="233"/>
      <c r="AJ51" s="99">
        <f t="shared" si="4"/>
        <v>0</v>
      </c>
      <c r="AK51" s="98"/>
      <c r="AL51" s="98"/>
      <c r="AM51" s="231"/>
      <c r="AN51" s="233"/>
      <c r="AO51" s="99">
        <f t="shared" si="6"/>
        <v>0</v>
      </c>
      <c r="AP51" s="98"/>
      <c r="AQ51" s="233"/>
      <c r="AR51" s="244"/>
      <c r="AS51" s="242"/>
      <c r="AT51" s="242"/>
      <c r="AU51" s="243"/>
      <c r="AV51" s="243"/>
      <c r="AW51" s="98"/>
      <c r="AX51" s="98"/>
      <c r="AY51" s="86"/>
      <c r="AZ51" s="87"/>
      <c r="BA51" s="88"/>
      <c r="BB51" s="121"/>
      <c r="BC51" s="121"/>
      <c r="BD51" s="121"/>
      <c r="BE51" s="121"/>
      <c r="BF51" s="121"/>
      <c r="BG51" s="121"/>
      <c r="BH51" s="89"/>
    </row>
    <row r="52" spans="1:60" s="91" customFormat="1" x14ac:dyDescent="0.2">
      <c r="A52" s="258"/>
      <c r="B52" s="258"/>
      <c r="C52" s="244"/>
      <c r="D52" s="243"/>
      <c r="E52" s="233"/>
      <c r="F52" s="245"/>
      <c r="G52" s="98"/>
      <c r="H52" s="98"/>
      <c r="I52" s="83"/>
      <c r="J52" s="245"/>
      <c r="K52" s="245"/>
      <c r="L52" s="245"/>
      <c r="M52" s="245"/>
      <c r="N52" s="258"/>
      <c r="O52" s="257"/>
      <c r="P52" s="258"/>
      <c r="Q52" s="257"/>
      <c r="R52" s="246"/>
      <c r="S52" s="84"/>
      <c r="T52" s="85">
        <f t="shared" si="14"/>
        <v>0</v>
      </c>
      <c r="U52" s="233"/>
      <c r="V52" s="233"/>
      <c r="W52" s="98"/>
      <c r="X52" s="245"/>
      <c r="Y52" s="231"/>
      <c r="Z52" s="97">
        <f t="shared" si="8"/>
        <v>0</v>
      </c>
      <c r="AA52" s="98"/>
      <c r="AB52" s="98"/>
      <c r="AC52" s="231"/>
      <c r="AD52" s="233"/>
      <c r="AE52" s="99">
        <f t="shared" si="9"/>
        <v>0</v>
      </c>
      <c r="AF52" s="98"/>
      <c r="AG52" s="98"/>
      <c r="AH52" s="231"/>
      <c r="AI52" s="233"/>
      <c r="AJ52" s="99">
        <f t="shared" si="4"/>
        <v>0</v>
      </c>
      <c r="AK52" s="98"/>
      <c r="AL52" s="98"/>
      <c r="AM52" s="231"/>
      <c r="AN52" s="233"/>
      <c r="AO52" s="99">
        <f t="shared" si="6"/>
        <v>0</v>
      </c>
      <c r="AP52" s="98"/>
      <c r="AQ52" s="233"/>
      <c r="AR52" s="244"/>
      <c r="AS52" s="242"/>
      <c r="AT52" s="242"/>
      <c r="AU52" s="243"/>
      <c r="AV52" s="243"/>
      <c r="AW52" s="98"/>
      <c r="AX52" s="98"/>
      <c r="AY52" s="86"/>
      <c r="AZ52" s="87"/>
      <c r="BA52" s="88"/>
      <c r="BB52" s="121"/>
      <c r="BC52" s="121"/>
      <c r="BD52" s="121"/>
      <c r="BE52" s="121"/>
      <c r="BF52" s="121"/>
      <c r="BG52" s="121"/>
      <c r="BH52" s="89"/>
    </row>
    <row r="53" spans="1:60" s="91" customFormat="1" x14ac:dyDescent="0.2">
      <c r="A53" s="258">
        <v>15</v>
      </c>
      <c r="B53" s="258"/>
      <c r="C53" s="244" t="e">
        <f>+VLOOKUP(B53,$A$224:$B$262,2,0)</f>
        <v>#N/A</v>
      </c>
      <c r="D53" s="243"/>
      <c r="E53" s="233" t="str">
        <f>IF(D53=$D$194,$E$194,IF(D53=$D$195,$E$195,IF(D53=$D$196,$E$196,IF(D53=$D$197,$E$197,IF(D53=$D$198,$E$198,IF(D53=$D$199,$E$199,IF(D53=$D$200,$E$200,IF(D53=$D$201,$E$201,IF(D53=$D$202,$E$202,IF(D53=$D$203,$E$203,IF(D53=VICERRECTORÍA_ACADÉMICA_,BF194,IF(D53=PLANEACIÓN_,BF196, IF(D53=_VICERRECTORÍA_INVESTIGACIONES_INNOVACIÓN_Y_EXTENSIÓN_,BF195,IF(D53=VICERRECTORÍA_ADMINISTRATIVA_FINANCIERA_,BF197,IF(D53=_VICERRECTORÍA_RESPONSABILIDAD_SOCIAL_Y_BIENESTAR_UNIVERSITARIO_,BF198," ")))))))))))))))</f>
        <v xml:space="preserve"> </v>
      </c>
      <c r="F53" s="245"/>
      <c r="G53" s="98"/>
      <c r="H53" s="98"/>
      <c r="I53" s="83"/>
      <c r="J53" s="245"/>
      <c r="K53" s="258"/>
      <c r="L53" s="245"/>
      <c r="M53" s="245"/>
      <c r="N53" s="258"/>
      <c r="O53" s="257">
        <f t="shared" ref="O53" si="135">IF(N53="ALTA",5,IF(N53="MEDIO ALTA",4,IF(N53="MEDIA",3,IF(N53="MEDIO BAJA",2,IF(N53="BAJA",1,0)))))</f>
        <v>0</v>
      </c>
      <c r="P53" s="258"/>
      <c r="Q53" s="257">
        <f t="shared" ref="Q53" si="136">IF(P53="ALTO",5,IF(P53="MEDIO-ALTO",4,IF(P53="MEDIO",3,IF(P53="MEDIO-BAJO",2,IF(P53="BAJO",1,0)))))</f>
        <v>0</v>
      </c>
      <c r="R53" s="246">
        <f t="shared" si="40"/>
        <v>0</v>
      </c>
      <c r="S53" s="84"/>
      <c r="T53" s="85">
        <f t="shared" si="14"/>
        <v>0</v>
      </c>
      <c r="U53" s="233" t="e">
        <f>ROUND(AVERAGEIF(T53:T55,"&gt;0"),0)</f>
        <v>#DIV/0!</v>
      </c>
      <c r="V53" s="233" t="e">
        <f>U53*0.6</f>
        <v>#DIV/0!</v>
      </c>
      <c r="W53" s="98"/>
      <c r="X53" s="245" t="e">
        <f>IF(S53="No_existen",5*$X$10,Y53*$X$10)</f>
        <v>#DIV/0!</v>
      </c>
      <c r="Y53" s="231" t="e">
        <f t="shared" ref="Y53" si="137">ROUND(AVERAGEIF(Z53:Z55,"&gt;0"),0)</f>
        <v>#DIV/0!</v>
      </c>
      <c r="Z53" s="97">
        <f t="shared" si="8"/>
        <v>0</v>
      </c>
      <c r="AA53" s="98"/>
      <c r="AB53" s="98"/>
      <c r="AC53" s="231" t="e">
        <f t="shared" ref="AC53" si="138">IF(S53="No_existen",5*$AC$10,AD53*$AC$10)</f>
        <v>#DIV/0!</v>
      </c>
      <c r="AD53" s="233" t="e">
        <f>ROUND(AVERAGEIF(AE53:AE55,"&gt;0"),0)</f>
        <v>#DIV/0!</v>
      </c>
      <c r="AE53" s="99">
        <f t="shared" si="9"/>
        <v>0</v>
      </c>
      <c r="AF53" s="98"/>
      <c r="AG53" s="98"/>
      <c r="AH53" s="231" t="e">
        <f>IF(S53="No_existen",5*$AH$10,AI53*$AH$10)</f>
        <v>#DIV/0!</v>
      </c>
      <c r="AI53" s="233" t="e">
        <f t="shared" ref="AI53" si="139">ROUND(AVERAGEIF(AJ53:AJ55,"&gt;0"),0)</f>
        <v>#DIV/0!</v>
      </c>
      <c r="AJ53" s="99">
        <f t="shared" si="4"/>
        <v>0</v>
      </c>
      <c r="AK53" s="98"/>
      <c r="AL53" s="98"/>
      <c r="AM53" s="231" t="e">
        <f>IF(S53="No_existen",5*$AM$10,AN53*$AM$10)</f>
        <v>#DIV/0!</v>
      </c>
      <c r="AN53" s="233" t="e">
        <f>ROUND(AVERAGEIF(AO53:AO55,"&gt;0"),0)</f>
        <v>#DIV/0!</v>
      </c>
      <c r="AO53" s="99">
        <f t="shared" si="6"/>
        <v>0</v>
      </c>
      <c r="AP53" s="98"/>
      <c r="AQ53" s="233" t="e">
        <f>ROUND(AVERAGE(U53,Y53,AD53,AI53,AN53),0)</f>
        <v>#DIV/0!</v>
      </c>
      <c r="AR53" s="244" t="e">
        <f>IF(AQ53&lt;1.5,"FUERTE",IF(AND(AQ53&gt;=1.5,AQ53&lt;2.5),"ACEPTABLE",IF(AQ53&gt;=5,"INEXISTENTE","DÉBIL")))</f>
        <v>#DIV/0!</v>
      </c>
      <c r="AS53" s="242">
        <f>IF(R53=0,0,ROUND((R53*AQ53),0))</f>
        <v>0</v>
      </c>
      <c r="AT53" s="242" t="str">
        <f>IF(AS53&gt;=36,"GRAVE", IF(AS53&lt;=10, "LEVE", "MODERADO"))</f>
        <v>LEVE</v>
      </c>
      <c r="AU53" s="243"/>
      <c r="AV53" s="243"/>
      <c r="AW53" s="98"/>
      <c r="AX53" s="98"/>
      <c r="AY53" s="86"/>
      <c r="AZ53" s="87"/>
      <c r="BA53" s="88"/>
      <c r="BB53" s="125"/>
      <c r="BC53" s="125"/>
      <c r="BD53" s="125"/>
      <c r="BE53" s="125"/>
      <c r="BF53" s="125"/>
      <c r="BG53" s="125"/>
      <c r="BH53" s="89"/>
    </row>
    <row r="54" spans="1:60" s="91" customFormat="1" x14ac:dyDescent="0.2">
      <c r="A54" s="258"/>
      <c r="B54" s="258"/>
      <c r="C54" s="244"/>
      <c r="D54" s="243"/>
      <c r="E54" s="233"/>
      <c r="F54" s="245"/>
      <c r="G54" s="98"/>
      <c r="H54" s="98"/>
      <c r="I54" s="83"/>
      <c r="J54" s="245"/>
      <c r="K54" s="245"/>
      <c r="L54" s="245"/>
      <c r="M54" s="245"/>
      <c r="N54" s="258"/>
      <c r="O54" s="257"/>
      <c r="P54" s="258"/>
      <c r="Q54" s="257"/>
      <c r="R54" s="246"/>
      <c r="S54" s="84"/>
      <c r="T54" s="85">
        <f t="shared" si="14"/>
        <v>0</v>
      </c>
      <c r="U54" s="233"/>
      <c r="V54" s="233"/>
      <c r="W54" s="98"/>
      <c r="X54" s="245"/>
      <c r="Y54" s="231"/>
      <c r="Z54" s="97">
        <f t="shared" si="8"/>
        <v>0</v>
      </c>
      <c r="AA54" s="98"/>
      <c r="AB54" s="98"/>
      <c r="AC54" s="231"/>
      <c r="AD54" s="233"/>
      <c r="AE54" s="99">
        <f t="shared" si="9"/>
        <v>0</v>
      </c>
      <c r="AF54" s="98"/>
      <c r="AG54" s="98"/>
      <c r="AH54" s="231"/>
      <c r="AI54" s="233"/>
      <c r="AJ54" s="99">
        <f t="shared" si="4"/>
        <v>0</v>
      </c>
      <c r="AK54" s="98"/>
      <c r="AL54" s="98"/>
      <c r="AM54" s="231"/>
      <c r="AN54" s="233"/>
      <c r="AO54" s="99">
        <f t="shared" si="6"/>
        <v>0</v>
      </c>
      <c r="AP54" s="98"/>
      <c r="AQ54" s="233"/>
      <c r="AR54" s="244"/>
      <c r="AS54" s="242"/>
      <c r="AT54" s="242"/>
      <c r="AU54" s="243"/>
      <c r="AV54" s="243"/>
      <c r="AW54" s="98"/>
      <c r="AX54" s="98"/>
      <c r="AY54" s="86"/>
      <c r="AZ54" s="87"/>
      <c r="BA54" s="88"/>
      <c r="BB54" s="121"/>
      <c r="BC54" s="121"/>
      <c r="BD54" s="121"/>
      <c r="BE54" s="121"/>
      <c r="BF54" s="121"/>
      <c r="BG54" s="121"/>
      <c r="BH54" s="89"/>
    </row>
    <row r="55" spans="1:60" s="91" customFormat="1" x14ac:dyDescent="0.2">
      <c r="A55" s="258"/>
      <c r="B55" s="258"/>
      <c r="C55" s="244"/>
      <c r="D55" s="243"/>
      <c r="E55" s="233"/>
      <c r="F55" s="245"/>
      <c r="G55" s="98"/>
      <c r="H55" s="98"/>
      <c r="I55" s="83"/>
      <c r="J55" s="245"/>
      <c r="K55" s="245"/>
      <c r="L55" s="245"/>
      <c r="M55" s="245"/>
      <c r="N55" s="258"/>
      <c r="O55" s="257"/>
      <c r="P55" s="258"/>
      <c r="Q55" s="257"/>
      <c r="R55" s="246"/>
      <c r="S55" s="84"/>
      <c r="T55" s="85">
        <f t="shared" si="14"/>
        <v>0</v>
      </c>
      <c r="U55" s="233"/>
      <c r="V55" s="233"/>
      <c r="W55" s="98"/>
      <c r="X55" s="245"/>
      <c r="Y55" s="231"/>
      <c r="Z55" s="97">
        <f t="shared" si="8"/>
        <v>0</v>
      </c>
      <c r="AA55" s="98"/>
      <c r="AB55" s="98"/>
      <c r="AC55" s="231"/>
      <c r="AD55" s="233"/>
      <c r="AE55" s="99">
        <f t="shared" si="9"/>
        <v>0</v>
      </c>
      <c r="AF55" s="98"/>
      <c r="AG55" s="98"/>
      <c r="AH55" s="231"/>
      <c r="AI55" s="233"/>
      <c r="AJ55" s="99">
        <f t="shared" si="4"/>
        <v>0</v>
      </c>
      <c r="AK55" s="98"/>
      <c r="AL55" s="98"/>
      <c r="AM55" s="231"/>
      <c r="AN55" s="233"/>
      <c r="AO55" s="99">
        <f t="shared" si="6"/>
        <v>0</v>
      </c>
      <c r="AP55" s="98"/>
      <c r="AQ55" s="233"/>
      <c r="AR55" s="244"/>
      <c r="AS55" s="242"/>
      <c r="AT55" s="242"/>
      <c r="AU55" s="243"/>
      <c r="AV55" s="243"/>
      <c r="AW55" s="98"/>
      <c r="AX55" s="98"/>
      <c r="AY55" s="86"/>
      <c r="AZ55" s="87"/>
      <c r="BA55" s="88"/>
      <c r="BB55" s="125"/>
      <c r="BC55" s="125"/>
      <c r="BD55" s="125"/>
      <c r="BE55" s="125"/>
      <c r="BF55" s="125"/>
      <c r="BG55" s="125"/>
      <c r="BH55" s="89"/>
    </row>
    <row r="56" spans="1:60" s="91" customFormat="1" x14ac:dyDescent="0.2">
      <c r="A56" s="258">
        <v>16</v>
      </c>
      <c r="B56" s="258"/>
      <c r="C56" s="244" t="e">
        <f>+VLOOKUP(B56,$A$224:$B$262,2,0)</f>
        <v>#N/A</v>
      </c>
      <c r="D56" s="243"/>
      <c r="E56" s="233" t="str">
        <f>IF(D56=$D$194,$E$194,IF(D56=$D$195,$E$195,IF(D56=$D$196,$E$196,IF(D56=$D$197,$E$197,IF(D56=$D$198,$E$198,IF(D56=$D$199,$E$199,IF(D56=$D$200,$E$200,IF(D56=$D$201,$E$201,IF(D56=$D$202,$E$202,IF(D56=$D$203,$E$203,IF(D56=VICERRECTORÍA_ACADÉMICA_,BF194,IF(D56=PLANEACIÓN_,BF196, IF(D56=_VICERRECTORÍA_INVESTIGACIONES_INNOVACIÓN_Y_EXTENSIÓN_,BF195,IF(D56=VICERRECTORÍA_ADMINISTRATIVA_FINANCIERA_,BF197,IF(D56=_VICERRECTORÍA_RESPONSABILIDAD_SOCIAL_Y_BIENESTAR_UNIVERSITARIO_,BF198," ")))))))))))))))</f>
        <v xml:space="preserve"> </v>
      </c>
      <c r="F56" s="245"/>
      <c r="G56" s="98"/>
      <c r="H56" s="98"/>
      <c r="I56" s="83"/>
      <c r="J56" s="245"/>
      <c r="K56" s="258"/>
      <c r="L56" s="245"/>
      <c r="M56" s="245"/>
      <c r="N56" s="258"/>
      <c r="O56" s="257">
        <f t="shared" ref="O56" si="140">IF(N56="ALTA",5,IF(N56="MEDIO ALTA",4,IF(N56="MEDIA",3,IF(N56="MEDIO BAJA",2,IF(N56="BAJA",1,0)))))</f>
        <v>0</v>
      </c>
      <c r="P56" s="258"/>
      <c r="Q56" s="257">
        <f t="shared" ref="Q56" si="141">IF(P56="ALTO",5,IF(P56="MEDIO-ALTO",4,IF(P56="MEDIO",3,IF(P56="MEDIO-BAJO",2,IF(P56="BAJO",1,0)))))</f>
        <v>0</v>
      </c>
      <c r="R56" s="246">
        <f t="shared" si="40"/>
        <v>0</v>
      </c>
      <c r="S56" s="84"/>
      <c r="T56" s="85">
        <f t="shared" si="14"/>
        <v>0</v>
      </c>
      <c r="U56" s="233" t="e">
        <f>ROUND(AVERAGEIF(T56:T58,"&gt;0"),0)</f>
        <v>#DIV/0!</v>
      </c>
      <c r="V56" s="233" t="e">
        <f>U56*0.6</f>
        <v>#DIV/0!</v>
      </c>
      <c r="W56" s="98"/>
      <c r="X56" s="245" t="e">
        <f t="shared" ref="X56" si="142">IF(S56="No_existen",5*$X$10,Y56*$X$10)</f>
        <v>#DIV/0!</v>
      </c>
      <c r="Y56" s="231" t="e">
        <f>ROUND(AVERAGEIF(Z56:Z58,"&gt;0"),0)</f>
        <v>#DIV/0!</v>
      </c>
      <c r="Z56" s="97">
        <f t="shared" si="8"/>
        <v>0</v>
      </c>
      <c r="AA56" s="98"/>
      <c r="AB56" s="98"/>
      <c r="AC56" s="231" t="e">
        <f t="shared" ref="AC56" si="143">IF(S56="No_existen",5*$AC$10,AD56*$AC$10)</f>
        <v>#DIV/0!</v>
      </c>
      <c r="AD56" s="233" t="e">
        <f t="shared" ref="AD56" si="144">ROUND(AVERAGEIF(AE56:AE58,"&gt;0"),0)</f>
        <v>#DIV/0!</v>
      </c>
      <c r="AE56" s="99">
        <f t="shared" si="9"/>
        <v>0</v>
      </c>
      <c r="AF56" s="98"/>
      <c r="AG56" s="98"/>
      <c r="AH56" s="231" t="e">
        <f t="shared" ref="AH56" si="145">IF(S56="No_existen",5*$AH$10,AI56*$AH$10)</f>
        <v>#DIV/0!</v>
      </c>
      <c r="AI56" s="233" t="e">
        <f t="shared" ref="AI56" si="146">ROUND(AVERAGEIF(AJ56:AJ58,"&gt;0"),0)</f>
        <v>#DIV/0!</v>
      </c>
      <c r="AJ56" s="99">
        <f t="shared" si="4"/>
        <v>0</v>
      </c>
      <c r="AK56" s="98"/>
      <c r="AL56" s="98"/>
      <c r="AM56" s="231" t="e">
        <f t="shared" ref="AM56" si="147">IF(S56="No_existen",5*$AM$10,AN56*$AM$10)</f>
        <v>#DIV/0!</v>
      </c>
      <c r="AN56" s="233" t="e">
        <f t="shared" ref="AN56" si="148">ROUND(AVERAGEIF(AO56:AO58,"&gt;0"),0)</f>
        <v>#DIV/0!</v>
      </c>
      <c r="AO56" s="99">
        <f t="shared" si="6"/>
        <v>0</v>
      </c>
      <c r="AP56" s="98"/>
      <c r="AQ56" s="233" t="e">
        <f t="shared" ref="AQ56" si="149">ROUND(AVERAGE(U56,Y56,AD56,AI56,AN56),0)</f>
        <v>#DIV/0!</v>
      </c>
      <c r="AR56" s="244" t="e">
        <f t="shared" ref="AR56" si="150">IF(AQ56&lt;1.5,"FUERTE",IF(AND(AQ56&gt;=1.5,AQ56&lt;2.5),"ACEPTABLE",IF(AQ56&gt;=5,"INEXISTENTE","DÉBIL")))</f>
        <v>#DIV/0!</v>
      </c>
      <c r="AS56" s="242">
        <f t="shared" ref="AS56" si="151">IF(R56=0,0,ROUND((R56*AQ56),0))</f>
        <v>0</v>
      </c>
      <c r="AT56" s="242" t="str">
        <f t="shared" ref="AT56" si="152">IF(AS56&gt;=36,"GRAVE", IF(AS56&lt;=10, "LEVE", "MODERADO"))</f>
        <v>LEVE</v>
      </c>
      <c r="AU56" s="243"/>
      <c r="AV56" s="243"/>
      <c r="AW56" s="98"/>
      <c r="AX56" s="98"/>
      <c r="AY56" s="86"/>
      <c r="AZ56" s="87"/>
      <c r="BA56" s="88"/>
      <c r="BB56" s="121"/>
      <c r="BC56" s="121"/>
      <c r="BD56" s="121"/>
      <c r="BE56" s="121"/>
      <c r="BF56" s="121"/>
      <c r="BG56" s="121"/>
      <c r="BH56" s="89"/>
    </row>
    <row r="57" spans="1:60" s="91" customFormat="1" x14ac:dyDescent="0.2">
      <c r="A57" s="258"/>
      <c r="B57" s="258"/>
      <c r="C57" s="244"/>
      <c r="D57" s="243"/>
      <c r="E57" s="233"/>
      <c r="F57" s="245"/>
      <c r="G57" s="98"/>
      <c r="H57" s="98"/>
      <c r="I57" s="83"/>
      <c r="J57" s="245"/>
      <c r="K57" s="245"/>
      <c r="L57" s="245"/>
      <c r="M57" s="245"/>
      <c r="N57" s="258"/>
      <c r="O57" s="257"/>
      <c r="P57" s="258"/>
      <c r="Q57" s="257"/>
      <c r="R57" s="246"/>
      <c r="S57" s="84"/>
      <c r="T57" s="85">
        <f t="shared" si="14"/>
        <v>0</v>
      </c>
      <c r="U57" s="233"/>
      <c r="V57" s="233"/>
      <c r="W57" s="98"/>
      <c r="X57" s="245"/>
      <c r="Y57" s="231"/>
      <c r="Z57" s="97">
        <f t="shared" si="8"/>
        <v>0</v>
      </c>
      <c r="AA57" s="98"/>
      <c r="AB57" s="98"/>
      <c r="AC57" s="231"/>
      <c r="AD57" s="233"/>
      <c r="AE57" s="99">
        <f t="shared" si="9"/>
        <v>0</v>
      </c>
      <c r="AF57" s="98"/>
      <c r="AG57" s="98"/>
      <c r="AH57" s="231"/>
      <c r="AI57" s="233"/>
      <c r="AJ57" s="99">
        <f t="shared" si="4"/>
        <v>0</v>
      </c>
      <c r="AK57" s="98"/>
      <c r="AL57" s="98"/>
      <c r="AM57" s="231"/>
      <c r="AN57" s="233"/>
      <c r="AO57" s="99">
        <f t="shared" si="6"/>
        <v>0</v>
      </c>
      <c r="AP57" s="98"/>
      <c r="AQ57" s="233"/>
      <c r="AR57" s="244"/>
      <c r="AS57" s="242"/>
      <c r="AT57" s="242"/>
      <c r="AU57" s="243"/>
      <c r="AV57" s="243"/>
      <c r="AW57" s="98"/>
      <c r="AX57" s="98"/>
      <c r="AY57" s="86"/>
      <c r="AZ57" s="87"/>
      <c r="BA57" s="88"/>
      <c r="BB57" s="121"/>
      <c r="BC57" s="121"/>
      <c r="BD57" s="121"/>
      <c r="BE57" s="121"/>
      <c r="BF57" s="121"/>
      <c r="BG57" s="121"/>
      <c r="BH57" s="89"/>
    </row>
    <row r="58" spans="1:60" s="91" customFormat="1" x14ac:dyDescent="0.2">
      <c r="A58" s="258"/>
      <c r="B58" s="258"/>
      <c r="C58" s="244"/>
      <c r="D58" s="243"/>
      <c r="E58" s="233"/>
      <c r="F58" s="245"/>
      <c r="G58" s="98"/>
      <c r="H58" s="98"/>
      <c r="I58" s="83"/>
      <c r="J58" s="245"/>
      <c r="K58" s="245"/>
      <c r="L58" s="245"/>
      <c r="M58" s="245"/>
      <c r="N58" s="258"/>
      <c r="O58" s="257"/>
      <c r="P58" s="258"/>
      <c r="Q58" s="257"/>
      <c r="R58" s="246"/>
      <c r="S58" s="84"/>
      <c r="T58" s="85">
        <f t="shared" si="14"/>
        <v>0</v>
      </c>
      <c r="U58" s="233"/>
      <c r="V58" s="233"/>
      <c r="W58" s="98"/>
      <c r="X58" s="245"/>
      <c r="Y58" s="231"/>
      <c r="Z58" s="97">
        <f t="shared" si="8"/>
        <v>0</v>
      </c>
      <c r="AA58" s="98"/>
      <c r="AB58" s="98"/>
      <c r="AC58" s="231"/>
      <c r="AD58" s="233"/>
      <c r="AE58" s="99">
        <f t="shared" si="9"/>
        <v>0</v>
      </c>
      <c r="AF58" s="98"/>
      <c r="AG58" s="98"/>
      <c r="AH58" s="231"/>
      <c r="AI58" s="233"/>
      <c r="AJ58" s="99">
        <f t="shared" si="4"/>
        <v>0</v>
      </c>
      <c r="AK58" s="98"/>
      <c r="AL58" s="98"/>
      <c r="AM58" s="231"/>
      <c r="AN58" s="233"/>
      <c r="AO58" s="99">
        <f t="shared" si="6"/>
        <v>0</v>
      </c>
      <c r="AP58" s="98"/>
      <c r="AQ58" s="233"/>
      <c r="AR58" s="244"/>
      <c r="AS58" s="242"/>
      <c r="AT58" s="242"/>
      <c r="AU58" s="243"/>
      <c r="AV58" s="243"/>
      <c r="AW58" s="98"/>
      <c r="AX58" s="98"/>
      <c r="AY58" s="86"/>
      <c r="AZ58" s="87"/>
      <c r="BA58" s="88"/>
      <c r="BB58" s="125"/>
      <c r="BC58" s="125"/>
      <c r="BD58" s="125"/>
      <c r="BE58" s="125"/>
      <c r="BF58" s="125"/>
      <c r="BG58" s="125"/>
      <c r="BH58" s="89"/>
    </row>
    <row r="59" spans="1:60" s="91" customFormat="1" x14ac:dyDescent="0.2">
      <c r="A59" s="258">
        <v>17</v>
      </c>
      <c r="B59" s="258"/>
      <c r="C59" s="244" t="e">
        <f>+VLOOKUP(B59,$A$224:$B$262,2,0)</f>
        <v>#N/A</v>
      </c>
      <c r="D59" s="243"/>
      <c r="E59" s="233" t="str">
        <f>IF(D59=$D$194,$E$194,IF(D59=$D$195,$E$195,IF(D59=$D$196,$E$196,IF(D59=$D$197,$E$197,IF(D59=$D$198,$E$198,IF(D59=$D$199,$E$199,IF(D59=$D$200,$E$200,IF(D59=$D$201,$E$201,IF(D59=$D$202,$E$202,IF(D59=$D$203,$E$203,IF(D59=VICERRECTORÍA_ACADÉMICA_,BF194,IF(D59=PLANEACIÓN_,BF196, IF(D59=_VICERRECTORÍA_INVESTIGACIONES_INNOVACIÓN_Y_EXTENSIÓN_,BF195,IF(D59=VICERRECTORÍA_ADMINISTRATIVA_FINANCIERA_,BF197,IF(D59=_VICERRECTORÍA_RESPONSABILIDAD_SOCIAL_Y_BIENESTAR_UNIVERSITARIO_,BF198," ")))))))))))))))</f>
        <v xml:space="preserve"> </v>
      </c>
      <c r="F59" s="245"/>
      <c r="G59" s="98"/>
      <c r="H59" s="98"/>
      <c r="I59" s="83"/>
      <c r="J59" s="245"/>
      <c r="K59" s="258"/>
      <c r="L59" s="245"/>
      <c r="M59" s="245"/>
      <c r="N59" s="258"/>
      <c r="O59" s="257">
        <f t="shared" ref="O59" si="153">IF(N59="ALTA",5,IF(N59="MEDIO ALTA",4,IF(N59="MEDIA",3,IF(N59="MEDIO BAJA",2,IF(N59="BAJA",1,0)))))</f>
        <v>0</v>
      </c>
      <c r="P59" s="258"/>
      <c r="Q59" s="257">
        <f t="shared" ref="Q59" si="154">IF(P59="ALTO",5,IF(P59="MEDIO-ALTO",4,IF(P59="MEDIO",3,IF(P59="MEDIO-BAJO",2,IF(P59="BAJO",1,0)))))</f>
        <v>0</v>
      </c>
      <c r="R59" s="246">
        <f t="shared" si="40"/>
        <v>0</v>
      </c>
      <c r="S59" s="84"/>
      <c r="T59" s="85">
        <f t="shared" si="14"/>
        <v>0</v>
      </c>
      <c r="U59" s="233" t="e">
        <f>ROUND(AVERAGEIF(T59:T61,"&gt;0"),0)</f>
        <v>#DIV/0!</v>
      </c>
      <c r="V59" s="233" t="e">
        <f>U59*0.6</f>
        <v>#DIV/0!</v>
      </c>
      <c r="W59" s="98"/>
      <c r="X59" s="245" t="e">
        <f t="shared" ref="X59" si="155">IF(S59="No_existen",5*$X$10,Y59*$X$10)</f>
        <v>#DIV/0!</v>
      </c>
      <c r="Y59" s="231" t="e">
        <f t="shared" ref="Y59" si="156">ROUND(AVERAGEIF(Z59:Z61,"&gt;0"),0)</f>
        <v>#DIV/0!</v>
      </c>
      <c r="Z59" s="97">
        <f t="shared" si="8"/>
        <v>0</v>
      </c>
      <c r="AA59" s="98"/>
      <c r="AB59" s="98"/>
      <c r="AC59" s="231" t="e">
        <f t="shared" ref="AC59" si="157">IF(S59="No_existen",5*$AC$10,AD59*$AC$10)</f>
        <v>#DIV/0!</v>
      </c>
      <c r="AD59" s="233" t="e">
        <f>ROUND(AVERAGEIF(AE59:AE61,"&gt;0"),0)</f>
        <v>#DIV/0!</v>
      </c>
      <c r="AE59" s="99">
        <f t="shared" si="9"/>
        <v>0</v>
      </c>
      <c r="AF59" s="98"/>
      <c r="AG59" s="98"/>
      <c r="AH59" s="231" t="e">
        <f t="shared" ref="AH59" si="158">IF(S59="No_existen",5*$AH$10,AI59*$AH$10)</f>
        <v>#DIV/0!</v>
      </c>
      <c r="AI59" s="233" t="e">
        <f t="shared" ref="AI59" si="159">ROUND(AVERAGEIF(AJ59:AJ61,"&gt;0"),0)</f>
        <v>#DIV/0!</v>
      </c>
      <c r="AJ59" s="99">
        <f t="shared" si="4"/>
        <v>0</v>
      </c>
      <c r="AK59" s="98"/>
      <c r="AL59" s="98"/>
      <c r="AM59" s="231" t="e">
        <f t="shared" ref="AM59" si="160">IF(S59="No_existen",5*$AM$10,AN59*$AM$10)</f>
        <v>#DIV/0!</v>
      </c>
      <c r="AN59" s="233" t="e">
        <f t="shared" ref="AN59" si="161">ROUND(AVERAGEIF(AO59:AO61,"&gt;0"),0)</f>
        <v>#DIV/0!</v>
      </c>
      <c r="AO59" s="99">
        <f t="shared" si="6"/>
        <v>0</v>
      </c>
      <c r="AP59" s="98"/>
      <c r="AQ59" s="233" t="e">
        <f t="shared" ref="AQ59" si="162">ROUND(AVERAGE(U59,Y59,AD59,AI59,AN59),0)</f>
        <v>#DIV/0!</v>
      </c>
      <c r="AR59" s="244" t="e">
        <f t="shared" ref="AR59" si="163">IF(AQ59&lt;1.5,"FUERTE",IF(AND(AQ59&gt;=1.5,AQ59&lt;2.5),"ACEPTABLE",IF(AQ59&gt;=5,"INEXISTENTE","DÉBIL")))</f>
        <v>#DIV/0!</v>
      </c>
      <c r="AS59" s="242">
        <f t="shared" ref="AS59" si="164">IF(R59=0,0,ROUND((R59*AQ59),0))</f>
        <v>0</v>
      </c>
      <c r="AT59" s="242" t="str">
        <f t="shared" ref="AT59" si="165">IF(AS59&gt;=36,"GRAVE", IF(AS59&lt;=10, "LEVE", "MODERADO"))</f>
        <v>LEVE</v>
      </c>
      <c r="AU59" s="243"/>
      <c r="AV59" s="243"/>
      <c r="AW59" s="98"/>
      <c r="AX59" s="98"/>
      <c r="AY59" s="86"/>
      <c r="AZ59" s="87"/>
      <c r="BA59" s="88"/>
      <c r="BB59" s="121"/>
      <c r="BC59" s="121"/>
      <c r="BD59" s="121"/>
      <c r="BE59" s="121"/>
      <c r="BF59" s="121"/>
      <c r="BG59" s="121"/>
      <c r="BH59" s="89"/>
    </row>
    <row r="60" spans="1:60" s="91" customFormat="1" x14ac:dyDescent="0.2">
      <c r="A60" s="258"/>
      <c r="B60" s="258"/>
      <c r="C60" s="244"/>
      <c r="D60" s="243"/>
      <c r="E60" s="233"/>
      <c r="F60" s="245"/>
      <c r="G60" s="98"/>
      <c r="H60" s="98"/>
      <c r="I60" s="83"/>
      <c r="J60" s="245"/>
      <c r="K60" s="245"/>
      <c r="L60" s="245"/>
      <c r="M60" s="245"/>
      <c r="N60" s="258"/>
      <c r="O60" s="257"/>
      <c r="P60" s="258"/>
      <c r="Q60" s="257"/>
      <c r="R60" s="246"/>
      <c r="S60" s="84"/>
      <c r="T60" s="85">
        <f t="shared" si="14"/>
        <v>0</v>
      </c>
      <c r="U60" s="233"/>
      <c r="V60" s="233"/>
      <c r="W60" s="98"/>
      <c r="X60" s="245"/>
      <c r="Y60" s="231"/>
      <c r="Z60" s="97">
        <f t="shared" si="8"/>
        <v>0</v>
      </c>
      <c r="AA60" s="98"/>
      <c r="AB60" s="98"/>
      <c r="AC60" s="231"/>
      <c r="AD60" s="233"/>
      <c r="AE60" s="99">
        <f t="shared" si="9"/>
        <v>0</v>
      </c>
      <c r="AF60" s="98"/>
      <c r="AG60" s="98"/>
      <c r="AH60" s="231"/>
      <c r="AI60" s="233"/>
      <c r="AJ60" s="99">
        <f t="shared" si="4"/>
        <v>0</v>
      </c>
      <c r="AK60" s="98"/>
      <c r="AL60" s="98"/>
      <c r="AM60" s="231"/>
      <c r="AN60" s="233"/>
      <c r="AO60" s="99">
        <f t="shared" si="6"/>
        <v>0</v>
      </c>
      <c r="AP60" s="98"/>
      <c r="AQ60" s="233"/>
      <c r="AR60" s="244"/>
      <c r="AS60" s="242"/>
      <c r="AT60" s="242"/>
      <c r="AU60" s="243"/>
      <c r="AV60" s="243"/>
      <c r="AW60" s="98"/>
      <c r="AX60" s="98"/>
      <c r="AY60" s="86"/>
      <c r="AZ60" s="87"/>
      <c r="BA60" s="88"/>
      <c r="BB60" s="121"/>
      <c r="BC60" s="121"/>
      <c r="BD60" s="121"/>
      <c r="BE60" s="121"/>
      <c r="BF60" s="121"/>
      <c r="BG60" s="121"/>
      <c r="BH60" s="89"/>
    </row>
    <row r="61" spans="1:60" s="91" customFormat="1" x14ac:dyDescent="0.2">
      <c r="A61" s="258"/>
      <c r="B61" s="258"/>
      <c r="C61" s="244"/>
      <c r="D61" s="243"/>
      <c r="E61" s="233"/>
      <c r="F61" s="245"/>
      <c r="G61" s="98"/>
      <c r="H61" s="98"/>
      <c r="I61" s="83"/>
      <c r="J61" s="245"/>
      <c r="K61" s="245"/>
      <c r="L61" s="245"/>
      <c r="M61" s="245"/>
      <c r="N61" s="258"/>
      <c r="O61" s="257"/>
      <c r="P61" s="258"/>
      <c r="Q61" s="257"/>
      <c r="R61" s="246"/>
      <c r="S61" s="84"/>
      <c r="T61" s="85">
        <f t="shared" si="14"/>
        <v>0</v>
      </c>
      <c r="U61" s="233"/>
      <c r="V61" s="233"/>
      <c r="W61" s="98"/>
      <c r="X61" s="245"/>
      <c r="Y61" s="231"/>
      <c r="Z61" s="97">
        <f t="shared" si="8"/>
        <v>0</v>
      </c>
      <c r="AA61" s="98"/>
      <c r="AB61" s="98"/>
      <c r="AC61" s="231"/>
      <c r="AD61" s="233"/>
      <c r="AE61" s="99">
        <f t="shared" si="9"/>
        <v>0</v>
      </c>
      <c r="AF61" s="98"/>
      <c r="AG61" s="98"/>
      <c r="AH61" s="231"/>
      <c r="AI61" s="233"/>
      <c r="AJ61" s="99">
        <f t="shared" si="4"/>
        <v>0</v>
      </c>
      <c r="AK61" s="98"/>
      <c r="AL61" s="98"/>
      <c r="AM61" s="231"/>
      <c r="AN61" s="233"/>
      <c r="AO61" s="99">
        <f t="shared" si="6"/>
        <v>0</v>
      </c>
      <c r="AP61" s="98"/>
      <c r="AQ61" s="233"/>
      <c r="AR61" s="244"/>
      <c r="AS61" s="242"/>
      <c r="AT61" s="242"/>
      <c r="AU61" s="243"/>
      <c r="AV61" s="243"/>
      <c r="AW61" s="98"/>
      <c r="AX61" s="98"/>
      <c r="AY61" s="86"/>
      <c r="AZ61" s="87"/>
      <c r="BA61" s="88"/>
      <c r="BB61" s="125"/>
      <c r="BC61" s="125"/>
      <c r="BD61" s="125"/>
      <c r="BE61" s="125"/>
      <c r="BF61" s="125"/>
      <c r="BG61" s="125"/>
      <c r="BH61" s="89"/>
    </row>
    <row r="62" spans="1:60" s="91" customFormat="1" x14ac:dyDescent="0.2">
      <c r="A62" s="258">
        <v>18</v>
      </c>
      <c r="B62" s="258"/>
      <c r="C62" s="244" t="e">
        <f>+VLOOKUP(B62,$A$224:$B$262,2,0)</f>
        <v>#N/A</v>
      </c>
      <c r="D62" s="243"/>
      <c r="E62" s="233" t="str">
        <f>IF(D62=$D$194,$E$194,IF(D62=$D$195,$E$195,IF(D62=$D$196,$E$196,IF(D62=$D$197,$E$197,IF(D62=$D$198,$E$198,IF(D62=$D$199,$E$199,IF(D62=$D$200,$E$200,IF(D62=$D$201,$E$201,IF(D62=$D$202,$E$202,IF(D62=$D$203,$E$203,IF(D62=VICERRECTORÍA_ACADÉMICA_,BF194,IF(D62=PLANEACIÓN_,BF196, IF(D62=_VICERRECTORÍA_INVESTIGACIONES_INNOVACIÓN_Y_EXTENSIÓN_,BF195,IF(D62=VICERRECTORÍA_ADMINISTRATIVA_FINANCIERA_,BF197,IF(D62=_VICERRECTORÍA_RESPONSABILIDAD_SOCIAL_Y_BIENESTAR_UNIVERSITARIO_,BF198," ")))))))))))))))</f>
        <v xml:space="preserve"> </v>
      </c>
      <c r="F62" s="245"/>
      <c r="G62" s="98"/>
      <c r="H62" s="98"/>
      <c r="I62" s="83"/>
      <c r="J62" s="245"/>
      <c r="K62" s="258"/>
      <c r="L62" s="245"/>
      <c r="M62" s="245"/>
      <c r="N62" s="258"/>
      <c r="O62" s="257">
        <f t="shared" ref="O62" si="166">IF(N62="ALTA",5,IF(N62="MEDIO ALTA",4,IF(N62="MEDIA",3,IF(N62="MEDIO BAJA",2,IF(N62="BAJA",1,0)))))</f>
        <v>0</v>
      </c>
      <c r="P62" s="258"/>
      <c r="Q62" s="257">
        <f t="shared" ref="Q62" si="167">IF(P62="ALTO",5,IF(P62="MEDIO-ALTO",4,IF(P62="MEDIO",3,IF(P62="MEDIO-BAJO",2,IF(P62="BAJO",1,0)))))</f>
        <v>0</v>
      </c>
      <c r="R62" s="246">
        <f t="shared" si="40"/>
        <v>0</v>
      </c>
      <c r="S62" s="84"/>
      <c r="T62" s="85">
        <f t="shared" si="14"/>
        <v>0</v>
      </c>
      <c r="U62" s="233" t="e">
        <f>ROUND(AVERAGEIF(T62:T64,"&gt;0"),0)</f>
        <v>#DIV/0!</v>
      </c>
      <c r="V62" s="233" t="e">
        <f>U62*0.6</f>
        <v>#DIV/0!</v>
      </c>
      <c r="W62" s="98"/>
      <c r="X62" s="245" t="e">
        <f>IF(S62="No_existen",5*$X$10,Y62*$X$10)</f>
        <v>#DIV/0!</v>
      </c>
      <c r="Y62" s="231" t="e">
        <f>ROUND(AVERAGEIF(Z62:Z64,"&gt;0"),0)</f>
        <v>#DIV/0!</v>
      </c>
      <c r="Z62" s="97">
        <f t="shared" si="8"/>
        <v>0</v>
      </c>
      <c r="AA62" s="98"/>
      <c r="AB62" s="98"/>
      <c r="AC62" s="231" t="e">
        <f>IF(S62="No_existen",5*$AC$10,AD62*$AC$10)</f>
        <v>#DIV/0!</v>
      </c>
      <c r="AD62" s="233" t="e">
        <f t="shared" ref="AD62" si="168">ROUND(AVERAGEIF(AE62:AE64,"&gt;0"),0)</f>
        <v>#DIV/0!</v>
      </c>
      <c r="AE62" s="99">
        <f t="shared" si="9"/>
        <v>0</v>
      </c>
      <c r="AF62" s="98"/>
      <c r="AG62" s="98"/>
      <c r="AH62" s="231" t="e">
        <f>IF(S62="No_existen",5*$AH$10,AI62*$AH$10)</f>
        <v>#DIV/0!</v>
      </c>
      <c r="AI62" s="233" t="e">
        <f>ROUND(AVERAGEIF(AJ62:AJ64,"&gt;0"),0)</f>
        <v>#DIV/0!</v>
      </c>
      <c r="AJ62" s="99">
        <f t="shared" si="4"/>
        <v>0</v>
      </c>
      <c r="AK62" s="98"/>
      <c r="AL62" s="98"/>
      <c r="AM62" s="231" t="e">
        <f t="shared" ref="AM62" si="169">IF(S62="No_existen",5*$AM$10,AN62*$AM$10)</f>
        <v>#DIV/0!</v>
      </c>
      <c r="AN62" s="233" t="e">
        <f t="shared" ref="AN62" si="170">ROUND(AVERAGEIF(AO62:AO64,"&gt;0"),0)</f>
        <v>#DIV/0!</v>
      </c>
      <c r="AO62" s="99">
        <f t="shared" si="6"/>
        <v>0</v>
      </c>
      <c r="AP62" s="98"/>
      <c r="AQ62" s="233" t="e">
        <f t="shared" ref="AQ62" si="171">ROUND(AVERAGE(U62,Y62,AD62,AI62,AN62),0)</f>
        <v>#DIV/0!</v>
      </c>
      <c r="AR62" s="244" t="e">
        <f t="shared" ref="AR62" si="172">IF(AQ62&lt;1.5,"FUERTE",IF(AND(AQ62&gt;=1.5,AQ62&lt;2.5),"ACEPTABLE",IF(AQ62&gt;=5,"INEXISTENTE","DÉBIL")))</f>
        <v>#DIV/0!</v>
      </c>
      <c r="AS62" s="242">
        <f t="shared" ref="AS62" si="173">IF(R62=0,0,ROUND((R62*AQ62),0))</f>
        <v>0</v>
      </c>
      <c r="AT62" s="242" t="str">
        <f t="shared" ref="AT62" si="174">IF(AS62&gt;=36,"GRAVE", IF(AS62&lt;=10, "LEVE", "MODERADO"))</f>
        <v>LEVE</v>
      </c>
      <c r="AU62" s="243"/>
      <c r="AV62" s="243"/>
      <c r="AW62" s="98"/>
      <c r="AX62" s="98"/>
      <c r="AY62" s="86"/>
      <c r="AZ62" s="87"/>
      <c r="BA62" s="88"/>
      <c r="BB62" s="121"/>
      <c r="BC62" s="121"/>
      <c r="BD62" s="121"/>
      <c r="BE62" s="121"/>
      <c r="BF62" s="121"/>
      <c r="BG62" s="121"/>
      <c r="BH62" s="89"/>
    </row>
    <row r="63" spans="1:60" s="91" customFormat="1" x14ac:dyDescent="0.2">
      <c r="A63" s="258"/>
      <c r="B63" s="258"/>
      <c r="C63" s="244"/>
      <c r="D63" s="243"/>
      <c r="E63" s="233"/>
      <c r="F63" s="245"/>
      <c r="G63" s="98"/>
      <c r="H63" s="98"/>
      <c r="I63" s="83"/>
      <c r="J63" s="245"/>
      <c r="K63" s="245"/>
      <c r="L63" s="245"/>
      <c r="M63" s="245"/>
      <c r="N63" s="258"/>
      <c r="O63" s="257"/>
      <c r="P63" s="258"/>
      <c r="Q63" s="257"/>
      <c r="R63" s="246"/>
      <c r="S63" s="84"/>
      <c r="T63" s="85">
        <f t="shared" si="14"/>
        <v>0</v>
      </c>
      <c r="U63" s="233"/>
      <c r="V63" s="233"/>
      <c r="W63" s="98"/>
      <c r="X63" s="245"/>
      <c r="Y63" s="231"/>
      <c r="Z63" s="97">
        <f t="shared" si="8"/>
        <v>0</v>
      </c>
      <c r="AA63" s="98"/>
      <c r="AB63" s="98"/>
      <c r="AC63" s="231"/>
      <c r="AD63" s="233"/>
      <c r="AE63" s="99">
        <f t="shared" si="9"/>
        <v>0</v>
      </c>
      <c r="AF63" s="98"/>
      <c r="AG63" s="98"/>
      <c r="AH63" s="231"/>
      <c r="AI63" s="233"/>
      <c r="AJ63" s="99">
        <f t="shared" si="4"/>
        <v>0</v>
      </c>
      <c r="AK63" s="98"/>
      <c r="AL63" s="98"/>
      <c r="AM63" s="231"/>
      <c r="AN63" s="233"/>
      <c r="AO63" s="99">
        <f t="shared" si="6"/>
        <v>0</v>
      </c>
      <c r="AP63" s="98"/>
      <c r="AQ63" s="233"/>
      <c r="AR63" s="244"/>
      <c r="AS63" s="242"/>
      <c r="AT63" s="242"/>
      <c r="AU63" s="243"/>
      <c r="AV63" s="243"/>
      <c r="AW63" s="98"/>
      <c r="AX63" s="98"/>
      <c r="AY63" s="86"/>
      <c r="AZ63" s="87"/>
      <c r="BA63" s="88"/>
      <c r="BB63" s="121"/>
      <c r="BC63" s="121"/>
      <c r="BD63" s="121"/>
      <c r="BE63" s="121"/>
      <c r="BF63" s="121"/>
      <c r="BG63" s="121"/>
      <c r="BH63" s="89"/>
    </row>
    <row r="64" spans="1:60" s="91" customFormat="1" x14ac:dyDescent="0.2">
      <c r="A64" s="258"/>
      <c r="B64" s="258"/>
      <c r="C64" s="244"/>
      <c r="D64" s="243"/>
      <c r="E64" s="233"/>
      <c r="F64" s="245"/>
      <c r="G64" s="98"/>
      <c r="H64" s="98"/>
      <c r="I64" s="83"/>
      <c r="J64" s="245"/>
      <c r="K64" s="245"/>
      <c r="L64" s="245"/>
      <c r="M64" s="245"/>
      <c r="N64" s="258"/>
      <c r="O64" s="257"/>
      <c r="P64" s="258"/>
      <c r="Q64" s="257"/>
      <c r="R64" s="246"/>
      <c r="S64" s="84"/>
      <c r="T64" s="85">
        <f t="shared" si="14"/>
        <v>0</v>
      </c>
      <c r="U64" s="233"/>
      <c r="V64" s="233"/>
      <c r="W64" s="98"/>
      <c r="X64" s="245"/>
      <c r="Y64" s="231"/>
      <c r="Z64" s="97">
        <f t="shared" si="8"/>
        <v>0</v>
      </c>
      <c r="AA64" s="98"/>
      <c r="AB64" s="98"/>
      <c r="AC64" s="231"/>
      <c r="AD64" s="233"/>
      <c r="AE64" s="99">
        <f t="shared" si="9"/>
        <v>0</v>
      </c>
      <c r="AF64" s="98"/>
      <c r="AG64" s="98"/>
      <c r="AH64" s="231"/>
      <c r="AI64" s="233"/>
      <c r="AJ64" s="99">
        <f t="shared" si="4"/>
        <v>0</v>
      </c>
      <c r="AK64" s="98"/>
      <c r="AL64" s="98"/>
      <c r="AM64" s="231"/>
      <c r="AN64" s="233"/>
      <c r="AO64" s="99">
        <f t="shared" si="6"/>
        <v>0</v>
      </c>
      <c r="AP64" s="98"/>
      <c r="AQ64" s="233"/>
      <c r="AR64" s="244"/>
      <c r="AS64" s="242"/>
      <c r="AT64" s="242"/>
      <c r="AU64" s="243"/>
      <c r="AV64" s="243"/>
      <c r="AW64" s="98"/>
      <c r="AX64" s="98"/>
      <c r="AY64" s="86"/>
      <c r="AZ64" s="87"/>
      <c r="BA64" s="88"/>
      <c r="BB64" s="125"/>
      <c r="BC64" s="125"/>
      <c r="BD64" s="125"/>
      <c r="BE64" s="125"/>
      <c r="BF64" s="125"/>
      <c r="BG64" s="125"/>
      <c r="BH64" s="89"/>
    </row>
    <row r="65" spans="1:60" s="91" customFormat="1" x14ac:dyDescent="0.2">
      <c r="A65" s="258">
        <v>19</v>
      </c>
      <c r="B65" s="258"/>
      <c r="C65" s="244" t="e">
        <f>+VLOOKUP(B65,$A$224:$B$262,2,0)</f>
        <v>#N/A</v>
      </c>
      <c r="D65" s="243"/>
      <c r="E65" s="233" t="str">
        <f>IF(D65=$D$194,$E$194,IF(D65=$D$195,$E$195,IF(D65=$D$196,$E$196,IF(D65=$D$197,$E$197,IF(D65=$D$198,$E$198,IF(D65=$D$199,$E$199,IF(D65=$D$200,$E$200,IF(D65=$D$201,$E$201,IF(D65=$D$202,$E$202,IF(D65=$D$203,$E$203,IF(D65=VICERRECTORÍA_ACADÉMICA_,BF194,IF(D65=PLANEACIÓN_,BF196, IF(D65=_VICERRECTORÍA_INVESTIGACIONES_INNOVACIÓN_Y_EXTENSIÓN_,BF195,IF(D65=VICERRECTORÍA_ADMINISTRATIVA_FINANCIERA_,BF197,IF(D65=_VICERRECTORÍA_RESPONSABILIDAD_SOCIAL_Y_BIENESTAR_UNIVERSITARIO_,BF198," ")))))))))))))))</f>
        <v xml:space="preserve"> </v>
      </c>
      <c r="F65" s="245"/>
      <c r="G65" s="98"/>
      <c r="H65" s="98"/>
      <c r="I65" s="83"/>
      <c r="J65" s="245"/>
      <c r="K65" s="258"/>
      <c r="L65" s="245"/>
      <c r="M65" s="245"/>
      <c r="N65" s="258"/>
      <c r="O65" s="257">
        <f t="shared" ref="O65" si="175">IF(N65="ALTA",5,IF(N65="MEDIO ALTA",4,IF(N65="MEDIA",3,IF(N65="MEDIO BAJA",2,IF(N65="BAJA",1,0)))))</f>
        <v>0</v>
      </c>
      <c r="P65" s="258"/>
      <c r="Q65" s="257">
        <f t="shared" ref="Q65" si="176">IF(P65="ALTO",5,IF(P65="MEDIO-ALTO",4,IF(P65="MEDIO",3,IF(P65="MEDIO-BAJO",2,IF(P65="BAJO",1,0)))))</f>
        <v>0</v>
      </c>
      <c r="R65" s="246">
        <f t="shared" si="40"/>
        <v>0</v>
      </c>
      <c r="S65" s="84"/>
      <c r="T65" s="85">
        <f t="shared" si="14"/>
        <v>0</v>
      </c>
      <c r="U65" s="233" t="e">
        <f>ROUND(AVERAGEIF(T65:T67,"&gt;0"),0)</f>
        <v>#DIV/0!</v>
      </c>
      <c r="V65" s="233" t="e">
        <f>U65*0.6</f>
        <v>#DIV/0!</v>
      </c>
      <c r="W65" s="98"/>
      <c r="X65" s="245" t="e">
        <f t="shared" ref="X65" si="177">IF(S65="No_existen",5*$X$10,Y65*$X$10)</f>
        <v>#DIV/0!</v>
      </c>
      <c r="Y65" s="231" t="e">
        <f t="shared" ref="Y65" si="178">ROUND(AVERAGEIF(Z65:Z67,"&gt;0"),0)</f>
        <v>#DIV/0!</v>
      </c>
      <c r="Z65" s="97">
        <f t="shared" si="8"/>
        <v>0</v>
      </c>
      <c r="AA65" s="98"/>
      <c r="AB65" s="98"/>
      <c r="AC65" s="231" t="e">
        <f t="shared" ref="AC65" si="179">IF(S65="No_existen",5*$AC$10,AD65*$AC$10)</f>
        <v>#DIV/0!</v>
      </c>
      <c r="AD65" s="233" t="e">
        <f t="shared" ref="AD65" si="180">ROUND(AVERAGEIF(AE65:AE67,"&gt;0"),0)</f>
        <v>#DIV/0!</v>
      </c>
      <c r="AE65" s="99">
        <f t="shared" si="9"/>
        <v>0</v>
      </c>
      <c r="AF65" s="98"/>
      <c r="AG65" s="98"/>
      <c r="AH65" s="231" t="e">
        <f t="shared" ref="AH65" si="181">IF(S65="No_existen",5*$AH$10,AI65*$AH$10)</f>
        <v>#DIV/0!</v>
      </c>
      <c r="AI65" s="233" t="e">
        <f t="shared" ref="AI65" si="182">ROUND(AVERAGEIF(AJ65:AJ67,"&gt;0"),0)</f>
        <v>#DIV/0!</v>
      </c>
      <c r="AJ65" s="99">
        <f t="shared" si="4"/>
        <v>0</v>
      </c>
      <c r="AK65" s="98"/>
      <c r="AL65" s="98"/>
      <c r="AM65" s="231" t="e">
        <f t="shared" ref="AM65" si="183">IF(S65="No_existen",5*$AM$10,AN65*$AM$10)</f>
        <v>#DIV/0!</v>
      </c>
      <c r="AN65" s="233" t="e">
        <f t="shared" ref="AN65" si="184">ROUND(AVERAGEIF(AO65:AO67,"&gt;0"),0)</f>
        <v>#DIV/0!</v>
      </c>
      <c r="AO65" s="99">
        <f t="shared" si="6"/>
        <v>0</v>
      </c>
      <c r="AP65" s="98"/>
      <c r="AQ65" s="233" t="e">
        <f t="shared" ref="AQ65" si="185">ROUND(AVERAGE(U65,Y65,AD65,AI65,AN65),0)</f>
        <v>#DIV/0!</v>
      </c>
      <c r="AR65" s="244" t="e">
        <f t="shared" ref="AR65" si="186">IF(AQ65&lt;1.5,"FUERTE",IF(AND(AQ65&gt;=1.5,AQ65&lt;2.5),"ACEPTABLE",IF(AQ65&gt;=5,"INEXISTENTE","DÉBIL")))</f>
        <v>#DIV/0!</v>
      </c>
      <c r="AS65" s="242">
        <f t="shared" ref="AS65" si="187">IF(R65=0,0,ROUND((R65*AQ65),0))</f>
        <v>0</v>
      </c>
      <c r="AT65" s="242" t="str">
        <f t="shared" ref="AT65" si="188">IF(AS65&gt;=36,"GRAVE", IF(AS65&lt;=10, "LEVE", "MODERADO"))</f>
        <v>LEVE</v>
      </c>
      <c r="AU65" s="243"/>
      <c r="AV65" s="243"/>
      <c r="AW65" s="98"/>
      <c r="AX65" s="98"/>
      <c r="AY65" s="86"/>
      <c r="AZ65" s="87"/>
      <c r="BA65" s="88"/>
      <c r="BB65" s="121"/>
      <c r="BC65" s="121"/>
      <c r="BD65" s="121"/>
      <c r="BE65" s="121"/>
      <c r="BF65" s="121"/>
      <c r="BG65" s="121"/>
      <c r="BH65" s="89"/>
    </row>
    <row r="66" spans="1:60" s="91" customFormat="1" x14ac:dyDescent="0.2">
      <c r="A66" s="258"/>
      <c r="B66" s="258"/>
      <c r="C66" s="244"/>
      <c r="D66" s="243"/>
      <c r="E66" s="233"/>
      <c r="F66" s="245"/>
      <c r="G66" s="98"/>
      <c r="H66" s="98"/>
      <c r="I66" s="83"/>
      <c r="J66" s="245"/>
      <c r="K66" s="245"/>
      <c r="L66" s="245"/>
      <c r="M66" s="245"/>
      <c r="N66" s="258"/>
      <c r="O66" s="257"/>
      <c r="P66" s="258"/>
      <c r="Q66" s="257"/>
      <c r="R66" s="246"/>
      <c r="S66" s="84"/>
      <c r="T66" s="85">
        <f t="shared" si="14"/>
        <v>0</v>
      </c>
      <c r="U66" s="233"/>
      <c r="V66" s="233"/>
      <c r="W66" s="98"/>
      <c r="X66" s="245"/>
      <c r="Y66" s="231"/>
      <c r="Z66" s="97">
        <f t="shared" si="8"/>
        <v>0</v>
      </c>
      <c r="AA66" s="98"/>
      <c r="AB66" s="98"/>
      <c r="AC66" s="231"/>
      <c r="AD66" s="233"/>
      <c r="AE66" s="99">
        <f t="shared" si="9"/>
        <v>0</v>
      </c>
      <c r="AF66" s="98"/>
      <c r="AG66" s="98"/>
      <c r="AH66" s="231"/>
      <c r="AI66" s="233"/>
      <c r="AJ66" s="99">
        <f t="shared" si="4"/>
        <v>0</v>
      </c>
      <c r="AK66" s="98"/>
      <c r="AL66" s="98"/>
      <c r="AM66" s="231"/>
      <c r="AN66" s="233"/>
      <c r="AO66" s="99">
        <f t="shared" si="6"/>
        <v>0</v>
      </c>
      <c r="AP66" s="98"/>
      <c r="AQ66" s="233"/>
      <c r="AR66" s="244"/>
      <c r="AS66" s="242"/>
      <c r="AT66" s="242"/>
      <c r="AU66" s="243"/>
      <c r="AV66" s="243"/>
      <c r="AW66" s="98"/>
      <c r="AX66" s="98"/>
      <c r="AY66" s="86"/>
      <c r="AZ66" s="87"/>
      <c r="BA66" s="88"/>
      <c r="BB66" s="121"/>
      <c r="BC66" s="121"/>
      <c r="BD66" s="121"/>
      <c r="BE66" s="121"/>
      <c r="BF66" s="121"/>
      <c r="BG66" s="121"/>
      <c r="BH66" s="89"/>
    </row>
    <row r="67" spans="1:60" s="91" customFormat="1" x14ac:dyDescent="0.2">
      <c r="A67" s="258"/>
      <c r="B67" s="258"/>
      <c r="C67" s="244"/>
      <c r="D67" s="243"/>
      <c r="E67" s="233"/>
      <c r="F67" s="245"/>
      <c r="G67" s="98"/>
      <c r="H67" s="98"/>
      <c r="I67" s="83"/>
      <c r="J67" s="245"/>
      <c r="K67" s="245"/>
      <c r="L67" s="245"/>
      <c r="M67" s="245"/>
      <c r="N67" s="258"/>
      <c r="O67" s="257"/>
      <c r="P67" s="258"/>
      <c r="Q67" s="257"/>
      <c r="R67" s="246"/>
      <c r="S67" s="84"/>
      <c r="T67" s="85">
        <f t="shared" si="14"/>
        <v>0</v>
      </c>
      <c r="U67" s="233"/>
      <c r="V67" s="233"/>
      <c r="W67" s="98"/>
      <c r="X67" s="245"/>
      <c r="Y67" s="231"/>
      <c r="Z67" s="97">
        <f t="shared" si="8"/>
        <v>0</v>
      </c>
      <c r="AA67" s="98"/>
      <c r="AB67" s="98"/>
      <c r="AC67" s="231"/>
      <c r="AD67" s="233"/>
      <c r="AE67" s="99">
        <f t="shared" si="9"/>
        <v>0</v>
      </c>
      <c r="AF67" s="98"/>
      <c r="AG67" s="98"/>
      <c r="AH67" s="231"/>
      <c r="AI67" s="233"/>
      <c r="AJ67" s="99">
        <f t="shared" si="4"/>
        <v>0</v>
      </c>
      <c r="AK67" s="98"/>
      <c r="AL67" s="98"/>
      <c r="AM67" s="231"/>
      <c r="AN67" s="233"/>
      <c r="AO67" s="99">
        <f t="shared" si="6"/>
        <v>0</v>
      </c>
      <c r="AP67" s="98"/>
      <c r="AQ67" s="233"/>
      <c r="AR67" s="244"/>
      <c r="AS67" s="242"/>
      <c r="AT67" s="242"/>
      <c r="AU67" s="243"/>
      <c r="AV67" s="243"/>
      <c r="AW67" s="98"/>
      <c r="AX67" s="98"/>
      <c r="AY67" s="86"/>
      <c r="AZ67" s="87"/>
      <c r="BA67" s="88"/>
      <c r="BB67" s="121"/>
      <c r="BC67" s="121"/>
      <c r="BD67" s="121"/>
      <c r="BE67" s="121"/>
      <c r="BF67" s="121"/>
      <c r="BG67" s="121"/>
      <c r="BH67" s="121"/>
    </row>
    <row r="68" spans="1:60" s="91" customFormat="1" x14ac:dyDescent="0.2">
      <c r="A68" s="258">
        <v>20</v>
      </c>
      <c r="B68" s="258"/>
      <c r="C68" s="244" t="e">
        <f>+VLOOKUP(B68,$A$224:$B$262,2,0)</f>
        <v>#N/A</v>
      </c>
      <c r="D68" s="243"/>
      <c r="E68" s="233" t="str">
        <f>IF(D68=$D$194,$E$194,IF(D68=$D$195,$E$195,IF(D68=$D$196,$E$196,IF(D68=$D$197,$E$197,IF(D68=$D$198,$E$198,IF(D68=$D$199,$E$199,IF(D68=$D$200,$E$200,IF(D68=$D$201,$E$201,IF(D68=$D$202,$E$202,IF(D68=$D$203,$E$203,IF(D68=VICERRECTORÍA_ACADÉMICA_,BF194,IF(D68=PLANEACIÓN_,BF196, IF(D68=_VICERRECTORÍA_INVESTIGACIONES_INNOVACIÓN_Y_EXTENSIÓN_,BF195,IF(D68=VICERRECTORÍA_ADMINISTRATIVA_FINANCIERA_,BF197,IF(D68=_VICERRECTORÍA_RESPONSABILIDAD_SOCIAL_Y_BIENESTAR_UNIVERSITARIO_,BF198," ")))))))))))))))</f>
        <v xml:space="preserve"> </v>
      </c>
      <c r="F68" s="245"/>
      <c r="G68" s="98"/>
      <c r="H68" s="98"/>
      <c r="I68" s="83"/>
      <c r="J68" s="245"/>
      <c r="K68" s="258"/>
      <c r="L68" s="245"/>
      <c r="M68" s="245"/>
      <c r="N68" s="258"/>
      <c r="O68" s="257">
        <f t="shared" ref="O68" si="189">IF(N68="ALTA",5,IF(N68="MEDIO ALTA",4,IF(N68="MEDIA",3,IF(N68="MEDIO BAJA",2,IF(N68="BAJA",1,0)))))</f>
        <v>0</v>
      </c>
      <c r="P68" s="258"/>
      <c r="Q68" s="257">
        <f t="shared" ref="Q68" si="190">IF(P68="ALTO",5,IF(P68="MEDIO-ALTO",4,IF(P68="MEDIO",3,IF(P68="MEDIO-BAJO",2,IF(P68="BAJO",1,0)))))</f>
        <v>0</v>
      </c>
      <c r="R68" s="246">
        <f t="shared" si="40"/>
        <v>0</v>
      </c>
      <c r="S68" s="84"/>
      <c r="T68" s="85">
        <f t="shared" si="14"/>
        <v>0</v>
      </c>
      <c r="U68" s="233" t="e">
        <f>ROUND(AVERAGEIF(T68:T70,"&gt;0"),0)</f>
        <v>#DIV/0!</v>
      </c>
      <c r="V68" s="233" t="e">
        <f t="shared" ref="V68" si="191">U68*0.6</f>
        <v>#DIV/0!</v>
      </c>
      <c r="W68" s="98"/>
      <c r="X68" s="245" t="e">
        <f t="shared" ref="X68" si="192">IF(S68="No_existen",5*$X$10,Y68*$X$10)</f>
        <v>#DIV/0!</v>
      </c>
      <c r="Y68" s="231" t="e">
        <f>ROUND(AVERAGEIF(Z68:Z70,"&gt;0"),0)</f>
        <v>#DIV/0!</v>
      </c>
      <c r="Z68" s="97">
        <f t="shared" si="8"/>
        <v>0</v>
      </c>
      <c r="AA68" s="98"/>
      <c r="AB68" s="98"/>
      <c r="AC68" s="231" t="e">
        <f t="shared" ref="AC68" si="193">IF(S68="No_existen",5*$AC$10,AD68*$AC$10)</f>
        <v>#DIV/0!</v>
      </c>
      <c r="AD68" s="233" t="e">
        <f>ROUND(AVERAGEIF(AE68:AE70,"&gt;0"),0)</f>
        <v>#DIV/0!</v>
      </c>
      <c r="AE68" s="99">
        <f t="shared" si="9"/>
        <v>0</v>
      </c>
      <c r="AF68" s="98"/>
      <c r="AG68" s="98"/>
      <c r="AH68" s="231" t="e">
        <f t="shared" ref="AH68" si="194">IF(S68="No_existen",5*$AH$10,AI68*$AH$10)</f>
        <v>#DIV/0!</v>
      </c>
      <c r="AI68" s="233" t="e">
        <f t="shared" ref="AI68" si="195">ROUND(AVERAGEIF(AJ68:AJ70,"&gt;0"),0)</f>
        <v>#DIV/0!</v>
      </c>
      <c r="AJ68" s="99">
        <f t="shared" si="4"/>
        <v>0</v>
      </c>
      <c r="AK68" s="98"/>
      <c r="AL68" s="98"/>
      <c r="AM68" s="231" t="e">
        <f t="shared" ref="AM68" si="196">IF(S68="No_existen",5*$AM$10,AN68*$AM$10)</f>
        <v>#DIV/0!</v>
      </c>
      <c r="AN68" s="233" t="e">
        <f t="shared" ref="AN68" si="197">ROUND(AVERAGEIF(AO68:AO70,"&gt;0"),0)</f>
        <v>#DIV/0!</v>
      </c>
      <c r="AO68" s="99">
        <f t="shared" si="6"/>
        <v>0</v>
      </c>
      <c r="AP68" s="98"/>
      <c r="AQ68" s="233" t="e">
        <f t="shared" ref="AQ68" si="198">ROUND(AVERAGE(U68,Y68,AD68,AI68,AN68),0)</f>
        <v>#DIV/0!</v>
      </c>
      <c r="AR68" s="244" t="e">
        <f t="shared" ref="AR68" si="199">IF(AQ68&lt;1.5,"FUERTE",IF(AND(AQ68&gt;=1.5,AQ68&lt;2.5),"ACEPTABLE",IF(AQ68&gt;=5,"INEXISTENTE","DÉBIL")))</f>
        <v>#DIV/0!</v>
      </c>
      <c r="AS68" s="242">
        <f t="shared" ref="AS68" si="200">IF(R68=0,0,ROUND((R68*AQ68),0))</f>
        <v>0</v>
      </c>
      <c r="AT68" s="242" t="str">
        <f t="shared" ref="AT68" si="201">IF(AS68&gt;=36,"GRAVE", IF(AS68&lt;=10, "LEVE", "MODERADO"))</f>
        <v>LEVE</v>
      </c>
      <c r="AU68" s="243"/>
      <c r="AV68" s="243"/>
      <c r="AW68" s="98"/>
      <c r="AX68" s="98"/>
      <c r="AY68" s="86"/>
      <c r="AZ68" s="87"/>
      <c r="BA68" s="88"/>
      <c r="BB68" s="125"/>
      <c r="BC68" s="125"/>
      <c r="BD68" s="125"/>
      <c r="BE68" s="125"/>
      <c r="BF68" s="125"/>
      <c r="BG68" s="125"/>
      <c r="BH68" s="125"/>
    </row>
    <row r="69" spans="1:60" s="91" customFormat="1" x14ac:dyDescent="0.2">
      <c r="A69" s="258"/>
      <c r="B69" s="258"/>
      <c r="C69" s="244"/>
      <c r="D69" s="243"/>
      <c r="E69" s="233"/>
      <c r="F69" s="245"/>
      <c r="G69" s="98"/>
      <c r="H69" s="98"/>
      <c r="I69" s="83"/>
      <c r="J69" s="245"/>
      <c r="K69" s="258"/>
      <c r="L69" s="245"/>
      <c r="M69" s="245"/>
      <c r="N69" s="258"/>
      <c r="O69" s="257"/>
      <c r="P69" s="258"/>
      <c r="Q69" s="257"/>
      <c r="R69" s="246"/>
      <c r="S69" s="84"/>
      <c r="T69" s="85">
        <f t="shared" si="14"/>
        <v>0</v>
      </c>
      <c r="U69" s="233"/>
      <c r="V69" s="233"/>
      <c r="W69" s="98"/>
      <c r="X69" s="245"/>
      <c r="Y69" s="231"/>
      <c r="Z69" s="97">
        <f t="shared" si="8"/>
        <v>0</v>
      </c>
      <c r="AA69" s="98"/>
      <c r="AB69" s="98"/>
      <c r="AC69" s="231"/>
      <c r="AD69" s="233"/>
      <c r="AE69" s="99">
        <f t="shared" si="9"/>
        <v>0</v>
      </c>
      <c r="AF69" s="98"/>
      <c r="AG69" s="98"/>
      <c r="AH69" s="231"/>
      <c r="AI69" s="233"/>
      <c r="AJ69" s="99">
        <f t="shared" si="4"/>
        <v>0</v>
      </c>
      <c r="AK69" s="98"/>
      <c r="AL69" s="98"/>
      <c r="AM69" s="231"/>
      <c r="AN69" s="233"/>
      <c r="AO69" s="99">
        <f t="shared" si="6"/>
        <v>0</v>
      </c>
      <c r="AP69" s="98"/>
      <c r="AQ69" s="233"/>
      <c r="AR69" s="244"/>
      <c r="AS69" s="242"/>
      <c r="AT69" s="242"/>
      <c r="AU69" s="243"/>
      <c r="AV69" s="243"/>
      <c r="AW69" s="98"/>
      <c r="AX69" s="98"/>
      <c r="AY69" s="86"/>
      <c r="AZ69" s="87"/>
      <c r="BA69" s="88"/>
      <c r="BB69" s="121"/>
      <c r="BC69" s="121"/>
      <c r="BD69" s="121"/>
      <c r="BE69" s="121"/>
      <c r="BF69" s="121"/>
      <c r="BG69" s="121"/>
      <c r="BH69" s="121"/>
    </row>
    <row r="70" spans="1:60" s="91" customFormat="1" x14ac:dyDescent="0.2">
      <c r="A70" s="258"/>
      <c r="B70" s="258"/>
      <c r="C70" s="244"/>
      <c r="D70" s="243"/>
      <c r="E70" s="233"/>
      <c r="F70" s="245"/>
      <c r="G70" s="98"/>
      <c r="H70" s="98"/>
      <c r="I70" s="83"/>
      <c r="J70" s="245"/>
      <c r="K70" s="258"/>
      <c r="L70" s="245"/>
      <c r="M70" s="245"/>
      <c r="N70" s="258"/>
      <c r="O70" s="257"/>
      <c r="P70" s="258"/>
      <c r="Q70" s="257"/>
      <c r="R70" s="246"/>
      <c r="S70" s="84"/>
      <c r="T70" s="85">
        <f t="shared" si="14"/>
        <v>0</v>
      </c>
      <c r="U70" s="233"/>
      <c r="V70" s="233"/>
      <c r="W70" s="98"/>
      <c r="X70" s="245"/>
      <c r="Y70" s="231"/>
      <c r="Z70" s="97">
        <f t="shared" si="8"/>
        <v>0</v>
      </c>
      <c r="AA70" s="98"/>
      <c r="AB70" s="98"/>
      <c r="AC70" s="231"/>
      <c r="AD70" s="233"/>
      <c r="AE70" s="99">
        <f t="shared" si="9"/>
        <v>0</v>
      </c>
      <c r="AF70" s="98"/>
      <c r="AG70" s="98"/>
      <c r="AH70" s="231"/>
      <c r="AI70" s="233"/>
      <c r="AJ70" s="99">
        <f t="shared" si="4"/>
        <v>0</v>
      </c>
      <c r="AK70" s="98"/>
      <c r="AL70" s="98"/>
      <c r="AM70" s="231"/>
      <c r="AN70" s="233"/>
      <c r="AO70" s="99">
        <f t="shared" si="6"/>
        <v>0</v>
      </c>
      <c r="AP70" s="98"/>
      <c r="AQ70" s="233"/>
      <c r="AR70" s="244"/>
      <c r="AS70" s="242"/>
      <c r="AT70" s="242"/>
      <c r="AU70" s="243"/>
      <c r="AV70" s="243"/>
      <c r="AW70" s="98"/>
      <c r="AX70" s="98"/>
      <c r="AY70" s="86"/>
      <c r="AZ70" s="87"/>
      <c r="BA70" s="88"/>
      <c r="BB70" s="121"/>
      <c r="BC70" s="121"/>
      <c r="BD70" s="121"/>
      <c r="BE70" s="121"/>
      <c r="BF70" s="121"/>
      <c r="BG70" s="121"/>
      <c r="BH70" s="121"/>
    </row>
    <row r="71" spans="1:60" s="91" customFormat="1" x14ac:dyDescent="0.2">
      <c r="A71" s="258">
        <v>21</v>
      </c>
      <c r="B71" s="258"/>
      <c r="C71" s="244" t="e">
        <f>+VLOOKUP(B71,$A$224:$B$262,2,0)</f>
        <v>#N/A</v>
      </c>
      <c r="D71" s="243"/>
      <c r="E71" s="233" t="str">
        <f>IF(D71=$D$194,$E$194,IF(D71=$D$195,$E$195,IF(D71=$D$196,$E$196,IF(D71=$D$197,$E$197,IF(D71=$D$198,$E$198,IF(D71=$D$199,$E$199,IF(D71=$D$200,$E$200,IF(D71=$D$201,$E$201,IF(D71=$D$202,$E$202,IF(D71=$D$203,$E$203,IF(D71=VICERRECTORÍA_ACADÉMICA_,BF194,IF(D71=PLANEACIÓN_,BF196, IF(D71=_VICERRECTORÍA_INVESTIGACIONES_INNOVACIÓN_Y_EXTENSIÓN_,BF195,IF(D71=VICERRECTORÍA_ADMINISTRATIVA_FINANCIERA_,BF197,IF(D71=_VICERRECTORÍA_RESPONSABILIDAD_SOCIAL_Y_BIENESTAR_UNIVERSITARIO_,BF198," ")))))))))))))))</f>
        <v xml:space="preserve"> </v>
      </c>
      <c r="F71" s="245"/>
      <c r="G71" s="98"/>
      <c r="H71" s="98"/>
      <c r="I71" s="83"/>
      <c r="J71" s="245"/>
      <c r="K71" s="258"/>
      <c r="L71" s="245"/>
      <c r="M71" s="245"/>
      <c r="N71" s="258"/>
      <c r="O71" s="257">
        <f t="shared" ref="O71" si="202">IF(N71="ALTA",5,IF(N71="MEDIO ALTA",4,IF(N71="MEDIA",3,IF(N71="MEDIO BAJA",2,IF(N71="BAJA",1,0)))))</f>
        <v>0</v>
      </c>
      <c r="P71" s="258"/>
      <c r="Q71" s="257">
        <f t="shared" ref="Q71" si="203">IF(P71="ALTO",5,IF(P71="MEDIO-ALTO",4,IF(P71="MEDIO",3,IF(P71="MEDIO-BAJO",2,IF(P71="BAJO",1,0)))))</f>
        <v>0</v>
      </c>
      <c r="R71" s="246">
        <f t="shared" si="40"/>
        <v>0</v>
      </c>
      <c r="S71" s="84"/>
      <c r="T71" s="85">
        <f t="shared" si="14"/>
        <v>0</v>
      </c>
      <c r="U71" s="233" t="e">
        <f>ROUND(AVERAGEIF(T71:T73,"&gt;0"),0)</f>
        <v>#DIV/0!</v>
      </c>
      <c r="V71" s="233" t="e">
        <f t="shared" ref="V71" si="204">U71*0.6</f>
        <v>#DIV/0!</v>
      </c>
      <c r="W71" s="98"/>
      <c r="X71" s="245" t="e">
        <f>IF(S71="No_existen",5*$X$10,Y71*$X$10)</f>
        <v>#DIV/0!</v>
      </c>
      <c r="Y71" s="231" t="e">
        <f t="shared" ref="Y71" si="205">ROUND(AVERAGEIF(Z71:Z73,"&gt;0"),0)</f>
        <v>#DIV/0!</v>
      </c>
      <c r="Z71" s="97">
        <f t="shared" si="8"/>
        <v>0</v>
      </c>
      <c r="AA71" s="98"/>
      <c r="AB71" s="98"/>
      <c r="AC71" s="231" t="e">
        <f>IF(S71="No_existen",5*$AC$10,AD71*$AC$10)</f>
        <v>#DIV/0!</v>
      </c>
      <c r="AD71" s="233" t="e">
        <f>ROUND(AVERAGEIF(AE71:AE73,"&gt;0"),0)</f>
        <v>#DIV/0!</v>
      </c>
      <c r="AE71" s="99">
        <f t="shared" si="9"/>
        <v>0</v>
      </c>
      <c r="AF71" s="98"/>
      <c r="AG71" s="98"/>
      <c r="AH71" s="231" t="e">
        <f>IF(S71="No_existen",5*$AH$10,AI71*$AH$10)</f>
        <v>#DIV/0!</v>
      </c>
      <c r="AI71" s="233" t="e">
        <f t="shared" ref="AI71" si="206">ROUND(AVERAGEIF(AJ71:AJ73,"&gt;0"),0)</f>
        <v>#DIV/0!</v>
      </c>
      <c r="AJ71" s="99">
        <f t="shared" si="4"/>
        <v>0</v>
      </c>
      <c r="AK71" s="98"/>
      <c r="AL71" s="98"/>
      <c r="AM71" s="231" t="e">
        <f t="shared" ref="AM71" si="207">IF(S71="No_existen",5*$AM$10,AN71*$AM$10)</f>
        <v>#DIV/0!</v>
      </c>
      <c r="AN71" s="233" t="e">
        <f t="shared" ref="AN71" si="208">ROUND(AVERAGEIF(AO71:AO73,"&gt;0"),0)</f>
        <v>#DIV/0!</v>
      </c>
      <c r="AO71" s="99">
        <f t="shared" si="6"/>
        <v>0</v>
      </c>
      <c r="AP71" s="98"/>
      <c r="AQ71" s="233" t="e">
        <f t="shared" ref="AQ71" si="209">ROUND(AVERAGE(U71,Y71,AD71,AI71,AN71),0)</f>
        <v>#DIV/0!</v>
      </c>
      <c r="AR71" s="244" t="e">
        <f t="shared" ref="AR71" si="210">IF(AQ71&lt;1.5,"FUERTE",IF(AND(AQ71&gt;=1.5,AQ71&lt;2.5),"ACEPTABLE",IF(AQ71&gt;=5,"INEXISTENTE","DÉBIL")))</f>
        <v>#DIV/0!</v>
      </c>
      <c r="AS71" s="242">
        <f t="shared" ref="AS71" si="211">IF(R71=0,0,ROUND((R71*AQ71),0))</f>
        <v>0</v>
      </c>
      <c r="AT71" s="242" t="str">
        <f t="shared" ref="AT71" si="212">IF(AS71&gt;=36,"GRAVE", IF(AS71&lt;=10, "LEVE", "MODERADO"))</f>
        <v>LEVE</v>
      </c>
      <c r="AU71" s="243"/>
      <c r="AV71" s="243"/>
      <c r="AW71" s="98"/>
      <c r="AX71" s="98"/>
      <c r="AY71" s="86"/>
      <c r="AZ71" s="87"/>
      <c r="BA71" s="88"/>
      <c r="BB71" s="125"/>
      <c r="BC71" s="125"/>
      <c r="BD71" s="125"/>
      <c r="BE71" s="125"/>
      <c r="BF71" s="125"/>
      <c r="BG71" s="125"/>
      <c r="BH71" s="125"/>
    </row>
    <row r="72" spans="1:60" s="91" customFormat="1" x14ac:dyDescent="0.2">
      <c r="A72" s="258"/>
      <c r="B72" s="258"/>
      <c r="C72" s="244"/>
      <c r="D72" s="243"/>
      <c r="E72" s="233"/>
      <c r="F72" s="245"/>
      <c r="G72" s="98"/>
      <c r="H72" s="98"/>
      <c r="I72" s="83"/>
      <c r="J72" s="245"/>
      <c r="K72" s="258"/>
      <c r="L72" s="245"/>
      <c r="M72" s="245"/>
      <c r="N72" s="258"/>
      <c r="O72" s="257"/>
      <c r="P72" s="258"/>
      <c r="Q72" s="257"/>
      <c r="R72" s="246"/>
      <c r="S72" s="84"/>
      <c r="T72" s="85">
        <f t="shared" si="14"/>
        <v>0</v>
      </c>
      <c r="U72" s="233"/>
      <c r="V72" s="233"/>
      <c r="W72" s="98"/>
      <c r="X72" s="245"/>
      <c r="Y72" s="231"/>
      <c r="Z72" s="97">
        <f t="shared" si="8"/>
        <v>0</v>
      </c>
      <c r="AA72" s="98"/>
      <c r="AB72" s="98"/>
      <c r="AC72" s="231"/>
      <c r="AD72" s="233"/>
      <c r="AE72" s="99">
        <f t="shared" si="9"/>
        <v>0</v>
      </c>
      <c r="AF72" s="98"/>
      <c r="AG72" s="98"/>
      <c r="AH72" s="231"/>
      <c r="AI72" s="233"/>
      <c r="AJ72" s="99">
        <f t="shared" si="4"/>
        <v>0</v>
      </c>
      <c r="AK72" s="98"/>
      <c r="AL72" s="98"/>
      <c r="AM72" s="231"/>
      <c r="AN72" s="233"/>
      <c r="AO72" s="99">
        <f t="shared" si="6"/>
        <v>0</v>
      </c>
      <c r="AP72" s="98"/>
      <c r="AQ72" s="233"/>
      <c r="AR72" s="244"/>
      <c r="AS72" s="242"/>
      <c r="AT72" s="242"/>
      <c r="AU72" s="243"/>
      <c r="AV72" s="243"/>
      <c r="AW72" s="98"/>
      <c r="AX72" s="98"/>
      <c r="AY72" s="86"/>
      <c r="AZ72" s="87"/>
      <c r="BA72" s="88"/>
      <c r="BB72" s="121"/>
      <c r="BC72" s="121"/>
      <c r="BD72" s="121"/>
      <c r="BE72" s="121"/>
      <c r="BF72" s="121"/>
      <c r="BG72" s="121"/>
      <c r="BH72" s="121"/>
    </row>
    <row r="73" spans="1:60" s="91" customFormat="1" x14ac:dyDescent="0.2">
      <c r="A73" s="258"/>
      <c r="B73" s="258"/>
      <c r="C73" s="244"/>
      <c r="D73" s="243"/>
      <c r="E73" s="233"/>
      <c r="F73" s="245"/>
      <c r="G73" s="98"/>
      <c r="H73" s="98"/>
      <c r="I73" s="83"/>
      <c r="J73" s="245"/>
      <c r="K73" s="258"/>
      <c r="L73" s="245"/>
      <c r="M73" s="245"/>
      <c r="N73" s="258"/>
      <c r="O73" s="257"/>
      <c r="P73" s="258"/>
      <c r="Q73" s="257"/>
      <c r="R73" s="246"/>
      <c r="S73" s="84"/>
      <c r="T73" s="85">
        <f t="shared" si="14"/>
        <v>0</v>
      </c>
      <c r="U73" s="233"/>
      <c r="V73" s="233"/>
      <c r="W73" s="98"/>
      <c r="X73" s="245"/>
      <c r="Y73" s="231"/>
      <c r="Z73" s="97">
        <f t="shared" si="8"/>
        <v>0</v>
      </c>
      <c r="AA73" s="98"/>
      <c r="AB73" s="98"/>
      <c r="AC73" s="231"/>
      <c r="AD73" s="233"/>
      <c r="AE73" s="99">
        <f t="shared" si="9"/>
        <v>0</v>
      </c>
      <c r="AF73" s="98"/>
      <c r="AG73" s="98"/>
      <c r="AH73" s="231"/>
      <c r="AI73" s="233"/>
      <c r="AJ73" s="99">
        <f t="shared" si="4"/>
        <v>0</v>
      </c>
      <c r="AK73" s="98"/>
      <c r="AL73" s="98"/>
      <c r="AM73" s="231"/>
      <c r="AN73" s="233"/>
      <c r="AO73" s="99">
        <f t="shared" si="6"/>
        <v>0</v>
      </c>
      <c r="AP73" s="98"/>
      <c r="AQ73" s="233"/>
      <c r="AR73" s="244"/>
      <c r="AS73" s="242"/>
      <c r="AT73" s="242"/>
      <c r="AU73" s="243"/>
      <c r="AV73" s="243"/>
      <c r="AW73" s="98"/>
      <c r="AX73" s="98"/>
      <c r="AY73" s="86"/>
      <c r="AZ73" s="87"/>
      <c r="BA73" s="88"/>
      <c r="BB73" s="121"/>
      <c r="BC73" s="121"/>
      <c r="BD73" s="121"/>
      <c r="BE73" s="121"/>
      <c r="BF73" s="121"/>
      <c r="BG73" s="121"/>
      <c r="BH73" s="121"/>
    </row>
    <row r="74" spans="1:60" s="91" customFormat="1" x14ac:dyDescent="0.2">
      <c r="A74" s="258">
        <v>22</v>
      </c>
      <c r="B74" s="258"/>
      <c r="C74" s="244" t="e">
        <f>+VLOOKUP(B74,$A$224:$B$262,2,0)</f>
        <v>#N/A</v>
      </c>
      <c r="D74" s="243"/>
      <c r="E74" s="233" t="str">
        <f>IF(D74=$D$194,$E$194,IF(D74=$D$195,$E$195,IF(D74=$D$196,$E$196,IF(D74=$D$197,$E$197,IF(D74=$D$198,$E$198,IF(D74=$D$199,$E$199,IF(D74=$D$200,$E$200,IF(D74=$D$201,$E$201,IF(D74=$D$202,$E$202,IF(D74=$D$203,$E$203,IF(D74=VICERRECTORÍA_ACADÉMICA_,BF194,IF(D74=PLANEACIÓN_,BF196, IF(D74=_VICERRECTORÍA_INVESTIGACIONES_INNOVACIÓN_Y_EXTENSIÓN_,BF195,IF(D74=VICERRECTORÍA_ADMINISTRATIVA_FINANCIERA_,BF197,IF(D74=_VICERRECTORÍA_RESPONSABILIDAD_SOCIAL_Y_BIENESTAR_UNIVERSITARIO_,BF198," ")))))))))))))))</f>
        <v xml:space="preserve"> </v>
      </c>
      <c r="F74" s="245"/>
      <c r="G74" s="98"/>
      <c r="H74" s="98"/>
      <c r="I74" s="83"/>
      <c r="J74" s="245"/>
      <c r="K74" s="258"/>
      <c r="L74" s="245"/>
      <c r="M74" s="245"/>
      <c r="N74" s="258"/>
      <c r="O74" s="257">
        <f t="shared" ref="O74" si="213">IF(N74="ALTA",5,IF(N74="MEDIO ALTA",4,IF(N74="MEDIA",3,IF(N74="MEDIO BAJA",2,IF(N74="BAJA",1,0)))))</f>
        <v>0</v>
      </c>
      <c r="P74" s="258"/>
      <c r="Q74" s="257">
        <f t="shared" ref="Q74" si="214">IF(P74="ALTO",5,IF(P74="MEDIO-ALTO",4,IF(P74="MEDIO",3,IF(P74="MEDIO-BAJO",2,IF(P74="BAJO",1,0)))))</f>
        <v>0</v>
      </c>
      <c r="R74" s="246">
        <f>Q74*O74</f>
        <v>0</v>
      </c>
      <c r="S74" s="84"/>
      <c r="T74" s="85">
        <f t="shared" si="14"/>
        <v>0</v>
      </c>
      <c r="U74" s="233" t="e">
        <f>ROUND(AVERAGEIF(T74:T76,"&gt;0"),0)</f>
        <v>#DIV/0!</v>
      </c>
      <c r="V74" s="233" t="e">
        <f>U74*0.6</f>
        <v>#DIV/0!</v>
      </c>
      <c r="W74" s="98"/>
      <c r="X74" s="245" t="e">
        <f>IF(S74="No_existen",5*$X$10,Y74*$X$10)</f>
        <v>#DIV/0!</v>
      </c>
      <c r="Y74" s="231" t="e">
        <f>ROUND(AVERAGEIF(Z74:Z76,"&gt;0"),0)</f>
        <v>#DIV/0!</v>
      </c>
      <c r="Z74" s="97">
        <f t="shared" si="8"/>
        <v>0</v>
      </c>
      <c r="AA74" s="98"/>
      <c r="AB74" s="98"/>
      <c r="AC74" s="231" t="e">
        <f>IF(S74="No_existen",5*$AC$10,AD74*$AC$10)</f>
        <v>#DIV/0!</v>
      </c>
      <c r="AD74" s="233" t="e">
        <f>ROUND(AVERAGEIF(AE74:AE76,"&gt;0"),0)</f>
        <v>#DIV/0!</v>
      </c>
      <c r="AE74" s="99">
        <f t="shared" si="9"/>
        <v>0</v>
      </c>
      <c r="AF74" s="98"/>
      <c r="AG74" s="98"/>
      <c r="AH74" s="231" t="e">
        <f>IF(S74="No_existen",5*$AH$10,AI74*$AH$10)</f>
        <v>#DIV/0!</v>
      </c>
      <c r="AI74" s="233" t="e">
        <f>ROUND(AVERAGEIF(AJ74:AJ76,"&gt;0"),0)</f>
        <v>#DIV/0!</v>
      </c>
      <c r="AJ74" s="99">
        <f t="shared" si="4"/>
        <v>0</v>
      </c>
      <c r="AK74" s="98"/>
      <c r="AL74" s="98"/>
      <c r="AM74" s="231" t="e">
        <f t="shared" ref="AM74" si="215">IF(S74="No_existen",5*$AM$10,AN74*$AM$10)</f>
        <v>#DIV/0!</v>
      </c>
      <c r="AN74" s="233" t="e">
        <f t="shared" ref="AN74" si="216">ROUND(AVERAGEIF(AO74:AO76,"&gt;0"),0)</f>
        <v>#DIV/0!</v>
      </c>
      <c r="AO74" s="99">
        <f t="shared" si="6"/>
        <v>0</v>
      </c>
      <c r="AP74" s="98"/>
      <c r="AQ74" s="233" t="e">
        <f>ROUND(AVERAGE(U74,Y74,AD74,AI74,AN74),0)</f>
        <v>#DIV/0!</v>
      </c>
      <c r="AR74" s="244" t="e">
        <f t="shared" ref="AR74" si="217">IF(AQ74&lt;1.5,"FUERTE",IF(AND(AQ74&gt;=1.5,AQ74&lt;2.5),"ACEPTABLE",IF(AQ74&gt;=5,"INEXISTENTE","DÉBIL")))</f>
        <v>#DIV/0!</v>
      </c>
      <c r="AS74" s="242">
        <f t="shared" ref="AS74" si="218">IF(R74=0,0,ROUND((R74*AQ74),0))</f>
        <v>0</v>
      </c>
      <c r="AT74" s="242" t="str">
        <f t="shared" ref="AT74" si="219">IF(AS74&gt;=36,"GRAVE", IF(AS74&lt;=10, "LEVE", "MODERADO"))</f>
        <v>LEVE</v>
      </c>
      <c r="AU74" s="243"/>
      <c r="AV74" s="243"/>
      <c r="AW74" s="98"/>
      <c r="AX74" s="98"/>
      <c r="AY74" s="86"/>
      <c r="AZ74" s="87"/>
      <c r="BA74" s="88"/>
      <c r="BB74" s="121"/>
      <c r="BC74" s="121"/>
      <c r="BD74" s="121"/>
      <c r="BE74" s="121"/>
      <c r="BF74" s="121"/>
      <c r="BG74" s="121"/>
      <c r="BH74" s="121"/>
    </row>
    <row r="75" spans="1:60" s="91" customFormat="1" x14ac:dyDescent="0.2">
      <c r="A75" s="258"/>
      <c r="B75" s="258"/>
      <c r="C75" s="244"/>
      <c r="D75" s="243"/>
      <c r="E75" s="233"/>
      <c r="F75" s="245"/>
      <c r="G75" s="98"/>
      <c r="H75" s="98"/>
      <c r="I75" s="83"/>
      <c r="J75" s="245"/>
      <c r="K75" s="258"/>
      <c r="L75" s="245"/>
      <c r="M75" s="245"/>
      <c r="N75" s="258"/>
      <c r="O75" s="257"/>
      <c r="P75" s="258"/>
      <c r="Q75" s="257"/>
      <c r="R75" s="246"/>
      <c r="S75" s="84"/>
      <c r="T75" s="85">
        <f t="shared" si="14"/>
        <v>0</v>
      </c>
      <c r="U75" s="233"/>
      <c r="V75" s="233"/>
      <c r="W75" s="98"/>
      <c r="X75" s="245"/>
      <c r="Y75" s="231"/>
      <c r="Z75" s="97">
        <f t="shared" si="8"/>
        <v>0</v>
      </c>
      <c r="AA75" s="98"/>
      <c r="AB75" s="98"/>
      <c r="AC75" s="231"/>
      <c r="AD75" s="233"/>
      <c r="AE75" s="99">
        <f t="shared" si="9"/>
        <v>0</v>
      </c>
      <c r="AF75" s="98"/>
      <c r="AG75" s="98"/>
      <c r="AH75" s="231"/>
      <c r="AI75" s="233"/>
      <c r="AJ75" s="99">
        <f t="shared" si="4"/>
        <v>0</v>
      </c>
      <c r="AK75" s="98"/>
      <c r="AL75" s="98"/>
      <c r="AM75" s="231"/>
      <c r="AN75" s="233"/>
      <c r="AO75" s="99">
        <f t="shared" si="6"/>
        <v>0</v>
      </c>
      <c r="AP75" s="98"/>
      <c r="AQ75" s="233"/>
      <c r="AR75" s="244"/>
      <c r="AS75" s="242"/>
      <c r="AT75" s="242"/>
      <c r="AU75" s="243"/>
      <c r="AV75" s="243"/>
      <c r="AW75" s="98"/>
      <c r="AX75" s="98"/>
      <c r="AY75" s="86"/>
      <c r="AZ75" s="87"/>
      <c r="BA75" s="88"/>
      <c r="BB75" s="125"/>
      <c r="BC75" s="125"/>
      <c r="BD75" s="125"/>
      <c r="BE75" s="125"/>
      <c r="BF75" s="125"/>
      <c r="BG75" s="125"/>
      <c r="BH75" s="125"/>
    </row>
    <row r="76" spans="1:60" s="91" customFormat="1" x14ac:dyDescent="0.2">
      <c r="A76" s="258"/>
      <c r="B76" s="258"/>
      <c r="C76" s="244"/>
      <c r="D76" s="243"/>
      <c r="E76" s="233"/>
      <c r="F76" s="245"/>
      <c r="G76" s="98"/>
      <c r="H76" s="98"/>
      <c r="I76" s="83"/>
      <c r="J76" s="245"/>
      <c r="K76" s="258"/>
      <c r="L76" s="245"/>
      <c r="M76" s="245"/>
      <c r="N76" s="258"/>
      <c r="O76" s="257"/>
      <c r="P76" s="258"/>
      <c r="Q76" s="257"/>
      <c r="R76" s="246"/>
      <c r="S76" s="84"/>
      <c r="T76" s="85">
        <f t="shared" ref="T76" si="220">IF(S76=$S$198,1,IF(S76=$S$194,5,IF(S76=$S$195,4,IF(S76=$S$196,3,IF(S76=$S$197,2,0)))))</f>
        <v>0</v>
      </c>
      <c r="U76" s="233"/>
      <c r="V76" s="233"/>
      <c r="W76" s="98"/>
      <c r="X76" s="245"/>
      <c r="Y76" s="231"/>
      <c r="Z76" s="97">
        <f t="shared" ref="Z76" si="221">IF(AA76=$AA$196,1,IF(AA76=$AA$195,2,IF(AA76=$AA$194,4,IF(S76="No_existen",5,0))))</f>
        <v>0</v>
      </c>
      <c r="AA76" s="98"/>
      <c r="AB76" s="98"/>
      <c r="AC76" s="231"/>
      <c r="AD76" s="233"/>
      <c r="AE76" s="99">
        <f t="shared" ref="AE76" si="222">IF(AF76=$AG$195,1,IF(AF76=$AG$194,4,IF(S76="No_existen",5,0)))</f>
        <v>0</v>
      </c>
      <c r="AF76" s="98"/>
      <c r="AG76" s="98"/>
      <c r="AH76" s="231"/>
      <c r="AI76" s="233"/>
      <c r="AJ76" s="99">
        <f t="shared" ref="AJ76" si="223">IF(AK76=$AK$194,1,IF(AK76=$AK$195,4,IF(S76="No_existen",5,0)))</f>
        <v>0</v>
      </c>
      <c r="AK76" s="98"/>
      <c r="AL76" s="98"/>
      <c r="AM76" s="231"/>
      <c r="AN76" s="233"/>
      <c r="AO76" s="99">
        <f t="shared" ref="AO76" si="224">IF(AP76="Preventivo",1,IF(AP76="Detectivo",4, IF(S76="No_existen",5,0)))</f>
        <v>0</v>
      </c>
      <c r="AP76" s="98"/>
      <c r="AQ76" s="233"/>
      <c r="AR76" s="244"/>
      <c r="AS76" s="242"/>
      <c r="AT76" s="242"/>
      <c r="AU76" s="243"/>
      <c r="AV76" s="243"/>
      <c r="AW76" s="98"/>
      <c r="AX76" s="98"/>
      <c r="AY76" s="86"/>
      <c r="AZ76" s="87"/>
      <c r="BA76" s="88"/>
      <c r="BB76" s="121"/>
      <c r="BC76" s="121"/>
      <c r="BD76" s="121"/>
      <c r="BE76" s="121"/>
      <c r="BF76" s="121"/>
      <c r="BG76" s="121"/>
      <c r="BH76" s="121"/>
    </row>
    <row r="77" spans="1:60" x14ac:dyDescent="0.2">
      <c r="X77" s="276"/>
      <c r="AC77" s="275"/>
      <c r="AD77" s="274"/>
      <c r="AI77" s="274"/>
      <c r="AN77" s="274"/>
      <c r="AQ77" s="274"/>
      <c r="BB77" s="121"/>
      <c r="BC77" s="121"/>
      <c r="BD77" s="121"/>
      <c r="BE77" s="121"/>
      <c r="BF77" s="121"/>
      <c r="BG77" s="121"/>
      <c r="BH77" s="121"/>
    </row>
    <row r="78" spans="1:60" x14ac:dyDescent="0.2">
      <c r="X78" s="276"/>
      <c r="AC78" s="275"/>
      <c r="AD78" s="274"/>
      <c r="AI78" s="274"/>
      <c r="AN78" s="274"/>
      <c r="AQ78" s="274"/>
      <c r="BB78" s="125"/>
      <c r="BC78" s="125"/>
      <c r="BD78" s="125"/>
      <c r="BE78" s="125"/>
      <c r="BF78" s="125"/>
      <c r="BG78" s="125"/>
      <c r="BH78" s="125"/>
    </row>
    <row r="79" spans="1:60" x14ac:dyDescent="0.2">
      <c r="X79" s="276"/>
      <c r="AC79" s="275"/>
      <c r="AD79" s="274"/>
      <c r="AI79" s="274"/>
      <c r="AN79" s="274"/>
      <c r="AQ79" s="274"/>
      <c r="BB79" s="125"/>
      <c r="BC79" s="125"/>
      <c r="BD79" s="125"/>
      <c r="BE79" s="125"/>
      <c r="BF79" s="125"/>
      <c r="BG79" s="125"/>
      <c r="BH79" s="125"/>
    </row>
    <row r="80" spans="1:60" x14ac:dyDescent="0.2">
      <c r="X80" s="276"/>
      <c r="AC80" s="275"/>
      <c r="AD80" s="274"/>
      <c r="AI80" s="274"/>
      <c r="AN80" s="274"/>
      <c r="AQ80" s="274"/>
      <c r="BB80" s="125"/>
      <c r="BC80" s="125"/>
      <c r="BD80" s="125"/>
      <c r="BE80" s="125"/>
      <c r="BF80" s="125"/>
      <c r="BG80" s="125"/>
      <c r="BH80" s="125"/>
    </row>
    <row r="81" spans="24:60" x14ac:dyDescent="0.2">
      <c r="X81" s="276"/>
      <c r="AC81" s="275"/>
      <c r="AD81" s="274"/>
      <c r="AI81" s="274"/>
      <c r="AN81" s="274"/>
      <c r="AQ81" s="274"/>
      <c r="BB81" s="125"/>
      <c r="BC81" s="125"/>
      <c r="BD81" s="125"/>
      <c r="BE81" s="125"/>
      <c r="BF81" s="125"/>
      <c r="BG81" s="125"/>
      <c r="BH81" s="125"/>
    </row>
    <row r="82" spans="24:60" x14ac:dyDescent="0.2">
      <c r="X82" s="276"/>
      <c r="AC82" s="275"/>
      <c r="AD82" s="274"/>
      <c r="AI82" s="274"/>
      <c r="AN82" s="274"/>
      <c r="AQ82" s="274"/>
      <c r="BB82" s="125"/>
      <c r="BC82" s="125"/>
      <c r="BD82" s="125"/>
      <c r="BE82" s="125"/>
      <c r="BF82" s="125"/>
      <c r="BG82" s="125"/>
      <c r="BH82" s="125"/>
    </row>
    <row r="83" spans="24:60" x14ac:dyDescent="0.2">
      <c r="X83" s="276"/>
      <c r="AC83" s="275"/>
      <c r="AD83" s="274"/>
      <c r="AI83" s="274"/>
      <c r="AN83" s="274"/>
      <c r="AQ83" s="274"/>
      <c r="BB83" s="125"/>
      <c r="BC83" s="125"/>
      <c r="BD83" s="125"/>
      <c r="BE83" s="125"/>
      <c r="BF83" s="125"/>
      <c r="BG83" s="125"/>
      <c r="BH83" s="125"/>
    </row>
    <row r="84" spans="24:60" x14ac:dyDescent="0.2">
      <c r="X84" s="276"/>
      <c r="AC84" s="275"/>
      <c r="AD84" s="274"/>
      <c r="AI84" s="274"/>
      <c r="AN84" s="274"/>
      <c r="AQ84" s="274"/>
      <c r="BB84" s="125"/>
      <c r="BC84" s="125"/>
      <c r="BD84" s="125"/>
      <c r="BE84" s="125"/>
      <c r="BF84" s="125"/>
      <c r="BG84" s="125"/>
      <c r="BH84" s="125"/>
    </row>
    <row r="85" spans="24:60" x14ac:dyDescent="0.2">
      <c r="X85" s="276"/>
      <c r="AC85" s="275"/>
      <c r="AD85" s="274"/>
      <c r="AI85" s="274"/>
      <c r="AN85" s="274"/>
      <c r="AQ85" s="274"/>
      <c r="BB85" s="125"/>
      <c r="BC85" s="125"/>
      <c r="BD85" s="125"/>
      <c r="BE85" s="125"/>
      <c r="BF85" s="125"/>
      <c r="BG85" s="125"/>
      <c r="BH85" s="125"/>
    </row>
    <row r="86" spans="24:60" x14ac:dyDescent="0.2">
      <c r="X86" s="276"/>
      <c r="AC86" s="275"/>
      <c r="AD86" s="274"/>
      <c r="AI86" s="274"/>
      <c r="AN86" s="274"/>
      <c r="AQ86" s="274"/>
      <c r="BB86" s="125"/>
      <c r="BC86" s="125"/>
      <c r="BD86" s="125"/>
      <c r="BE86" s="125"/>
      <c r="BF86" s="125"/>
      <c r="BG86" s="125"/>
      <c r="BH86" s="125"/>
    </row>
    <row r="87" spans="24:60" x14ac:dyDescent="0.2">
      <c r="X87" s="276"/>
      <c r="AC87" s="275"/>
      <c r="AD87" s="274"/>
      <c r="AI87" s="274"/>
      <c r="AN87" s="274"/>
      <c r="AQ87" s="274"/>
      <c r="BB87" s="125"/>
      <c r="BC87" s="125"/>
      <c r="BD87" s="125"/>
      <c r="BE87" s="125"/>
      <c r="BF87" s="125"/>
      <c r="BG87" s="125"/>
      <c r="BH87" s="125"/>
    </row>
    <row r="88" spans="24:60" x14ac:dyDescent="0.2">
      <c r="X88" s="276"/>
      <c r="AC88" s="275"/>
      <c r="AD88" s="274"/>
      <c r="AI88" s="274"/>
      <c r="AN88" s="274"/>
      <c r="AQ88" s="274"/>
      <c r="BB88" s="125"/>
      <c r="BC88" s="125"/>
      <c r="BD88" s="125"/>
      <c r="BE88" s="125"/>
      <c r="BF88" s="125"/>
      <c r="BG88" s="125"/>
      <c r="BH88" s="125"/>
    </row>
    <row r="89" spans="24:60" x14ac:dyDescent="0.2">
      <c r="X89" s="276"/>
      <c r="AC89" s="275"/>
      <c r="AD89" s="274"/>
      <c r="AI89" s="274"/>
      <c r="AN89" s="274"/>
      <c r="AQ89" s="274"/>
      <c r="BB89" s="125"/>
      <c r="BC89" s="125"/>
      <c r="BD89" s="125"/>
      <c r="BE89" s="125"/>
      <c r="BF89" s="125"/>
      <c r="BG89" s="125"/>
      <c r="BH89" s="125"/>
    </row>
    <row r="90" spans="24:60" x14ac:dyDescent="0.2">
      <c r="X90" s="276"/>
      <c r="AC90" s="275"/>
      <c r="AD90" s="274"/>
      <c r="AI90" s="274"/>
      <c r="AN90" s="274"/>
      <c r="AQ90" s="274"/>
      <c r="BB90" s="125"/>
      <c r="BC90" s="125"/>
      <c r="BD90" s="125"/>
      <c r="BE90" s="125"/>
      <c r="BF90" s="125"/>
      <c r="BG90" s="125"/>
      <c r="BH90" s="125"/>
    </row>
    <row r="91" spans="24:60" x14ac:dyDescent="0.2">
      <c r="X91" s="276"/>
      <c r="AC91" s="275"/>
      <c r="AD91" s="274"/>
      <c r="AI91" s="274"/>
      <c r="AN91" s="274"/>
      <c r="AQ91" s="274"/>
      <c r="BB91" s="125"/>
      <c r="BC91" s="125"/>
      <c r="BD91" s="125"/>
      <c r="BE91" s="125"/>
      <c r="BF91" s="125"/>
      <c r="BG91" s="125"/>
      <c r="BH91" s="125"/>
    </row>
    <row r="92" spans="24:60" x14ac:dyDescent="0.2">
      <c r="X92" s="276"/>
      <c r="AC92" s="275"/>
      <c r="AD92" s="274"/>
      <c r="AI92" s="274"/>
      <c r="AN92" s="274"/>
      <c r="AQ92" s="274"/>
      <c r="BB92" s="125"/>
      <c r="BC92" s="125"/>
      <c r="BD92" s="125"/>
      <c r="BE92" s="125"/>
      <c r="BF92" s="125"/>
      <c r="BG92" s="125"/>
      <c r="BH92" s="125"/>
    </row>
    <row r="93" spans="24:60" x14ac:dyDescent="0.2">
      <c r="X93" s="276"/>
      <c r="AC93" s="275"/>
      <c r="AD93" s="274"/>
      <c r="AI93" s="274"/>
      <c r="AN93" s="274"/>
      <c r="AQ93" s="274"/>
      <c r="BB93" s="125"/>
      <c r="BC93" s="125"/>
      <c r="BD93" s="125"/>
      <c r="BE93" s="125"/>
      <c r="BF93" s="125"/>
      <c r="BG93" s="125"/>
      <c r="BH93" s="125"/>
    </row>
    <row r="94" spans="24:60" x14ac:dyDescent="0.2">
      <c r="X94" s="276"/>
      <c r="AC94" s="275"/>
      <c r="AD94" s="274"/>
      <c r="AI94" s="274"/>
      <c r="AN94" s="274"/>
      <c r="AQ94" s="274"/>
      <c r="BB94" s="125"/>
      <c r="BC94" s="125"/>
      <c r="BD94" s="125"/>
      <c r="BE94" s="125"/>
      <c r="BF94" s="125"/>
      <c r="BG94" s="125"/>
      <c r="BH94" s="125"/>
    </row>
    <row r="95" spans="24:60" x14ac:dyDescent="0.2">
      <c r="X95" s="276"/>
      <c r="AC95" s="275"/>
      <c r="AD95" s="274"/>
      <c r="AI95" s="274"/>
      <c r="AN95" s="274"/>
      <c r="AQ95" s="274"/>
      <c r="BB95" s="125"/>
      <c r="BC95" s="125"/>
      <c r="BD95" s="125"/>
      <c r="BE95" s="125"/>
      <c r="BF95" s="125"/>
      <c r="BG95" s="125"/>
      <c r="BH95" s="125"/>
    </row>
    <row r="96" spans="24:60" x14ac:dyDescent="0.2">
      <c r="X96" s="276"/>
      <c r="AC96" s="275"/>
      <c r="AD96" s="274"/>
      <c r="AI96" s="274"/>
      <c r="AN96" s="274"/>
      <c r="AQ96" s="274"/>
      <c r="BB96" s="125"/>
      <c r="BC96" s="125"/>
      <c r="BD96" s="125"/>
      <c r="BE96" s="125"/>
      <c r="BF96" s="125"/>
      <c r="BG96" s="125"/>
      <c r="BH96" s="125"/>
    </row>
    <row r="97" spans="24:60" x14ac:dyDescent="0.2">
      <c r="X97" s="276"/>
      <c r="AC97" s="275"/>
      <c r="AD97" s="274"/>
      <c r="AI97" s="274"/>
      <c r="AN97" s="274"/>
      <c r="AQ97" s="274"/>
      <c r="BB97" s="125"/>
      <c r="BC97" s="125"/>
      <c r="BD97" s="125"/>
      <c r="BE97" s="125"/>
      <c r="BF97" s="125"/>
      <c r="BG97" s="125"/>
      <c r="BH97" s="125"/>
    </row>
    <row r="98" spans="24:60" x14ac:dyDescent="0.2">
      <c r="X98" s="276"/>
      <c r="AC98" s="275"/>
      <c r="AD98" s="274"/>
      <c r="AI98" s="274"/>
      <c r="AN98" s="274"/>
      <c r="AQ98" s="274"/>
      <c r="BB98" s="125"/>
      <c r="BC98" s="125"/>
      <c r="BD98" s="125"/>
      <c r="BE98" s="125"/>
      <c r="BF98" s="125"/>
      <c r="BG98" s="125"/>
      <c r="BH98" s="125"/>
    </row>
    <row r="99" spans="24:60" x14ac:dyDescent="0.2">
      <c r="X99" s="276"/>
      <c r="AC99" s="275"/>
      <c r="AD99" s="274"/>
      <c r="AI99" s="274"/>
      <c r="AN99" s="274"/>
      <c r="AQ99" s="274"/>
      <c r="BB99" s="125"/>
      <c r="BC99" s="125"/>
      <c r="BD99" s="125"/>
      <c r="BE99" s="125"/>
      <c r="BF99" s="125"/>
      <c r="BG99" s="125"/>
      <c r="BH99" s="125"/>
    </row>
    <row r="100" spans="24:60" x14ac:dyDescent="0.2">
      <c r="X100" s="276"/>
      <c r="AC100" s="275"/>
      <c r="AD100" s="274"/>
      <c r="AI100" s="274"/>
      <c r="AN100" s="274"/>
      <c r="AQ100" s="274"/>
      <c r="BB100" s="125"/>
      <c r="BC100" s="125"/>
      <c r="BD100" s="125"/>
      <c r="BE100" s="125"/>
      <c r="BF100" s="125"/>
      <c r="BG100" s="125"/>
      <c r="BH100" s="125"/>
    </row>
    <row r="101" spans="24:60" x14ac:dyDescent="0.2">
      <c r="X101" s="276"/>
      <c r="AC101" s="275"/>
      <c r="AD101" s="274"/>
      <c r="AI101" s="274"/>
      <c r="AN101" s="274"/>
      <c r="AQ101" s="274"/>
      <c r="BB101" s="125"/>
      <c r="BC101" s="125"/>
      <c r="BD101" s="125"/>
      <c r="BE101" s="125"/>
      <c r="BF101" s="125"/>
      <c r="BG101" s="125"/>
      <c r="BH101" s="125"/>
    </row>
    <row r="102" spans="24:60" x14ac:dyDescent="0.2">
      <c r="X102" s="276"/>
      <c r="AC102" s="275"/>
      <c r="AD102" s="274"/>
      <c r="AI102" s="274"/>
      <c r="AN102" s="274"/>
      <c r="AQ102" s="274"/>
      <c r="BB102" s="125"/>
      <c r="BC102" s="125"/>
      <c r="BD102" s="125"/>
      <c r="BE102" s="125"/>
      <c r="BF102" s="125"/>
      <c r="BG102" s="125"/>
      <c r="BH102" s="125"/>
    </row>
    <row r="103" spans="24:60" x14ac:dyDescent="0.2">
      <c r="X103" s="276"/>
      <c r="AC103" s="275"/>
      <c r="AD103" s="274"/>
      <c r="AI103" s="274"/>
      <c r="AN103" s="274"/>
      <c r="AQ103" s="274"/>
      <c r="BB103" s="125"/>
      <c r="BC103" s="125"/>
      <c r="BD103" s="125"/>
      <c r="BE103" s="125"/>
      <c r="BF103" s="125"/>
      <c r="BG103" s="125"/>
      <c r="BH103" s="125"/>
    </row>
    <row r="104" spans="24:60" x14ac:dyDescent="0.2">
      <c r="X104" s="276"/>
      <c r="AC104" s="275"/>
      <c r="AD104" s="274"/>
      <c r="AI104" s="274"/>
      <c r="AN104" s="274"/>
      <c r="AQ104" s="274"/>
      <c r="BB104" s="125"/>
      <c r="BC104" s="125"/>
      <c r="BD104" s="125"/>
      <c r="BE104" s="125"/>
      <c r="BF104" s="125"/>
      <c r="BG104" s="125"/>
      <c r="BH104" s="125"/>
    </row>
    <row r="105" spans="24:60" x14ac:dyDescent="0.2">
      <c r="X105" s="276"/>
      <c r="AC105" s="275"/>
      <c r="AD105" s="274"/>
      <c r="AI105" s="274"/>
      <c r="AN105" s="274"/>
      <c r="AQ105" s="274"/>
      <c r="BB105" s="125"/>
      <c r="BC105" s="125"/>
      <c r="BD105" s="125"/>
      <c r="BE105" s="125"/>
      <c r="BF105" s="125"/>
      <c r="BG105" s="125"/>
      <c r="BH105" s="125"/>
    </row>
    <row r="106" spans="24:60" x14ac:dyDescent="0.2">
      <c r="X106" s="276"/>
      <c r="AC106" s="275"/>
      <c r="AD106" s="274"/>
      <c r="AI106" s="274"/>
      <c r="AN106" s="274"/>
      <c r="AQ106" s="274"/>
      <c r="BB106" s="125"/>
      <c r="BC106" s="125"/>
      <c r="BD106" s="125"/>
      <c r="BE106" s="125"/>
      <c r="BF106" s="125"/>
      <c r="BG106" s="125"/>
      <c r="BH106" s="125"/>
    </row>
    <row r="107" spans="24:60" x14ac:dyDescent="0.2">
      <c r="X107" s="276"/>
      <c r="AC107" s="275"/>
      <c r="AD107" s="274"/>
      <c r="AI107" s="274"/>
      <c r="AN107" s="274"/>
      <c r="AQ107" s="274"/>
      <c r="BB107" s="125"/>
      <c r="BC107" s="125"/>
      <c r="BD107" s="125"/>
      <c r="BE107" s="125"/>
      <c r="BF107" s="125"/>
      <c r="BG107" s="125"/>
      <c r="BH107" s="125"/>
    </row>
    <row r="108" spans="24:60" x14ac:dyDescent="0.2">
      <c r="X108" s="276"/>
      <c r="AC108" s="275"/>
      <c r="AD108" s="274"/>
      <c r="AI108" s="274"/>
      <c r="AN108" s="274"/>
      <c r="AQ108" s="274"/>
      <c r="BB108" s="125"/>
      <c r="BC108" s="125"/>
      <c r="BD108" s="125"/>
      <c r="BE108" s="125"/>
      <c r="BF108" s="125"/>
      <c r="BG108" s="125"/>
      <c r="BH108" s="125"/>
    </row>
    <row r="109" spans="24:60" x14ac:dyDescent="0.2">
      <c r="X109" s="276"/>
      <c r="AC109" s="275"/>
      <c r="AD109" s="274"/>
      <c r="AI109" s="274"/>
      <c r="AN109" s="274"/>
      <c r="AQ109" s="274"/>
      <c r="BB109" s="125"/>
      <c r="BC109" s="125"/>
      <c r="BD109" s="125"/>
      <c r="BE109" s="125"/>
      <c r="BF109" s="125"/>
      <c r="BG109" s="125"/>
      <c r="BH109" s="125"/>
    </row>
    <row r="110" spans="24:60" x14ac:dyDescent="0.2">
      <c r="X110" s="276"/>
      <c r="AC110" s="275"/>
      <c r="AD110" s="274"/>
      <c r="AI110" s="274"/>
      <c r="AN110" s="274"/>
      <c r="AQ110" s="274"/>
      <c r="BB110" s="125"/>
      <c r="BC110" s="125"/>
      <c r="BD110" s="125"/>
      <c r="BE110" s="125"/>
      <c r="BF110" s="125"/>
      <c r="BG110" s="125"/>
      <c r="BH110" s="125"/>
    </row>
    <row r="111" spans="24:60" x14ac:dyDescent="0.2">
      <c r="X111" s="276"/>
      <c r="AC111" s="275"/>
      <c r="AD111" s="274"/>
      <c r="AI111" s="274"/>
      <c r="AN111" s="274"/>
      <c r="AQ111" s="274"/>
      <c r="BB111" s="125"/>
      <c r="BC111" s="125"/>
      <c r="BD111" s="125"/>
      <c r="BE111" s="125"/>
      <c r="BF111" s="125"/>
      <c r="BG111" s="125"/>
      <c r="BH111" s="125"/>
    </row>
    <row r="112" spans="24:60" x14ac:dyDescent="0.2">
      <c r="X112" s="276"/>
      <c r="AC112" s="275"/>
      <c r="AD112" s="274"/>
      <c r="AI112" s="274"/>
      <c r="AN112" s="274"/>
      <c r="AQ112" s="274"/>
      <c r="BB112" s="125"/>
      <c r="BC112" s="125"/>
      <c r="BD112" s="125"/>
      <c r="BE112" s="125"/>
      <c r="BF112" s="125"/>
      <c r="BG112" s="125"/>
      <c r="BH112" s="125"/>
    </row>
    <row r="113" spans="24:60" x14ac:dyDescent="0.2">
      <c r="X113" s="276"/>
      <c r="AC113" s="275"/>
      <c r="AD113" s="274"/>
      <c r="AI113" s="274"/>
      <c r="AN113" s="274"/>
      <c r="AQ113" s="274"/>
      <c r="BB113" s="125"/>
      <c r="BC113" s="125"/>
      <c r="BD113" s="125"/>
      <c r="BE113" s="125"/>
      <c r="BF113" s="125"/>
      <c r="BG113" s="125"/>
      <c r="BH113" s="125"/>
    </row>
    <row r="114" spans="24:60" x14ac:dyDescent="0.2">
      <c r="X114" s="276"/>
      <c r="AC114" s="275"/>
      <c r="AD114" s="274"/>
      <c r="AI114" s="274"/>
      <c r="AN114" s="274"/>
      <c r="AQ114" s="274"/>
      <c r="BB114" s="125"/>
      <c r="BC114" s="125"/>
      <c r="BD114" s="125"/>
      <c r="BE114" s="125"/>
      <c r="BF114" s="125"/>
      <c r="BG114" s="125"/>
      <c r="BH114" s="125"/>
    </row>
    <row r="115" spans="24:60" x14ac:dyDescent="0.2">
      <c r="X115" s="276"/>
      <c r="AC115" s="275"/>
      <c r="AD115" s="274"/>
      <c r="AI115" s="274"/>
      <c r="AN115" s="274"/>
      <c r="AQ115" s="274"/>
      <c r="BB115" s="125"/>
      <c r="BC115" s="125"/>
      <c r="BD115" s="125"/>
      <c r="BE115" s="125"/>
      <c r="BF115" s="125"/>
      <c r="BG115" s="125"/>
      <c r="BH115" s="125"/>
    </row>
    <row r="116" spans="24:60" x14ac:dyDescent="0.2">
      <c r="X116" s="276"/>
      <c r="AC116" s="275"/>
      <c r="AD116" s="274"/>
      <c r="AI116" s="274"/>
      <c r="AN116" s="274"/>
      <c r="AQ116" s="274"/>
      <c r="BB116" s="125"/>
      <c r="BC116" s="125"/>
      <c r="BD116" s="125"/>
      <c r="BE116" s="125"/>
      <c r="BF116" s="125"/>
      <c r="BG116" s="125"/>
      <c r="BH116" s="125"/>
    </row>
    <row r="117" spans="24:60" x14ac:dyDescent="0.2">
      <c r="X117" s="276"/>
      <c r="AC117" s="275"/>
      <c r="AD117" s="274"/>
      <c r="AI117" s="274"/>
      <c r="AN117" s="274"/>
      <c r="AQ117" s="274"/>
      <c r="BB117" s="125"/>
      <c r="BC117" s="125"/>
      <c r="BD117" s="125"/>
      <c r="BE117" s="125"/>
      <c r="BF117" s="125"/>
      <c r="BG117" s="125"/>
      <c r="BH117" s="125"/>
    </row>
    <row r="118" spans="24:60" x14ac:dyDescent="0.2">
      <c r="X118" s="276"/>
      <c r="AC118" s="275"/>
      <c r="AD118" s="274"/>
      <c r="AI118" s="274"/>
      <c r="AN118" s="274"/>
      <c r="AQ118" s="274"/>
      <c r="BB118" s="125"/>
      <c r="BC118" s="125"/>
      <c r="BD118" s="125"/>
      <c r="BE118" s="125"/>
      <c r="BF118" s="125"/>
      <c r="BG118" s="125"/>
      <c r="BH118" s="125"/>
    </row>
    <row r="119" spans="24:60" x14ac:dyDescent="0.2">
      <c r="X119" s="276"/>
      <c r="AC119" s="275"/>
      <c r="AD119" s="274"/>
      <c r="AI119" s="274"/>
      <c r="AN119" s="274"/>
      <c r="AQ119" s="274"/>
      <c r="BB119" s="125"/>
      <c r="BC119" s="125"/>
      <c r="BD119" s="125"/>
      <c r="BE119" s="125"/>
      <c r="BF119" s="125"/>
      <c r="BG119" s="125"/>
      <c r="BH119" s="125"/>
    </row>
    <row r="120" spans="24:60" x14ac:dyDescent="0.2">
      <c r="X120" s="276"/>
      <c r="AC120" s="275"/>
      <c r="AD120" s="274"/>
      <c r="AI120" s="274"/>
      <c r="AN120" s="274"/>
      <c r="AQ120" s="274"/>
      <c r="BB120" s="125"/>
      <c r="BC120" s="125"/>
      <c r="BD120" s="125"/>
      <c r="BE120" s="125"/>
      <c r="BF120" s="125"/>
      <c r="BG120" s="125"/>
      <c r="BH120" s="125"/>
    </row>
    <row r="121" spans="24:60" x14ac:dyDescent="0.2">
      <c r="X121" s="276"/>
      <c r="AC121" s="275"/>
      <c r="AD121" s="274"/>
      <c r="AI121" s="274"/>
      <c r="AN121" s="274"/>
      <c r="AQ121" s="274"/>
      <c r="BB121" s="125"/>
      <c r="BC121" s="125"/>
      <c r="BD121" s="125"/>
      <c r="BE121" s="125"/>
      <c r="BF121" s="125"/>
      <c r="BG121" s="125"/>
      <c r="BH121" s="125"/>
    </row>
    <row r="122" spans="24:60" x14ac:dyDescent="0.2">
      <c r="X122" s="276"/>
      <c r="AC122" s="275"/>
      <c r="AD122" s="274"/>
      <c r="AI122" s="274"/>
      <c r="AN122" s="274"/>
      <c r="AQ122" s="274"/>
      <c r="BB122" s="125"/>
      <c r="BC122" s="125"/>
      <c r="BD122" s="125"/>
      <c r="BE122" s="125"/>
      <c r="BF122" s="125"/>
      <c r="BG122" s="125"/>
      <c r="BH122" s="125"/>
    </row>
    <row r="123" spans="24:60" x14ac:dyDescent="0.2">
      <c r="X123" s="276"/>
      <c r="AC123" s="275"/>
      <c r="AD123" s="274"/>
      <c r="AI123" s="274"/>
      <c r="AN123" s="274"/>
      <c r="AQ123" s="274"/>
      <c r="BB123" s="125"/>
      <c r="BC123" s="125"/>
      <c r="BD123" s="125"/>
      <c r="BE123" s="125"/>
      <c r="BF123" s="125"/>
      <c r="BG123" s="125"/>
      <c r="BH123" s="125"/>
    </row>
    <row r="124" spans="24:60" x14ac:dyDescent="0.2">
      <c r="X124" s="276"/>
      <c r="AC124" s="275"/>
      <c r="AD124" s="274"/>
      <c r="AI124" s="274"/>
      <c r="AN124" s="274"/>
      <c r="AQ124" s="274"/>
      <c r="BB124" s="125"/>
      <c r="BC124" s="125"/>
      <c r="BD124" s="125"/>
      <c r="BE124" s="125"/>
      <c r="BF124" s="125"/>
      <c r="BG124" s="125"/>
      <c r="BH124" s="125"/>
    </row>
    <row r="125" spans="24:60" x14ac:dyDescent="0.2">
      <c r="X125" s="276"/>
      <c r="AC125" s="275"/>
      <c r="AD125" s="274"/>
      <c r="AI125" s="274"/>
      <c r="AN125" s="274"/>
      <c r="AQ125" s="274"/>
      <c r="BB125" s="125"/>
      <c r="BC125" s="125"/>
      <c r="BD125" s="125"/>
      <c r="BE125" s="125"/>
      <c r="BF125" s="125"/>
      <c r="BG125" s="125"/>
      <c r="BH125" s="125"/>
    </row>
    <row r="126" spans="24:60" x14ac:dyDescent="0.2">
      <c r="X126" s="276"/>
      <c r="AC126" s="275"/>
      <c r="AD126" s="274"/>
      <c r="AI126" s="274"/>
      <c r="AN126" s="274"/>
      <c r="AQ126" s="274"/>
      <c r="BB126" s="125"/>
      <c r="BC126" s="125"/>
      <c r="BD126" s="125"/>
      <c r="BE126" s="125"/>
      <c r="BF126" s="125"/>
      <c r="BG126" s="125"/>
      <c r="BH126" s="125"/>
    </row>
    <row r="127" spans="24:60" x14ac:dyDescent="0.2">
      <c r="X127" s="276"/>
      <c r="AC127" s="275"/>
      <c r="AD127" s="274"/>
      <c r="AI127" s="274"/>
      <c r="AN127" s="274"/>
      <c r="AQ127" s="274"/>
      <c r="BB127" s="125"/>
      <c r="BC127" s="125"/>
      <c r="BD127" s="125"/>
      <c r="BE127" s="125"/>
      <c r="BF127" s="125"/>
      <c r="BG127" s="125"/>
      <c r="BH127" s="125"/>
    </row>
    <row r="128" spans="24:60" x14ac:dyDescent="0.2">
      <c r="X128" s="276"/>
      <c r="AC128" s="275"/>
      <c r="AD128" s="274"/>
      <c r="AI128" s="274"/>
      <c r="AN128" s="274"/>
      <c r="AQ128" s="274"/>
      <c r="BB128" s="125"/>
      <c r="BC128" s="125"/>
      <c r="BD128" s="125"/>
      <c r="BE128" s="125"/>
      <c r="BF128" s="125"/>
      <c r="BG128" s="125"/>
      <c r="BH128" s="125"/>
    </row>
    <row r="129" spans="24:60" x14ac:dyDescent="0.2">
      <c r="X129" s="276"/>
      <c r="AC129" s="275"/>
      <c r="AD129" s="274"/>
      <c r="AI129" s="274"/>
      <c r="AN129" s="274"/>
      <c r="AQ129" s="274"/>
      <c r="BB129" s="125"/>
      <c r="BC129" s="125"/>
      <c r="BD129" s="125"/>
      <c r="BE129" s="125"/>
      <c r="BF129" s="125"/>
      <c r="BG129" s="125"/>
      <c r="BH129" s="125"/>
    </row>
    <row r="130" spans="24:60" x14ac:dyDescent="0.2">
      <c r="X130" s="276"/>
      <c r="AC130" s="275"/>
      <c r="AD130" s="274"/>
      <c r="AI130" s="274"/>
      <c r="AN130" s="274"/>
      <c r="AQ130" s="274"/>
      <c r="BB130" s="125"/>
      <c r="BC130" s="125"/>
      <c r="BD130" s="125"/>
      <c r="BE130" s="125"/>
      <c r="BF130" s="125"/>
      <c r="BG130" s="125"/>
      <c r="BH130" s="125"/>
    </row>
    <row r="131" spans="24:60" x14ac:dyDescent="0.2">
      <c r="X131" s="276"/>
      <c r="AC131" s="275"/>
      <c r="AD131" s="274"/>
      <c r="AI131" s="274"/>
      <c r="AN131" s="274"/>
      <c r="AQ131" s="274"/>
      <c r="BB131" s="125"/>
      <c r="BC131" s="125"/>
      <c r="BD131" s="125"/>
      <c r="BE131" s="125"/>
      <c r="BF131" s="125"/>
      <c r="BG131" s="125"/>
      <c r="BH131" s="125"/>
    </row>
    <row r="132" spans="24:60" x14ac:dyDescent="0.2">
      <c r="X132" s="276"/>
      <c r="AC132" s="275"/>
      <c r="AD132" s="274"/>
      <c r="AI132" s="274"/>
      <c r="AN132" s="274"/>
      <c r="AQ132" s="274"/>
      <c r="BB132" s="125"/>
      <c r="BC132" s="125"/>
      <c r="BD132" s="125"/>
      <c r="BE132" s="125"/>
      <c r="BF132" s="125"/>
      <c r="BG132" s="125"/>
      <c r="BH132" s="125"/>
    </row>
    <row r="133" spans="24:60" x14ac:dyDescent="0.2">
      <c r="X133" s="276"/>
      <c r="AC133" s="275"/>
      <c r="AD133" s="274"/>
      <c r="AI133" s="274"/>
      <c r="AN133" s="274"/>
      <c r="AQ133" s="274"/>
      <c r="BB133" s="125"/>
      <c r="BC133" s="125"/>
      <c r="BD133" s="125"/>
      <c r="BE133" s="125"/>
      <c r="BF133" s="125"/>
      <c r="BG133" s="125"/>
      <c r="BH133" s="125"/>
    </row>
    <row r="134" spans="24:60" x14ac:dyDescent="0.2">
      <c r="X134" s="276"/>
      <c r="AC134" s="275"/>
      <c r="AD134" s="274"/>
      <c r="AI134" s="274"/>
      <c r="AN134" s="274"/>
      <c r="AQ134" s="274"/>
      <c r="BB134" s="125"/>
      <c r="BC134" s="125"/>
      <c r="BD134" s="125"/>
      <c r="BE134" s="125"/>
      <c r="BF134" s="125"/>
      <c r="BG134" s="125"/>
      <c r="BH134" s="125"/>
    </row>
    <row r="135" spans="24:60" x14ac:dyDescent="0.2">
      <c r="X135" s="276"/>
      <c r="AC135" s="275"/>
      <c r="AD135" s="274"/>
      <c r="AI135" s="274"/>
      <c r="AN135" s="274"/>
      <c r="AQ135" s="274"/>
      <c r="BB135" s="125"/>
      <c r="BC135" s="125"/>
      <c r="BD135" s="125"/>
      <c r="BE135" s="125"/>
      <c r="BF135" s="125"/>
      <c r="BG135" s="125"/>
      <c r="BH135" s="125"/>
    </row>
    <row r="136" spans="24:60" x14ac:dyDescent="0.2">
      <c r="X136" s="276"/>
      <c r="AC136" s="275"/>
      <c r="AD136" s="274"/>
      <c r="AI136" s="274"/>
      <c r="AN136" s="274"/>
      <c r="AQ136" s="274"/>
      <c r="BB136" s="125"/>
      <c r="BC136" s="125"/>
      <c r="BD136" s="125"/>
      <c r="BE136" s="125"/>
      <c r="BF136" s="125"/>
      <c r="BG136" s="125"/>
      <c r="BH136" s="125"/>
    </row>
    <row r="137" spans="24:60" x14ac:dyDescent="0.2">
      <c r="X137" s="276"/>
      <c r="AC137" s="275"/>
      <c r="AD137" s="274"/>
      <c r="AI137" s="274"/>
      <c r="AN137" s="274"/>
      <c r="AQ137" s="274"/>
      <c r="BB137" s="125"/>
      <c r="BC137" s="125"/>
      <c r="BD137" s="125"/>
      <c r="BE137" s="125"/>
      <c r="BF137" s="125"/>
      <c r="BG137" s="125"/>
      <c r="BH137" s="125"/>
    </row>
    <row r="138" spans="24:60" x14ac:dyDescent="0.2">
      <c r="X138" s="276"/>
      <c r="AC138" s="275"/>
      <c r="AD138" s="274"/>
      <c r="AI138" s="274"/>
      <c r="AN138" s="274"/>
      <c r="AQ138" s="274"/>
      <c r="BB138" s="125"/>
      <c r="BC138" s="125"/>
      <c r="BD138" s="125"/>
      <c r="BE138" s="125"/>
      <c r="BF138" s="125"/>
      <c r="BG138" s="125"/>
      <c r="BH138" s="125"/>
    </row>
    <row r="139" spans="24:60" x14ac:dyDescent="0.2">
      <c r="X139" s="276"/>
      <c r="AC139" s="275"/>
      <c r="AD139" s="274"/>
      <c r="AI139" s="274"/>
      <c r="AN139" s="274"/>
      <c r="AQ139" s="274"/>
      <c r="BB139" s="125"/>
      <c r="BC139" s="125"/>
      <c r="BD139" s="125"/>
      <c r="BE139" s="125"/>
      <c r="BF139" s="125"/>
      <c r="BG139" s="125"/>
      <c r="BH139" s="125"/>
    </row>
    <row r="140" spans="24:60" x14ac:dyDescent="0.2">
      <c r="X140" s="276"/>
      <c r="AC140" s="275"/>
      <c r="AD140" s="274"/>
      <c r="AI140" s="274"/>
      <c r="AN140" s="274"/>
      <c r="AQ140" s="274"/>
      <c r="BB140" s="125"/>
      <c r="BC140" s="125"/>
      <c r="BD140" s="125"/>
      <c r="BE140" s="125"/>
      <c r="BF140" s="125"/>
      <c r="BG140" s="125"/>
      <c r="BH140" s="125"/>
    </row>
    <row r="141" spans="24:60" x14ac:dyDescent="0.2">
      <c r="X141" s="276"/>
      <c r="AC141" s="275"/>
      <c r="AD141" s="274"/>
      <c r="AI141" s="274"/>
      <c r="AN141" s="274"/>
      <c r="AQ141" s="274"/>
      <c r="BB141" s="125"/>
      <c r="BC141" s="125"/>
      <c r="BD141" s="125"/>
      <c r="BE141" s="125"/>
      <c r="BF141" s="125"/>
      <c r="BG141" s="125"/>
      <c r="BH141" s="125"/>
    </row>
    <row r="142" spans="24:60" x14ac:dyDescent="0.2">
      <c r="X142" s="276"/>
      <c r="AC142" s="275"/>
      <c r="AD142" s="274"/>
      <c r="AI142" s="274"/>
      <c r="AN142" s="274"/>
      <c r="AQ142" s="274"/>
      <c r="BB142" s="125"/>
      <c r="BC142" s="125"/>
      <c r="BD142" s="125"/>
      <c r="BE142" s="125"/>
      <c r="BF142" s="125"/>
      <c r="BG142" s="125"/>
      <c r="BH142" s="125"/>
    </row>
    <row r="143" spans="24:60" x14ac:dyDescent="0.2">
      <c r="X143" s="276"/>
      <c r="AC143" s="275"/>
      <c r="AD143" s="274"/>
      <c r="AI143" s="274"/>
      <c r="AN143" s="274"/>
      <c r="AQ143" s="274"/>
      <c r="BB143" s="125"/>
      <c r="BC143" s="125"/>
      <c r="BD143" s="125"/>
      <c r="BE143" s="125"/>
      <c r="BF143" s="125"/>
      <c r="BG143" s="125"/>
      <c r="BH143" s="125"/>
    </row>
    <row r="144" spans="24:60" x14ac:dyDescent="0.2">
      <c r="X144" s="276"/>
      <c r="AC144" s="275"/>
      <c r="AD144" s="274"/>
      <c r="AI144" s="274"/>
      <c r="AN144" s="274"/>
      <c r="AQ144" s="274"/>
      <c r="BB144" s="125"/>
      <c r="BC144" s="125"/>
      <c r="BD144" s="125"/>
      <c r="BE144" s="125"/>
      <c r="BF144" s="125"/>
      <c r="BG144" s="125"/>
      <c r="BH144" s="125"/>
    </row>
    <row r="145" spans="24:60" x14ac:dyDescent="0.2">
      <c r="X145" s="276"/>
      <c r="AC145" s="275"/>
      <c r="AD145" s="274"/>
      <c r="AI145" s="274"/>
      <c r="AN145" s="274"/>
      <c r="AQ145" s="274"/>
      <c r="BB145" s="125"/>
      <c r="BC145" s="125"/>
      <c r="BD145" s="125"/>
      <c r="BE145" s="125"/>
      <c r="BF145" s="125"/>
      <c r="BG145" s="125"/>
      <c r="BH145" s="125"/>
    </row>
    <row r="146" spans="24:60" x14ac:dyDescent="0.2">
      <c r="X146" s="276"/>
      <c r="AC146" s="275"/>
      <c r="AD146" s="274"/>
      <c r="AI146" s="274"/>
      <c r="AN146" s="274"/>
      <c r="AQ146" s="274"/>
      <c r="BB146" s="125"/>
      <c r="BC146" s="125"/>
      <c r="BD146" s="125"/>
      <c r="BE146" s="125"/>
      <c r="BF146" s="125"/>
      <c r="BG146" s="125"/>
      <c r="BH146" s="125"/>
    </row>
    <row r="147" spans="24:60" x14ac:dyDescent="0.2">
      <c r="X147" s="276"/>
      <c r="AC147" s="275"/>
      <c r="AD147" s="274"/>
      <c r="AI147" s="274"/>
      <c r="AN147" s="274"/>
      <c r="AQ147" s="274"/>
      <c r="BB147" s="125"/>
      <c r="BC147" s="125"/>
      <c r="BD147" s="125"/>
      <c r="BE147" s="125"/>
      <c r="BF147" s="125"/>
      <c r="BG147" s="125"/>
      <c r="BH147" s="125"/>
    </row>
    <row r="148" spans="24:60" x14ac:dyDescent="0.2">
      <c r="X148" s="276"/>
      <c r="AC148" s="275"/>
      <c r="AD148" s="274"/>
      <c r="AI148" s="274"/>
      <c r="AN148" s="274"/>
      <c r="AQ148" s="274"/>
      <c r="BB148" s="125"/>
      <c r="BC148" s="125"/>
      <c r="BD148" s="125"/>
      <c r="BE148" s="125"/>
      <c r="BF148" s="125"/>
      <c r="BG148" s="125"/>
      <c r="BH148" s="125"/>
    </row>
    <row r="149" spans="24:60" x14ac:dyDescent="0.2">
      <c r="X149" s="276"/>
      <c r="AC149" s="275"/>
      <c r="AD149" s="274"/>
      <c r="AI149" s="274"/>
      <c r="AN149" s="274"/>
      <c r="AQ149" s="274"/>
      <c r="BB149" s="125"/>
      <c r="BC149" s="125"/>
      <c r="BD149" s="125"/>
      <c r="BE149" s="125"/>
      <c r="BF149" s="125"/>
      <c r="BG149" s="125"/>
      <c r="BH149" s="125"/>
    </row>
    <row r="150" spans="24:60" x14ac:dyDescent="0.2">
      <c r="X150" s="276"/>
      <c r="AC150" s="275"/>
      <c r="AD150" s="274"/>
      <c r="AI150" s="274"/>
      <c r="AN150" s="274"/>
      <c r="AQ150" s="274"/>
      <c r="BB150" s="125"/>
      <c r="BC150" s="125"/>
      <c r="BD150" s="125"/>
      <c r="BE150" s="125"/>
      <c r="BF150" s="125"/>
      <c r="BG150" s="125"/>
      <c r="BH150" s="125"/>
    </row>
    <row r="151" spans="24:60" x14ac:dyDescent="0.2">
      <c r="X151" s="276"/>
      <c r="AC151" s="275"/>
      <c r="AD151" s="274"/>
      <c r="AI151" s="274"/>
      <c r="AN151" s="274"/>
      <c r="AQ151" s="274"/>
      <c r="BB151" s="125"/>
      <c r="BC151" s="125"/>
      <c r="BD151" s="125"/>
      <c r="BE151" s="125"/>
      <c r="BF151" s="125"/>
      <c r="BG151" s="125"/>
      <c r="BH151" s="125"/>
    </row>
    <row r="152" spans="24:60" x14ac:dyDescent="0.2">
      <c r="X152" s="276"/>
      <c r="AC152" s="275"/>
      <c r="AD152" s="274"/>
      <c r="AI152" s="274"/>
      <c r="AN152" s="274"/>
      <c r="AQ152" s="274"/>
      <c r="BB152" s="125"/>
      <c r="BC152" s="125"/>
      <c r="BD152" s="125"/>
      <c r="BE152" s="125"/>
      <c r="BF152" s="125"/>
      <c r="BG152" s="125"/>
      <c r="BH152" s="125"/>
    </row>
    <row r="153" spans="24:60" x14ac:dyDescent="0.2">
      <c r="X153" s="276"/>
      <c r="AC153" s="275"/>
      <c r="AD153" s="274"/>
      <c r="AI153" s="274"/>
      <c r="AN153" s="274"/>
      <c r="AQ153" s="274"/>
      <c r="BB153" s="125"/>
      <c r="BC153" s="125"/>
      <c r="BD153" s="125"/>
      <c r="BE153" s="125"/>
      <c r="BF153" s="125"/>
      <c r="BG153" s="125"/>
      <c r="BH153" s="125"/>
    </row>
    <row r="154" spans="24:60" x14ac:dyDescent="0.2">
      <c r="X154" s="276"/>
      <c r="AC154" s="275"/>
      <c r="AD154" s="274"/>
      <c r="AI154" s="274"/>
      <c r="AN154" s="274"/>
      <c r="AQ154" s="274"/>
      <c r="BB154" s="125"/>
      <c r="BC154" s="125"/>
      <c r="BD154" s="125"/>
      <c r="BE154" s="125"/>
      <c r="BF154" s="125"/>
      <c r="BG154" s="125"/>
      <c r="BH154" s="125"/>
    </row>
    <row r="155" spans="24:60" x14ac:dyDescent="0.2">
      <c r="X155" s="276"/>
      <c r="AC155" s="275"/>
      <c r="AD155" s="274"/>
      <c r="AI155" s="274"/>
      <c r="AN155" s="274"/>
      <c r="AQ155" s="274"/>
      <c r="BB155" s="125"/>
      <c r="BC155" s="125"/>
      <c r="BD155" s="125"/>
      <c r="BE155" s="125"/>
      <c r="BF155" s="125"/>
      <c r="BG155" s="125"/>
      <c r="BH155" s="125"/>
    </row>
    <row r="156" spans="24:60" x14ac:dyDescent="0.2">
      <c r="X156" s="276"/>
      <c r="AC156" s="275"/>
      <c r="AD156" s="274"/>
      <c r="AI156" s="274"/>
      <c r="AN156" s="274"/>
      <c r="AQ156" s="274"/>
      <c r="BB156" s="125"/>
      <c r="BC156" s="125"/>
      <c r="BD156" s="125"/>
      <c r="BE156" s="125"/>
      <c r="BF156" s="125"/>
      <c r="BG156" s="125"/>
      <c r="BH156" s="125"/>
    </row>
    <row r="157" spans="24:60" x14ac:dyDescent="0.2">
      <c r="X157" s="276"/>
      <c r="AC157" s="275"/>
      <c r="AD157" s="274"/>
      <c r="AI157" s="274"/>
      <c r="AN157" s="274"/>
      <c r="AQ157" s="274"/>
      <c r="BB157" s="125"/>
      <c r="BC157" s="125"/>
      <c r="BD157" s="125"/>
      <c r="BE157" s="125"/>
      <c r="BF157" s="125"/>
      <c r="BG157" s="125"/>
      <c r="BH157" s="125"/>
    </row>
    <row r="158" spans="24:60" x14ac:dyDescent="0.2">
      <c r="X158" s="276"/>
      <c r="AC158" s="275"/>
      <c r="AD158" s="274"/>
      <c r="AI158" s="274"/>
      <c r="AN158" s="274"/>
      <c r="AQ158" s="274"/>
      <c r="BB158" s="125"/>
      <c r="BC158" s="125"/>
      <c r="BD158" s="125"/>
      <c r="BE158" s="125"/>
      <c r="BF158" s="125"/>
      <c r="BG158" s="125"/>
      <c r="BH158" s="125"/>
    </row>
    <row r="159" spans="24:60" x14ac:dyDescent="0.2">
      <c r="X159" s="276"/>
      <c r="AC159" s="275"/>
      <c r="AD159" s="274"/>
      <c r="AI159" s="274"/>
      <c r="AN159" s="274"/>
      <c r="AQ159" s="274"/>
      <c r="BB159" s="125"/>
      <c r="BC159" s="125"/>
      <c r="BD159" s="125"/>
      <c r="BE159" s="125"/>
      <c r="BF159" s="125"/>
      <c r="BG159" s="125"/>
      <c r="BH159" s="125"/>
    </row>
    <row r="160" spans="24:60" x14ac:dyDescent="0.2">
      <c r="X160" s="276"/>
      <c r="AC160" s="275"/>
      <c r="AD160" s="274"/>
      <c r="AI160" s="274"/>
      <c r="AN160" s="274"/>
      <c r="AQ160" s="274"/>
      <c r="BB160" s="125"/>
      <c r="BC160" s="125"/>
      <c r="BD160" s="125"/>
      <c r="BE160" s="125"/>
      <c r="BF160" s="125"/>
      <c r="BG160" s="125"/>
      <c r="BH160" s="125"/>
    </row>
    <row r="161" spans="24:60" x14ac:dyDescent="0.2">
      <c r="X161" s="276"/>
      <c r="AC161" s="275"/>
      <c r="AD161" s="274"/>
      <c r="AI161" s="274"/>
      <c r="AN161" s="274"/>
      <c r="AQ161" s="274"/>
      <c r="BB161" s="125"/>
      <c r="BC161" s="125"/>
      <c r="BD161" s="125"/>
      <c r="BE161" s="125"/>
      <c r="BF161" s="125"/>
      <c r="BG161" s="125"/>
      <c r="BH161" s="125"/>
    </row>
    <row r="162" spans="24:60" x14ac:dyDescent="0.2">
      <c r="X162" s="276"/>
      <c r="AC162" s="275"/>
      <c r="AD162" s="274"/>
      <c r="AI162" s="274"/>
      <c r="AN162" s="274"/>
      <c r="AQ162" s="274"/>
      <c r="BB162" s="125"/>
      <c r="BC162" s="125"/>
      <c r="BD162" s="125"/>
      <c r="BE162" s="125"/>
      <c r="BF162" s="125"/>
      <c r="BG162" s="125"/>
      <c r="BH162" s="125"/>
    </row>
    <row r="163" spans="24:60" x14ac:dyDescent="0.2">
      <c r="X163" s="276"/>
      <c r="AC163" s="275"/>
      <c r="AD163" s="274"/>
      <c r="AI163" s="274"/>
      <c r="AN163" s="274"/>
      <c r="AQ163" s="274"/>
      <c r="BB163" s="125"/>
      <c r="BC163" s="125"/>
      <c r="BD163" s="125"/>
      <c r="BE163" s="125"/>
      <c r="BF163" s="125"/>
      <c r="BG163" s="125"/>
      <c r="BH163" s="125"/>
    </row>
    <row r="164" spans="24:60" x14ac:dyDescent="0.2">
      <c r="X164" s="276"/>
      <c r="AC164" s="275"/>
      <c r="AD164" s="274"/>
      <c r="AI164" s="274"/>
      <c r="AN164" s="274"/>
      <c r="AQ164" s="274"/>
      <c r="BB164" s="125"/>
      <c r="BC164" s="125"/>
      <c r="BD164" s="125"/>
      <c r="BE164" s="125"/>
      <c r="BF164" s="125"/>
      <c r="BG164" s="125"/>
      <c r="BH164" s="125"/>
    </row>
    <row r="165" spans="24:60" x14ac:dyDescent="0.2">
      <c r="X165" s="276"/>
      <c r="AC165" s="275"/>
      <c r="AD165" s="274"/>
      <c r="AI165" s="274"/>
      <c r="AN165" s="274"/>
      <c r="AQ165" s="274"/>
      <c r="BB165" s="125"/>
      <c r="BC165" s="125"/>
      <c r="BD165" s="125"/>
      <c r="BE165" s="125"/>
      <c r="BF165" s="125"/>
      <c r="BG165" s="125"/>
      <c r="BH165" s="125"/>
    </row>
    <row r="166" spans="24:60" x14ac:dyDescent="0.2">
      <c r="X166" s="276"/>
      <c r="AC166" s="275"/>
      <c r="AD166" s="274"/>
      <c r="AI166" s="274"/>
      <c r="AN166" s="274"/>
      <c r="AQ166" s="274"/>
      <c r="BB166" s="125"/>
      <c r="BC166" s="125"/>
      <c r="BD166" s="125"/>
      <c r="BE166" s="125"/>
      <c r="BF166" s="125"/>
      <c r="BG166" s="125"/>
      <c r="BH166" s="125"/>
    </row>
    <row r="167" spans="24:60" x14ac:dyDescent="0.2">
      <c r="X167" s="276"/>
      <c r="AC167" s="275"/>
      <c r="AD167" s="274"/>
      <c r="AI167" s="274"/>
      <c r="AN167" s="274"/>
      <c r="AQ167" s="274"/>
      <c r="BB167" s="125"/>
      <c r="BC167" s="125"/>
      <c r="BD167" s="125"/>
      <c r="BE167" s="125"/>
      <c r="BF167" s="125"/>
      <c r="BG167" s="125"/>
      <c r="BH167" s="125"/>
    </row>
    <row r="168" spans="24:60" x14ac:dyDescent="0.2">
      <c r="X168" s="276"/>
      <c r="AC168" s="275"/>
      <c r="AD168" s="274"/>
      <c r="AI168" s="274"/>
      <c r="AN168" s="274"/>
      <c r="AQ168" s="274"/>
      <c r="BB168" s="125"/>
      <c r="BC168" s="125"/>
      <c r="BD168" s="125"/>
      <c r="BE168" s="125"/>
      <c r="BF168" s="125"/>
      <c r="BG168" s="125"/>
      <c r="BH168" s="125"/>
    </row>
    <row r="169" spans="24:60" x14ac:dyDescent="0.2">
      <c r="X169" s="276"/>
      <c r="AC169" s="275"/>
      <c r="AD169" s="274"/>
      <c r="AI169" s="274"/>
      <c r="AN169" s="274"/>
      <c r="AQ169" s="274"/>
      <c r="BB169" s="125"/>
      <c r="BC169" s="125"/>
      <c r="BD169" s="125"/>
      <c r="BE169" s="125"/>
      <c r="BF169" s="125"/>
      <c r="BG169" s="125"/>
      <c r="BH169" s="125"/>
    </row>
    <row r="170" spans="24:60" x14ac:dyDescent="0.2">
      <c r="X170" s="276"/>
      <c r="AC170" s="275"/>
      <c r="AD170" s="274"/>
      <c r="AI170" s="274"/>
      <c r="AN170" s="274"/>
      <c r="AQ170" s="274"/>
      <c r="BB170" s="125"/>
      <c r="BC170" s="125"/>
      <c r="BD170" s="125"/>
      <c r="BE170" s="125"/>
      <c r="BF170" s="125"/>
      <c r="BG170" s="125"/>
      <c r="BH170" s="125"/>
    </row>
    <row r="171" spans="24:60" x14ac:dyDescent="0.2">
      <c r="X171" s="276"/>
      <c r="AC171" s="275"/>
      <c r="AD171" s="274"/>
      <c r="AI171" s="274"/>
      <c r="AN171" s="274"/>
      <c r="AQ171" s="274"/>
      <c r="BB171" s="125"/>
      <c r="BC171" s="125"/>
      <c r="BD171" s="125"/>
      <c r="BE171" s="125"/>
      <c r="BF171" s="125"/>
      <c r="BG171" s="125"/>
      <c r="BH171" s="125"/>
    </row>
    <row r="172" spans="24:60" x14ac:dyDescent="0.2">
      <c r="X172" s="276"/>
      <c r="AC172" s="275"/>
      <c r="AD172" s="274"/>
      <c r="AI172" s="274"/>
      <c r="AN172" s="274"/>
      <c r="AQ172" s="274"/>
      <c r="BB172" s="125"/>
      <c r="BC172" s="125"/>
      <c r="BD172" s="125"/>
      <c r="BE172" s="125"/>
      <c r="BF172" s="125"/>
      <c r="BG172" s="125"/>
      <c r="BH172" s="125"/>
    </row>
    <row r="173" spans="24:60" x14ac:dyDescent="0.2">
      <c r="X173" s="276"/>
      <c r="AC173" s="275"/>
      <c r="AD173" s="274"/>
      <c r="AI173" s="274"/>
      <c r="AN173" s="274"/>
      <c r="AQ173" s="274"/>
      <c r="BB173" s="125"/>
      <c r="BC173" s="125"/>
      <c r="BD173" s="125"/>
      <c r="BE173" s="125"/>
      <c r="BF173" s="125"/>
      <c r="BG173" s="125"/>
      <c r="BH173" s="125"/>
    </row>
    <row r="174" spans="24:60" x14ac:dyDescent="0.2">
      <c r="X174" s="276"/>
      <c r="AC174" s="275"/>
      <c r="AD174" s="274"/>
      <c r="AI174" s="274"/>
      <c r="AN174" s="274"/>
      <c r="AQ174" s="274"/>
      <c r="BB174" s="125"/>
      <c r="BC174" s="125"/>
      <c r="BD174" s="125"/>
      <c r="BE174" s="125"/>
      <c r="BF174" s="125"/>
      <c r="BG174" s="125"/>
      <c r="BH174" s="125"/>
    </row>
    <row r="175" spans="24:60" x14ac:dyDescent="0.2">
      <c r="X175" s="276"/>
      <c r="AC175" s="275"/>
      <c r="AD175" s="274"/>
      <c r="AI175" s="274"/>
      <c r="AN175" s="274"/>
      <c r="AQ175" s="274"/>
      <c r="BB175" s="125"/>
      <c r="BC175" s="125"/>
      <c r="BD175" s="125"/>
      <c r="BE175" s="125"/>
      <c r="BF175" s="125"/>
      <c r="BG175" s="125"/>
      <c r="BH175" s="125"/>
    </row>
    <row r="176" spans="24:60" x14ac:dyDescent="0.2">
      <c r="X176" s="276"/>
      <c r="AC176" s="275"/>
      <c r="AD176" s="274"/>
      <c r="AI176" s="274"/>
      <c r="AN176" s="274"/>
      <c r="AQ176" s="274"/>
      <c r="BB176" s="125"/>
      <c r="BC176" s="125"/>
      <c r="BD176" s="125"/>
      <c r="BE176" s="125"/>
      <c r="BF176" s="125"/>
      <c r="BG176" s="125"/>
      <c r="BH176" s="125"/>
    </row>
    <row r="177" spans="24:60" x14ac:dyDescent="0.2">
      <c r="X177" s="276"/>
      <c r="AC177" s="275"/>
      <c r="AD177" s="274"/>
      <c r="AI177" s="274"/>
      <c r="AN177" s="274"/>
      <c r="AQ177" s="274"/>
      <c r="BB177" s="125"/>
      <c r="BC177" s="125"/>
      <c r="BD177" s="125"/>
      <c r="BE177" s="125"/>
      <c r="BF177" s="125"/>
      <c r="BG177" s="125"/>
      <c r="BH177" s="125"/>
    </row>
    <row r="178" spans="24:60" x14ac:dyDescent="0.2">
      <c r="X178" s="276"/>
      <c r="AC178" s="275"/>
      <c r="AD178" s="274"/>
      <c r="AI178" s="274"/>
      <c r="AN178" s="274"/>
      <c r="AQ178" s="274"/>
      <c r="BB178" s="121"/>
      <c r="BC178" s="121"/>
      <c r="BD178" s="121"/>
      <c r="BE178" s="121"/>
      <c r="BF178" s="121"/>
      <c r="BG178" s="121"/>
      <c r="BH178" s="121"/>
    </row>
    <row r="179" spans="24:60" x14ac:dyDescent="0.2">
      <c r="AR179" s="93"/>
    </row>
    <row r="180" spans="24:60" x14ac:dyDescent="0.2">
      <c r="AR180" s="93"/>
    </row>
    <row r="187" spans="24:60" s="94" customFormat="1" x14ac:dyDescent="0.2">
      <c r="Y187" s="95"/>
      <c r="Z187" s="95"/>
      <c r="AC187" s="95"/>
      <c r="AD187" s="95"/>
      <c r="AE187" s="95"/>
      <c r="AH187" s="95"/>
      <c r="AI187" s="95"/>
      <c r="AJ187" s="95"/>
      <c r="AM187" s="95"/>
      <c r="AN187" s="95"/>
      <c r="AO187" s="95"/>
      <c r="AR187" s="91"/>
    </row>
    <row r="188" spans="24:60" s="94" customFormat="1" x14ac:dyDescent="0.2">
      <c r="Y188" s="95"/>
      <c r="Z188" s="95"/>
      <c r="AC188" s="95"/>
      <c r="AD188" s="95"/>
      <c r="AE188" s="95"/>
      <c r="AH188" s="95"/>
      <c r="AI188" s="95"/>
      <c r="AJ188" s="95"/>
      <c r="AM188" s="95"/>
      <c r="AN188" s="95"/>
      <c r="AO188" s="95"/>
      <c r="AR188" s="41"/>
    </row>
    <row r="189" spans="24:60" s="94" customFormat="1" x14ac:dyDescent="0.2">
      <c r="Y189" s="95"/>
      <c r="Z189" s="95"/>
      <c r="AC189" s="95"/>
      <c r="AD189" s="95"/>
      <c r="AE189" s="95"/>
      <c r="AH189" s="95"/>
      <c r="AI189" s="95"/>
      <c r="AJ189" s="95"/>
      <c r="AM189" s="95"/>
      <c r="AN189" s="95"/>
      <c r="AO189" s="95"/>
      <c r="AR189" s="91"/>
    </row>
    <row r="190" spans="24:60" s="94" customFormat="1" x14ac:dyDescent="0.2">
      <c r="Y190" s="95"/>
      <c r="Z190" s="95"/>
      <c r="AC190" s="95"/>
      <c r="AD190" s="95"/>
      <c r="AE190" s="95"/>
      <c r="AH190" s="95"/>
      <c r="AI190" s="95"/>
      <c r="AJ190" s="95"/>
      <c r="AM190" s="95"/>
      <c r="AN190" s="95"/>
      <c r="AO190" s="95"/>
      <c r="AR190" s="91"/>
    </row>
    <row r="191" spans="24:60" s="94" customFormat="1" x14ac:dyDescent="0.2">
      <c r="Y191" s="95"/>
      <c r="Z191" s="95"/>
      <c r="AC191" s="95"/>
      <c r="AD191" s="95"/>
      <c r="AE191" s="95"/>
      <c r="AH191" s="95"/>
      <c r="AI191" s="95"/>
      <c r="AJ191" s="95"/>
      <c r="AM191" s="95"/>
      <c r="AN191" s="95"/>
      <c r="AO191" s="95"/>
      <c r="AR191" s="91"/>
    </row>
    <row r="192" spans="24:60" s="94" customFormat="1" x14ac:dyDescent="0.2">
      <c r="Y192" s="95"/>
      <c r="Z192" s="95"/>
      <c r="AC192" s="95"/>
      <c r="AD192" s="95"/>
      <c r="AE192" s="95"/>
      <c r="AH192" s="95"/>
      <c r="AI192" s="95"/>
      <c r="AJ192" s="95"/>
      <c r="AM192" s="95"/>
      <c r="AN192" s="95"/>
      <c r="AO192" s="95"/>
      <c r="AR192" s="91"/>
    </row>
    <row r="193" spans="1:108" s="129" customFormat="1" ht="81" hidden="1" customHeight="1" x14ac:dyDescent="0.2">
      <c r="A193" s="70" t="s">
        <v>153</v>
      </c>
      <c r="B193" s="70"/>
      <c r="C193" s="70"/>
      <c r="D193" s="70" t="s">
        <v>149</v>
      </c>
      <c r="E193" s="70" t="s">
        <v>282</v>
      </c>
      <c r="F193" s="70"/>
      <c r="G193" s="70" t="s">
        <v>259</v>
      </c>
      <c r="H193" s="70" t="s">
        <v>260</v>
      </c>
      <c r="I193" s="70" t="s">
        <v>261</v>
      </c>
      <c r="J193" s="70" t="s">
        <v>562</v>
      </c>
      <c r="L193" s="129" t="s">
        <v>541</v>
      </c>
      <c r="N193" s="70" t="s">
        <v>25</v>
      </c>
      <c r="S193" s="70" t="s">
        <v>57</v>
      </c>
      <c r="Y193" s="130"/>
      <c r="Z193" s="130"/>
      <c r="AA193" s="70" t="s">
        <v>317</v>
      </c>
      <c r="AC193" s="130"/>
      <c r="AD193" s="130"/>
      <c r="AE193" s="130"/>
      <c r="AG193" s="70" t="s">
        <v>293</v>
      </c>
      <c r="AH193" s="131"/>
      <c r="AI193" s="130"/>
      <c r="AJ193" s="130"/>
      <c r="AK193" s="70" t="s">
        <v>298</v>
      </c>
      <c r="AL193" s="70" t="s">
        <v>297</v>
      </c>
      <c r="AM193" s="131"/>
      <c r="AN193" s="130"/>
      <c r="AO193" s="130"/>
      <c r="AR193" s="70"/>
      <c r="AT193" s="70" t="s">
        <v>284</v>
      </c>
      <c r="AW193" s="230" t="s">
        <v>283</v>
      </c>
      <c r="AX193" s="230"/>
      <c r="AY193" s="230"/>
      <c r="AZ193" s="70"/>
      <c r="BA193" s="70" t="s">
        <v>157</v>
      </c>
      <c r="BB193" s="70"/>
      <c r="BC193" s="70" t="s">
        <v>286</v>
      </c>
      <c r="BD193" s="63" t="s">
        <v>285</v>
      </c>
      <c r="BE193" s="70" t="s">
        <v>433</v>
      </c>
      <c r="BF193" s="70" t="s">
        <v>447</v>
      </c>
      <c r="BG193" s="70" t="s">
        <v>157</v>
      </c>
      <c r="BH193" s="70" t="s">
        <v>287</v>
      </c>
      <c r="BJ193" s="230" t="s">
        <v>288</v>
      </c>
      <c r="BK193" s="230"/>
      <c r="BL193" s="230"/>
      <c r="BM193" s="230"/>
      <c r="BN193" s="230"/>
      <c r="BO193" s="230"/>
      <c r="BP193" s="230"/>
      <c r="BQ193" s="230"/>
      <c r="BR193" s="230"/>
      <c r="BS193" s="230"/>
      <c r="BT193" s="230"/>
      <c r="BU193" s="230"/>
      <c r="BV193" s="230"/>
      <c r="BW193" s="230"/>
      <c r="BX193" s="230"/>
      <c r="BY193" s="230"/>
      <c r="BZ193" s="230"/>
      <c r="CA193" s="230"/>
      <c r="CB193" s="230"/>
      <c r="CD193" s="230" t="s">
        <v>289</v>
      </c>
      <c r="CE193" s="230"/>
      <c r="CF193" s="230"/>
      <c r="CG193" s="230"/>
      <c r="CH193" s="230"/>
      <c r="CI193" s="230"/>
      <c r="CJ193" s="230"/>
      <c r="CK193" s="230"/>
      <c r="CL193" s="230"/>
      <c r="CM193" s="230"/>
      <c r="CO193" s="230" t="s">
        <v>290</v>
      </c>
      <c r="CP193" s="230"/>
      <c r="CQ193" s="230"/>
      <c r="CR193" s="230"/>
      <c r="CS193" s="230"/>
      <c r="CT193" s="230"/>
      <c r="CU193" s="230"/>
      <c r="CV193" s="230"/>
      <c r="CW193" s="230"/>
      <c r="CX193" s="63"/>
      <c r="CZ193" s="284" t="s">
        <v>547</v>
      </c>
      <c r="DA193" s="284"/>
      <c r="DB193" s="284"/>
      <c r="DC193" s="284"/>
      <c r="DD193" s="284"/>
    </row>
    <row r="194" spans="1:108" s="129" customFormat="1" ht="89.25" hidden="1" x14ac:dyDescent="0.2">
      <c r="A194" s="129" t="s">
        <v>149</v>
      </c>
      <c r="D194" s="129" t="s">
        <v>163</v>
      </c>
      <c r="E194" s="129" t="s">
        <v>191</v>
      </c>
      <c r="G194" s="129" t="s">
        <v>260</v>
      </c>
      <c r="H194" s="129" t="s">
        <v>38</v>
      </c>
      <c r="I194" s="129" t="s">
        <v>262</v>
      </c>
      <c r="J194" s="129" t="s">
        <v>107</v>
      </c>
      <c r="K194" s="129" t="s">
        <v>371</v>
      </c>
      <c r="L194" s="70" t="s">
        <v>264</v>
      </c>
      <c r="N194" s="129" t="s">
        <v>145</v>
      </c>
      <c r="S194" s="129" t="s">
        <v>277</v>
      </c>
      <c r="Y194" s="130"/>
      <c r="Z194" s="130"/>
      <c r="AA194" s="129" t="s">
        <v>318</v>
      </c>
      <c r="AC194" s="130"/>
      <c r="AD194" s="130"/>
      <c r="AE194" s="130"/>
      <c r="AG194" s="129" t="s">
        <v>294</v>
      </c>
      <c r="AH194" s="130"/>
      <c r="AI194" s="130"/>
      <c r="AJ194" s="130"/>
      <c r="AK194" s="129" t="s">
        <v>292</v>
      </c>
      <c r="AL194" s="129" t="s">
        <v>299</v>
      </c>
      <c r="AM194" s="130"/>
      <c r="AN194" s="130"/>
      <c r="AO194" s="130"/>
      <c r="AR194" s="70"/>
      <c r="AT194" s="129" t="s">
        <v>148</v>
      </c>
      <c r="AW194" s="70" t="s">
        <v>86</v>
      </c>
      <c r="AX194" s="70" t="s">
        <v>87</v>
      </c>
      <c r="AY194" s="70" t="s">
        <v>88</v>
      </c>
      <c r="AZ194" s="70"/>
      <c r="BA194" s="129" t="s">
        <v>449</v>
      </c>
      <c r="BC194" s="129" t="s">
        <v>543</v>
      </c>
      <c r="BD194" s="129" t="s">
        <v>174</v>
      </c>
      <c r="BE194" s="129" t="s">
        <v>434</v>
      </c>
      <c r="BF194" s="132" t="s">
        <v>442</v>
      </c>
      <c r="BG194" s="129" t="s">
        <v>449</v>
      </c>
      <c r="BH194" s="129" t="s">
        <v>246</v>
      </c>
      <c r="BJ194" s="70" t="str">
        <f>BG214</f>
        <v>RECTORÍA</v>
      </c>
      <c r="BK194" s="70" t="str">
        <f>BG212</f>
        <v>JURIDICA</v>
      </c>
      <c r="BL194" s="70" t="str">
        <f>+BG219</f>
        <v>VICERRECTORIA_ADMINISTRATIVA_FINANCIERA</v>
      </c>
      <c r="BM194" s="70" t="str">
        <f>+BG221</f>
        <v>VICERRECTORÍA_INVESTIGACIONES_INNOVACIÓN_Y_EXTENSIÓN</v>
      </c>
      <c r="BN194" s="70" t="str">
        <f>BG218</f>
        <v>VICERRECTORÍA_ACADÉMICA</v>
      </c>
      <c r="BO194" s="70" t="str">
        <f>+BG220</f>
        <v>VICERRECTORÍA_RESPONSABILIDAD_SOCIAL_Y_BIENESTAR_UNIVERSITARIO</v>
      </c>
      <c r="BP194" s="70" t="str">
        <f>BG213</f>
        <v>PLANEACIÓN</v>
      </c>
      <c r="BQ194" s="70" t="str">
        <f>BG216</f>
        <v>RELACIONES_INTERNACIONALES</v>
      </c>
      <c r="BR194" s="70" t="str">
        <f>BG196</f>
        <v>CONTROL_INTERNO</v>
      </c>
      <c r="BS194" s="70" t="str">
        <f>BG197</f>
        <v>CONTROL_INTERNO_DISCIPLINARIO</v>
      </c>
      <c r="BT194" s="70" t="str">
        <f>BG217</f>
        <v>SECRETARIA_GENERAL</v>
      </c>
      <c r="BU194" s="70" t="str">
        <f>BG211</f>
        <v>GESTIÓN_FINANCIERA</v>
      </c>
      <c r="BV194" s="70" t="str">
        <f>BG210</f>
        <v>GESTIÓN_DE_TECNOLOGÍAS_INFORMÁTICAS_Y_SISTEMAS_DE_INFORMACIÓN</v>
      </c>
      <c r="BW194" s="70" t="str">
        <f>BG209</f>
        <v>GESTIÓN_DEL_TALENTO_HUMANO</v>
      </c>
      <c r="BX194" s="70" t="str">
        <f>BG208</f>
        <v>GESTIÓN_DE_SERVICIOS_INSTITUCIONALES</v>
      </c>
      <c r="BY194" s="70" t="str">
        <f>BG215</f>
        <v>RECURSOS_INFORMÁTICOS_Y_EDUCATIVOS_CRIE</v>
      </c>
      <c r="BZ194" s="70" t="str">
        <f>BG194</f>
        <v>ADMISIONES_REGISTRO_Y_CONTROL_ACADÉMICO</v>
      </c>
      <c r="CA194" s="70" t="str">
        <f>BG195</f>
        <v>BIBLIOTECA_E_INFORMACIÓN_CIENTIFICA</v>
      </c>
      <c r="CB194" s="70" t="s">
        <v>396</v>
      </c>
      <c r="CD194" s="70" t="s">
        <v>190</v>
      </c>
      <c r="CE194" s="70" t="s">
        <v>189</v>
      </c>
      <c r="CF194" s="70" t="s">
        <v>186</v>
      </c>
      <c r="CG194" s="70" t="s">
        <v>187</v>
      </c>
      <c r="CH194" s="70" t="s">
        <v>188</v>
      </c>
      <c r="CI194" s="70" t="s">
        <v>183</v>
      </c>
      <c r="CJ194" s="70" t="s">
        <v>425</v>
      </c>
      <c r="CK194" s="70" t="s">
        <v>551</v>
      </c>
      <c r="CL194" s="70" t="s">
        <v>184</v>
      </c>
      <c r="CM194" s="70" t="s">
        <v>185</v>
      </c>
      <c r="CO194" s="70" t="s">
        <v>279</v>
      </c>
      <c r="CP194" s="70" t="s">
        <v>249</v>
      </c>
      <c r="CQ194" s="70" t="s">
        <v>252</v>
      </c>
      <c r="CR194" s="70" t="s">
        <v>250</v>
      </c>
      <c r="CS194" s="70" t="s">
        <v>248</v>
      </c>
      <c r="CT194" s="70" t="s">
        <v>257</v>
      </c>
      <c r="CU194" s="70"/>
      <c r="CW194" s="70"/>
      <c r="CZ194" s="129" t="s">
        <v>543</v>
      </c>
      <c r="DA194" s="129" t="s">
        <v>544</v>
      </c>
      <c r="DB194" s="129" t="s">
        <v>545</v>
      </c>
      <c r="DC194" s="129" t="s">
        <v>548</v>
      </c>
      <c r="DD194" s="129" t="s">
        <v>546</v>
      </c>
    </row>
    <row r="195" spans="1:108" s="129" customFormat="1" ht="114.75" hidden="1" x14ac:dyDescent="0.2">
      <c r="A195" s="129" t="s">
        <v>154</v>
      </c>
      <c r="D195" s="129" t="s">
        <v>150</v>
      </c>
      <c r="E195" s="133" t="s">
        <v>192</v>
      </c>
      <c r="F195" s="133"/>
      <c r="G195" s="129" t="s">
        <v>261</v>
      </c>
      <c r="H195" s="129" t="s">
        <v>37</v>
      </c>
      <c r="I195" s="129" t="s">
        <v>41</v>
      </c>
      <c r="J195" s="129" t="s">
        <v>108</v>
      </c>
      <c r="K195" s="129" t="s">
        <v>372</v>
      </c>
      <c r="L195" s="70" t="s">
        <v>265</v>
      </c>
      <c r="N195" s="129" t="s">
        <v>146</v>
      </c>
      <c r="S195" s="129" t="s">
        <v>386</v>
      </c>
      <c r="Y195" s="130"/>
      <c r="Z195" s="130"/>
      <c r="AA195" s="129" t="s">
        <v>319</v>
      </c>
      <c r="AC195" s="130"/>
      <c r="AD195" s="130"/>
      <c r="AE195" s="130"/>
      <c r="AG195" s="129" t="s">
        <v>295</v>
      </c>
      <c r="AH195" s="130"/>
      <c r="AI195" s="130"/>
      <c r="AJ195" s="130"/>
      <c r="AK195" s="129" t="s">
        <v>296</v>
      </c>
      <c r="AL195" s="129" t="s">
        <v>300</v>
      </c>
      <c r="AM195" s="130"/>
      <c r="AN195" s="130"/>
      <c r="AO195" s="130"/>
      <c r="AR195" s="70"/>
      <c r="AT195" s="129" t="s">
        <v>87</v>
      </c>
      <c r="AW195" s="129" t="s">
        <v>89</v>
      </c>
      <c r="AX195" s="129" t="s">
        <v>90</v>
      </c>
      <c r="AY195" s="129" t="s">
        <v>91</v>
      </c>
      <c r="BA195" s="129" t="s">
        <v>182</v>
      </c>
      <c r="BC195" s="129" t="s">
        <v>544</v>
      </c>
      <c r="BD195" s="129" t="s">
        <v>436</v>
      </c>
      <c r="BE195" s="129" t="s">
        <v>435</v>
      </c>
      <c r="BF195" s="132" t="s">
        <v>443</v>
      </c>
      <c r="BG195" s="129" t="s">
        <v>182</v>
      </c>
      <c r="BH195" s="129" t="s">
        <v>173</v>
      </c>
      <c r="BJ195" s="129" t="s">
        <v>162</v>
      </c>
      <c r="BK195" s="129" t="s">
        <v>162</v>
      </c>
      <c r="BL195" s="129" t="s">
        <v>163</v>
      </c>
      <c r="BM195" s="129" t="s">
        <v>164</v>
      </c>
      <c r="BN195" s="129" t="s">
        <v>163</v>
      </c>
      <c r="BO195" s="129" t="s">
        <v>150</v>
      </c>
      <c r="BP195" s="129" t="s">
        <v>163</v>
      </c>
      <c r="BQ195" s="129" t="s">
        <v>151</v>
      </c>
      <c r="BR195" s="129" t="s">
        <v>165</v>
      </c>
      <c r="BS195" s="129" t="s">
        <v>165</v>
      </c>
      <c r="BT195" s="129" t="s">
        <v>162</v>
      </c>
      <c r="BU195" s="129" t="s">
        <v>162</v>
      </c>
      <c r="BV195" s="129" t="s">
        <v>162</v>
      </c>
      <c r="BW195" s="129" t="s">
        <v>162</v>
      </c>
      <c r="BX195" s="129" t="s">
        <v>162</v>
      </c>
      <c r="BY195" s="129" t="s">
        <v>162</v>
      </c>
      <c r="BZ195" s="129" t="s">
        <v>150</v>
      </c>
      <c r="CA195" s="129" t="s">
        <v>150</v>
      </c>
      <c r="CB195" s="129" t="s">
        <v>166</v>
      </c>
      <c r="CD195" s="129" t="s">
        <v>150</v>
      </c>
      <c r="CE195" s="129" t="s">
        <v>150</v>
      </c>
      <c r="CF195" s="129" t="s">
        <v>150</v>
      </c>
      <c r="CG195" s="129" t="s">
        <v>150</v>
      </c>
      <c r="CH195" s="129" t="s">
        <v>150</v>
      </c>
      <c r="CI195" s="129" t="s">
        <v>150</v>
      </c>
      <c r="CJ195" s="129" t="s">
        <v>150</v>
      </c>
      <c r="CK195" s="129" t="s">
        <v>150</v>
      </c>
      <c r="CL195" s="129" t="s">
        <v>150</v>
      </c>
      <c r="CM195" s="129" t="s">
        <v>150</v>
      </c>
      <c r="CO195" s="129" t="s">
        <v>167</v>
      </c>
      <c r="CP195" s="129" t="s">
        <v>167</v>
      </c>
      <c r="CQ195" s="129" t="s">
        <v>167</v>
      </c>
      <c r="CR195" s="129" t="s">
        <v>167</v>
      </c>
      <c r="CS195" s="129" t="s">
        <v>167</v>
      </c>
      <c r="CT195" s="129" t="s">
        <v>167</v>
      </c>
      <c r="CZ195" s="129" t="s">
        <v>434</v>
      </c>
      <c r="DA195" s="129" t="s">
        <v>435</v>
      </c>
      <c r="DB195" s="129" t="s">
        <v>437</v>
      </c>
      <c r="DC195" s="129" t="s">
        <v>439</v>
      </c>
      <c r="DD195" s="129" t="s">
        <v>440</v>
      </c>
    </row>
    <row r="196" spans="1:108" s="129" customFormat="1" ht="127.5" hidden="1" x14ac:dyDescent="0.2">
      <c r="A196" s="129" t="s">
        <v>370</v>
      </c>
      <c r="D196" s="129" t="s">
        <v>164</v>
      </c>
      <c r="E196" s="133" t="s">
        <v>193</v>
      </c>
      <c r="F196" s="133"/>
      <c r="G196" s="129" t="s">
        <v>129</v>
      </c>
      <c r="H196" s="129" t="s">
        <v>226</v>
      </c>
      <c r="I196" s="129" t="s">
        <v>518</v>
      </c>
      <c r="J196" s="129" t="s">
        <v>105</v>
      </c>
      <c r="K196" s="129" t="s">
        <v>385</v>
      </c>
      <c r="N196" s="129" t="s">
        <v>104</v>
      </c>
      <c r="S196" s="129" t="s">
        <v>321</v>
      </c>
      <c r="Y196" s="130"/>
      <c r="Z196" s="130"/>
      <c r="AA196" s="129" t="s">
        <v>320</v>
      </c>
      <c r="AC196" s="130"/>
      <c r="AD196" s="130"/>
      <c r="AE196" s="130"/>
      <c r="AH196" s="130"/>
      <c r="AI196" s="130"/>
      <c r="AJ196" s="130"/>
      <c r="AL196" s="129" t="s">
        <v>301</v>
      </c>
      <c r="AM196" s="130"/>
      <c r="AN196" s="130"/>
      <c r="AO196" s="130"/>
      <c r="AR196" s="70"/>
      <c r="AT196" s="129" t="s">
        <v>88</v>
      </c>
      <c r="AX196" s="129" t="s">
        <v>92</v>
      </c>
      <c r="AY196" s="129" t="s">
        <v>90</v>
      </c>
      <c r="BA196" s="129" t="s">
        <v>181</v>
      </c>
      <c r="BC196" s="129" t="s">
        <v>545</v>
      </c>
      <c r="BD196" s="129" t="s">
        <v>438</v>
      </c>
      <c r="BE196" s="129" t="s">
        <v>437</v>
      </c>
      <c r="BF196" s="134" t="s">
        <v>444</v>
      </c>
      <c r="BG196" s="129" t="s">
        <v>181</v>
      </c>
      <c r="BH196" s="129" t="s">
        <v>171</v>
      </c>
      <c r="BJ196" s="129" t="s">
        <v>163</v>
      </c>
      <c r="BL196" s="129" t="s">
        <v>162</v>
      </c>
      <c r="BM196" s="129" t="s">
        <v>167</v>
      </c>
      <c r="BN196" s="129" t="s">
        <v>150</v>
      </c>
      <c r="BO196" s="129" t="s">
        <v>161</v>
      </c>
      <c r="BP196" s="129" t="s">
        <v>162</v>
      </c>
      <c r="BW196" s="129" t="s">
        <v>161</v>
      </c>
      <c r="BX196" s="129" t="s">
        <v>165</v>
      </c>
      <c r="CD196" s="129" t="s">
        <v>164</v>
      </c>
      <c r="CE196" s="129" t="s">
        <v>164</v>
      </c>
      <c r="CF196" s="129" t="s">
        <v>164</v>
      </c>
      <c r="CG196" s="129" t="s">
        <v>164</v>
      </c>
      <c r="CH196" s="129" t="s">
        <v>164</v>
      </c>
      <c r="CI196" s="129" t="s">
        <v>164</v>
      </c>
      <c r="CJ196" s="129" t="s">
        <v>164</v>
      </c>
      <c r="CK196" s="129" t="s">
        <v>164</v>
      </c>
      <c r="CL196" s="129" t="s">
        <v>164</v>
      </c>
      <c r="CM196" s="129" t="s">
        <v>164</v>
      </c>
      <c r="CZ196" s="135"/>
      <c r="DA196" s="135"/>
      <c r="DB196" s="135"/>
      <c r="DC196" s="135"/>
      <c r="DD196" s="135"/>
    </row>
    <row r="197" spans="1:108" s="129" customFormat="1" ht="102" hidden="1" x14ac:dyDescent="0.2">
      <c r="D197" s="129" t="s">
        <v>167</v>
      </c>
      <c r="E197" s="133" t="s">
        <v>194</v>
      </c>
      <c r="F197" s="133"/>
      <c r="H197" s="129" t="s">
        <v>36</v>
      </c>
      <c r="I197" s="129" t="s">
        <v>40</v>
      </c>
      <c r="J197" s="129" t="s">
        <v>109</v>
      </c>
      <c r="N197" s="129" t="s">
        <v>147</v>
      </c>
      <c r="S197" s="129" t="s">
        <v>314</v>
      </c>
      <c r="Y197" s="130"/>
      <c r="Z197" s="130"/>
      <c r="AC197" s="130"/>
      <c r="AD197" s="130"/>
      <c r="AE197" s="130"/>
      <c r="AH197" s="130"/>
      <c r="AI197" s="130"/>
      <c r="AJ197" s="130"/>
      <c r="AL197" s="129" t="s">
        <v>448</v>
      </c>
      <c r="AM197" s="130"/>
      <c r="AN197" s="130"/>
      <c r="AO197" s="130"/>
      <c r="AR197" s="70"/>
      <c r="AX197" s="129" t="s">
        <v>93</v>
      </c>
      <c r="AY197" s="129" t="s">
        <v>92</v>
      </c>
      <c r="BA197" s="129" t="s">
        <v>175</v>
      </c>
      <c r="BC197" s="129" t="s">
        <v>548</v>
      </c>
      <c r="BD197" s="129" t="s">
        <v>156</v>
      </c>
      <c r="BE197" s="129" t="s">
        <v>439</v>
      </c>
      <c r="BF197" s="132" t="s">
        <v>445</v>
      </c>
      <c r="BG197" s="129" t="s">
        <v>175</v>
      </c>
      <c r="BH197" s="129" t="s">
        <v>168</v>
      </c>
      <c r="BL197" s="129" t="s">
        <v>167</v>
      </c>
      <c r="BM197" s="129" t="s">
        <v>150</v>
      </c>
      <c r="BN197" s="129" t="s">
        <v>152</v>
      </c>
      <c r="BP197" s="129" t="s">
        <v>166</v>
      </c>
      <c r="CD197" s="129" t="s">
        <v>167</v>
      </c>
      <c r="CE197" s="129" t="s">
        <v>167</v>
      </c>
      <c r="CF197" s="129" t="s">
        <v>167</v>
      </c>
      <c r="CG197" s="129" t="s">
        <v>167</v>
      </c>
      <c r="CH197" s="129" t="s">
        <v>167</v>
      </c>
      <c r="CI197" s="129" t="s">
        <v>167</v>
      </c>
      <c r="CJ197" s="129" t="s">
        <v>167</v>
      </c>
      <c r="CK197" s="129" t="s">
        <v>167</v>
      </c>
      <c r="CL197" s="129" t="s">
        <v>167</v>
      </c>
      <c r="CM197" s="129" t="s">
        <v>167</v>
      </c>
      <c r="CZ197" s="135"/>
      <c r="DA197" s="135"/>
      <c r="DB197" s="135"/>
      <c r="DC197" s="135"/>
      <c r="DD197" s="135"/>
    </row>
    <row r="198" spans="1:108" s="129" customFormat="1" ht="102" hidden="1" x14ac:dyDescent="0.2">
      <c r="D198" s="129" t="s">
        <v>162</v>
      </c>
      <c r="E198" s="129" t="s">
        <v>195</v>
      </c>
      <c r="H198" s="129" t="s">
        <v>35</v>
      </c>
      <c r="I198" s="129" t="s">
        <v>39</v>
      </c>
      <c r="J198" s="129" t="s">
        <v>110</v>
      </c>
      <c r="N198" s="129" t="s">
        <v>127</v>
      </c>
      <c r="S198" s="129" t="s">
        <v>315</v>
      </c>
      <c r="Y198" s="130"/>
      <c r="Z198" s="130"/>
      <c r="AC198" s="130"/>
      <c r="AD198" s="130"/>
      <c r="AE198" s="130"/>
      <c r="AH198" s="130"/>
      <c r="AI198" s="130"/>
      <c r="AJ198" s="130"/>
      <c r="AL198" s="129" t="s">
        <v>302</v>
      </c>
      <c r="AM198" s="130"/>
      <c r="AN198" s="130"/>
      <c r="AO198" s="130"/>
      <c r="AR198" s="70"/>
      <c r="AY198" s="129" t="s">
        <v>93</v>
      </c>
      <c r="BA198" s="129" t="s">
        <v>190</v>
      </c>
      <c r="BC198" s="129" t="s">
        <v>546</v>
      </c>
      <c r="BD198" s="129" t="s">
        <v>441</v>
      </c>
      <c r="BE198" s="129" t="s">
        <v>440</v>
      </c>
      <c r="BF198" s="132" t="s">
        <v>446</v>
      </c>
      <c r="BG198" s="129" t="s">
        <v>190</v>
      </c>
      <c r="BH198" s="129" t="s">
        <v>280</v>
      </c>
      <c r="BL198" s="129" t="s">
        <v>161</v>
      </c>
      <c r="BM198" s="129" t="s">
        <v>166</v>
      </c>
      <c r="BN198" s="129" t="s">
        <v>166</v>
      </c>
      <c r="CD198" s="129" t="s">
        <v>162</v>
      </c>
      <c r="CE198" s="129" t="s">
        <v>162</v>
      </c>
      <c r="CF198" s="129" t="s">
        <v>162</v>
      </c>
      <c r="CG198" s="129" t="s">
        <v>162</v>
      </c>
      <c r="CH198" s="129" t="s">
        <v>162</v>
      </c>
      <c r="CI198" s="129" t="s">
        <v>162</v>
      </c>
      <c r="CJ198" s="129" t="s">
        <v>162</v>
      </c>
      <c r="CK198" s="129" t="s">
        <v>162</v>
      </c>
      <c r="CL198" s="129" t="s">
        <v>162</v>
      </c>
      <c r="CM198" s="129" t="s">
        <v>162</v>
      </c>
      <c r="CZ198" s="135"/>
      <c r="DA198" s="135"/>
      <c r="DB198" s="135"/>
      <c r="DC198" s="135"/>
      <c r="DD198" s="135"/>
    </row>
    <row r="199" spans="1:108" s="129" customFormat="1" ht="89.25" hidden="1" x14ac:dyDescent="0.2">
      <c r="D199" s="129" t="s">
        <v>165</v>
      </c>
      <c r="E199" s="129" t="s">
        <v>198</v>
      </c>
      <c r="H199" s="129" t="s">
        <v>34</v>
      </c>
      <c r="I199" s="129" t="s">
        <v>225</v>
      </c>
      <c r="J199" s="129" t="s">
        <v>111</v>
      </c>
      <c r="Y199" s="130"/>
      <c r="Z199" s="130"/>
      <c r="AC199" s="130"/>
      <c r="AD199" s="130"/>
      <c r="AE199" s="130"/>
      <c r="AH199" s="130"/>
      <c r="AI199" s="130"/>
      <c r="AJ199" s="130"/>
      <c r="AL199" s="129" t="s">
        <v>303</v>
      </c>
      <c r="AM199" s="130"/>
      <c r="AN199" s="130"/>
      <c r="AO199" s="130"/>
      <c r="AR199" s="70"/>
      <c r="BA199" s="129" t="s">
        <v>189</v>
      </c>
      <c r="BG199" s="129" t="s">
        <v>189</v>
      </c>
      <c r="BH199" s="129" t="s">
        <v>554</v>
      </c>
      <c r="BL199" s="129" t="s">
        <v>165</v>
      </c>
      <c r="BN199" s="129" t="s">
        <v>161</v>
      </c>
      <c r="CZ199" s="135"/>
      <c r="DA199" s="135"/>
      <c r="DB199" s="135"/>
      <c r="DC199" s="135"/>
      <c r="DD199" s="135"/>
    </row>
    <row r="200" spans="1:108" s="129" customFormat="1" ht="165.75" hidden="1" x14ac:dyDescent="0.2">
      <c r="D200" s="129" t="s">
        <v>166</v>
      </c>
      <c r="E200" s="129" t="s">
        <v>199</v>
      </c>
      <c r="H200" s="129" t="s">
        <v>112</v>
      </c>
      <c r="I200" s="129" t="s">
        <v>565</v>
      </c>
      <c r="J200" s="129" t="s">
        <v>112</v>
      </c>
      <c r="K200" s="230" t="s">
        <v>26</v>
      </c>
      <c r="L200" s="230"/>
      <c r="M200" s="230"/>
      <c r="N200" s="230"/>
      <c r="O200" s="230"/>
      <c r="P200" s="230"/>
      <c r="Q200" s="230"/>
      <c r="R200" s="230"/>
      <c r="S200" s="230"/>
      <c r="T200" s="230"/>
      <c r="U200" s="230"/>
      <c r="V200" s="230"/>
      <c r="W200" s="230"/>
      <c r="X200" s="230"/>
      <c r="Y200" s="230"/>
      <c r="Z200" s="230"/>
      <c r="AA200" s="230"/>
      <c r="AB200" s="230"/>
      <c r="AC200" s="230"/>
      <c r="AD200" s="230"/>
      <c r="AE200" s="230"/>
      <c r="AF200" s="230"/>
      <c r="AG200" s="230"/>
      <c r="AH200" s="131"/>
      <c r="AI200" s="136"/>
      <c r="AJ200" s="136"/>
      <c r="AK200" s="63"/>
      <c r="AL200" s="129" t="s">
        <v>304</v>
      </c>
      <c r="AM200" s="130"/>
      <c r="AN200" s="136"/>
      <c r="AO200" s="136"/>
      <c r="AP200" s="63"/>
      <c r="AQ200" s="63"/>
      <c r="AR200" s="70"/>
      <c r="AS200" s="63"/>
      <c r="AT200" s="63"/>
      <c r="BA200" s="129" t="s">
        <v>186</v>
      </c>
      <c r="BG200" s="129" t="s">
        <v>186</v>
      </c>
      <c r="BH200" s="129" t="s">
        <v>555</v>
      </c>
      <c r="BL200" s="129" t="s">
        <v>166</v>
      </c>
    </row>
    <row r="201" spans="1:108" s="129" customFormat="1" ht="89.25" hidden="1" x14ac:dyDescent="0.2">
      <c r="D201" s="129" t="s">
        <v>151</v>
      </c>
      <c r="E201" s="129" t="s">
        <v>197</v>
      </c>
      <c r="H201" s="129" t="s">
        <v>566</v>
      </c>
      <c r="J201" s="129" t="s">
        <v>113</v>
      </c>
      <c r="K201" s="70" t="s">
        <v>107</v>
      </c>
      <c r="L201" s="70" t="s">
        <v>108</v>
      </c>
      <c r="M201" s="70" t="s">
        <v>105</v>
      </c>
      <c r="N201" s="70" t="s">
        <v>109</v>
      </c>
      <c r="O201" s="70"/>
      <c r="P201" s="70" t="s">
        <v>110</v>
      </c>
      <c r="Q201" s="70"/>
      <c r="R201" s="70" t="s">
        <v>111</v>
      </c>
      <c r="S201" s="70" t="s">
        <v>112</v>
      </c>
      <c r="T201" s="70"/>
      <c r="W201" s="70" t="s">
        <v>113</v>
      </c>
      <c r="X201" s="70"/>
      <c r="Y201" s="131"/>
      <c r="Z201" s="131"/>
      <c r="AA201" s="70" t="s">
        <v>142</v>
      </c>
      <c r="AB201" s="70" t="s">
        <v>563</v>
      </c>
      <c r="AC201" s="131"/>
      <c r="AD201" s="130"/>
      <c r="AE201" s="130"/>
      <c r="AF201" s="70" t="s">
        <v>114</v>
      </c>
      <c r="AG201" s="70" t="s">
        <v>143</v>
      </c>
      <c r="AH201" s="131"/>
      <c r="AI201" s="130"/>
      <c r="AJ201" s="130"/>
      <c r="AK201" s="175" t="s">
        <v>576</v>
      </c>
      <c r="AL201" s="129" t="s">
        <v>305</v>
      </c>
      <c r="AM201" s="130"/>
      <c r="AN201" s="130"/>
      <c r="AO201" s="130"/>
      <c r="AR201" s="70"/>
      <c r="AX201" s="70"/>
      <c r="AY201" s="70"/>
      <c r="AZ201" s="70"/>
      <c r="BA201" s="129" t="s">
        <v>187</v>
      </c>
      <c r="BB201" s="70"/>
      <c r="BC201" s="70"/>
      <c r="BD201" s="70"/>
      <c r="BE201" s="70"/>
      <c r="BF201" s="70"/>
      <c r="BG201" s="129" t="s">
        <v>187</v>
      </c>
      <c r="BH201" s="129" t="s">
        <v>455</v>
      </c>
    </row>
    <row r="202" spans="1:108" s="129" customFormat="1" ht="127.5" hidden="1" x14ac:dyDescent="0.2">
      <c r="D202" s="129" t="s">
        <v>152</v>
      </c>
      <c r="E202" s="129" t="s">
        <v>406</v>
      </c>
      <c r="H202" s="129" t="s">
        <v>564</v>
      </c>
      <c r="J202" s="129" t="s">
        <v>142</v>
      </c>
      <c r="K202" s="129" t="s">
        <v>139</v>
      </c>
      <c r="L202" s="129" t="s">
        <v>139</v>
      </c>
      <c r="M202" s="129" t="s">
        <v>139</v>
      </c>
      <c r="N202" s="129" t="s">
        <v>139</v>
      </c>
      <c r="P202" s="129" t="s">
        <v>139</v>
      </c>
      <c r="R202" s="129" t="s">
        <v>139</v>
      </c>
      <c r="S202" s="129" t="s">
        <v>139</v>
      </c>
      <c r="W202" s="129" t="s">
        <v>139</v>
      </c>
      <c r="Y202" s="130"/>
      <c r="Z202" s="130"/>
      <c r="AA202" s="129" t="s">
        <v>139</v>
      </c>
      <c r="AB202" s="129" t="s">
        <v>139</v>
      </c>
      <c r="AC202" s="130"/>
      <c r="AD202" s="130"/>
      <c r="AE202" s="130"/>
      <c r="AF202" s="129" t="s">
        <v>139</v>
      </c>
      <c r="AG202" s="129" t="s">
        <v>139</v>
      </c>
      <c r="AH202" s="130"/>
      <c r="AI202" s="130"/>
      <c r="AJ202" s="130"/>
      <c r="AK202" s="174" t="s">
        <v>139</v>
      </c>
      <c r="AL202" s="129" t="s">
        <v>306</v>
      </c>
      <c r="AM202" s="130"/>
      <c r="AN202" s="130"/>
      <c r="AO202" s="130"/>
      <c r="AR202" s="70"/>
      <c r="AX202" s="70"/>
      <c r="BA202" s="129" t="s">
        <v>188</v>
      </c>
      <c r="BC202" s="230" t="s">
        <v>370</v>
      </c>
      <c r="BD202" s="230"/>
      <c r="BG202" s="129" t="s">
        <v>188</v>
      </c>
      <c r="BH202" s="129" t="s">
        <v>456</v>
      </c>
    </row>
    <row r="203" spans="1:108" s="129" customFormat="1" ht="89.25" hidden="1" x14ac:dyDescent="0.2">
      <c r="D203" s="129" t="s">
        <v>161</v>
      </c>
      <c r="E203" s="129" t="s">
        <v>196</v>
      </c>
      <c r="J203" s="129" t="s">
        <v>563</v>
      </c>
      <c r="K203" s="129" t="s">
        <v>209</v>
      </c>
      <c r="L203" s="129" t="s">
        <v>209</v>
      </c>
      <c r="M203" s="129" t="s">
        <v>209</v>
      </c>
      <c r="N203" s="129" t="s">
        <v>209</v>
      </c>
      <c r="P203" s="129" t="s">
        <v>209</v>
      </c>
      <c r="R203" s="129" t="s">
        <v>209</v>
      </c>
      <c r="S203" s="129" t="s">
        <v>209</v>
      </c>
      <c r="W203" s="129" t="s">
        <v>140</v>
      </c>
      <c r="Y203" s="130"/>
      <c r="Z203" s="130"/>
      <c r="AA203" s="129" t="s">
        <v>209</v>
      </c>
      <c r="AB203" s="129" t="s">
        <v>209</v>
      </c>
      <c r="AC203" s="130"/>
      <c r="AD203" s="130"/>
      <c r="AE203" s="130"/>
      <c r="AF203" s="129" t="s">
        <v>209</v>
      </c>
      <c r="AG203" s="129" t="s">
        <v>209</v>
      </c>
      <c r="AH203" s="130"/>
      <c r="AI203" s="130"/>
      <c r="AJ203" s="130"/>
      <c r="AK203" s="174" t="s">
        <v>209</v>
      </c>
      <c r="AL203" s="129" t="s">
        <v>307</v>
      </c>
      <c r="AM203" s="130"/>
      <c r="AN203" s="130"/>
      <c r="AO203" s="130"/>
      <c r="AR203" s="70"/>
      <c r="BA203" s="129" t="s">
        <v>183</v>
      </c>
      <c r="BC203" s="129" t="s">
        <v>257</v>
      </c>
      <c r="BD203" s="129" t="s">
        <v>256</v>
      </c>
      <c r="BG203" s="129" t="s">
        <v>183</v>
      </c>
      <c r="BH203" s="129" t="s">
        <v>457</v>
      </c>
    </row>
    <row r="204" spans="1:108" s="129" customFormat="1" ht="25.5" hidden="1" x14ac:dyDescent="0.2">
      <c r="J204" s="129" t="s">
        <v>114</v>
      </c>
      <c r="K204" s="129" t="s">
        <v>140</v>
      </c>
      <c r="L204" s="129" t="s">
        <v>140</v>
      </c>
      <c r="M204" s="129" t="s">
        <v>140</v>
      </c>
      <c r="N204" s="129" t="s">
        <v>140</v>
      </c>
      <c r="P204" s="129" t="s">
        <v>140</v>
      </c>
      <c r="R204" s="129" t="s">
        <v>140</v>
      </c>
      <c r="S204" s="129" t="s">
        <v>140</v>
      </c>
      <c r="W204" s="129" t="s">
        <v>141</v>
      </c>
      <c r="Y204" s="130"/>
      <c r="Z204" s="130"/>
      <c r="AA204" s="129" t="s">
        <v>140</v>
      </c>
      <c r="AB204" s="129" t="s">
        <v>140</v>
      </c>
      <c r="AC204" s="130"/>
      <c r="AD204" s="130"/>
      <c r="AE204" s="130"/>
      <c r="AF204" s="129" t="s">
        <v>140</v>
      </c>
      <c r="AG204" s="129" t="s">
        <v>140</v>
      </c>
      <c r="AH204" s="130"/>
      <c r="AI204" s="130"/>
      <c r="AJ204" s="130"/>
      <c r="AK204" s="174" t="s">
        <v>140</v>
      </c>
      <c r="AM204" s="130"/>
      <c r="AN204" s="130"/>
      <c r="AO204" s="130"/>
      <c r="AR204" s="70"/>
      <c r="BA204" s="129" t="s">
        <v>425</v>
      </c>
      <c r="BC204" s="129" t="s">
        <v>249</v>
      </c>
      <c r="BD204" s="129" t="s">
        <v>247</v>
      </c>
      <c r="BG204" s="129" t="s">
        <v>425</v>
      </c>
      <c r="BH204" s="129" t="s">
        <v>550</v>
      </c>
    </row>
    <row r="205" spans="1:108" s="129" customFormat="1" ht="25.5" hidden="1" x14ac:dyDescent="0.2">
      <c r="D205" s="70"/>
      <c r="E205" s="70"/>
      <c r="F205" s="70"/>
      <c r="J205" s="129" t="s">
        <v>143</v>
      </c>
      <c r="K205" s="129" t="s">
        <v>208</v>
      </c>
      <c r="L205" s="129" t="s">
        <v>208</v>
      </c>
      <c r="M205" s="129" t="s">
        <v>208</v>
      </c>
      <c r="N205" s="129" t="s">
        <v>208</v>
      </c>
      <c r="P205" s="129" t="s">
        <v>208</v>
      </c>
      <c r="R205" s="129" t="s">
        <v>208</v>
      </c>
      <c r="S205" s="129" t="s">
        <v>208</v>
      </c>
      <c r="Y205" s="130"/>
      <c r="Z205" s="130"/>
      <c r="AB205" s="129" t="s">
        <v>208</v>
      </c>
      <c r="AC205" s="130"/>
      <c r="AD205" s="130"/>
      <c r="AE205" s="130"/>
      <c r="AF205" s="129" t="s">
        <v>208</v>
      </c>
      <c r="AH205" s="130"/>
      <c r="AI205" s="130"/>
      <c r="AJ205" s="130"/>
      <c r="AK205" s="174" t="s">
        <v>208</v>
      </c>
      <c r="AM205" s="130"/>
      <c r="AN205" s="130"/>
      <c r="AO205" s="130"/>
      <c r="AR205" s="70"/>
      <c r="BA205" s="129" t="s">
        <v>551</v>
      </c>
      <c r="BC205" s="129" t="s">
        <v>252</v>
      </c>
      <c r="BD205" s="129" t="s">
        <v>253</v>
      </c>
      <c r="BG205" s="129" t="s">
        <v>551</v>
      </c>
      <c r="BH205" s="129" t="s">
        <v>458</v>
      </c>
    </row>
    <row r="206" spans="1:108" s="129" customFormat="1" ht="25.5" hidden="1" x14ac:dyDescent="0.2">
      <c r="J206" s="129" t="s">
        <v>576</v>
      </c>
      <c r="K206" s="129" t="s">
        <v>141</v>
      </c>
      <c r="L206" s="129" t="s">
        <v>141</v>
      </c>
      <c r="M206" s="129" t="s">
        <v>141</v>
      </c>
      <c r="N206" s="129" t="s">
        <v>141</v>
      </c>
      <c r="P206" s="129" t="s">
        <v>141</v>
      </c>
      <c r="R206" s="129" t="s">
        <v>141</v>
      </c>
      <c r="S206" s="129" t="s">
        <v>141</v>
      </c>
      <c r="Y206" s="130"/>
      <c r="Z206" s="130"/>
      <c r="AB206" s="129" t="s">
        <v>141</v>
      </c>
      <c r="AC206" s="130"/>
      <c r="AD206" s="130"/>
      <c r="AE206" s="130"/>
      <c r="AF206" s="129" t="s">
        <v>141</v>
      </c>
      <c r="AH206" s="130"/>
      <c r="AI206" s="130"/>
      <c r="AJ206" s="130"/>
      <c r="AK206" s="174" t="s">
        <v>141</v>
      </c>
      <c r="AM206" s="130"/>
      <c r="AN206" s="130"/>
      <c r="AO206" s="130"/>
      <c r="AR206" s="70"/>
      <c r="AX206" s="70"/>
      <c r="BA206" s="129" t="s">
        <v>184</v>
      </c>
      <c r="BC206" s="129" t="s">
        <v>250</v>
      </c>
      <c r="BD206" s="129" t="s">
        <v>254</v>
      </c>
      <c r="BG206" s="129" t="s">
        <v>184</v>
      </c>
      <c r="BH206" s="129" t="s">
        <v>281</v>
      </c>
    </row>
    <row r="207" spans="1:108" s="129" customFormat="1" ht="25.5" hidden="1" x14ac:dyDescent="0.2">
      <c r="E207" s="137"/>
      <c r="F207" s="137"/>
      <c r="J207" s="129" t="s">
        <v>601</v>
      </c>
      <c r="Y207" s="130"/>
      <c r="Z207" s="130"/>
      <c r="AC207" s="130"/>
      <c r="AD207" s="130"/>
      <c r="AE207" s="130"/>
      <c r="AH207" s="130"/>
      <c r="AI207" s="130"/>
      <c r="AJ207" s="130"/>
      <c r="AM207" s="130"/>
      <c r="AN207" s="130"/>
      <c r="AO207" s="130"/>
      <c r="AR207" s="70"/>
      <c r="BA207" s="129" t="s">
        <v>185</v>
      </c>
      <c r="BC207" s="129" t="s">
        <v>279</v>
      </c>
      <c r="BD207" s="129" t="s">
        <v>255</v>
      </c>
      <c r="BG207" s="129" t="s">
        <v>185</v>
      </c>
      <c r="BH207" s="129" t="s">
        <v>553</v>
      </c>
    </row>
    <row r="208" spans="1:108" s="129" customFormat="1" ht="25.5" hidden="1" x14ac:dyDescent="0.2">
      <c r="E208" s="137"/>
      <c r="F208" s="137"/>
      <c r="J208" s="130"/>
      <c r="Y208" s="130"/>
      <c r="Z208" s="130"/>
      <c r="AC208" s="130"/>
      <c r="AD208" s="130"/>
      <c r="AE208" s="130"/>
      <c r="AH208" s="130"/>
      <c r="AI208" s="130"/>
      <c r="AJ208" s="130"/>
      <c r="AK208" s="175" t="s">
        <v>601</v>
      </c>
      <c r="AM208" s="130"/>
      <c r="AN208" s="130"/>
      <c r="AO208" s="130"/>
      <c r="AR208" s="70"/>
      <c r="BA208" s="129" t="s">
        <v>180</v>
      </c>
      <c r="BC208" s="129" t="s">
        <v>248</v>
      </c>
      <c r="BD208" s="129" t="s">
        <v>453</v>
      </c>
      <c r="BG208" s="129" t="s">
        <v>180</v>
      </c>
      <c r="BH208" s="129" t="s">
        <v>244</v>
      </c>
    </row>
    <row r="209" spans="1:60" s="129" customFormat="1" hidden="1" x14ac:dyDescent="0.2">
      <c r="J209" s="130"/>
      <c r="Y209" s="130"/>
      <c r="Z209" s="130"/>
      <c r="AC209" s="130"/>
      <c r="AD209" s="130"/>
      <c r="AE209" s="130"/>
      <c r="AH209" s="130"/>
      <c r="AI209" s="130"/>
      <c r="AJ209" s="130"/>
      <c r="AK209" s="174" t="s">
        <v>139</v>
      </c>
      <c r="AM209" s="130"/>
      <c r="AN209" s="130"/>
      <c r="AO209" s="130"/>
      <c r="AR209" s="70"/>
      <c r="BA209" s="129" t="s">
        <v>450</v>
      </c>
      <c r="BG209" s="129" t="s">
        <v>450</v>
      </c>
      <c r="BH209" s="129" t="s">
        <v>245</v>
      </c>
    </row>
    <row r="210" spans="1:60" s="129" customFormat="1" ht="25.5" hidden="1" x14ac:dyDescent="0.2">
      <c r="Y210" s="130"/>
      <c r="Z210" s="130"/>
      <c r="AC210" s="130"/>
      <c r="AD210" s="130"/>
      <c r="AE210" s="130"/>
      <c r="AH210" s="130"/>
      <c r="AI210" s="130"/>
      <c r="AJ210" s="130"/>
      <c r="AK210" s="174" t="s">
        <v>209</v>
      </c>
      <c r="AM210" s="130"/>
      <c r="AN210" s="130"/>
      <c r="AO210" s="130"/>
      <c r="AR210" s="70"/>
      <c r="BA210" s="129" t="s">
        <v>451</v>
      </c>
      <c r="BG210" s="129" t="s">
        <v>451</v>
      </c>
      <c r="BH210" s="129" t="s">
        <v>170</v>
      </c>
    </row>
    <row r="211" spans="1:60" s="129" customFormat="1" hidden="1" x14ac:dyDescent="0.2">
      <c r="Y211" s="130"/>
      <c r="Z211" s="130"/>
      <c r="AC211" s="130"/>
      <c r="AD211" s="130"/>
      <c r="AE211" s="130"/>
      <c r="AH211" s="130"/>
      <c r="AI211" s="130"/>
      <c r="AJ211" s="130"/>
      <c r="AK211" s="174" t="s">
        <v>140</v>
      </c>
      <c r="AM211" s="130"/>
      <c r="AN211" s="130"/>
      <c r="AO211" s="130"/>
      <c r="AR211" s="70"/>
      <c r="BA211" s="129" t="s">
        <v>179</v>
      </c>
      <c r="BG211" s="129" t="s">
        <v>179</v>
      </c>
      <c r="BH211" s="129" t="s">
        <v>405</v>
      </c>
    </row>
    <row r="212" spans="1:60" s="129" customFormat="1" hidden="1" x14ac:dyDescent="0.2">
      <c r="J212" s="130"/>
      <c r="Y212" s="130"/>
      <c r="Z212" s="130"/>
      <c r="AC212" s="130"/>
      <c r="AD212" s="130"/>
      <c r="AE212" s="130"/>
      <c r="AH212" s="130"/>
      <c r="AI212" s="130"/>
      <c r="AJ212" s="130"/>
      <c r="AK212" s="174" t="s">
        <v>208</v>
      </c>
      <c r="AM212" s="130"/>
      <c r="AN212" s="130"/>
      <c r="AO212" s="130"/>
      <c r="AR212" s="70"/>
      <c r="BA212" s="129" t="s">
        <v>257</v>
      </c>
      <c r="BG212" s="129" t="s">
        <v>159</v>
      </c>
      <c r="BH212" s="129" t="s">
        <v>169</v>
      </c>
    </row>
    <row r="213" spans="1:60" s="129" customFormat="1" hidden="1" x14ac:dyDescent="0.2">
      <c r="J213" s="130"/>
      <c r="Y213" s="130"/>
      <c r="Z213" s="130"/>
      <c r="AC213" s="130"/>
      <c r="AD213" s="130"/>
      <c r="AE213" s="130"/>
      <c r="AH213" s="130"/>
      <c r="AI213" s="130"/>
      <c r="AJ213" s="130"/>
      <c r="AK213" s="174" t="s">
        <v>141</v>
      </c>
      <c r="AM213" s="130"/>
      <c r="AN213" s="130"/>
      <c r="AO213" s="130"/>
      <c r="AR213" s="70"/>
      <c r="BG213" s="129" t="s">
        <v>160</v>
      </c>
      <c r="BH213" s="129" t="s">
        <v>243</v>
      </c>
    </row>
    <row r="214" spans="1:60" s="129" customFormat="1" hidden="1" x14ac:dyDescent="0.2">
      <c r="J214" s="130"/>
      <c r="Y214" s="130"/>
      <c r="Z214" s="130"/>
      <c r="AC214" s="130"/>
      <c r="AD214" s="130"/>
      <c r="AE214" s="130"/>
      <c r="AH214" s="130"/>
      <c r="AI214" s="130"/>
      <c r="AJ214" s="130"/>
      <c r="AM214" s="130"/>
      <c r="AN214" s="130"/>
      <c r="AO214" s="130"/>
      <c r="AR214" s="70"/>
      <c r="BA214" s="129" t="s">
        <v>159</v>
      </c>
      <c r="BG214" s="129" t="s">
        <v>158</v>
      </c>
      <c r="BH214" s="129" t="s">
        <v>243</v>
      </c>
    </row>
    <row r="215" spans="1:60" s="129" customFormat="1" ht="25.5" hidden="1" x14ac:dyDescent="0.2">
      <c r="Y215" s="130"/>
      <c r="Z215" s="130"/>
      <c r="AC215" s="130"/>
      <c r="AD215" s="130"/>
      <c r="AE215" s="130"/>
      <c r="AH215" s="130"/>
      <c r="AI215" s="130"/>
      <c r="AJ215" s="130"/>
      <c r="AM215" s="130"/>
      <c r="AN215" s="130"/>
      <c r="AO215" s="130"/>
      <c r="AR215" s="70"/>
      <c r="BA215" s="129" t="s">
        <v>249</v>
      </c>
      <c r="BG215" s="129" t="s">
        <v>452</v>
      </c>
      <c r="BH215" s="129" t="s">
        <v>172</v>
      </c>
    </row>
    <row r="216" spans="1:60" s="129" customFormat="1" ht="25.5" hidden="1" x14ac:dyDescent="0.2">
      <c r="Y216" s="130"/>
      <c r="Z216" s="130"/>
      <c r="AC216" s="130"/>
      <c r="AD216" s="130"/>
      <c r="AE216" s="130"/>
      <c r="AH216" s="130"/>
      <c r="AI216" s="130"/>
      <c r="AJ216" s="130"/>
      <c r="AM216" s="130"/>
      <c r="AN216" s="130"/>
      <c r="AO216" s="130"/>
      <c r="AR216" s="70"/>
      <c r="BA216" s="129" t="s">
        <v>454</v>
      </c>
      <c r="BG216" s="129" t="s">
        <v>176</v>
      </c>
      <c r="BH216" s="129" t="s">
        <v>459</v>
      </c>
    </row>
    <row r="217" spans="1:60" s="129" customFormat="1" ht="25.5" hidden="1" x14ac:dyDescent="0.2">
      <c r="Y217" s="130"/>
      <c r="Z217" s="130"/>
      <c r="AC217" s="130"/>
      <c r="AD217" s="130"/>
      <c r="AE217" s="130"/>
      <c r="AH217" s="130"/>
      <c r="AI217" s="130"/>
      <c r="AJ217" s="130"/>
      <c r="AM217" s="130"/>
      <c r="AN217" s="130"/>
      <c r="AO217" s="130"/>
      <c r="AR217" s="70"/>
      <c r="BA217" s="129" t="s">
        <v>250</v>
      </c>
      <c r="BG217" s="129" t="s">
        <v>177</v>
      </c>
      <c r="BH217" s="129" t="s">
        <v>169</v>
      </c>
    </row>
    <row r="218" spans="1:60" s="129" customFormat="1" ht="25.5" hidden="1" x14ac:dyDescent="0.2">
      <c r="O218" s="70"/>
      <c r="Y218" s="130"/>
      <c r="Z218" s="130"/>
      <c r="AC218" s="130"/>
      <c r="AD218" s="130"/>
      <c r="AE218" s="130"/>
      <c r="AH218" s="130"/>
      <c r="AI218" s="130"/>
      <c r="AJ218" s="130"/>
      <c r="AM218" s="130"/>
      <c r="AN218" s="130"/>
      <c r="AO218" s="130"/>
      <c r="AR218" s="70"/>
      <c r="BA218" s="129" t="s">
        <v>251</v>
      </c>
      <c r="BG218" s="129" t="s">
        <v>178</v>
      </c>
      <c r="BH218" s="129" t="s">
        <v>174</v>
      </c>
    </row>
    <row r="219" spans="1:60" s="129" customFormat="1" ht="25.5" hidden="1" x14ac:dyDescent="0.2">
      <c r="Y219" s="130"/>
      <c r="Z219" s="130"/>
      <c r="AC219" s="130"/>
      <c r="AD219" s="130"/>
      <c r="AE219" s="130"/>
      <c r="AH219" s="130"/>
      <c r="AI219" s="130"/>
      <c r="AJ219" s="130"/>
      <c r="AM219" s="130"/>
      <c r="AN219" s="130"/>
      <c r="AO219" s="130"/>
      <c r="AR219" s="70"/>
      <c r="BA219" s="129" t="s">
        <v>248</v>
      </c>
      <c r="BG219" s="129" t="s">
        <v>531</v>
      </c>
      <c r="BH219" s="129" t="s">
        <v>156</v>
      </c>
    </row>
    <row r="220" spans="1:60" s="129" customFormat="1" ht="25.5" hidden="1" x14ac:dyDescent="0.2">
      <c r="Y220" s="130"/>
      <c r="Z220" s="130"/>
      <c r="AC220" s="130"/>
      <c r="AD220" s="130"/>
      <c r="AE220" s="130"/>
      <c r="AH220" s="130"/>
      <c r="AI220" s="130"/>
      <c r="AJ220" s="130"/>
      <c r="AM220" s="130"/>
      <c r="AN220" s="130"/>
      <c r="AO220" s="130"/>
      <c r="AR220" s="70"/>
      <c r="BG220" s="129" t="s">
        <v>536</v>
      </c>
      <c r="BH220" s="129" t="s">
        <v>534</v>
      </c>
    </row>
    <row r="221" spans="1:60" s="129" customFormat="1" ht="25.5" hidden="1" x14ac:dyDescent="0.2">
      <c r="Y221" s="130"/>
      <c r="Z221" s="130"/>
      <c r="AC221" s="130"/>
      <c r="AD221" s="130"/>
      <c r="AE221" s="130"/>
      <c r="AH221" s="130"/>
      <c r="AI221" s="130"/>
      <c r="AJ221" s="130"/>
      <c r="AM221" s="130"/>
      <c r="AN221" s="130"/>
      <c r="AO221" s="130"/>
      <c r="AR221" s="70"/>
      <c r="BG221" s="129" t="s">
        <v>537</v>
      </c>
      <c r="BH221" s="129" t="s">
        <v>535</v>
      </c>
    </row>
    <row r="222" spans="1:60" s="129" customFormat="1" hidden="1" x14ac:dyDescent="0.2">
      <c r="Y222" s="130"/>
      <c r="Z222" s="130"/>
      <c r="AC222" s="130"/>
      <c r="AD222" s="130"/>
      <c r="AE222" s="130"/>
      <c r="AH222" s="130"/>
      <c r="AI222" s="130"/>
      <c r="AJ222" s="130"/>
      <c r="AM222" s="130"/>
      <c r="AN222" s="130"/>
      <c r="AO222" s="130"/>
      <c r="AR222" s="70"/>
    </row>
    <row r="223" spans="1:60" s="129" customFormat="1" hidden="1" x14ac:dyDescent="0.2">
      <c r="A223" s="70" t="s">
        <v>157</v>
      </c>
      <c r="B223" s="70" t="s">
        <v>287</v>
      </c>
      <c r="Y223" s="130"/>
      <c r="Z223" s="130"/>
      <c r="AC223" s="130"/>
      <c r="AD223" s="130"/>
      <c r="AE223" s="130"/>
      <c r="AH223" s="130"/>
      <c r="AI223" s="130"/>
      <c r="AJ223" s="130"/>
      <c r="AM223" s="130"/>
      <c r="AN223" s="130"/>
      <c r="AO223" s="130"/>
      <c r="AR223" s="70"/>
      <c r="BA223" s="129" t="s">
        <v>160</v>
      </c>
    </row>
    <row r="224" spans="1:60" s="129" customFormat="1" ht="38.25" hidden="1" x14ac:dyDescent="0.2">
      <c r="A224" s="129" t="s">
        <v>449</v>
      </c>
      <c r="B224" s="129" t="s">
        <v>246</v>
      </c>
      <c r="Y224" s="130"/>
      <c r="Z224" s="130"/>
      <c r="AC224" s="130"/>
      <c r="AD224" s="130"/>
      <c r="AE224" s="130"/>
      <c r="AH224" s="130"/>
      <c r="AI224" s="130"/>
      <c r="AJ224" s="130"/>
      <c r="AM224" s="130"/>
      <c r="AN224" s="130"/>
      <c r="AO224" s="130"/>
      <c r="AR224" s="70"/>
      <c r="BA224" s="129" t="s">
        <v>158</v>
      </c>
    </row>
    <row r="225" spans="1:53" s="129" customFormat="1" ht="25.5" hidden="1" x14ac:dyDescent="0.2">
      <c r="A225" s="129" t="s">
        <v>182</v>
      </c>
      <c r="B225" s="129" t="s">
        <v>173</v>
      </c>
      <c r="Y225" s="130"/>
      <c r="Z225" s="130"/>
      <c r="AC225" s="130"/>
      <c r="AD225" s="130"/>
      <c r="AE225" s="130"/>
      <c r="AH225" s="130"/>
      <c r="AI225" s="130"/>
      <c r="AJ225" s="130"/>
      <c r="AM225" s="130"/>
      <c r="AN225" s="130"/>
      <c r="AO225" s="130"/>
      <c r="AR225" s="70"/>
      <c r="BA225" s="129" t="s">
        <v>530</v>
      </c>
    </row>
    <row r="226" spans="1:53" s="129" customFormat="1" hidden="1" x14ac:dyDescent="0.2">
      <c r="A226" s="129" t="s">
        <v>181</v>
      </c>
      <c r="B226" s="129" t="s">
        <v>171</v>
      </c>
      <c r="Y226" s="130"/>
      <c r="Z226" s="130"/>
      <c r="AC226" s="130"/>
      <c r="AD226" s="130"/>
      <c r="AE226" s="130"/>
      <c r="AH226" s="130"/>
      <c r="AI226" s="130"/>
      <c r="AJ226" s="130"/>
      <c r="AM226" s="130"/>
      <c r="AN226" s="130"/>
      <c r="AO226" s="130"/>
      <c r="AR226" s="70"/>
      <c r="BA226" s="129" t="s">
        <v>176</v>
      </c>
    </row>
    <row r="227" spans="1:53" s="129" customFormat="1" ht="25.5" hidden="1" x14ac:dyDescent="0.2">
      <c r="A227" s="129" t="s">
        <v>175</v>
      </c>
      <c r="B227" s="129" t="s">
        <v>168</v>
      </c>
      <c r="Y227" s="130"/>
      <c r="Z227" s="130"/>
      <c r="AC227" s="130"/>
      <c r="AD227" s="130"/>
      <c r="AE227" s="130"/>
      <c r="AH227" s="130"/>
      <c r="AI227" s="130"/>
      <c r="AJ227" s="130"/>
      <c r="AM227" s="130"/>
      <c r="AN227" s="130"/>
      <c r="AO227" s="130"/>
      <c r="AR227" s="70"/>
      <c r="BA227" s="129" t="s">
        <v>177</v>
      </c>
    </row>
    <row r="228" spans="1:53" s="129" customFormat="1" ht="25.5" hidden="1" x14ac:dyDescent="0.2">
      <c r="A228" s="129" t="s">
        <v>190</v>
      </c>
      <c r="B228" s="129" t="s">
        <v>280</v>
      </c>
      <c r="Y228" s="130"/>
      <c r="Z228" s="130"/>
      <c r="AC228" s="130"/>
      <c r="AD228" s="130"/>
      <c r="AE228" s="130"/>
      <c r="AH228" s="130"/>
      <c r="AI228" s="130"/>
      <c r="AJ228" s="130"/>
      <c r="AM228" s="130"/>
      <c r="AN228" s="130"/>
      <c r="AO228" s="130"/>
      <c r="AR228" s="70"/>
      <c r="BA228" s="129" t="s">
        <v>178</v>
      </c>
    </row>
    <row r="229" spans="1:53" s="129" customFormat="1" ht="38.25" hidden="1" x14ac:dyDescent="0.2">
      <c r="A229" s="129" t="s">
        <v>189</v>
      </c>
      <c r="B229" s="129" t="s">
        <v>554</v>
      </c>
      <c r="Y229" s="130"/>
      <c r="Z229" s="130"/>
      <c r="AC229" s="130"/>
      <c r="AD229" s="130"/>
      <c r="AE229" s="130"/>
      <c r="AH229" s="130"/>
      <c r="AI229" s="130"/>
      <c r="AJ229" s="130"/>
      <c r="AM229" s="130"/>
      <c r="AN229" s="130"/>
      <c r="AO229" s="130"/>
      <c r="AR229" s="70"/>
      <c r="BA229" s="129" t="s">
        <v>531</v>
      </c>
    </row>
    <row r="230" spans="1:53" s="129" customFormat="1" ht="25.5" hidden="1" x14ac:dyDescent="0.2">
      <c r="A230" s="129" t="s">
        <v>186</v>
      </c>
      <c r="B230" s="129" t="s">
        <v>555</v>
      </c>
      <c r="Y230" s="130"/>
      <c r="Z230" s="130"/>
      <c r="AC230" s="130"/>
      <c r="AD230" s="130"/>
      <c r="AE230" s="130"/>
      <c r="AH230" s="130"/>
      <c r="AI230" s="130"/>
      <c r="AJ230" s="130"/>
      <c r="AM230" s="130"/>
      <c r="AN230" s="130"/>
      <c r="AO230" s="130"/>
      <c r="AR230" s="70"/>
      <c r="BA230" s="129" t="s">
        <v>532</v>
      </c>
    </row>
    <row r="231" spans="1:53" s="129" customFormat="1" ht="25.5" hidden="1" x14ac:dyDescent="0.2">
      <c r="A231" s="129" t="s">
        <v>187</v>
      </c>
      <c r="B231" s="129" t="s">
        <v>455</v>
      </c>
      <c r="Y231" s="130"/>
      <c r="Z231" s="130"/>
      <c r="AC231" s="130"/>
      <c r="AD231" s="130"/>
      <c r="AE231" s="130"/>
      <c r="AH231" s="130"/>
      <c r="AI231" s="130"/>
      <c r="AJ231" s="130"/>
      <c r="AM231" s="130"/>
      <c r="AN231" s="130"/>
      <c r="AO231" s="130"/>
      <c r="AR231" s="70"/>
      <c r="BA231" s="129" t="s">
        <v>533</v>
      </c>
    </row>
    <row r="232" spans="1:53" s="129" customFormat="1" ht="25.5" hidden="1" x14ac:dyDescent="0.2">
      <c r="A232" s="129" t="s">
        <v>188</v>
      </c>
      <c r="B232" s="129" t="s">
        <v>456</v>
      </c>
      <c r="Y232" s="130"/>
      <c r="Z232" s="130"/>
      <c r="AC232" s="130"/>
      <c r="AD232" s="130"/>
      <c r="AE232" s="130"/>
      <c r="AH232" s="130"/>
      <c r="AI232" s="130"/>
      <c r="AJ232" s="130"/>
      <c r="AM232" s="130"/>
      <c r="AN232" s="130"/>
      <c r="AO232" s="130"/>
      <c r="AR232" s="70"/>
    </row>
    <row r="233" spans="1:53" s="129" customFormat="1" ht="25.5" hidden="1" x14ac:dyDescent="0.2">
      <c r="A233" s="129" t="s">
        <v>183</v>
      </c>
      <c r="B233" s="129" t="s">
        <v>457</v>
      </c>
      <c r="Y233" s="130"/>
      <c r="Z233" s="130"/>
      <c r="AC233" s="130"/>
      <c r="AD233" s="130"/>
      <c r="AE233" s="130"/>
      <c r="AH233" s="130"/>
      <c r="AI233" s="130"/>
      <c r="AJ233" s="130"/>
      <c r="AM233" s="130"/>
      <c r="AN233" s="130"/>
      <c r="AO233" s="130"/>
      <c r="AR233" s="70"/>
    </row>
    <row r="234" spans="1:53" s="129" customFormat="1" ht="25.5" hidden="1" x14ac:dyDescent="0.2">
      <c r="A234" s="129" t="s">
        <v>425</v>
      </c>
      <c r="B234" s="129" t="s">
        <v>549</v>
      </c>
      <c r="Y234" s="130"/>
      <c r="Z234" s="130"/>
      <c r="AC234" s="130"/>
      <c r="AD234" s="130"/>
      <c r="AE234" s="130"/>
      <c r="AH234" s="130"/>
      <c r="AI234" s="130"/>
      <c r="AJ234" s="130"/>
      <c r="AM234" s="130"/>
      <c r="AN234" s="130"/>
      <c r="AO234" s="130"/>
      <c r="AR234" s="70"/>
    </row>
    <row r="235" spans="1:53" s="129" customFormat="1" ht="25.5" hidden="1" x14ac:dyDescent="0.2">
      <c r="A235" s="129" t="s">
        <v>551</v>
      </c>
      <c r="B235" s="129" t="s">
        <v>458</v>
      </c>
      <c r="Y235" s="130"/>
      <c r="Z235" s="130"/>
      <c r="AC235" s="130"/>
      <c r="AD235" s="130"/>
      <c r="AE235" s="130"/>
      <c r="AH235" s="130"/>
      <c r="AI235" s="130"/>
      <c r="AJ235" s="130"/>
      <c r="AM235" s="130"/>
      <c r="AN235" s="130"/>
      <c r="AO235" s="130"/>
      <c r="AR235" s="70"/>
    </row>
    <row r="236" spans="1:53" s="129" customFormat="1" hidden="1" x14ac:dyDescent="0.2">
      <c r="A236" s="129" t="s">
        <v>184</v>
      </c>
      <c r="B236" s="129" t="s">
        <v>281</v>
      </c>
      <c r="Y236" s="130"/>
      <c r="Z236" s="130"/>
      <c r="AC236" s="130"/>
      <c r="AD236" s="130"/>
      <c r="AE236" s="130"/>
      <c r="AH236" s="130"/>
      <c r="AI236" s="130"/>
      <c r="AJ236" s="130"/>
      <c r="AM236" s="130"/>
      <c r="AN236" s="130"/>
      <c r="AO236" s="130"/>
      <c r="AR236" s="70"/>
    </row>
    <row r="237" spans="1:53" s="129" customFormat="1" ht="25.5" hidden="1" x14ac:dyDescent="0.2">
      <c r="A237" s="129" t="s">
        <v>185</v>
      </c>
      <c r="B237" s="129" t="s">
        <v>552</v>
      </c>
      <c r="Y237" s="130"/>
      <c r="Z237" s="130"/>
      <c r="AC237" s="130"/>
      <c r="AD237" s="130"/>
      <c r="AE237" s="130"/>
      <c r="AH237" s="130"/>
      <c r="AI237" s="130"/>
      <c r="AJ237" s="130"/>
      <c r="AM237" s="130"/>
      <c r="AN237" s="130"/>
      <c r="AO237" s="130"/>
      <c r="AR237" s="70"/>
    </row>
    <row r="238" spans="1:53" s="129" customFormat="1" ht="25.5" hidden="1" x14ac:dyDescent="0.2">
      <c r="A238" s="129" t="s">
        <v>180</v>
      </c>
      <c r="B238" s="129" t="s">
        <v>244</v>
      </c>
      <c r="Y238" s="130"/>
      <c r="Z238" s="130"/>
      <c r="AC238" s="130"/>
      <c r="AD238" s="130"/>
      <c r="AE238" s="130"/>
      <c r="AH238" s="130"/>
      <c r="AI238" s="130"/>
      <c r="AJ238" s="130"/>
      <c r="AM238" s="130"/>
      <c r="AN238" s="130"/>
      <c r="AO238" s="130"/>
      <c r="AR238" s="70"/>
    </row>
    <row r="239" spans="1:53" s="129" customFormat="1" ht="25.5" hidden="1" x14ac:dyDescent="0.2">
      <c r="A239" s="129" t="s">
        <v>450</v>
      </c>
      <c r="B239" s="129" t="s">
        <v>245</v>
      </c>
      <c r="Y239" s="130"/>
      <c r="Z239" s="130"/>
      <c r="AC239" s="130"/>
      <c r="AD239" s="130"/>
      <c r="AE239" s="130"/>
      <c r="AH239" s="130"/>
      <c r="AI239" s="130"/>
      <c r="AJ239" s="130"/>
      <c r="AM239" s="130"/>
      <c r="AN239" s="130"/>
      <c r="AO239" s="130"/>
      <c r="AR239" s="70"/>
    </row>
    <row r="240" spans="1:53" s="129" customFormat="1" ht="51" hidden="1" x14ac:dyDescent="0.2">
      <c r="A240" s="129" t="s">
        <v>451</v>
      </c>
      <c r="B240" s="129" t="s">
        <v>170</v>
      </c>
      <c r="Y240" s="130"/>
      <c r="Z240" s="130"/>
      <c r="AC240" s="130"/>
      <c r="AD240" s="130"/>
      <c r="AE240" s="130"/>
      <c r="AH240" s="130"/>
      <c r="AI240" s="130"/>
      <c r="AJ240" s="130"/>
      <c r="AM240" s="130"/>
      <c r="AN240" s="130"/>
      <c r="AO240" s="130"/>
      <c r="AR240" s="70"/>
    </row>
    <row r="241" spans="1:44" s="129" customFormat="1" ht="25.5" hidden="1" x14ac:dyDescent="0.2">
      <c r="A241" s="129" t="s">
        <v>179</v>
      </c>
      <c r="B241" s="129" t="s">
        <v>405</v>
      </c>
      <c r="Y241" s="130"/>
      <c r="Z241" s="130"/>
      <c r="AC241" s="130"/>
      <c r="AD241" s="130"/>
      <c r="AE241" s="130"/>
      <c r="AH241" s="130"/>
      <c r="AI241" s="130"/>
      <c r="AJ241" s="130"/>
      <c r="AM241" s="130"/>
      <c r="AN241" s="130"/>
      <c r="AO241" s="130"/>
      <c r="AR241" s="70"/>
    </row>
    <row r="242" spans="1:44" s="129" customFormat="1" hidden="1" x14ac:dyDescent="0.2">
      <c r="A242" s="129" t="s">
        <v>159</v>
      </c>
      <c r="B242" s="129" t="s">
        <v>169</v>
      </c>
      <c r="Y242" s="130"/>
      <c r="Z242" s="130"/>
      <c r="AC242" s="130"/>
      <c r="AD242" s="130"/>
      <c r="AE242" s="130"/>
      <c r="AH242" s="130"/>
      <c r="AI242" s="130"/>
      <c r="AJ242" s="130"/>
      <c r="AM242" s="130"/>
      <c r="AN242" s="130"/>
      <c r="AO242" s="130"/>
      <c r="AR242" s="70"/>
    </row>
    <row r="243" spans="1:44" s="129" customFormat="1" ht="25.5" hidden="1" x14ac:dyDescent="0.2">
      <c r="A243" s="129" t="s">
        <v>160</v>
      </c>
      <c r="B243" s="129" t="s">
        <v>243</v>
      </c>
      <c r="Y243" s="130"/>
      <c r="Z243" s="130"/>
      <c r="AC243" s="130"/>
      <c r="AD243" s="130"/>
      <c r="AE243" s="130"/>
      <c r="AH243" s="130"/>
      <c r="AI243" s="130"/>
      <c r="AJ243" s="130"/>
      <c r="AM243" s="130"/>
      <c r="AN243" s="130"/>
      <c r="AO243" s="130"/>
      <c r="AR243" s="70"/>
    </row>
    <row r="244" spans="1:44" s="129" customFormat="1" ht="25.5" hidden="1" x14ac:dyDescent="0.2">
      <c r="A244" s="129" t="s">
        <v>158</v>
      </c>
      <c r="B244" s="129" t="s">
        <v>243</v>
      </c>
      <c r="Y244" s="130"/>
      <c r="Z244" s="130"/>
      <c r="AC244" s="130"/>
      <c r="AD244" s="130"/>
      <c r="AE244" s="130"/>
      <c r="AH244" s="130"/>
      <c r="AI244" s="130"/>
      <c r="AJ244" s="130"/>
      <c r="AM244" s="130"/>
      <c r="AN244" s="130"/>
      <c r="AO244" s="130"/>
      <c r="AR244" s="70"/>
    </row>
    <row r="245" spans="1:44" s="129" customFormat="1" ht="25.5" hidden="1" x14ac:dyDescent="0.2">
      <c r="A245" s="129" t="s">
        <v>452</v>
      </c>
      <c r="B245" s="129" t="s">
        <v>172</v>
      </c>
      <c r="Y245" s="130"/>
      <c r="Z245" s="130"/>
      <c r="AC245" s="130"/>
      <c r="AD245" s="130"/>
      <c r="AE245" s="130"/>
      <c r="AH245" s="130"/>
      <c r="AI245" s="130"/>
      <c r="AJ245" s="130"/>
      <c r="AM245" s="130"/>
      <c r="AN245" s="130"/>
      <c r="AO245" s="130"/>
      <c r="AR245" s="70"/>
    </row>
    <row r="246" spans="1:44" s="129" customFormat="1" ht="25.5" hidden="1" x14ac:dyDescent="0.2">
      <c r="A246" s="129" t="s">
        <v>176</v>
      </c>
      <c r="B246" s="129" t="s">
        <v>459</v>
      </c>
      <c r="Y246" s="130"/>
      <c r="Z246" s="130"/>
      <c r="AC246" s="130"/>
      <c r="AD246" s="130"/>
      <c r="AE246" s="130"/>
      <c r="AH246" s="130"/>
      <c r="AI246" s="130"/>
      <c r="AJ246" s="130"/>
      <c r="AM246" s="130"/>
      <c r="AN246" s="130"/>
      <c r="AO246" s="130"/>
      <c r="AR246" s="70"/>
    </row>
    <row r="247" spans="1:44" s="129" customFormat="1" hidden="1" x14ac:dyDescent="0.2">
      <c r="A247" s="129" t="s">
        <v>177</v>
      </c>
      <c r="B247" s="129" t="s">
        <v>169</v>
      </c>
      <c r="Y247" s="130"/>
      <c r="Z247" s="130"/>
      <c r="AC247" s="130"/>
      <c r="AD247" s="130"/>
      <c r="AE247" s="130"/>
      <c r="AH247" s="130"/>
      <c r="AI247" s="130"/>
      <c r="AJ247" s="130"/>
      <c r="AM247" s="130"/>
      <c r="AN247" s="130"/>
      <c r="AO247" s="130"/>
      <c r="AR247" s="70"/>
    </row>
    <row r="248" spans="1:44" s="129" customFormat="1" ht="25.5" hidden="1" x14ac:dyDescent="0.2">
      <c r="A248" s="129" t="s">
        <v>178</v>
      </c>
      <c r="B248" s="129" t="s">
        <v>174</v>
      </c>
      <c r="Y248" s="130"/>
      <c r="Z248" s="130"/>
      <c r="AC248" s="130"/>
      <c r="AD248" s="130"/>
      <c r="AE248" s="130"/>
      <c r="AH248" s="130"/>
      <c r="AI248" s="130"/>
      <c r="AJ248" s="130"/>
      <c r="AM248" s="130"/>
      <c r="AN248" s="130"/>
      <c r="AO248" s="130"/>
      <c r="AR248" s="70"/>
    </row>
    <row r="249" spans="1:44" s="129" customFormat="1" ht="25.5" hidden="1" x14ac:dyDescent="0.2">
      <c r="A249" s="129" t="s">
        <v>531</v>
      </c>
      <c r="B249" s="129" t="s">
        <v>156</v>
      </c>
      <c r="Y249" s="130"/>
      <c r="Z249" s="130"/>
      <c r="AC249" s="130"/>
      <c r="AD249" s="130"/>
      <c r="AE249" s="130"/>
      <c r="AH249" s="130"/>
      <c r="AI249" s="130"/>
      <c r="AJ249" s="130"/>
      <c r="AM249" s="130"/>
      <c r="AN249" s="130"/>
      <c r="AO249" s="130"/>
      <c r="AR249" s="70"/>
    </row>
    <row r="250" spans="1:44" s="129" customFormat="1" ht="51" hidden="1" x14ac:dyDescent="0.2">
      <c r="A250" s="129" t="s">
        <v>536</v>
      </c>
      <c r="B250" s="129" t="s">
        <v>534</v>
      </c>
      <c r="Y250" s="130"/>
      <c r="Z250" s="130"/>
      <c r="AC250" s="130"/>
      <c r="AD250" s="130"/>
      <c r="AE250" s="130"/>
      <c r="AH250" s="130"/>
      <c r="AI250" s="130"/>
      <c r="AJ250" s="130"/>
      <c r="AM250" s="130"/>
      <c r="AN250" s="130"/>
      <c r="AO250" s="130"/>
      <c r="AR250" s="70"/>
    </row>
    <row r="251" spans="1:44" s="129" customFormat="1" ht="38.25" hidden="1" x14ac:dyDescent="0.2">
      <c r="A251" s="129" t="s">
        <v>537</v>
      </c>
      <c r="B251" s="129" t="s">
        <v>535</v>
      </c>
      <c r="Y251" s="130"/>
      <c r="Z251" s="130"/>
      <c r="AC251" s="130"/>
      <c r="AD251" s="130"/>
      <c r="AE251" s="130"/>
      <c r="AH251" s="130"/>
      <c r="AI251" s="130"/>
      <c r="AJ251" s="130"/>
      <c r="AM251" s="130"/>
      <c r="AN251" s="130"/>
      <c r="AO251" s="130"/>
      <c r="AR251" s="70"/>
    </row>
    <row r="252" spans="1:44" s="129" customFormat="1" ht="25.5" hidden="1" x14ac:dyDescent="0.2">
      <c r="A252" s="129" t="s">
        <v>257</v>
      </c>
      <c r="B252" s="129" t="s">
        <v>256</v>
      </c>
      <c r="Y252" s="130"/>
      <c r="Z252" s="130"/>
      <c r="AC252" s="130"/>
      <c r="AD252" s="130"/>
      <c r="AE252" s="130"/>
      <c r="AH252" s="130"/>
      <c r="AI252" s="130"/>
      <c r="AJ252" s="130"/>
      <c r="AM252" s="130"/>
      <c r="AN252" s="130"/>
      <c r="AO252" s="130"/>
      <c r="AR252" s="70"/>
    </row>
    <row r="253" spans="1:44" s="129" customFormat="1" ht="25.5" hidden="1" x14ac:dyDescent="0.2">
      <c r="A253" s="129" t="s">
        <v>249</v>
      </c>
      <c r="B253" s="129" t="s">
        <v>247</v>
      </c>
      <c r="Y253" s="130"/>
      <c r="Z253" s="130"/>
      <c r="AC253" s="130"/>
      <c r="AD253" s="130"/>
      <c r="AE253" s="130"/>
      <c r="AH253" s="130"/>
      <c r="AI253" s="130"/>
      <c r="AJ253" s="130"/>
      <c r="AM253" s="130"/>
      <c r="AN253" s="130"/>
      <c r="AO253" s="130"/>
      <c r="AR253" s="70"/>
    </row>
    <row r="254" spans="1:44" s="129" customFormat="1" ht="38.25" hidden="1" x14ac:dyDescent="0.2">
      <c r="A254" s="129" t="s">
        <v>252</v>
      </c>
      <c r="B254" s="129" t="s">
        <v>253</v>
      </c>
      <c r="Y254" s="130"/>
      <c r="Z254" s="130"/>
      <c r="AC254" s="130"/>
      <c r="AD254" s="130"/>
      <c r="AE254" s="130"/>
      <c r="AH254" s="130"/>
      <c r="AI254" s="130"/>
      <c r="AJ254" s="130"/>
      <c r="AM254" s="130"/>
      <c r="AN254" s="130"/>
      <c r="AO254" s="130"/>
      <c r="AR254" s="70"/>
    </row>
    <row r="255" spans="1:44" s="129" customFormat="1" ht="38.25" hidden="1" x14ac:dyDescent="0.2">
      <c r="A255" s="129" t="s">
        <v>250</v>
      </c>
      <c r="B255" s="129" t="s">
        <v>254</v>
      </c>
      <c r="Y255" s="130"/>
      <c r="Z255" s="130"/>
      <c r="AC255" s="130"/>
      <c r="AD255" s="130"/>
      <c r="AE255" s="130"/>
      <c r="AH255" s="130"/>
      <c r="AI255" s="130"/>
      <c r="AJ255" s="130"/>
      <c r="AM255" s="130"/>
      <c r="AN255" s="130"/>
      <c r="AO255" s="130"/>
      <c r="AR255" s="70"/>
    </row>
    <row r="256" spans="1:44" s="129" customFormat="1" ht="51" hidden="1" x14ac:dyDescent="0.2">
      <c r="A256" s="129" t="s">
        <v>279</v>
      </c>
      <c r="B256" s="129" t="s">
        <v>255</v>
      </c>
      <c r="Y256" s="130"/>
      <c r="Z256" s="130"/>
      <c r="AC256" s="130"/>
      <c r="AD256" s="130"/>
      <c r="AE256" s="130"/>
      <c r="AH256" s="130"/>
      <c r="AI256" s="130"/>
      <c r="AJ256" s="130"/>
      <c r="AM256" s="130"/>
      <c r="AN256" s="130"/>
      <c r="AO256" s="130"/>
      <c r="AR256" s="70"/>
    </row>
    <row r="257" spans="1:44" s="129" customFormat="1" ht="25.5" hidden="1" x14ac:dyDescent="0.2">
      <c r="A257" s="129" t="s">
        <v>248</v>
      </c>
      <c r="B257" s="129" t="s">
        <v>453</v>
      </c>
      <c r="Y257" s="130"/>
      <c r="Z257" s="130"/>
      <c r="AC257" s="130"/>
      <c r="AD257" s="130"/>
      <c r="AE257" s="130"/>
      <c r="AH257" s="130"/>
      <c r="AI257" s="130"/>
      <c r="AJ257" s="130"/>
      <c r="AM257" s="130"/>
      <c r="AN257" s="130"/>
      <c r="AO257" s="130"/>
      <c r="AR257" s="70"/>
    </row>
    <row r="258" spans="1:44" s="129" customFormat="1" ht="25.5" hidden="1" x14ac:dyDescent="0.2">
      <c r="A258" s="129" t="s">
        <v>543</v>
      </c>
      <c r="B258" s="129" t="s">
        <v>174</v>
      </c>
      <c r="Y258" s="130"/>
      <c r="Z258" s="130"/>
      <c r="AC258" s="130"/>
      <c r="AD258" s="130"/>
      <c r="AE258" s="130"/>
      <c r="AH258" s="130"/>
      <c r="AI258" s="130"/>
      <c r="AJ258" s="130"/>
      <c r="AM258" s="130"/>
      <c r="AN258" s="130"/>
      <c r="AO258" s="130"/>
      <c r="AR258" s="70"/>
    </row>
    <row r="259" spans="1:44" s="129" customFormat="1" ht="38.25" hidden="1" x14ac:dyDescent="0.2">
      <c r="A259" s="129" t="s">
        <v>544</v>
      </c>
      <c r="B259" s="129" t="s">
        <v>436</v>
      </c>
      <c r="Y259" s="130"/>
      <c r="Z259" s="130"/>
      <c r="AC259" s="130"/>
      <c r="AD259" s="130"/>
      <c r="AE259" s="130"/>
      <c r="AH259" s="130"/>
      <c r="AI259" s="130"/>
      <c r="AJ259" s="130"/>
      <c r="AM259" s="130"/>
      <c r="AN259" s="130"/>
      <c r="AO259" s="130"/>
      <c r="AR259" s="70"/>
    </row>
    <row r="260" spans="1:44" s="129" customFormat="1" ht="25.5" hidden="1" x14ac:dyDescent="0.2">
      <c r="A260" s="129" t="s">
        <v>545</v>
      </c>
      <c r="B260" s="129" t="s">
        <v>438</v>
      </c>
      <c r="Y260" s="130"/>
      <c r="Z260" s="130"/>
      <c r="AC260" s="130"/>
      <c r="AD260" s="130"/>
      <c r="AE260" s="130"/>
      <c r="AH260" s="130"/>
      <c r="AI260" s="130"/>
      <c r="AJ260" s="130"/>
      <c r="AM260" s="130"/>
      <c r="AN260" s="130"/>
      <c r="AO260" s="130"/>
      <c r="AR260" s="70"/>
    </row>
    <row r="261" spans="1:44" s="129" customFormat="1" ht="38.25" hidden="1" x14ac:dyDescent="0.2">
      <c r="A261" s="129" t="s">
        <v>548</v>
      </c>
      <c r="B261" s="129" t="s">
        <v>156</v>
      </c>
      <c r="Y261" s="130"/>
      <c r="Z261" s="130"/>
      <c r="AC261" s="130"/>
      <c r="AD261" s="130"/>
      <c r="AE261" s="130"/>
      <c r="AH261" s="130"/>
      <c r="AI261" s="130"/>
      <c r="AJ261" s="130"/>
      <c r="AM261" s="130"/>
      <c r="AN261" s="130"/>
      <c r="AO261" s="130"/>
      <c r="AR261" s="70"/>
    </row>
    <row r="262" spans="1:44" s="129" customFormat="1" ht="51" hidden="1" x14ac:dyDescent="0.2">
      <c r="A262" s="129" t="s">
        <v>546</v>
      </c>
      <c r="B262" s="129" t="s">
        <v>441</v>
      </c>
      <c r="Y262" s="130"/>
      <c r="Z262" s="130"/>
      <c r="AC262" s="130"/>
      <c r="AD262" s="130"/>
      <c r="AE262" s="130"/>
      <c r="AH262" s="130"/>
      <c r="AI262" s="130"/>
      <c r="AJ262" s="130"/>
      <c r="AM262" s="130"/>
      <c r="AN262" s="130"/>
      <c r="AO262" s="130"/>
      <c r="AR262" s="70"/>
    </row>
    <row r="263" spans="1:44" s="129" customFormat="1" hidden="1" x14ac:dyDescent="0.2">
      <c r="Y263" s="130"/>
      <c r="Z263" s="130"/>
      <c r="AC263" s="130"/>
      <c r="AD263" s="130"/>
      <c r="AE263" s="130"/>
      <c r="AH263" s="130"/>
      <c r="AI263" s="130"/>
      <c r="AJ263" s="130"/>
      <c r="AM263" s="130"/>
      <c r="AN263" s="130"/>
      <c r="AO263" s="130"/>
      <c r="AR263" s="70"/>
    </row>
    <row r="264" spans="1:44" s="129" customFormat="1" hidden="1" x14ac:dyDescent="0.2">
      <c r="Y264" s="130"/>
      <c r="Z264" s="130"/>
      <c r="AC264" s="130"/>
      <c r="AD264" s="130"/>
      <c r="AE264" s="130"/>
      <c r="AH264" s="130"/>
      <c r="AI264" s="130"/>
      <c r="AJ264" s="130"/>
      <c r="AM264" s="130"/>
      <c r="AN264" s="130"/>
      <c r="AO264" s="130"/>
      <c r="AR264" s="70"/>
    </row>
    <row r="265" spans="1:44" s="129" customFormat="1" hidden="1" x14ac:dyDescent="0.2">
      <c r="Y265" s="130"/>
      <c r="Z265" s="130"/>
      <c r="AC265" s="130"/>
      <c r="AD265" s="130"/>
      <c r="AE265" s="130"/>
      <c r="AH265" s="130"/>
      <c r="AI265" s="130"/>
      <c r="AJ265" s="130"/>
      <c r="AM265" s="130"/>
      <c r="AN265" s="130"/>
      <c r="AO265" s="130"/>
      <c r="AR265" s="70"/>
    </row>
    <row r="266" spans="1:44" s="129" customFormat="1" hidden="1" x14ac:dyDescent="0.2">
      <c r="Y266" s="130"/>
      <c r="Z266" s="130"/>
      <c r="AC266" s="130"/>
      <c r="AD266" s="130"/>
      <c r="AE266" s="130"/>
      <c r="AH266" s="130"/>
      <c r="AI266" s="130"/>
      <c r="AJ266" s="130"/>
      <c r="AM266" s="130"/>
      <c r="AN266" s="130"/>
      <c r="AO266" s="130"/>
      <c r="AR266" s="70"/>
    </row>
    <row r="267" spans="1:44" s="129" customFormat="1" hidden="1" x14ac:dyDescent="0.2">
      <c r="Y267" s="130"/>
      <c r="Z267" s="130"/>
      <c r="AC267" s="130"/>
      <c r="AD267" s="130"/>
      <c r="AE267" s="130"/>
      <c r="AH267" s="130"/>
      <c r="AI267" s="130"/>
      <c r="AJ267" s="130"/>
      <c r="AM267" s="130"/>
      <c r="AN267" s="130"/>
      <c r="AO267" s="130"/>
      <c r="AR267" s="70"/>
    </row>
    <row r="268" spans="1:44" s="129" customFormat="1" hidden="1" x14ac:dyDescent="0.2">
      <c r="Y268" s="130"/>
      <c r="Z268" s="130"/>
      <c r="AC268" s="130"/>
      <c r="AD268" s="130"/>
      <c r="AE268" s="130"/>
      <c r="AH268" s="130"/>
      <c r="AI268" s="130"/>
      <c r="AJ268" s="130"/>
      <c r="AM268" s="130"/>
      <c r="AN268" s="130"/>
      <c r="AO268" s="130"/>
      <c r="AR268" s="70"/>
    </row>
    <row r="269" spans="1:44" s="129" customFormat="1" hidden="1" x14ac:dyDescent="0.2">
      <c r="Y269" s="130"/>
      <c r="Z269" s="130"/>
      <c r="AC269" s="130"/>
      <c r="AD269" s="130"/>
      <c r="AE269" s="130"/>
      <c r="AH269" s="130"/>
      <c r="AI269" s="130"/>
      <c r="AJ269" s="130"/>
      <c r="AM269" s="130"/>
      <c r="AN269" s="130"/>
      <c r="AO269" s="130"/>
      <c r="AR269" s="70"/>
    </row>
    <row r="270" spans="1:44" s="129" customFormat="1" hidden="1" x14ac:dyDescent="0.2">
      <c r="Y270" s="130"/>
      <c r="Z270" s="130"/>
      <c r="AC270" s="130"/>
      <c r="AD270" s="130"/>
      <c r="AE270" s="130"/>
      <c r="AH270" s="130"/>
      <c r="AI270" s="130"/>
      <c r="AJ270" s="130"/>
      <c r="AM270" s="130"/>
      <c r="AN270" s="130"/>
      <c r="AO270" s="130"/>
      <c r="AR270" s="70"/>
    </row>
    <row r="271" spans="1:44" s="129" customFormat="1" hidden="1" x14ac:dyDescent="0.2">
      <c r="Y271" s="130"/>
      <c r="Z271" s="130"/>
      <c r="AC271" s="130"/>
      <c r="AD271" s="130"/>
      <c r="AE271" s="130"/>
      <c r="AH271" s="130"/>
      <c r="AI271" s="130"/>
      <c r="AJ271" s="130"/>
      <c r="AM271" s="130"/>
      <c r="AN271" s="130"/>
      <c r="AO271" s="130"/>
      <c r="AR271" s="70"/>
    </row>
    <row r="272" spans="1:44" s="129" customFormat="1" hidden="1" x14ac:dyDescent="0.2">
      <c r="Y272" s="130"/>
      <c r="Z272" s="130"/>
      <c r="AC272" s="130"/>
      <c r="AD272" s="130"/>
      <c r="AE272" s="130"/>
      <c r="AH272" s="130"/>
      <c r="AI272" s="130"/>
      <c r="AJ272" s="130"/>
      <c r="AM272" s="130"/>
      <c r="AN272" s="130"/>
      <c r="AO272" s="130"/>
      <c r="AR272" s="70"/>
    </row>
    <row r="273" spans="25:44" s="129" customFormat="1" hidden="1" x14ac:dyDescent="0.2">
      <c r="Y273" s="130"/>
      <c r="Z273" s="130"/>
      <c r="AC273" s="130"/>
      <c r="AD273" s="130"/>
      <c r="AE273" s="130"/>
      <c r="AH273" s="130"/>
      <c r="AI273" s="130"/>
      <c r="AJ273" s="130"/>
      <c r="AM273" s="130"/>
      <c r="AN273" s="130"/>
      <c r="AO273" s="130"/>
      <c r="AR273" s="70"/>
    </row>
    <row r="274" spans="25:44" s="129" customFormat="1" hidden="1" x14ac:dyDescent="0.2">
      <c r="Y274" s="130"/>
      <c r="Z274" s="130"/>
      <c r="AC274" s="130"/>
      <c r="AD274" s="130"/>
      <c r="AE274" s="130"/>
      <c r="AH274" s="130"/>
      <c r="AI274" s="130"/>
      <c r="AJ274" s="130"/>
      <c r="AM274" s="130"/>
      <c r="AN274" s="130"/>
      <c r="AO274" s="130"/>
      <c r="AR274" s="70"/>
    </row>
    <row r="275" spans="25:44" s="129" customFormat="1" hidden="1" x14ac:dyDescent="0.2">
      <c r="Y275" s="130"/>
      <c r="Z275" s="130"/>
      <c r="AC275" s="130"/>
      <c r="AD275" s="130"/>
      <c r="AE275" s="130"/>
      <c r="AH275" s="130"/>
      <c r="AI275" s="130"/>
      <c r="AJ275" s="130"/>
      <c r="AM275" s="130"/>
      <c r="AN275" s="130"/>
      <c r="AO275" s="130"/>
      <c r="AR275" s="70"/>
    </row>
    <row r="276" spans="25:44" s="129" customFormat="1" hidden="1" x14ac:dyDescent="0.2">
      <c r="Y276" s="130"/>
      <c r="Z276" s="130"/>
      <c r="AC276" s="130"/>
      <c r="AD276" s="130"/>
      <c r="AE276" s="130"/>
      <c r="AH276" s="130"/>
      <c r="AI276" s="130"/>
      <c r="AJ276" s="130"/>
      <c r="AM276" s="130"/>
      <c r="AN276" s="130"/>
      <c r="AO276" s="130"/>
      <c r="AR276" s="70"/>
    </row>
    <row r="277" spans="25:44" s="129" customFormat="1" hidden="1" x14ac:dyDescent="0.2">
      <c r="Y277" s="130"/>
      <c r="Z277" s="130"/>
      <c r="AC277" s="130"/>
      <c r="AD277" s="130"/>
      <c r="AE277" s="130"/>
      <c r="AH277" s="130"/>
      <c r="AI277" s="130"/>
      <c r="AJ277" s="130"/>
      <c r="AM277" s="130"/>
      <c r="AN277" s="130"/>
      <c r="AO277" s="130"/>
      <c r="AR277" s="70"/>
    </row>
    <row r="278" spans="25:44" s="129" customFormat="1" hidden="1" x14ac:dyDescent="0.2">
      <c r="Y278" s="130"/>
      <c r="Z278" s="130"/>
      <c r="AC278" s="130"/>
      <c r="AD278" s="130"/>
      <c r="AE278" s="130"/>
      <c r="AH278" s="130"/>
      <c r="AI278" s="130"/>
      <c r="AJ278" s="130"/>
      <c r="AM278" s="130"/>
      <c r="AN278" s="130"/>
      <c r="AO278" s="130"/>
      <c r="AR278" s="70"/>
    </row>
    <row r="279" spans="25:44" s="129" customFormat="1" hidden="1" x14ac:dyDescent="0.2">
      <c r="Y279" s="130"/>
      <c r="Z279" s="130"/>
      <c r="AC279" s="130"/>
      <c r="AD279" s="130"/>
      <c r="AE279" s="130"/>
      <c r="AH279" s="130"/>
      <c r="AI279" s="130"/>
      <c r="AJ279" s="130"/>
      <c r="AM279" s="130"/>
      <c r="AN279" s="130"/>
      <c r="AO279" s="130"/>
      <c r="AR279" s="70"/>
    </row>
    <row r="280" spans="25:44" s="129" customFormat="1" hidden="1" x14ac:dyDescent="0.2">
      <c r="Y280" s="130"/>
      <c r="Z280" s="130"/>
      <c r="AC280" s="130"/>
      <c r="AD280" s="130"/>
      <c r="AE280" s="130"/>
      <c r="AH280" s="130"/>
      <c r="AI280" s="130"/>
      <c r="AJ280" s="130"/>
      <c r="AM280" s="130"/>
      <c r="AN280" s="130"/>
      <c r="AO280" s="130"/>
      <c r="AR280" s="70"/>
    </row>
    <row r="281" spans="25:44" s="129" customFormat="1" hidden="1" x14ac:dyDescent="0.2">
      <c r="Y281" s="130"/>
      <c r="Z281" s="130"/>
      <c r="AC281" s="130"/>
      <c r="AD281" s="130"/>
      <c r="AE281" s="130"/>
      <c r="AH281" s="130"/>
      <c r="AI281" s="130"/>
      <c r="AJ281" s="130"/>
      <c r="AM281" s="130"/>
      <c r="AN281" s="130"/>
      <c r="AO281" s="130"/>
      <c r="AR281" s="70"/>
    </row>
    <row r="282" spans="25:44" s="129" customFormat="1" hidden="1" x14ac:dyDescent="0.2">
      <c r="Y282" s="130"/>
      <c r="Z282" s="130"/>
      <c r="AC282" s="130"/>
      <c r="AD282" s="130"/>
      <c r="AE282" s="130"/>
      <c r="AH282" s="130"/>
      <c r="AI282" s="130"/>
      <c r="AJ282" s="130"/>
      <c r="AM282" s="130"/>
      <c r="AN282" s="130"/>
      <c r="AO282" s="130"/>
      <c r="AR282" s="70"/>
    </row>
    <row r="283" spans="25:44" s="129" customFormat="1" hidden="1" x14ac:dyDescent="0.2">
      <c r="Y283" s="130"/>
      <c r="Z283" s="130"/>
      <c r="AC283" s="130"/>
      <c r="AD283" s="130"/>
      <c r="AE283" s="130"/>
      <c r="AH283" s="130"/>
      <c r="AI283" s="130"/>
      <c r="AJ283" s="130"/>
      <c r="AM283" s="130"/>
      <c r="AN283" s="130"/>
      <c r="AO283" s="130"/>
      <c r="AR283" s="70"/>
    </row>
    <row r="284" spans="25:44" s="129" customFormat="1" hidden="1" x14ac:dyDescent="0.2">
      <c r="Y284" s="130"/>
      <c r="Z284" s="130"/>
      <c r="AC284" s="130"/>
      <c r="AD284" s="130"/>
      <c r="AE284" s="130"/>
      <c r="AH284" s="130"/>
      <c r="AI284" s="130"/>
      <c r="AJ284" s="130"/>
      <c r="AM284" s="130"/>
      <c r="AN284" s="130"/>
      <c r="AO284" s="130"/>
      <c r="AR284" s="70"/>
    </row>
    <row r="285" spans="25:44" s="129" customFormat="1" hidden="1" x14ac:dyDescent="0.2">
      <c r="Y285" s="130"/>
      <c r="Z285" s="130"/>
      <c r="AC285" s="130"/>
      <c r="AD285" s="130"/>
      <c r="AE285" s="130"/>
      <c r="AH285" s="130"/>
      <c r="AI285" s="130"/>
      <c r="AJ285" s="130"/>
      <c r="AM285" s="130"/>
      <c r="AN285" s="130"/>
      <c r="AO285" s="130"/>
      <c r="AR285" s="70"/>
    </row>
    <row r="286" spans="25:44" s="129" customFormat="1" hidden="1" x14ac:dyDescent="0.2">
      <c r="Y286" s="130"/>
      <c r="Z286" s="130"/>
      <c r="AC286" s="130"/>
      <c r="AD286" s="130"/>
      <c r="AE286" s="130"/>
      <c r="AH286" s="130"/>
      <c r="AI286" s="130"/>
      <c r="AJ286" s="130"/>
      <c r="AM286" s="130"/>
      <c r="AN286" s="130"/>
      <c r="AO286" s="130"/>
      <c r="AR286" s="70"/>
    </row>
    <row r="287" spans="25:44" s="129" customFormat="1" hidden="1" x14ac:dyDescent="0.2">
      <c r="Y287" s="130"/>
      <c r="Z287" s="130"/>
      <c r="AC287" s="130"/>
      <c r="AD287" s="130"/>
      <c r="AE287" s="130"/>
      <c r="AH287" s="130"/>
      <c r="AI287" s="130"/>
      <c r="AJ287" s="130"/>
      <c r="AM287" s="130"/>
      <c r="AN287" s="130"/>
      <c r="AO287" s="130"/>
      <c r="AR287" s="70"/>
    </row>
    <row r="288" spans="25:44" s="129" customFormat="1" hidden="1" x14ac:dyDescent="0.2">
      <c r="Y288" s="130"/>
      <c r="Z288" s="130"/>
      <c r="AC288" s="130"/>
      <c r="AD288" s="130"/>
      <c r="AE288" s="130"/>
      <c r="AH288" s="130"/>
      <c r="AI288" s="130"/>
      <c r="AJ288" s="130"/>
      <c r="AM288" s="130"/>
      <c r="AN288" s="130"/>
      <c r="AO288" s="130"/>
      <c r="AR288" s="70"/>
    </row>
    <row r="289" spans="25:44" s="129" customFormat="1" hidden="1" x14ac:dyDescent="0.2">
      <c r="Y289" s="130"/>
      <c r="Z289" s="130"/>
      <c r="AC289" s="130"/>
      <c r="AD289" s="130"/>
      <c r="AE289" s="130"/>
      <c r="AH289" s="130"/>
      <c r="AI289" s="130"/>
      <c r="AJ289" s="130"/>
      <c r="AM289" s="130"/>
      <c r="AN289" s="130"/>
      <c r="AO289" s="130"/>
      <c r="AR289" s="70"/>
    </row>
    <row r="290" spans="25:44" s="129" customFormat="1" hidden="1" x14ac:dyDescent="0.2">
      <c r="Y290" s="130"/>
      <c r="Z290" s="130"/>
      <c r="AC290" s="130"/>
      <c r="AD290" s="130"/>
      <c r="AE290" s="130"/>
      <c r="AH290" s="130"/>
      <c r="AI290" s="130"/>
      <c r="AJ290" s="130"/>
      <c r="AM290" s="130"/>
      <c r="AN290" s="130"/>
      <c r="AO290" s="130"/>
      <c r="AR290" s="70"/>
    </row>
    <row r="291" spans="25:44" s="129" customFormat="1" hidden="1" x14ac:dyDescent="0.2">
      <c r="Y291" s="130"/>
      <c r="Z291" s="130"/>
      <c r="AC291" s="130"/>
      <c r="AD291" s="130"/>
      <c r="AE291" s="130"/>
      <c r="AH291" s="130"/>
      <c r="AI291" s="130"/>
      <c r="AJ291" s="130"/>
      <c r="AM291" s="130"/>
      <c r="AN291" s="130"/>
      <c r="AO291" s="130"/>
      <c r="AR291" s="70"/>
    </row>
    <row r="292" spans="25:44" s="129" customFormat="1" hidden="1" x14ac:dyDescent="0.2">
      <c r="Y292" s="130"/>
      <c r="Z292" s="130"/>
      <c r="AC292" s="130"/>
      <c r="AD292" s="130"/>
      <c r="AE292" s="130"/>
      <c r="AH292" s="130"/>
      <c r="AI292" s="130"/>
      <c r="AJ292" s="130"/>
      <c r="AM292" s="130"/>
      <c r="AN292" s="130"/>
      <c r="AO292" s="130"/>
      <c r="AR292" s="70"/>
    </row>
    <row r="293" spans="25:44" s="129" customFormat="1" hidden="1" x14ac:dyDescent="0.2">
      <c r="Y293" s="130"/>
      <c r="Z293" s="130"/>
      <c r="AC293" s="130"/>
      <c r="AD293" s="130"/>
      <c r="AE293" s="130"/>
      <c r="AH293" s="130"/>
      <c r="AI293" s="130"/>
      <c r="AJ293" s="130"/>
      <c r="AM293" s="130"/>
      <c r="AN293" s="130"/>
      <c r="AO293" s="130"/>
      <c r="AR293" s="70"/>
    </row>
    <row r="294" spans="25:44" s="129" customFormat="1" hidden="1" x14ac:dyDescent="0.2">
      <c r="Y294" s="130"/>
      <c r="Z294" s="130"/>
      <c r="AC294" s="130"/>
      <c r="AD294" s="130"/>
      <c r="AE294" s="130"/>
      <c r="AH294" s="130"/>
      <c r="AI294" s="130"/>
      <c r="AJ294" s="130"/>
      <c r="AM294" s="130"/>
      <c r="AN294" s="130"/>
      <c r="AO294" s="130"/>
      <c r="AR294" s="70"/>
    </row>
    <row r="295" spans="25:44" s="129" customFormat="1" hidden="1" x14ac:dyDescent="0.2">
      <c r="Y295" s="130"/>
      <c r="Z295" s="130"/>
      <c r="AC295" s="130"/>
      <c r="AD295" s="130"/>
      <c r="AE295" s="130"/>
      <c r="AH295" s="130"/>
      <c r="AI295" s="130"/>
      <c r="AJ295" s="130"/>
      <c r="AM295" s="130"/>
      <c r="AN295" s="130"/>
      <c r="AO295" s="130"/>
      <c r="AR295" s="70"/>
    </row>
    <row r="296" spans="25:44" s="129" customFormat="1" hidden="1" x14ac:dyDescent="0.2">
      <c r="Y296" s="130"/>
      <c r="Z296" s="130"/>
      <c r="AC296" s="130"/>
      <c r="AD296" s="130"/>
      <c r="AE296" s="130"/>
      <c r="AH296" s="130"/>
      <c r="AI296" s="130"/>
      <c r="AJ296" s="130"/>
      <c r="AM296" s="130"/>
      <c r="AN296" s="130"/>
      <c r="AO296" s="130"/>
      <c r="AR296" s="70"/>
    </row>
    <row r="297" spans="25:44" s="129" customFormat="1" hidden="1" x14ac:dyDescent="0.2">
      <c r="Y297" s="130"/>
      <c r="Z297" s="130"/>
      <c r="AC297" s="130"/>
      <c r="AD297" s="130"/>
      <c r="AE297" s="130"/>
      <c r="AH297" s="130"/>
      <c r="AI297" s="130"/>
      <c r="AJ297" s="130"/>
      <c r="AM297" s="130"/>
      <c r="AN297" s="130"/>
      <c r="AO297" s="130"/>
      <c r="AR297" s="70"/>
    </row>
    <row r="298" spans="25:44" s="129" customFormat="1" hidden="1" x14ac:dyDescent="0.2">
      <c r="Y298" s="130"/>
      <c r="Z298" s="130"/>
      <c r="AC298" s="130"/>
      <c r="AD298" s="130"/>
      <c r="AE298" s="130"/>
      <c r="AH298" s="130"/>
      <c r="AI298" s="130"/>
      <c r="AJ298" s="130"/>
      <c r="AM298" s="130"/>
      <c r="AN298" s="130"/>
      <c r="AO298" s="130"/>
      <c r="AR298" s="70"/>
    </row>
    <row r="299" spans="25:44" s="129" customFormat="1" hidden="1" x14ac:dyDescent="0.2">
      <c r="Y299" s="130"/>
      <c r="Z299" s="130"/>
      <c r="AC299" s="130"/>
      <c r="AD299" s="130"/>
      <c r="AE299" s="130"/>
      <c r="AH299" s="130"/>
      <c r="AI299" s="130"/>
      <c r="AJ299" s="130"/>
      <c r="AM299" s="130"/>
      <c r="AN299" s="130"/>
      <c r="AO299" s="130"/>
      <c r="AR299" s="70"/>
    </row>
    <row r="300" spans="25:44" s="129" customFormat="1" hidden="1" x14ac:dyDescent="0.2">
      <c r="Y300" s="130"/>
      <c r="Z300" s="130"/>
      <c r="AC300" s="130"/>
      <c r="AD300" s="130"/>
      <c r="AE300" s="130"/>
      <c r="AH300" s="130"/>
      <c r="AI300" s="130"/>
      <c r="AJ300" s="130"/>
      <c r="AM300" s="130"/>
      <c r="AN300" s="130"/>
      <c r="AO300" s="130"/>
      <c r="AR300" s="70"/>
    </row>
    <row r="301" spans="25:44" s="129" customFormat="1" hidden="1" x14ac:dyDescent="0.2">
      <c r="Y301" s="130"/>
      <c r="Z301" s="130"/>
      <c r="AC301" s="130"/>
      <c r="AD301" s="130"/>
      <c r="AE301" s="130"/>
      <c r="AH301" s="130"/>
      <c r="AI301" s="130"/>
      <c r="AJ301" s="130"/>
      <c r="AM301" s="130"/>
      <c r="AN301" s="130"/>
      <c r="AO301" s="130"/>
      <c r="AR301" s="70"/>
    </row>
    <row r="302" spans="25:44" s="129" customFormat="1" hidden="1" x14ac:dyDescent="0.2">
      <c r="Y302" s="130"/>
      <c r="Z302" s="130"/>
      <c r="AC302" s="130"/>
      <c r="AD302" s="130"/>
      <c r="AE302" s="130"/>
      <c r="AH302" s="130"/>
      <c r="AI302" s="130"/>
      <c r="AJ302" s="130"/>
      <c r="AM302" s="130"/>
      <c r="AN302" s="130"/>
      <c r="AO302" s="130"/>
      <c r="AR302" s="70"/>
    </row>
    <row r="303" spans="25:44" s="129" customFormat="1" hidden="1" x14ac:dyDescent="0.2">
      <c r="Y303" s="130"/>
      <c r="Z303" s="130"/>
      <c r="AC303" s="130"/>
      <c r="AD303" s="130"/>
      <c r="AE303" s="130"/>
      <c r="AH303" s="130"/>
      <c r="AI303" s="130"/>
      <c r="AJ303" s="130"/>
      <c r="AM303" s="130"/>
      <c r="AN303" s="130"/>
      <c r="AO303" s="130"/>
      <c r="AR303" s="70"/>
    </row>
    <row r="304" spans="25:44" s="129" customFormat="1" hidden="1" x14ac:dyDescent="0.2">
      <c r="Y304" s="130"/>
      <c r="Z304" s="130"/>
      <c r="AC304" s="130"/>
      <c r="AD304" s="130"/>
      <c r="AE304" s="130"/>
      <c r="AH304" s="130"/>
      <c r="AI304" s="130"/>
      <c r="AJ304" s="130"/>
      <c r="AM304" s="130"/>
      <c r="AN304" s="130"/>
      <c r="AO304" s="130"/>
      <c r="AR304" s="70"/>
    </row>
    <row r="305" spans="25:44" s="129" customFormat="1" hidden="1" x14ac:dyDescent="0.2">
      <c r="Y305" s="130"/>
      <c r="Z305" s="130"/>
      <c r="AC305" s="130"/>
      <c r="AD305" s="130"/>
      <c r="AE305" s="130"/>
      <c r="AH305" s="130"/>
      <c r="AI305" s="130"/>
      <c r="AJ305" s="130"/>
      <c r="AM305" s="130"/>
      <c r="AN305" s="130"/>
      <c r="AO305" s="130"/>
      <c r="AR305" s="70"/>
    </row>
    <row r="306" spans="25:44" s="129" customFormat="1" hidden="1" x14ac:dyDescent="0.2">
      <c r="Y306" s="130"/>
      <c r="Z306" s="130"/>
      <c r="AC306" s="130"/>
      <c r="AD306" s="130"/>
      <c r="AE306" s="130"/>
      <c r="AH306" s="130"/>
      <c r="AI306" s="130"/>
      <c r="AJ306" s="130"/>
      <c r="AM306" s="130"/>
      <c r="AN306" s="130"/>
      <c r="AO306" s="130"/>
      <c r="AR306" s="70"/>
    </row>
    <row r="307" spans="25:44" s="129" customFormat="1" hidden="1" x14ac:dyDescent="0.2">
      <c r="Y307" s="130"/>
      <c r="Z307" s="130"/>
      <c r="AC307" s="130"/>
      <c r="AD307" s="130"/>
      <c r="AE307" s="130"/>
      <c r="AH307" s="130"/>
      <c r="AI307" s="130"/>
      <c r="AJ307" s="130"/>
      <c r="AM307" s="130"/>
      <c r="AN307" s="130"/>
      <c r="AO307" s="130"/>
      <c r="AR307" s="70"/>
    </row>
    <row r="308" spans="25:44" s="129" customFormat="1" hidden="1" x14ac:dyDescent="0.2">
      <c r="Y308" s="130"/>
      <c r="Z308" s="130"/>
      <c r="AC308" s="130"/>
      <c r="AD308" s="130"/>
      <c r="AE308" s="130"/>
      <c r="AH308" s="130"/>
      <c r="AI308" s="130"/>
      <c r="AJ308" s="130"/>
      <c r="AM308" s="130"/>
      <c r="AN308" s="130"/>
      <c r="AO308" s="130"/>
      <c r="AR308" s="70"/>
    </row>
    <row r="309" spans="25:44" s="129" customFormat="1" hidden="1" x14ac:dyDescent="0.2">
      <c r="Y309" s="130"/>
      <c r="Z309" s="130"/>
      <c r="AC309" s="130"/>
      <c r="AD309" s="130"/>
      <c r="AE309" s="130"/>
      <c r="AH309" s="130"/>
      <c r="AI309" s="130"/>
      <c r="AJ309" s="130"/>
      <c r="AM309" s="130"/>
      <c r="AN309" s="130"/>
      <c r="AO309" s="130"/>
      <c r="AR309" s="70"/>
    </row>
    <row r="310" spans="25:44" s="129" customFormat="1" hidden="1" x14ac:dyDescent="0.2">
      <c r="Y310" s="130"/>
      <c r="Z310" s="130"/>
      <c r="AC310" s="130"/>
      <c r="AD310" s="130"/>
      <c r="AE310" s="130"/>
      <c r="AH310" s="130"/>
      <c r="AI310" s="130"/>
      <c r="AJ310" s="130"/>
      <c r="AM310" s="130"/>
      <c r="AN310" s="130"/>
      <c r="AO310" s="130"/>
      <c r="AR310" s="70"/>
    </row>
    <row r="311" spans="25:44" s="129" customFormat="1" hidden="1" x14ac:dyDescent="0.2">
      <c r="Y311" s="130"/>
      <c r="Z311" s="130"/>
      <c r="AC311" s="130"/>
      <c r="AD311" s="130"/>
      <c r="AE311" s="130"/>
      <c r="AH311" s="130"/>
      <c r="AI311" s="130"/>
      <c r="AJ311" s="130"/>
      <c r="AM311" s="130"/>
      <c r="AN311" s="130"/>
      <c r="AO311" s="130"/>
      <c r="AR311" s="70"/>
    </row>
    <row r="312" spans="25:44" s="129" customFormat="1" hidden="1" x14ac:dyDescent="0.2">
      <c r="Y312" s="130"/>
      <c r="Z312" s="130"/>
      <c r="AC312" s="130"/>
      <c r="AD312" s="130"/>
      <c r="AE312" s="130"/>
      <c r="AH312" s="130"/>
      <c r="AI312" s="130"/>
      <c r="AJ312" s="130"/>
      <c r="AM312" s="130"/>
      <c r="AN312" s="130"/>
      <c r="AO312" s="130"/>
      <c r="AR312" s="70"/>
    </row>
    <row r="313" spans="25:44" s="129" customFormat="1" x14ac:dyDescent="0.2">
      <c r="Y313" s="130"/>
      <c r="Z313" s="130"/>
      <c r="AC313" s="130"/>
      <c r="AD313" s="130"/>
      <c r="AE313" s="130"/>
      <c r="AH313" s="130"/>
      <c r="AI313" s="130"/>
      <c r="AJ313" s="130"/>
      <c r="AM313" s="130"/>
      <c r="AN313" s="130"/>
      <c r="AO313" s="130"/>
      <c r="AR313" s="70"/>
    </row>
    <row r="314" spans="25:44" s="129" customFormat="1" x14ac:dyDescent="0.2">
      <c r="Y314" s="130"/>
      <c r="Z314" s="130"/>
      <c r="AC314" s="130"/>
      <c r="AD314" s="130"/>
      <c r="AE314" s="130"/>
      <c r="AH314" s="130"/>
      <c r="AI314" s="130"/>
      <c r="AJ314" s="130"/>
      <c r="AM314" s="130"/>
      <c r="AN314" s="130"/>
      <c r="AO314" s="130"/>
      <c r="AR314" s="70"/>
    </row>
    <row r="315" spans="25:44" s="129" customFormat="1" x14ac:dyDescent="0.2">
      <c r="Y315" s="130"/>
      <c r="Z315" s="130"/>
      <c r="AC315" s="130"/>
      <c r="AD315" s="130"/>
      <c r="AE315" s="130"/>
      <c r="AH315" s="130"/>
      <c r="AI315" s="130"/>
      <c r="AJ315" s="130"/>
      <c r="AM315" s="130"/>
      <c r="AN315" s="130"/>
      <c r="AO315" s="130"/>
      <c r="AR315" s="70"/>
    </row>
    <row r="316" spans="25:44" s="129" customFormat="1" x14ac:dyDescent="0.2">
      <c r="Y316" s="130"/>
      <c r="Z316" s="130"/>
      <c r="AC316" s="130"/>
      <c r="AD316" s="130"/>
      <c r="AE316" s="130"/>
      <c r="AH316" s="130"/>
      <c r="AI316" s="130"/>
      <c r="AJ316" s="130"/>
      <c r="AM316" s="130"/>
      <c r="AN316" s="130"/>
      <c r="AO316" s="130"/>
      <c r="AR316" s="70"/>
    </row>
    <row r="317" spans="25:44" s="129" customFormat="1" x14ac:dyDescent="0.2">
      <c r="Y317" s="130"/>
      <c r="Z317" s="130"/>
      <c r="AC317" s="130"/>
      <c r="AD317" s="130"/>
      <c r="AE317" s="130"/>
      <c r="AH317" s="130"/>
      <c r="AI317" s="130"/>
      <c r="AJ317" s="130"/>
      <c r="AM317" s="130"/>
      <c r="AN317" s="130"/>
      <c r="AO317" s="130"/>
      <c r="AR317" s="70"/>
    </row>
    <row r="318" spans="25:44" s="129" customFormat="1" x14ac:dyDescent="0.2">
      <c r="Y318" s="130"/>
      <c r="Z318" s="130"/>
      <c r="AC318" s="130"/>
      <c r="AD318" s="130"/>
      <c r="AE318" s="130"/>
      <c r="AH318" s="130"/>
      <c r="AI318" s="130"/>
      <c r="AJ318" s="130"/>
      <c r="AM318" s="130"/>
      <c r="AN318" s="130"/>
      <c r="AO318" s="130"/>
      <c r="AR318" s="70"/>
    </row>
    <row r="319" spans="25:44" s="129" customFormat="1" x14ac:dyDescent="0.2">
      <c r="Y319" s="130"/>
      <c r="Z319" s="130"/>
      <c r="AC319" s="130"/>
      <c r="AD319" s="130"/>
      <c r="AE319" s="130"/>
      <c r="AH319" s="130"/>
      <c r="AI319" s="130"/>
      <c r="AJ319" s="130"/>
      <c r="AM319" s="130"/>
      <c r="AN319" s="130"/>
      <c r="AO319" s="130"/>
      <c r="AR319" s="70"/>
    </row>
    <row r="320" spans="25:44" s="129" customFormat="1" x14ac:dyDescent="0.2">
      <c r="Y320" s="130"/>
      <c r="Z320" s="130"/>
      <c r="AC320" s="130"/>
      <c r="AD320" s="130"/>
      <c r="AE320" s="130"/>
      <c r="AH320" s="130"/>
      <c r="AI320" s="130"/>
      <c r="AJ320" s="130"/>
      <c r="AM320" s="130"/>
      <c r="AN320" s="130"/>
      <c r="AO320" s="130"/>
      <c r="AR320" s="70"/>
    </row>
    <row r="321" spans="25:44" s="129" customFormat="1" x14ac:dyDescent="0.2">
      <c r="Y321" s="130"/>
      <c r="Z321" s="130"/>
      <c r="AC321" s="130"/>
      <c r="AD321" s="130"/>
      <c r="AE321" s="130"/>
      <c r="AH321" s="130"/>
      <c r="AI321" s="130"/>
      <c r="AJ321" s="130"/>
      <c r="AM321" s="130"/>
      <c r="AN321" s="130"/>
      <c r="AO321" s="130"/>
      <c r="AR321" s="70"/>
    </row>
    <row r="322" spans="25:44" s="129" customFormat="1" x14ac:dyDescent="0.2">
      <c r="Y322" s="130"/>
      <c r="Z322" s="130"/>
      <c r="AC322" s="130"/>
      <c r="AD322" s="130"/>
      <c r="AE322" s="130"/>
      <c r="AH322" s="130"/>
      <c r="AI322" s="130"/>
      <c r="AJ322" s="130"/>
      <c r="AM322" s="130"/>
      <c r="AN322" s="130"/>
      <c r="AO322" s="130"/>
      <c r="AR322" s="70"/>
    </row>
    <row r="323" spans="25:44" s="129" customFormat="1" x14ac:dyDescent="0.2">
      <c r="Y323" s="130"/>
      <c r="Z323" s="130"/>
      <c r="AC323" s="130"/>
      <c r="AD323" s="130"/>
      <c r="AE323" s="130"/>
      <c r="AH323" s="130"/>
      <c r="AI323" s="130"/>
      <c r="AJ323" s="130"/>
      <c r="AM323" s="130"/>
      <c r="AN323" s="130"/>
      <c r="AO323" s="130"/>
      <c r="AR323" s="70"/>
    </row>
    <row r="324" spans="25:44" s="129" customFormat="1" x14ac:dyDescent="0.2">
      <c r="Y324" s="130"/>
      <c r="Z324" s="130"/>
      <c r="AC324" s="130"/>
      <c r="AD324" s="130"/>
      <c r="AE324" s="130"/>
      <c r="AH324" s="130"/>
      <c r="AI324" s="130"/>
      <c r="AJ324" s="130"/>
      <c r="AM324" s="130"/>
      <c r="AN324" s="130"/>
      <c r="AO324" s="130"/>
      <c r="AR324" s="70"/>
    </row>
    <row r="325" spans="25:44" s="129" customFormat="1" x14ac:dyDescent="0.2">
      <c r="Y325" s="130"/>
      <c r="Z325" s="130"/>
      <c r="AC325" s="130"/>
      <c r="AD325" s="130"/>
      <c r="AE325" s="130"/>
      <c r="AH325" s="130"/>
      <c r="AI325" s="130"/>
      <c r="AJ325" s="130"/>
      <c r="AM325" s="130"/>
      <c r="AN325" s="130"/>
      <c r="AO325" s="130"/>
      <c r="AR325" s="70"/>
    </row>
    <row r="326" spans="25:44" s="129" customFormat="1" x14ac:dyDescent="0.2">
      <c r="Y326" s="130"/>
      <c r="Z326" s="130"/>
      <c r="AC326" s="130"/>
      <c r="AD326" s="130"/>
      <c r="AE326" s="130"/>
      <c r="AH326" s="130"/>
      <c r="AI326" s="130"/>
      <c r="AJ326" s="130"/>
      <c r="AM326" s="130"/>
      <c r="AN326" s="130"/>
      <c r="AO326" s="130"/>
      <c r="AR326" s="70"/>
    </row>
    <row r="327" spans="25:44" s="129" customFormat="1" x14ac:dyDescent="0.2">
      <c r="Y327" s="130"/>
      <c r="Z327" s="130"/>
      <c r="AC327" s="130"/>
      <c r="AD327" s="130"/>
      <c r="AE327" s="130"/>
      <c r="AH327" s="130"/>
      <c r="AI327" s="130"/>
      <c r="AJ327" s="130"/>
      <c r="AM327" s="130"/>
      <c r="AN327" s="130"/>
      <c r="AO327" s="130"/>
      <c r="AR327" s="70"/>
    </row>
    <row r="328" spans="25:44" s="129" customFormat="1" x14ac:dyDescent="0.2">
      <c r="Y328" s="130"/>
      <c r="Z328" s="130"/>
      <c r="AC328" s="130"/>
      <c r="AD328" s="130"/>
      <c r="AE328" s="130"/>
      <c r="AH328" s="130"/>
      <c r="AI328" s="130"/>
      <c r="AJ328" s="130"/>
      <c r="AM328" s="130"/>
      <c r="AN328" s="130"/>
      <c r="AO328" s="130"/>
      <c r="AR328" s="70"/>
    </row>
    <row r="329" spans="25:44" s="129" customFormat="1" x14ac:dyDescent="0.2">
      <c r="Y329" s="130"/>
      <c r="Z329" s="130"/>
      <c r="AC329" s="130"/>
      <c r="AD329" s="130"/>
      <c r="AE329" s="130"/>
      <c r="AH329" s="130"/>
      <c r="AI329" s="130"/>
      <c r="AJ329" s="130"/>
      <c r="AM329" s="130"/>
      <c r="AN329" s="130"/>
      <c r="AO329" s="130"/>
      <c r="AR329" s="70"/>
    </row>
    <row r="330" spans="25:44" s="129" customFormat="1" x14ac:dyDescent="0.2">
      <c r="Y330" s="130"/>
      <c r="Z330" s="130"/>
      <c r="AC330" s="130"/>
      <c r="AD330" s="130"/>
      <c r="AE330" s="130"/>
      <c r="AH330" s="130"/>
      <c r="AI330" s="130"/>
      <c r="AJ330" s="130"/>
      <c r="AM330" s="130"/>
      <c r="AN330" s="130"/>
      <c r="AO330" s="130"/>
      <c r="AR330" s="70"/>
    </row>
    <row r="331" spans="25:44" s="129" customFormat="1" x14ac:dyDescent="0.2">
      <c r="Y331" s="130"/>
      <c r="Z331" s="130"/>
      <c r="AC331" s="130"/>
      <c r="AD331" s="130"/>
      <c r="AE331" s="130"/>
      <c r="AH331" s="130"/>
      <c r="AI331" s="130"/>
      <c r="AJ331" s="130"/>
      <c r="AM331" s="130"/>
      <c r="AN331" s="130"/>
      <c r="AO331" s="130"/>
      <c r="AR331" s="70"/>
    </row>
    <row r="332" spans="25:44" s="129" customFormat="1" x14ac:dyDescent="0.2">
      <c r="Y332" s="130"/>
      <c r="Z332" s="130"/>
      <c r="AC332" s="130"/>
      <c r="AD332" s="130"/>
      <c r="AE332" s="130"/>
      <c r="AH332" s="130"/>
      <c r="AI332" s="130"/>
      <c r="AJ332" s="130"/>
      <c r="AM332" s="130"/>
      <c r="AN332" s="130"/>
      <c r="AO332" s="130"/>
      <c r="AR332" s="70"/>
    </row>
    <row r="333" spans="25:44" s="129" customFormat="1" x14ac:dyDescent="0.2">
      <c r="Y333" s="130"/>
      <c r="Z333" s="130"/>
      <c r="AC333" s="130"/>
      <c r="AD333" s="130"/>
      <c r="AE333" s="130"/>
      <c r="AH333" s="130"/>
      <c r="AI333" s="130"/>
      <c r="AJ333" s="130"/>
      <c r="AM333" s="130"/>
      <c r="AN333" s="130"/>
      <c r="AO333" s="130"/>
      <c r="AR333" s="70"/>
    </row>
    <row r="334" spans="25:44" s="129" customFormat="1" x14ac:dyDescent="0.2">
      <c r="Y334" s="130"/>
      <c r="Z334" s="130"/>
      <c r="AC334" s="130"/>
      <c r="AD334" s="130"/>
      <c r="AE334" s="130"/>
      <c r="AH334" s="130"/>
      <c r="AI334" s="130"/>
      <c r="AJ334" s="130"/>
      <c r="AM334" s="130"/>
      <c r="AN334" s="130"/>
      <c r="AO334" s="130"/>
      <c r="AR334" s="70"/>
    </row>
  </sheetData>
  <sheetProtection algorithmName="SHA-512" hashValue="wCtJYZ1F+rr8hfS2A8O1Ck75uYJ6Iieoclgef+LNOZMgzWvRfaJxBbK9lyi8rqAoA/dWaIW6cKJ3tsaQKVvzWQ==" saltValue="++GEKj6UFlZmg+VtFD3aTQ==" spinCount="100000" sheet="1" selectLockedCells="1"/>
  <autoFilter ref="A8:BA76" xr:uid="{00000000-0009-0000-0000-00000000000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xmlns:xlrd2="http://schemas.microsoft.com/office/spreadsheetml/2017/richdata2" ref="M1048538:M1048549">
    <sortCondition ref="M1048538"/>
  </sortState>
  <dataConsolidate/>
  <mergeCells count="731">
    <mergeCell ref="CZ193:DD193"/>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CB6:CE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F68:F70"/>
    <mergeCell ref="F71:F73"/>
    <mergeCell ref="F74:F76"/>
    <mergeCell ref="B11:B13"/>
    <mergeCell ref="C11:C13"/>
    <mergeCell ref="F11:F13"/>
    <mergeCell ref="F14:F16"/>
    <mergeCell ref="F17:F19"/>
    <mergeCell ref="F20:F22"/>
    <mergeCell ref="E74:E76"/>
    <mergeCell ref="F47:F49"/>
    <mergeCell ref="B53:B55"/>
    <mergeCell ref="B56:B58"/>
    <mergeCell ref="B59:B61"/>
    <mergeCell ref="F50:F52"/>
    <mergeCell ref="F53:F55"/>
    <mergeCell ref="F56:F58"/>
    <mergeCell ref="F59:F61"/>
    <mergeCell ref="F62:F64"/>
    <mergeCell ref="F65:F67"/>
    <mergeCell ref="B26:B28"/>
    <mergeCell ref="B29:B31"/>
    <mergeCell ref="B32:B34"/>
    <mergeCell ref="B35:B37"/>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BJ193:CB193"/>
    <mergeCell ref="CD193:CM193"/>
    <mergeCell ref="AT71:AT73"/>
    <mergeCell ref="AQ62:AQ64"/>
    <mergeCell ref="AV71:AV73"/>
    <mergeCell ref="AQ77:AQ178"/>
    <mergeCell ref="AW193:AY193"/>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Q26:AQ28"/>
    <mergeCell ref="AR26:AR28"/>
    <mergeCell ref="AQ59:AQ61"/>
    <mergeCell ref="AR59:AR61"/>
    <mergeCell ref="AR38:AR40"/>
    <mergeCell ref="AQ41:AQ43"/>
    <mergeCell ref="AR41:AR43"/>
    <mergeCell ref="AQ47:AQ49"/>
    <mergeCell ref="AR47:AR49"/>
    <mergeCell ref="AQ50:AQ52"/>
    <mergeCell ref="AR50:AR52"/>
    <mergeCell ref="AQ44:AQ46"/>
    <mergeCell ref="AR44:AR46"/>
    <mergeCell ref="AQ53:AQ55"/>
    <mergeCell ref="AM14:AM16"/>
    <mergeCell ref="AQ14:AQ16"/>
    <mergeCell ref="AR14:AR16"/>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53:AN55"/>
    <mergeCell ref="AN56:AN58"/>
    <mergeCell ref="AN59:AN61"/>
    <mergeCell ref="AN62:AN64"/>
    <mergeCell ref="AN77:AN178"/>
    <mergeCell ref="AN26:AN28"/>
    <mergeCell ref="AN29:AN31"/>
    <mergeCell ref="AN32:AN34"/>
    <mergeCell ref="AN35:AN37"/>
    <mergeCell ref="AN38:AN40"/>
    <mergeCell ref="K74:K76"/>
    <mergeCell ref="L74:L76"/>
    <mergeCell ref="X77:X178"/>
    <mergeCell ref="AI77:AI178"/>
    <mergeCell ref="R65:R67"/>
    <mergeCell ref="Y74:Y76"/>
    <mergeCell ref="V74:V76"/>
    <mergeCell ref="AD74:AD76"/>
    <mergeCell ref="AH74:AH76"/>
    <mergeCell ref="AC74:AC76"/>
    <mergeCell ref="R53:R55"/>
    <mergeCell ref="R56:R58"/>
    <mergeCell ref="M32:M34"/>
    <mergeCell ref="K35:K37"/>
    <mergeCell ref="L35:L37"/>
    <mergeCell ref="O38:O40"/>
    <mergeCell ref="P38:P40"/>
    <mergeCell ref="Q38:Q40"/>
    <mergeCell ref="Q32:Q34"/>
    <mergeCell ref="J68:J70"/>
    <mergeCell ref="K68:K70"/>
    <mergeCell ref="L68:L70"/>
    <mergeCell ref="M68:M70"/>
    <mergeCell ref="J71:J73"/>
    <mergeCell ref="K71:K73"/>
    <mergeCell ref="L71:L73"/>
    <mergeCell ref="M71:M73"/>
    <mergeCell ref="R68:R70"/>
    <mergeCell ref="R71:R73"/>
    <mergeCell ref="N71:N73"/>
    <mergeCell ref="K200:AG200"/>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K38:K40"/>
    <mergeCell ref="AD77:AD178"/>
    <mergeCell ref="AC77:AC178"/>
    <mergeCell ref="AU20:AU22"/>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D20:D22"/>
    <mergeCell ref="E20:E22"/>
    <mergeCell ref="M17:M19"/>
    <mergeCell ref="R20:R22"/>
    <mergeCell ref="N17:N19"/>
    <mergeCell ref="O17:O19"/>
    <mergeCell ref="J20:J22"/>
    <mergeCell ref="K20:K22"/>
    <mergeCell ref="L20:L22"/>
    <mergeCell ref="M20:M22"/>
    <mergeCell ref="N20:N22"/>
    <mergeCell ref="O20:O22"/>
    <mergeCell ref="Q20:Q22"/>
    <mergeCell ref="D17:D19"/>
    <mergeCell ref="P20:P22"/>
    <mergeCell ref="J17:J19"/>
    <mergeCell ref="K17:K19"/>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K32:K34"/>
    <mergeCell ref="L32:L34"/>
    <mergeCell ref="M35:M37"/>
    <mergeCell ref="X32:X34"/>
    <mergeCell ref="Q50:Q52"/>
    <mergeCell ref="V20:V22"/>
    <mergeCell ref="V23:V25"/>
    <mergeCell ref="V32:V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Y44:Y46"/>
    <mergeCell ref="Y47:Y49"/>
    <mergeCell ref="Y50:Y52"/>
    <mergeCell ref="K47:K49"/>
    <mergeCell ref="L47:L49"/>
    <mergeCell ref="M44:M46"/>
    <mergeCell ref="M47:M49"/>
    <mergeCell ref="N47:N49"/>
    <mergeCell ref="N50:N52"/>
    <mergeCell ref="X44:X46"/>
    <mergeCell ref="X47:X49"/>
    <mergeCell ref="Q65:Q67"/>
    <mergeCell ref="O35:O37"/>
    <mergeCell ref="O74:O76"/>
    <mergeCell ref="P74:P76"/>
    <mergeCell ref="Q74:Q76"/>
    <mergeCell ref="R74:R76"/>
    <mergeCell ref="U74:U76"/>
    <mergeCell ref="AS74:AS76"/>
    <mergeCell ref="N68:N70"/>
    <mergeCell ref="AS56:AS58"/>
    <mergeCell ref="AS59:AS61"/>
    <mergeCell ref="AS62:AS64"/>
    <mergeCell ref="AS65:AS67"/>
    <mergeCell ref="AS68:AS70"/>
    <mergeCell ref="AS71:AS73"/>
    <mergeCell ref="U56:U58"/>
    <mergeCell ref="U59:U61"/>
    <mergeCell ref="AI74:AI76"/>
    <mergeCell ref="AN74:AN76"/>
    <mergeCell ref="Q53:Q55"/>
    <mergeCell ref="R41:R43"/>
    <mergeCell ref="R44:R46"/>
    <mergeCell ref="R62:R64"/>
    <mergeCell ref="N62:N64"/>
    <mergeCell ref="AV23:AV25"/>
    <mergeCell ref="AU74:AU76"/>
    <mergeCell ref="AV74:AV76"/>
    <mergeCell ref="O41:O43"/>
    <mergeCell ref="P41:P43"/>
    <mergeCell ref="Q41:Q43"/>
    <mergeCell ref="O44:O46"/>
    <mergeCell ref="P44:P46"/>
    <mergeCell ref="Q44:Q46"/>
    <mergeCell ref="O47:O49"/>
    <mergeCell ref="P47:P49"/>
    <mergeCell ref="Q47:Q49"/>
    <mergeCell ref="O50:O52"/>
    <mergeCell ref="P50:P52"/>
    <mergeCell ref="Q26:Q28"/>
    <mergeCell ref="O68:O70"/>
    <mergeCell ref="P68:P70"/>
    <mergeCell ref="Q68:Q70"/>
    <mergeCell ref="O71:O73"/>
    <mergeCell ref="P71:P73"/>
    <mergeCell ref="Q71:Q73"/>
    <mergeCell ref="O65:O67"/>
    <mergeCell ref="P65:P67"/>
    <mergeCell ref="AS23:AS25"/>
    <mergeCell ref="J14:J16"/>
    <mergeCell ref="K14:K16"/>
    <mergeCell ref="L14:L16"/>
    <mergeCell ref="M14:M16"/>
    <mergeCell ref="N14:N16"/>
    <mergeCell ref="D11:D13"/>
    <mergeCell ref="E11:E13"/>
    <mergeCell ref="M11:M13"/>
    <mergeCell ref="N11:N13"/>
    <mergeCell ref="K11:K13"/>
    <mergeCell ref="L11:L13"/>
    <mergeCell ref="D14:D16"/>
    <mergeCell ref="A23:A25"/>
    <mergeCell ref="J23:J25"/>
    <mergeCell ref="K23:K25"/>
    <mergeCell ref="L23:L25"/>
    <mergeCell ref="D23:D25"/>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D47:D49"/>
    <mergeCell ref="E47:E49"/>
    <mergeCell ref="A50:A52"/>
    <mergeCell ref="D50:D52"/>
    <mergeCell ref="E50:E52"/>
    <mergeCell ref="A53:A55"/>
    <mergeCell ref="D53:D55"/>
    <mergeCell ref="E53:E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J41:J43"/>
    <mergeCell ref="K41:K43"/>
    <mergeCell ref="A35:A37"/>
    <mergeCell ref="N65:N67"/>
    <mergeCell ref="N41:N43"/>
    <mergeCell ref="N44:N46"/>
    <mergeCell ref="J59:J61"/>
    <mergeCell ref="K59:K61"/>
    <mergeCell ref="L38:L40"/>
    <mergeCell ref="L62:L64"/>
    <mergeCell ref="M62:M64"/>
    <mergeCell ref="L65:L67"/>
    <mergeCell ref="M65:M67"/>
    <mergeCell ref="L50:L52"/>
    <mergeCell ref="M50:M52"/>
    <mergeCell ref="L53:L55"/>
    <mergeCell ref="M53:M55"/>
    <mergeCell ref="M56:M58"/>
    <mergeCell ref="L59:L61"/>
    <mergeCell ref="M59:M61"/>
    <mergeCell ref="N59:N61"/>
    <mergeCell ref="J32:J34"/>
    <mergeCell ref="N29:N31"/>
    <mergeCell ref="A6:D6"/>
    <mergeCell ref="A74:A76"/>
    <mergeCell ref="A11:A13"/>
    <mergeCell ref="J11:J13"/>
    <mergeCell ref="G9:G10"/>
    <mergeCell ref="H9:H10"/>
    <mergeCell ref="I9:I10"/>
    <mergeCell ref="J9:J10"/>
    <mergeCell ref="K9:K10"/>
    <mergeCell ref="A8:A10"/>
    <mergeCell ref="D56:D58"/>
    <mergeCell ref="E56:E58"/>
    <mergeCell ref="A59:A61"/>
    <mergeCell ref="J38:J40"/>
    <mergeCell ref="J47:J49"/>
    <mergeCell ref="J62:J64"/>
    <mergeCell ref="K62:K64"/>
    <mergeCell ref="J65:J67"/>
    <mergeCell ref="K65:K67"/>
    <mergeCell ref="J50:J52"/>
    <mergeCell ref="K50:K52"/>
    <mergeCell ref="J53:J55"/>
    <mergeCell ref="K53:K55"/>
    <mergeCell ref="J35:J37"/>
    <mergeCell ref="O59:O61"/>
    <mergeCell ref="O53:O55"/>
    <mergeCell ref="P53:P55"/>
    <mergeCell ref="N56:N58"/>
    <mergeCell ref="N38:N40"/>
    <mergeCell ref="O62:O64"/>
    <mergeCell ref="P62:P64"/>
    <mergeCell ref="Q62:Q64"/>
    <mergeCell ref="P59:P61"/>
    <mergeCell ref="Q59:Q61"/>
    <mergeCell ref="P56:P58"/>
    <mergeCell ref="Q56:Q58"/>
    <mergeCell ref="O56:O58"/>
    <mergeCell ref="N53:N55"/>
    <mergeCell ref="R59:R61"/>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U71:U73"/>
    <mergeCell ref="AD56:AD58"/>
    <mergeCell ref="AD59:AD61"/>
    <mergeCell ref="AI62:AI64"/>
    <mergeCell ref="V65:V67"/>
    <mergeCell ref="V68:V70"/>
    <mergeCell ref="V71:V73"/>
    <mergeCell ref="AC71:AC73"/>
    <mergeCell ref="AH65:AH67"/>
    <mergeCell ref="AH68:AH70"/>
    <mergeCell ref="V59:V61"/>
    <mergeCell ref="AD65:AD67"/>
    <mergeCell ref="AD68:AD70"/>
    <mergeCell ref="AD71:AD73"/>
    <mergeCell ref="AD62:AD64"/>
    <mergeCell ref="Y71:Y73"/>
    <mergeCell ref="V62:V64"/>
    <mergeCell ref="AC68:AC70"/>
    <mergeCell ref="AI71:AI73"/>
    <mergeCell ref="AI65:AI67"/>
    <mergeCell ref="AI68:AI70"/>
    <mergeCell ref="V56:V58"/>
    <mergeCell ref="Y38:Y40"/>
    <mergeCell ref="AV35:AV37"/>
    <mergeCell ref="AU38:AU40"/>
    <mergeCell ref="AD50:AD52"/>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X71:X73"/>
    <mergeCell ref="X74:X76"/>
    <mergeCell ref="Y68:Y70"/>
    <mergeCell ref="Y59:Y61"/>
    <mergeCell ref="AC53:AC55"/>
    <mergeCell ref="AC56:AC58"/>
    <mergeCell ref="AH53:AH55"/>
    <mergeCell ref="Y53:Y55"/>
    <mergeCell ref="Y56:Y58"/>
    <mergeCell ref="AR53:AR55"/>
    <mergeCell ref="AI53:AI55"/>
    <mergeCell ref="AD53:AD55"/>
    <mergeCell ref="AH50:AH52"/>
    <mergeCell ref="X50:X52"/>
    <mergeCell ref="X53:X55"/>
    <mergeCell ref="X56:X58"/>
    <mergeCell ref="X59:X61"/>
    <mergeCell ref="X62:X64"/>
    <mergeCell ref="AU56:AU58"/>
    <mergeCell ref="AV56:AV58"/>
    <mergeCell ref="AU59:AU61"/>
    <mergeCell ref="AV59:AV61"/>
    <mergeCell ref="AU62:AU64"/>
    <mergeCell ref="AV62:AV64"/>
    <mergeCell ref="AU65:AU67"/>
    <mergeCell ref="AV65:AV67"/>
    <mergeCell ref="AH71:AH73"/>
    <mergeCell ref="AN71:AN73"/>
    <mergeCell ref="AN65:AN67"/>
    <mergeCell ref="AN68:AN70"/>
    <mergeCell ref="AH62:AH64"/>
    <mergeCell ref="AI59:AI61"/>
    <mergeCell ref="AH59:AH61"/>
    <mergeCell ref="AT56:AT58"/>
    <mergeCell ref="AT59:AT61"/>
    <mergeCell ref="AT62:AT64"/>
    <mergeCell ref="AT65:AT67"/>
    <mergeCell ref="AT68:AT70"/>
    <mergeCell ref="AI56:AI58"/>
    <mergeCell ref="AQ56:AQ58"/>
    <mergeCell ref="AR56:AR58"/>
    <mergeCell ref="AH56:AH58"/>
    <mergeCell ref="AT23:AT2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41:AS43"/>
    <mergeCell ref="A5:BA5"/>
    <mergeCell ref="A7:BA7"/>
    <mergeCell ref="AM50:AM52"/>
    <mergeCell ref="AM53:AM55"/>
    <mergeCell ref="AM56:AM58"/>
    <mergeCell ref="AM59:AM61"/>
    <mergeCell ref="AM62:AM64"/>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CO193:CW193"/>
    <mergeCell ref="BC202:BD202"/>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s>
  <conditionalFormatting sqref="G18:I19 G11:H17 G22:I22 G20:H21 G24:I25 G23:H23 G28:I28 G26:H27 G35:I76 G29:H34">
    <cfRule type="expression" dxfId="321" priority="93">
      <formula>$G11="N/A"</formula>
    </cfRule>
  </conditionalFormatting>
  <conditionalFormatting sqref="N11:N76 O11 O14 O17 O20 O23 O26 O29 O32 O35 O38 O41 O44 O47 O50 O53 O56 O59 O62 O65 O68 O71 O74">
    <cfRule type="containsText" dxfId="320" priority="353" operator="containsText" text="MEDIA">
      <formula>NOT(ISERROR(SEARCH("MEDIA",N11)))</formula>
    </cfRule>
  </conditionalFormatting>
  <conditionalFormatting sqref="N11:N76">
    <cfRule type="containsText" dxfId="319" priority="338" operator="containsText" text="MEDIO BAJA">
      <formula>NOT(ISERROR(SEARCH("MEDIO BAJA",N11)))</formula>
    </cfRule>
    <cfRule type="containsText" dxfId="318" priority="339" operator="containsText" text="MEDIO ALTA">
      <formula>NOT(ISERROR(SEARCH("MEDIO ALTA",N11)))</formula>
    </cfRule>
  </conditionalFormatting>
  <conditionalFormatting sqref="O11 N11:N76 O14 O17 O20 O23 O26 O29 O32 O35 O38 O41 O44 O47 O50 O53 O56 O59 O62 O65 O68 O71 O74">
    <cfRule type="containsText" dxfId="317" priority="354" operator="containsText" text="ALTA">
      <formula>NOT(ISERROR(SEARCH("ALTA",N11)))</formula>
    </cfRule>
    <cfRule type="containsText" dxfId="316" priority="355" operator="containsText" text="BAJA">
      <formula>NOT(ISERROR(SEARCH("BAJA",N11)))</formula>
    </cfRule>
  </conditionalFormatting>
  <conditionalFormatting sqref="P11:P76 Q11 Q14 Q17 Q20 Q23 Q26 Q29 Q32 Q35 Q38 Q41 Q44 Q47 Q50 Q53 Q56 Q59 Q62 Q65 Q68 Q71 Q74">
    <cfRule type="containsText" dxfId="315" priority="350" operator="containsText" text="MEDIO">
      <formula>NOT(ISERROR(SEARCH("MEDIO",P11)))</formula>
    </cfRule>
  </conditionalFormatting>
  <conditionalFormatting sqref="P11:P76">
    <cfRule type="containsText" dxfId="314" priority="336" operator="containsText" text="MEDIO BAJO">
      <formula>NOT(ISERROR(SEARCH("MEDIO BAJO",P11)))</formula>
    </cfRule>
    <cfRule type="containsText" dxfId="313" priority="337" operator="containsText" text="MEDIO ALTO">
      <formula>NOT(ISERROR(SEARCH("MEDIO ALTO",P11)))</formula>
    </cfRule>
  </conditionalFormatting>
  <conditionalFormatting sqref="Q11 P11:P76 Q14 Q17 Q20 Q23 Q26 Q29 Q32 Q35 Q38 Q41 Q44 Q47 Q50 Q53 Q56 Q59 Q62 Q65 Q68 Q71 Q74">
    <cfRule type="containsText" dxfId="312" priority="351" operator="containsText" text="ALTO">
      <formula>NOT(ISERROR(SEARCH("ALTO",P11)))</formula>
    </cfRule>
    <cfRule type="containsText" dxfId="311" priority="352" operator="containsText" text="BAJO">
      <formula>NOT(ISERROR(SEARCH("BAJO",P11)))</formula>
    </cfRule>
  </conditionalFormatting>
  <conditionalFormatting sqref="R11:R76">
    <cfRule type="cellIs" dxfId="310" priority="346" operator="lessThanOrEqual">
      <formula>3</formula>
    </cfRule>
    <cfRule type="cellIs" dxfId="309" priority="347" stopIfTrue="1" operator="between">
      <formula>4</formula>
      <formula>9</formula>
    </cfRule>
    <cfRule type="cellIs" dxfId="308" priority="348" operator="greaterThanOrEqual">
      <formula>10</formula>
    </cfRule>
  </conditionalFormatting>
  <conditionalFormatting sqref="S11:S76">
    <cfRule type="cellIs" dxfId="307" priority="349" operator="between">
      <formula>2</formula>
      <formula>3</formula>
    </cfRule>
  </conditionalFormatting>
  <conditionalFormatting sqref="W22 W24:W25 W33:W76">
    <cfRule type="expression" dxfId="306" priority="126">
      <formula>S22="No_existen"</formula>
    </cfRule>
  </conditionalFormatting>
  <conditionalFormatting sqref="AA11">
    <cfRule type="expression" dxfId="305" priority="282">
      <formula>S11="No_Existen"</formula>
    </cfRule>
  </conditionalFormatting>
  <conditionalFormatting sqref="AA12">
    <cfRule type="expression" dxfId="304" priority="286">
      <formula>$S$12="No_existen"</formula>
    </cfRule>
  </conditionalFormatting>
  <conditionalFormatting sqref="AA13">
    <cfRule type="expression" dxfId="303" priority="279">
      <formula>S13="No_existen"</formula>
    </cfRule>
  </conditionalFormatting>
  <conditionalFormatting sqref="AA14">
    <cfRule type="expression" dxfId="302" priority="275">
      <formula>$S$14="No_existen"</formula>
    </cfRule>
  </conditionalFormatting>
  <conditionalFormatting sqref="AA15">
    <cfRule type="expression" dxfId="301" priority="272">
      <formula>$S$15="No_existen"</formula>
    </cfRule>
  </conditionalFormatting>
  <conditionalFormatting sqref="AA16">
    <cfRule type="expression" dxfId="300" priority="269">
      <formula>$S$16="No_existen"</formula>
    </cfRule>
  </conditionalFormatting>
  <conditionalFormatting sqref="AA17">
    <cfRule type="expression" dxfId="299" priority="266">
      <formula>$S$17="No_existen"</formula>
    </cfRule>
  </conditionalFormatting>
  <conditionalFormatting sqref="AA18">
    <cfRule type="expression" dxfId="298" priority="263">
      <formula>$S$18="No_existen"</formula>
    </cfRule>
  </conditionalFormatting>
  <conditionalFormatting sqref="AA19">
    <cfRule type="expression" dxfId="297" priority="260">
      <formula>$S$19="No_existen"</formula>
    </cfRule>
  </conditionalFormatting>
  <conditionalFormatting sqref="AA20">
    <cfRule type="expression" dxfId="296" priority="249">
      <formula>$S$20="No_existen"</formula>
    </cfRule>
  </conditionalFormatting>
  <conditionalFormatting sqref="AA21">
    <cfRule type="expression" dxfId="295" priority="246">
      <formula>$S$21="No_existen"</formula>
    </cfRule>
  </conditionalFormatting>
  <conditionalFormatting sqref="AA22">
    <cfRule type="expression" dxfId="294" priority="243">
      <formula>$S$22="No_existen"</formula>
    </cfRule>
  </conditionalFormatting>
  <conditionalFormatting sqref="AA23">
    <cfRule type="expression" dxfId="293" priority="240">
      <formula>$S$23="No_existen"</formula>
    </cfRule>
  </conditionalFormatting>
  <conditionalFormatting sqref="AA24">
    <cfRule type="expression" dxfId="292" priority="239">
      <formula>$S$24="No_existen"</formula>
    </cfRule>
  </conditionalFormatting>
  <conditionalFormatting sqref="AA25">
    <cfRule type="expression" dxfId="291" priority="238">
      <formula>$S$25="No_existen"</formula>
    </cfRule>
  </conditionalFormatting>
  <conditionalFormatting sqref="AA26">
    <cfRule type="expression" dxfId="290" priority="229">
      <formula>$S$26="No_existen"</formula>
    </cfRule>
  </conditionalFormatting>
  <conditionalFormatting sqref="AA27">
    <cfRule type="expression" dxfId="289" priority="228">
      <formula>$S$27="No_existen"</formula>
    </cfRule>
  </conditionalFormatting>
  <conditionalFormatting sqref="AA28">
    <cfRule type="expression" dxfId="288" priority="227">
      <formula>$S$28="No_existen"</formula>
    </cfRule>
  </conditionalFormatting>
  <conditionalFormatting sqref="AA29">
    <cfRule type="expression" dxfId="287" priority="222">
      <formula>$S$29="No_existen"</formula>
    </cfRule>
  </conditionalFormatting>
  <conditionalFormatting sqref="AA30">
    <cfRule type="expression" dxfId="286" priority="220">
      <formula>$S$30="No_existen"</formula>
    </cfRule>
  </conditionalFormatting>
  <conditionalFormatting sqref="AA31">
    <cfRule type="expression" dxfId="285" priority="219">
      <formula>$S$31="No_existen"</formula>
    </cfRule>
  </conditionalFormatting>
  <conditionalFormatting sqref="AA32">
    <cfRule type="expression" dxfId="284" priority="217">
      <formula>$S$32="No_existen"</formula>
    </cfRule>
  </conditionalFormatting>
  <conditionalFormatting sqref="AA33">
    <cfRule type="expression" dxfId="283" priority="216">
      <formula>$S$33="No_existen"</formula>
    </cfRule>
  </conditionalFormatting>
  <conditionalFormatting sqref="AA34">
    <cfRule type="expression" dxfId="282" priority="215">
      <formula>$S$34="No_existen"</formula>
    </cfRule>
  </conditionalFormatting>
  <conditionalFormatting sqref="AA35">
    <cfRule type="expression" dxfId="281" priority="210">
      <formula>$S$35="No_existen"</formula>
    </cfRule>
  </conditionalFormatting>
  <conditionalFormatting sqref="AA36">
    <cfRule type="expression" dxfId="280" priority="209">
      <formula>$S$36="No_existen"</formula>
    </cfRule>
  </conditionalFormatting>
  <conditionalFormatting sqref="AA37">
    <cfRule type="expression" dxfId="279" priority="208">
      <formula>$S$37="No_existen"</formula>
    </cfRule>
  </conditionalFormatting>
  <conditionalFormatting sqref="AA38">
    <cfRule type="expression" dxfId="278" priority="203">
      <formula>$S$38="No_existen"</formula>
    </cfRule>
  </conditionalFormatting>
  <conditionalFormatting sqref="AA39">
    <cfRule type="expression" dxfId="277" priority="202">
      <formula>$S$39="No_existen"</formula>
    </cfRule>
  </conditionalFormatting>
  <conditionalFormatting sqref="AA40">
    <cfRule type="expression" dxfId="276" priority="201">
      <formula>$S$40="No_existen"</formula>
    </cfRule>
  </conditionalFormatting>
  <conditionalFormatting sqref="AA41">
    <cfRule type="expression" dxfId="275" priority="196">
      <formula>$S$41="No_existen"</formula>
    </cfRule>
  </conditionalFormatting>
  <conditionalFormatting sqref="AA42">
    <cfRule type="expression" dxfId="274" priority="195">
      <formula>$S$42="No_existen"</formula>
    </cfRule>
  </conditionalFormatting>
  <conditionalFormatting sqref="AA43">
    <cfRule type="expression" dxfId="273" priority="194">
      <formula>$S$43="No_existen"</formula>
    </cfRule>
  </conditionalFormatting>
  <conditionalFormatting sqref="AA44">
    <cfRule type="expression" dxfId="272" priority="187">
      <formula>$S$44="No_existen"</formula>
    </cfRule>
  </conditionalFormatting>
  <conditionalFormatting sqref="AA45">
    <cfRule type="expression" dxfId="271" priority="186">
      <formula>$S$45="No_existen"</formula>
    </cfRule>
  </conditionalFormatting>
  <conditionalFormatting sqref="AA46">
    <cfRule type="expression" dxfId="270" priority="185">
      <formula>$S$46="No_existen"</formula>
    </cfRule>
  </conditionalFormatting>
  <conditionalFormatting sqref="AA47">
    <cfRule type="expression" dxfId="269" priority="182">
      <formula>$S$47="No_existen"</formula>
    </cfRule>
  </conditionalFormatting>
  <conditionalFormatting sqref="AA48">
    <cfRule type="expression" dxfId="268" priority="181">
      <formula>$S$48="No_existen"</formula>
    </cfRule>
  </conditionalFormatting>
  <conditionalFormatting sqref="AA49">
    <cfRule type="expression" dxfId="267" priority="180">
      <formula>$S$49="No_existen"</formula>
    </cfRule>
  </conditionalFormatting>
  <conditionalFormatting sqref="AA50">
    <cfRule type="expression" dxfId="266" priority="173">
      <formula>$S$50="No_existen"</formula>
    </cfRule>
  </conditionalFormatting>
  <conditionalFormatting sqref="AA51">
    <cfRule type="expression" dxfId="265" priority="172">
      <formula>$S$51="No_existen"</formula>
    </cfRule>
  </conditionalFormatting>
  <conditionalFormatting sqref="AA52">
    <cfRule type="expression" dxfId="264" priority="171">
      <formula>$S$52="No_existen"</formula>
    </cfRule>
  </conditionalFormatting>
  <conditionalFormatting sqref="AA53">
    <cfRule type="expression" dxfId="263" priority="168">
      <formula>$S$53="No_existen"</formula>
    </cfRule>
  </conditionalFormatting>
  <conditionalFormatting sqref="AA54">
    <cfRule type="expression" dxfId="262" priority="167">
      <formula>$S$54="No_existen"</formula>
    </cfRule>
  </conditionalFormatting>
  <conditionalFormatting sqref="AA55">
    <cfRule type="expression" dxfId="261" priority="166">
      <formula>$S$55="No_existen"</formula>
    </cfRule>
  </conditionalFormatting>
  <conditionalFormatting sqref="AA56">
    <cfRule type="expression" dxfId="260" priority="159">
      <formula>$S$56="No_existen"</formula>
    </cfRule>
  </conditionalFormatting>
  <conditionalFormatting sqref="AA57">
    <cfRule type="expression" dxfId="259" priority="158">
      <formula>$S$57="No_existen"</formula>
    </cfRule>
  </conditionalFormatting>
  <conditionalFormatting sqref="AA58">
    <cfRule type="expression" dxfId="258" priority="157">
      <formula>$S$58="No_existen"</formula>
    </cfRule>
  </conditionalFormatting>
  <conditionalFormatting sqref="AA59">
    <cfRule type="expression" dxfId="257" priority="154">
      <formula>$S$59="No_existen"</formula>
    </cfRule>
  </conditionalFormatting>
  <conditionalFormatting sqref="AA60">
    <cfRule type="expression" dxfId="256" priority="153">
      <formula>$S$60="No_existen"</formula>
    </cfRule>
  </conditionalFormatting>
  <conditionalFormatting sqref="AA61">
    <cfRule type="expression" dxfId="255" priority="152">
      <formula>$S$61="No_existen"</formula>
    </cfRule>
  </conditionalFormatting>
  <conditionalFormatting sqref="AA62">
    <cfRule type="expression" dxfId="254" priority="145">
      <formula>$S$62="No_existen"</formula>
    </cfRule>
  </conditionalFormatting>
  <conditionalFormatting sqref="AA63">
    <cfRule type="expression" dxfId="253" priority="144">
      <formula>$S$63="No_existen"</formula>
    </cfRule>
  </conditionalFormatting>
  <conditionalFormatting sqref="AA64">
    <cfRule type="expression" dxfId="252" priority="143">
      <formula>$S$64="No_existen"</formula>
    </cfRule>
  </conditionalFormatting>
  <conditionalFormatting sqref="AA65">
    <cfRule type="expression" dxfId="251" priority="140">
      <formula>$S$65="No_existen"</formula>
    </cfRule>
  </conditionalFormatting>
  <conditionalFormatting sqref="AA66">
    <cfRule type="expression" dxfId="250" priority="139">
      <formula>$S$66="No_existen"</formula>
    </cfRule>
  </conditionalFormatting>
  <conditionalFormatting sqref="AA67">
    <cfRule type="expression" dxfId="249" priority="138">
      <formula>$S$67="No_existen"</formula>
    </cfRule>
  </conditionalFormatting>
  <conditionalFormatting sqref="AA68">
    <cfRule type="expression" dxfId="248" priority="131">
      <formula>$S$68="No_existen"</formula>
    </cfRule>
  </conditionalFormatting>
  <conditionalFormatting sqref="AA69">
    <cfRule type="expression" dxfId="247" priority="130">
      <formula>$S$69="No_existen"</formula>
    </cfRule>
  </conditionalFormatting>
  <conditionalFormatting sqref="AA70">
    <cfRule type="expression" dxfId="246" priority="129">
      <formula>$S$70="No_existen"</formula>
    </cfRule>
  </conditionalFormatting>
  <conditionalFormatting sqref="AA71">
    <cfRule type="expression" dxfId="245" priority="125">
      <formula>$S$71="No_existen"</formula>
    </cfRule>
  </conditionalFormatting>
  <conditionalFormatting sqref="AA72">
    <cfRule type="expression" dxfId="244" priority="124">
      <formula>$S$72="No_existen"</formula>
    </cfRule>
  </conditionalFormatting>
  <conditionalFormatting sqref="AA73">
    <cfRule type="expression" dxfId="243" priority="123">
      <formula>$S$73="No_existen"</formula>
    </cfRule>
  </conditionalFormatting>
  <conditionalFormatting sqref="AA74">
    <cfRule type="expression" dxfId="242" priority="122">
      <formula>$S$74="No_existen"</formula>
    </cfRule>
  </conditionalFormatting>
  <conditionalFormatting sqref="AA75">
    <cfRule type="expression" dxfId="241" priority="121">
      <formula>$S$75="No_existen"</formula>
    </cfRule>
  </conditionalFormatting>
  <conditionalFormatting sqref="AA76">
    <cfRule type="expression" dxfId="240" priority="120">
      <formula>$S$76="No_existen"</formula>
    </cfRule>
  </conditionalFormatting>
  <conditionalFormatting sqref="AB11:AB76">
    <cfRule type="expression" dxfId="239" priority="107">
      <formula>AA11="Semiautomatico"</formula>
    </cfRule>
    <cfRule type="expression" dxfId="238" priority="108">
      <formula>AA11="Manual"</formula>
    </cfRule>
    <cfRule type="expression" dxfId="237" priority="285">
      <formula>S11="No_existen"</formula>
    </cfRule>
  </conditionalFormatting>
  <conditionalFormatting sqref="AD11 AD14 AD17 AD20 AD23 AD26 AD29 AD32 AD35 AD38 AD41 AD44 AD47 AD50 AD53 AD56 AD59 AD62 AD65 AD68 AD71 AD74 AD77">
    <cfRule type="expression" dxfId="236" priority="497">
      <formula>T11="No_existen"</formula>
    </cfRule>
  </conditionalFormatting>
  <conditionalFormatting sqref="AE11:AE76">
    <cfRule type="expression" dxfId="235" priority="443">
      <formula>T11="No_existen"</formula>
    </cfRule>
  </conditionalFormatting>
  <conditionalFormatting sqref="AF11:AF76">
    <cfRule type="expression" dxfId="234" priority="439">
      <formula>S11="No_existen"</formula>
    </cfRule>
  </conditionalFormatting>
  <conditionalFormatting sqref="AG11:AG13">
    <cfRule type="expression" dxfId="233" priority="283">
      <formula>$S$11="No_existen"</formula>
    </cfRule>
  </conditionalFormatting>
  <conditionalFormatting sqref="AG11:AG16 AG22 AG24:AG25 AG28 AG32:AG76">
    <cfRule type="expression" dxfId="232" priority="109">
      <formula>AF11="No asignado"</formula>
    </cfRule>
  </conditionalFormatting>
  <conditionalFormatting sqref="AG12">
    <cfRule type="expression" dxfId="231" priority="106">
      <formula>$S$12="No_existen"</formula>
    </cfRule>
  </conditionalFormatting>
  <conditionalFormatting sqref="AG13">
    <cfRule type="expression" dxfId="230" priority="105">
      <formula>$S$13="No_existen"</formula>
    </cfRule>
  </conditionalFormatting>
  <conditionalFormatting sqref="AG14:AG16 AG22 AG24:AG25 AG28 AG32:AG76">
    <cfRule type="expression" dxfId="229" priority="114">
      <formula>S14="No_existen"</formula>
    </cfRule>
  </conditionalFormatting>
  <conditionalFormatting sqref="AI11 AI14 AI17 AI20 AI23 AI26 AI29 AI32 AI35 AI38 AI41 AI44 AI47 AI50 AI53 AI56 AI59 AI62 AI65 AI68 AI71 AI74 AI77">
    <cfRule type="expression" dxfId="228" priority="431">
      <formula>T11="No_existen"</formula>
    </cfRule>
  </conditionalFormatting>
  <conditionalFormatting sqref="AJ11:AJ76">
    <cfRule type="expression" dxfId="227" priority="427">
      <formula>T11="No_existen"</formula>
    </cfRule>
  </conditionalFormatting>
  <conditionalFormatting sqref="AK11:AK76">
    <cfRule type="expression" dxfId="226" priority="423">
      <formula>S11="No_existen"</formula>
    </cfRule>
  </conditionalFormatting>
  <conditionalFormatting sqref="AM11 AL11:AL76 AM14 AM17 AM20 AM23 AM26 AM29 AM32 AM35 AM38 AM41 AM44 AM47 AM50 AM53 AM56 AM59 AM62 AM65 AM68 AM71 AM74">
    <cfRule type="expression" dxfId="225" priority="331">
      <formula>S11="No_existen"</formula>
    </cfRule>
  </conditionalFormatting>
  <conditionalFormatting sqref="AN11 AN14 AN17 AN20 AN23 AN26 AN29 AN32 AN35 AN38 AN41 AN44 AN47 AN50 AN53 AN56 AN59 AN62 AN65 AN68 AN71 AN74 AN77">
    <cfRule type="expression" dxfId="224" priority="499">
      <formula>T11="No_existen"</formula>
    </cfRule>
  </conditionalFormatting>
  <conditionalFormatting sqref="AO11:AO76">
    <cfRule type="expression" dxfId="223" priority="419">
      <formula>T11="No_existen"</formula>
    </cfRule>
  </conditionalFormatting>
  <conditionalFormatting sqref="AP11:AQ11 AP12:AP76 AQ14 AQ17 AQ20 AQ23 AQ26 AQ29 AQ32 AQ35 AQ38 AQ41 AQ44 AQ47 AQ50 AQ53 AQ56 AQ59 AQ62 AQ65 AQ68 AQ71 AQ74 AQ77">
    <cfRule type="expression" dxfId="222" priority="330">
      <formula>S11="No_existen"</formula>
    </cfRule>
  </conditionalFormatting>
  <conditionalFormatting sqref="AR11:AR76">
    <cfRule type="containsText" dxfId="221" priority="284" operator="containsText" text="INEXISTENTE">
      <formula>NOT(ISERROR(SEARCH("INEXISTENTE",AR11)))</formula>
    </cfRule>
    <cfRule type="containsText" dxfId="220" priority="290" operator="containsText" text="DÉBIL">
      <formula>NOT(ISERROR(SEARCH("DÉBIL",AR11)))</formula>
    </cfRule>
    <cfRule type="containsText" dxfId="219" priority="291" operator="containsText" text="ACEPTABLE">
      <formula>NOT(ISERROR(SEARCH("ACEPTABLE",AR11)))</formula>
    </cfRule>
    <cfRule type="containsText" dxfId="218" priority="292" operator="containsText" text="FUERTE">
      <formula>NOT(ISERROR(SEARCH("FUERTE",AR11)))</formula>
    </cfRule>
  </conditionalFormatting>
  <conditionalFormatting sqref="AS11:AS76">
    <cfRule type="cellIs" dxfId="217" priority="343" operator="lessThanOrEqual">
      <formula>10</formula>
    </cfRule>
    <cfRule type="cellIs" dxfId="216" priority="344" stopIfTrue="1" operator="between">
      <formula>11</formula>
      <formula>32</formula>
    </cfRule>
    <cfRule type="cellIs" dxfId="215" priority="345" operator="greaterThanOrEqual">
      <formula>36</formula>
    </cfRule>
  </conditionalFormatting>
  <conditionalFormatting sqref="AT11">
    <cfRule type="cellIs" dxfId="214" priority="102" operator="equal">
      <formula>"LEVE"</formula>
    </cfRule>
    <cfRule type="cellIs" dxfId="213" priority="103" operator="equal">
      <formula>"MODERADO"</formula>
    </cfRule>
    <cfRule type="cellIs" dxfId="212" priority="104" operator="equal">
      <formula>"GRAVE"</formula>
    </cfRule>
  </conditionalFormatting>
  <conditionalFormatting sqref="AT14">
    <cfRule type="cellIs" dxfId="211" priority="99" operator="equal">
      <formula>"LEVE"</formula>
    </cfRule>
    <cfRule type="cellIs" dxfId="210" priority="100" operator="equal">
      <formula>"MODERADO"</formula>
    </cfRule>
    <cfRule type="cellIs" dxfId="209" priority="101" operator="equal">
      <formula>"GRAVE"</formula>
    </cfRule>
  </conditionalFormatting>
  <conditionalFormatting sqref="AT17 AT20">
    <cfRule type="cellIs" dxfId="208" priority="96" operator="equal">
      <formula>"LEVE"</formula>
    </cfRule>
    <cfRule type="cellIs" dxfId="207" priority="97" operator="equal">
      <formula>"MODERADO"</formula>
    </cfRule>
    <cfRule type="cellIs" dxfId="206" priority="98" operator="equal">
      <formula>"GRAVE"</formula>
    </cfRule>
  </conditionalFormatting>
  <conditionalFormatting sqref="AT23 AT26 AT29 AT32 AT35:AV35 AT38:AV38 AT41:AV41 AT44:AV44 AT47:AV47 AT50:AV50 AT53:AV53 AT56:AV56 AT59:AV59 AT62:AV62 AT65:AV65 AT68:AV68 AT71:AV71 AT74:AV74">
    <cfRule type="cellIs" dxfId="205" priority="340" operator="equal">
      <formula>"LEVE"</formula>
    </cfRule>
    <cfRule type="cellIs" dxfId="204" priority="341" operator="equal">
      <formula>"MODERADO"</formula>
    </cfRule>
    <cfRule type="cellIs" dxfId="203" priority="342" operator="equal">
      <formula>"GRAVE"</formula>
    </cfRule>
  </conditionalFormatting>
  <conditionalFormatting sqref="AW11:AY13 AW18:AY19 AY14:AY16 AW14:AW17 AW21:AY25 AW20 AW29:AY31 AW26:AW28 AW33:AY76 AW32">
    <cfRule type="expression" dxfId="202" priority="94">
      <formula>$S11="No_existen"</formula>
    </cfRule>
  </conditionalFormatting>
  <conditionalFormatting sqref="AX11:AX13 AX18:AX19 AX21:AX25 AX29:AX31 AX33:AX76">
    <cfRule type="expression" dxfId="201" priority="314">
      <formula>AW11="ASUMIR"</formula>
    </cfRule>
  </conditionalFormatting>
  <conditionalFormatting sqref="AY11:AZ16 AY18:AZ19 AZ17 AY21:AZ25 AZ20 AY29:AZ31 AZ26:AZ28 AY33:AZ76 AZ32">
    <cfRule type="expression" dxfId="200" priority="313">
      <formula>AW11="ASUMIR"</formula>
    </cfRule>
  </conditionalFormatting>
  <conditionalFormatting sqref="BA11:BA16 BA18:BA76">
    <cfRule type="expression" dxfId="199" priority="321">
      <formula>AW11&lt;&gt;"COMPARTIR"</formula>
    </cfRule>
    <cfRule type="expression" dxfId="198" priority="327">
      <formula>AW11="ASUMIR"</formula>
    </cfRule>
  </conditionalFormatting>
  <conditionalFormatting sqref="W11">
    <cfRule type="expression" dxfId="197" priority="92">
      <formula>S11="No_existen"</formula>
    </cfRule>
  </conditionalFormatting>
  <conditionalFormatting sqref="W12">
    <cfRule type="expression" dxfId="196" priority="91">
      <formula>S12="No_existen"</formula>
    </cfRule>
  </conditionalFormatting>
  <conditionalFormatting sqref="W13">
    <cfRule type="expression" dxfId="195" priority="90">
      <formula>S13="No_existen"</formula>
    </cfRule>
  </conditionalFormatting>
  <conditionalFormatting sqref="AG12">
    <cfRule type="expression" dxfId="194" priority="89">
      <formula>$S$11="No_existen"</formula>
    </cfRule>
  </conditionalFormatting>
  <conditionalFormatting sqref="AG13">
    <cfRule type="expression" dxfId="193" priority="88">
      <formula>$S$11="No_existen"</formula>
    </cfRule>
  </conditionalFormatting>
  <conditionalFormatting sqref="AU11:AV11">
    <cfRule type="cellIs" dxfId="192" priority="85" operator="equal">
      <formula>"LEVE"</formula>
    </cfRule>
    <cfRule type="cellIs" dxfId="191" priority="86" operator="equal">
      <formula>"MODERADO"</formula>
    </cfRule>
    <cfRule type="cellIs" dxfId="190" priority="87" operator="equal">
      <formula>"GRAVE"</formula>
    </cfRule>
  </conditionalFormatting>
  <conditionalFormatting sqref="W16">
    <cfRule type="expression" dxfId="189" priority="84">
      <formula>S16="No_existen"</formula>
    </cfRule>
  </conditionalFormatting>
  <conditionalFormatting sqref="W14">
    <cfRule type="expression" dxfId="188" priority="83">
      <formula>S14="No_existen"</formula>
    </cfRule>
  </conditionalFormatting>
  <conditionalFormatting sqref="W15">
    <cfRule type="expression" dxfId="187" priority="82">
      <formula>S15="No_existen"</formula>
    </cfRule>
  </conditionalFormatting>
  <conditionalFormatting sqref="AV14">
    <cfRule type="cellIs" dxfId="186" priority="79" operator="equal">
      <formula>"LEVE"</formula>
    </cfRule>
    <cfRule type="cellIs" dxfId="185" priority="80" operator="equal">
      <formula>"MODERADO"</formula>
    </cfRule>
    <cfRule type="cellIs" dxfId="184" priority="81" operator="equal">
      <formula>"GRAVE"</formula>
    </cfRule>
  </conditionalFormatting>
  <conditionalFormatting sqref="AU14">
    <cfRule type="cellIs" dxfId="183" priority="76" operator="equal">
      <formula>"LEVE"</formula>
    </cfRule>
    <cfRule type="cellIs" dxfId="182" priority="77" operator="equal">
      <formula>"MODERADO"</formula>
    </cfRule>
    <cfRule type="cellIs" dxfId="181" priority="78" operator="equal">
      <formula>"GRAVE"</formula>
    </cfRule>
  </conditionalFormatting>
  <conditionalFormatting sqref="AX14">
    <cfRule type="expression" dxfId="180" priority="75">
      <formula>AW14="ASUMIR"</formula>
    </cfRule>
  </conditionalFormatting>
  <conditionalFormatting sqref="AX15">
    <cfRule type="expression" dxfId="179" priority="74">
      <formula>AT15="No_existen"</formula>
    </cfRule>
  </conditionalFormatting>
  <conditionalFormatting sqref="AX16">
    <cfRule type="expression" dxfId="178" priority="73">
      <formula>AW16="ASUMIR"</formula>
    </cfRule>
  </conditionalFormatting>
  <conditionalFormatting sqref="I20:I21">
    <cfRule type="expression" dxfId="177" priority="72">
      <formula>$G20="N/A"</formula>
    </cfRule>
  </conditionalFormatting>
  <conditionalFormatting sqref="W17:W21">
    <cfRule type="expression" dxfId="176" priority="71">
      <formula>S17="No_existen"</formula>
    </cfRule>
  </conditionalFormatting>
  <conditionalFormatting sqref="AG17">
    <cfRule type="expression" dxfId="175" priority="70">
      <formula>$S$11="No_existen"</formula>
    </cfRule>
  </conditionalFormatting>
  <conditionalFormatting sqref="AG17:AG21">
    <cfRule type="expression" dxfId="174" priority="68">
      <formula>AF17="No asignado"</formula>
    </cfRule>
  </conditionalFormatting>
  <conditionalFormatting sqref="AG18">
    <cfRule type="expression" dxfId="173" priority="67">
      <formula>$S$12="No_existen"</formula>
    </cfRule>
  </conditionalFormatting>
  <conditionalFormatting sqref="AG19">
    <cfRule type="expression" dxfId="172" priority="66">
      <formula>$S$13="No_existen"</formula>
    </cfRule>
  </conditionalFormatting>
  <conditionalFormatting sqref="AG20:AG21">
    <cfRule type="expression" dxfId="171" priority="69">
      <formula>S20="No_existen"</formula>
    </cfRule>
  </conditionalFormatting>
  <conditionalFormatting sqref="AG20">
    <cfRule type="expression" dxfId="170" priority="65">
      <formula>$S$12="No_existen"</formula>
    </cfRule>
  </conditionalFormatting>
  <conditionalFormatting sqref="AG21">
    <cfRule type="expression" dxfId="169" priority="64">
      <formula>$S$12="No_existen"</formula>
    </cfRule>
  </conditionalFormatting>
  <conditionalFormatting sqref="AU17:AV17">
    <cfRule type="cellIs" dxfId="168" priority="61" operator="equal">
      <formula>"LEVE"</formula>
    </cfRule>
    <cfRule type="cellIs" dxfId="167" priority="62" operator="equal">
      <formula>"MODERADO"</formula>
    </cfRule>
    <cfRule type="cellIs" dxfId="166" priority="63" operator="equal">
      <formula>"GRAVE"</formula>
    </cfRule>
  </conditionalFormatting>
  <conditionalFormatting sqref="AU20:AV20">
    <cfRule type="cellIs" dxfId="165" priority="58" operator="equal">
      <formula>"LEVE"</formula>
    </cfRule>
    <cfRule type="cellIs" dxfId="164" priority="59" operator="equal">
      <formula>"MODERADO"</formula>
    </cfRule>
    <cfRule type="cellIs" dxfId="163" priority="60" operator="equal">
      <formula>"GRAVE"</formula>
    </cfRule>
  </conditionalFormatting>
  <conditionalFormatting sqref="AX17:AY17">
    <cfRule type="expression" dxfId="162" priority="55">
      <formula>$S17="No_existen"</formula>
    </cfRule>
  </conditionalFormatting>
  <conditionalFormatting sqref="AX17">
    <cfRule type="expression" dxfId="161" priority="57">
      <formula>AW17="ASUMIR"</formula>
    </cfRule>
  </conditionalFormatting>
  <conditionalFormatting sqref="AY17">
    <cfRule type="expression" dxfId="160" priority="56">
      <formula>AW17="ASUMIR"</formula>
    </cfRule>
  </conditionalFormatting>
  <conditionalFormatting sqref="BA17">
    <cfRule type="expression" dxfId="159" priority="53">
      <formula>AW17&lt;&gt;"COMPARTIR"</formula>
    </cfRule>
    <cfRule type="expression" dxfId="158" priority="54">
      <formula>AW17="ASUMIR"</formula>
    </cfRule>
  </conditionalFormatting>
  <conditionalFormatting sqref="AX20:AY20">
    <cfRule type="expression" dxfId="157" priority="50">
      <formula>$S20="No_existen"</formula>
    </cfRule>
  </conditionalFormatting>
  <conditionalFormatting sqref="AX20">
    <cfRule type="expression" dxfId="156" priority="52">
      <formula>AW20="ASUMIR"</formula>
    </cfRule>
  </conditionalFormatting>
  <conditionalFormatting sqref="AY20">
    <cfRule type="expression" dxfId="155" priority="51">
      <formula>AW20="ASUMIR"</formula>
    </cfRule>
  </conditionalFormatting>
  <conditionalFormatting sqref="I23">
    <cfRule type="expression" dxfId="154" priority="49">
      <formula>$G23="N/A"</formula>
    </cfRule>
  </conditionalFormatting>
  <conditionalFormatting sqref="W23">
    <cfRule type="expression" dxfId="153" priority="48">
      <formula>S23="No_existen"</formula>
    </cfRule>
  </conditionalFormatting>
  <conditionalFormatting sqref="AG23">
    <cfRule type="expression" dxfId="152" priority="46">
      <formula>AF23="No asignado"</formula>
    </cfRule>
  </conditionalFormatting>
  <conditionalFormatting sqref="AG23">
    <cfRule type="expression" dxfId="151" priority="47">
      <formula>S23="No_existen"</formula>
    </cfRule>
  </conditionalFormatting>
  <conditionalFormatting sqref="AG23">
    <cfRule type="expression" dxfId="150" priority="45">
      <formula>$S$12="No_existen"</formula>
    </cfRule>
  </conditionalFormatting>
  <conditionalFormatting sqref="AU23:AV23">
    <cfRule type="cellIs" dxfId="149" priority="42" operator="equal">
      <formula>"LEVE"</formula>
    </cfRule>
    <cfRule type="cellIs" dxfId="148" priority="43" operator="equal">
      <formula>"MODERADO"</formula>
    </cfRule>
    <cfRule type="cellIs" dxfId="147" priority="44" operator="equal">
      <formula>"GRAVE"</formula>
    </cfRule>
  </conditionalFormatting>
  <conditionalFormatting sqref="W26">
    <cfRule type="expression" dxfId="146" priority="41">
      <formula>S26="No_existen"</formula>
    </cfRule>
  </conditionalFormatting>
  <conditionalFormatting sqref="W27:W28">
    <cfRule type="expression" dxfId="145" priority="40">
      <formula>S27="No_existen"</formula>
    </cfRule>
  </conditionalFormatting>
  <conditionalFormatting sqref="W29">
    <cfRule type="expression" dxfId="144" priority="39">
      <formula>S29="No_existen"</formula>
    </cfRule>
  </conditionalFormatting>
  <conditionalFormatting sqref="W30">
    <cfRule type="expression" dxfId="143" priority="38">
      <formula>S30="No_existen"</formula>
    </cfRule>
  </conditionalFormatting>
  <conditionalFormatting sqref="W31">
    <cfRule type="expression" dxfId="142" priority="37">
      <formula>S31="No_existen"</formula>
    </cfRule>
  </conditionalFormatting>
  <conditionalFormatting sqref="AG26:AG27">
    <cfRule type="expression" dxfId="141" priority="29">
      <formula>AF26="No asignado"</formula>
    </cfRule>
  </conditionalFormatting>
  <conditionalFormatting sqref="AG26:AG27">
    <cfRule type="expression" dxfId="140" priority="30">
      <formula>S26="No_existen"</formula>
    </cfRule>
  </conditionalFormatting>
  <conditionalFormatting sqref="AG26:AG27">
    <cfRule type="expression" dxfId="139" priority="28">
      <formula>$S$12="No_existen"</formula>
    </cfRule>
  </conditionalFormatting>
  <conditionalFormatting sqref="AG29">
    <cfRule type="expression" dxfId="138" priority="26">
      <formula>AF29="No asignado"</formula>
    </cfRule>
  </conditionalFormatting>
  <conditionalFormatting sqref="AG29">
    <cfRule type="expression" dxfId="137" priority="27">
      <formula>S29="No_existen"</formula>
    </cfRule>
  </conditionalFormatting>
  <conditionalFormatting sqref="AG29">
    <cfRule type="expression" dxfId="136" priority="25">
      <formula>$S$12="No_existen"</formula>
    </cfRule>
  </conditionalFormatting>
  <conditionalFormatting sqref="AG30:AG31">
    <cfRule type="expression" dxfId="135" priority="23">
      <formula>AF30="No asignado"</formula>
    </cfRule>
  </conditionalFormatting>
  <conditionalFormatting sqref="AG30:AG31">
    <cfRule type="expression" dxfId="134" priority="24">
      <formula>S30="No_existen"</formula>
    </cfRule>
  </conditionalFormatting>
  <conditionalFormatting sqref="AG30:AG31">
    <cfRule type="expression" dxfId="133" priority="22">
      <formula>$S$12="No_existen"</formula>
    </cfRule>
  </conditionalFormatting>
  <conditionalFormatting sqref="AU29:AV29">
    <cfRule type="cellIs" dxfId="132" priority="19" operator="equal">
      <formula>"LEVE"</formula>
    </cfRule>
    <cfRule type="cellIs" dxfId="131" priority="20" operator="equal">
      <formula>"MODERADO"</formula>
    </cfRule>
    <cfRule type="cellIs" dxfId="130" priority="21" operator="equal">
      <formula>"GRAVE"</formula>
    </cfRule>
  </conditionalFormatting>
  <conditionalFormatting sqref="AU26:AV26">
    <cfRule type="cellIs" dxfId="129" priority="16" operator="equal">
      <formula>"LEVE"</formula>
    </cfRule>
    <cfRule type="cellIs" dxfId="128" priority="17" operator="equal">
      <formula>"MODERADO"</formula>
    </cfRule>
    <cfRule type="cellIs" dxfId="127" priority="18" operator="equal">
      <formula>"GRAVE"</formula>
    </cfRule>
  </conditionalFormatting>
  <conditionalFormatting sqref="AX28">
    <cfRule type="expression" dxfId="126" priority="12">
      <formula>$S28="No_existen"</formula>
    </cfRule>
  </conditionalFormatting>
  <conditionalFormatting sqref="AX26">
    <cfRule type="expression" dxfId="125" priority="11">
      <formula>AW26="ASUMIR"</formula>
    </cfRule>
  </conditionalFormatting>
  <conditionalFormatting sqref="AX28">
    <cfRule type="expression" dxfId="124" priority="13">
      <formula>AW27="ASUMIR"</formula>
    </cfRule>
  </conditionalFormatting>
  <conditionalFormatting sqref="AX27">
    <cfRule type="expression" dxfId="123" priority="14">
      <formula>$S28="No_existen"</formula>
    </cfRule>
  </conditionalFormatting>
  <conditionalFormatting sqref="AX27">
    <cfRule type="expression" dxfId="122" priority="15">
      <formula>AX28="ASUMIR"</formula>
    </cfRule>
  </conditionalFormatting>
  <conditionalFormatting sqref="AY28">
    <cfRule type="expression" dxfId="121" priority="10">
      <formula>$S28="No_existen"</formula>
    </cfRule>
  </conditionalFormatting>
  <conditionalFormatting sqref="AY26:AY28">
    <cfRule type="expression" dxfId="120" priority="9">
      <formula>AW26="ASUMIR"</formula>
    </cfRule>
  </conditionalFormatting>
  <conditionalFormatting sqref="I32:I34">
    <cfRule type="expression" dxfId="119" priority="8">
      <formula>$G32="N/A"</formula>
    </cfRule>
  </conditionalFormatting>
  <conditionalFormatting sqref="W32">
    <cfRule type="expression" dxfId="118" priority="7">
      <formula>S32="No_existen"</formula>
    </cfRule>
  </conditionalFormatting>
  <conditionalFormatting sqref="AU32:AV32">
    <cfRule type="cellIs" dxfId="117" priority="4" operator="equal">
      <formula>"LEVE"</formula>
    </cfRule>
    <cfRule type="cellIs" dxfId="116" priority="5" operator="equal">
      <formula>"MODERADO"</formula>
    </cfRule>
    <cfRule type="cellIs" dxfId="115" priority="6" operator="equal">
      <formula>"GRAVE"</formula>
    </cfRule>
  </conditionalFormatting>
  <conditionalFormatting sqref="AX32:AY32">
    <cfRule type="expression" dxfId="114" priority="1">
      <formula>$S32="No_existen"</formula>
    </cfRule>
  </conditionalFormatting>
  <conditionalFormatting sqref="AX32">
    <cfRule type="expression" dxfId="113" priority="3">
      <formula>AW32="ASUMIR"</formula>
    </cfRule>
  </conditionalFormatting>
  <conditionalFormatting sqref="AY32">
    <cfRule type="expression" dxfId="112" priority="2">
      <formula>AW32="ASUMIR"</formula>
    </cfRule>
  </conditionalFormatting>
  <dataValidations xWindow="487" yWindow="783" count="76">
    <dataValidation type="list" allowBlank="1" showInputMessage="1" showErrorMessage="1" promptTitle="TRATAMIENTO DEL RIESGO" prompt="Defina el tratamiento que se le dará al riesgo" sqref="AW74:AW76" xr:uid="{00000000-0002-0000-0000-000000000000}">
      <formula1>INDIRECT($AT$74)</formula1>
    </dataValidation>
    <dataValidation allowBlank="1" showInputMessage="1" showErrorMessage="1" prompt="Identiique aquellas principales consecuencias que se pueden presentar al momento de que se materialice el riesgo" sqref="M11 M17 M14 M20:M76" xr:uid="{00000000-0002-0000-0000-000001000000}"/>
    <dataValidation allowBlank="1" showInputMessage="1" showErrorMessage="1" prompt="Describa brevemente en qué consiste el riesgo" sqref="L11 L17 L14 L20:L76" xr:uid="{00000000-0002-0000-0000-000002000000}"/>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75:T76 T72:T73 T15:T16 T18:T19 T21:T22 T24:T25 T27:T28 T30:T31 T33:T34 T36:T37 T39:T40 T42:T43 T45:T46 T48:T49 T51:T52 T54:T55 T57:T58 T60:T61 T63:T64 T66:T67 T69:T70 T12:T13 T11:V11" xr:uid="{00000000-0002-0000-0000-000003000000}"/>
    <dataValidation allowBlank="1" showInputMessage="1" showErrorMessage="1" promptTitle="INDICADOR  DEL RIESGO" prompt="Establezca un indicador que permita monitorear el riesgo" sqref="BH11 BH14:BH76" xr:uid="{00000000-0002-0000-0000-000004000000}"/>
    <dataValidation type="list" allowBlank="1" showInputMessage="1" showErrorMessage="1" error="Seleccion el tipo de mapa" prompt="Seleccione el tipo de mapa de riesgos a construir_x000a_PROCESOS_x000a_PDI" sqref="E6" xr:uid="{00000000-0002-0000-0000-000005000000}">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76" xr:uid="{00000000-0002-0000-0000-000006000000}"/>
    <dataValidation allowBlank="1" showInputMessage="1" showErrorMessage="1" prompt="De acuerdo al análisis de los factores interno y externos que incluyo en el estudio de contexto del proceso, establezca claramente la causa que genera el riesgo." sqref="I11:I76" xr:uid="{00000000-0002-0000-0000-000007000000}"/>
    <dataValidation allowBlank="1" showInputMessage="1" showErrorMessage="1" errorTitle="DATO NO VALIDO" error="CELDA DE SELECCIÓN - NO CAMBIAR CONFIGURACIÓN" promptTitle="IMPACTO" prompt="Seleccione el nivel de impacto del riesgo" sqref="Q11:Q76" xr:uid="{00000000-0002-0000-0000-000008000000}"/>
    <dataValidation allowBlank="1" showInputMessage="1" showErrorMessage="1" errorTitle="DATO NO VALIDO" error="CELDA DE SELECCIÓN  - NO CAMBIAR CONFIGURACIÓN" promptTitle="PROBABILIDAD" prompt="Seleccione la probabilidad de ocurrencia del riesgo" sqref="O11:O76" xr:uid="{00000000-0002-0000-0000-000009000000}"/>
    <dataValidation type="list" allowBlank="1" showInputMessage="1" showErrorMessage="1" errorTitle="DATO NO VALIDO" error="CELDA DE SELECCIÓN  - NO CAMBIAR CONFIGURACIÓN" promptTitle="PROBABILIDAD" prompt="Seleccione la probabilidad de ocurrencia del riesgo" sqref="N11:N76" xr:uid="{00000000-0002-0000-0000-00000A000000}">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76" xr:uid="{00000000-0002-0000-0000-00000B000000}"/>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76" xr:uid="{00000000-0002-0000-0000-00000C000000}">
      <formula1>42736</formula1>
    </dataValidation>
    <dataValidation allowBlank="1" showInputMessage="1" showErrorMessage="1" promptTitle="INDICADOR DE RIESGO" prompt="Digite el nombre y la formula del indicador que permita monitorear el riesgo" sqref="AU11:AU76" xr:uid="{00000000-0002-0000-0000-00000D000000}"/>
    <dataValidation allowBlank="1" showInputMessage="1" showErrorMessage="1" promptTitle="META" prompt="Establezca la meta para el indicador, definiendo si la meta a cumplir es creciente o decreciente." sqref="AV11:AV76" xr:uid="{00000000-0002-0000-0000-00000E000000}"/>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77 X77:X178 AI14 AI77 AI17 AI20 AI23 AI26 AI29 AI32 AI35 AI38 AI41 AI44 AI47 AI50 AI53 AI56 AI59 AI62 AI65 AI68 AI71 AI74 AI11" xr:uid="{00000000-0002-0000-0000-00000F000000}">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76" xr:uid="{00000000-0002-0000-0000-000010000000}">
      <formula1>CONTROLES</formula1>
    </dataValidation>
    <dataValidation type="list" allowBlank="1" showInputMessage="1" showErrorMessage="1" errorTitle="DATO NO VÁLIDO" error="CELDA DE SELECCIÓN - NO CAMBIAR CONFIGURACIÓN" promptTitle="Estado del Control" prompt="Determine el estado del control" sqref="S11:S76" xr:uid="{00000000-0002-0000-0000-000011000000}">
      <formula1>CONTROLES</formula1>
    </dataValidation>
    <dataValidation type="list" allowBlank="1" showInputMessage="1" showErrorMessage="1" prompt="Seleccione la CLASE de riesgo_x000a_" sqref="J11:J76" xr:uid="{00000000-0002-0000-0000-000012000000}">
      <formula1>CLASE_RIESGO</formula1>
    </dataValidation>
    <dataValidation allowBlank="1" showInputMessage="1" showErrorMessage="1" promptTitle="Periodicidad" prompt="Determine los intervalos en los cuales aplica el control._x000a__x000a_Si definio NO EXISTE EL CONTROL dejeesta celda en blanco" sqref="AO11:AO76 AN11:AN178" xr:uid="{00000000-0002-0000-0000-000013000000}"/>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E11:AE76 Z72:Z73 Y23:Z23 AD11:AD178 Z12:Z13 Y26:Z26 Y29:Z29 Y32:Z32 Y35:Z35 Y38:Z38 Y41:Z41 Y44:Z44 Y47:Z47 Y50:Z50 Y53:Z53 Y56:Z56 Y59:Z59 Y62:Z62 Y65:Z65 Y68:Z68 Y71:Z71 Y14:Z14 Y17:Z17 Y11:Z11 Y20:Z20 Y74:Z74 Z75:Z76 AC11:AC76 Z15:Z16 Z18:Z19 Z21:Z22 Z24:Z25 Z27:Z28 Z30:Z31 Z33:Z34 Z36:Z37 Z39:Z40 Z42:Z43 Z45:Z46 Z48:Z49 Z51:Z52 Z54:Z55 Z57:Z58 Z60:Z61 Z63:Z64 Z66:Z67 Z69:Z70 X11:X76 AJ11:AJ76" xr:uid="{00000000-0002-0000-0000-000014000000}"/>
    <dataValidation allowBlank="1" showInputMessage="1" showErrorMessage="1" promptTitle="Tipo de control" prompt="Defina que tipo de control es el que se aplica._x000a__x000a_Si definio NO EXISTE EL CONTROL dejeesta celda en blanco" sqref="AQ11:AQ178" xr:uid="{00000000-0002-0000-0000-000015000000}"/>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76" xr:uid="{00000000-0002-0000-0000-000016000000}">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76" xr:uid="{00000000-0002-0000-0000-000017000000}">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76" xr:uid="{00000000-0002-0000-0000-000018000000}">
      <formula1>PERIODICIDAD</formula1>
    </dataValidation>
    <dataValidation type="list" allowBlank="1" showInputMessage="1" showErrorMessage="1" promptTitle="Tipo de control" prompt="Defina que tipo de control es el que se aplica._x000a__x000a_Si definio NO EXISTE EL CONTROL deje esta celda en blanco" sqref="AP11:AP76" xr:uid="{00000000-0002-0000-0000-000019000000}">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76" xr:uid="{00000000-0002-0000-0000-00001A000000}"/>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76" xr:uid="{00000000-0002-0000-0000-00001B000000}">
      <formula1>NIVEL_AUTOMAT</formula1>
    </dataValidation>
    <dataValidation type="custom" allowBlank="1" showInputMessage="1" showErrorMessage="1" sqref="BH10" xr:uid="{00000000-0002-0000-0000-00001C00000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76" xr:uid="{00000000-0002-0000-0000-00001D000000}"/>
    <dataValidation allowBlank="1" showInputMessage="1" sqref="AB10:AB199 AB207:AB1048576 J205 AG8 AG10 AB1:AB4 W1:W4 AG1:AG4 AB8 W8:W199 AG77:AG199 W207:W1048576 AG201 AG207:AG1048576 J201 J203 W201:W205 AB201" xr:uid="{00000000-0002-0000-0000-00001E000000}"/>
    <dataValidation allowBlank="1" showErrorMessage="1" promptTitle="Tipo de control" prompt="Defina que tipo de control es el que se aplica._x000a__x000a_Si definio NO EXISTE EL CONTROL dejeesta celda en blanco" sqref="AR11:AR76" xr:uid="{00000000-0002-0000-0000-00001F000000}"/>
    <dataValidation allowBlank="1" showInputMessage="1" promptTitle="Digitar su cargo" prompt="Digite:_x000a_Planta:  Nombre del cargo_x000a_Transitorio: Nombre de denominación_x000a_Contratista: Contrato - Orden de servicio_x000a__x000a_Si definió NO ASIGNADO, deje esta celda en blanco" sqref="AG11:AG76" xr:uid="{00000000-0002-0000-0000-000020000000}"/>
    <dataValidation type="custom" allowBlank="1" showInputMessage="1" showErrorMessage="1" errorTitle="COMPARTIR" error="Si requiere involucrar otra dependencia elija como Tipo de manejo &quot;COMPARTIR&quot;" sqref="BF11:BG76" xr:uid="{00000000-0002-0000-0000-000021000000}">
      <formula1>AX11="COMPARTIR"</formula1>
    </dataValidation>
    <dataValidation type="custom" allowBlank="1" showInputMessage="1" showErrorMessage="1" errorTitle="COMPARTIR" error="Si requiere involucrar otra dependencia elija como Tipo de manejo &quot;COMPARTIR&quot;" sqref="BE11:BE76" xr:uid="{00000000-0002-0000-0000-000022000000}">
      <formula1>AX11="COMPARTIR"</formula1>
    </dataValidation>
    <dataValidation type="custom" allowBlank="1" showInputMessage="1" showErrorMessage="1" errorTitle="COMPARTIR" error="Si requiere involucrar otra dependencia elija como Tipo de manejo &quot;COMPARTIR&quot;" sqref="BD11:BD76" xr:uid="{00000000-0002-0000-0000-000023000000}">
      <formula1>AX11="COMPARTIR"</formula1>
    </dataValidation>
    <dataValidation type="custom" allowBlank="1" showInputMessage="1" showErrorMessage="1" errorTitle="COMPARTIR" error="Si requiere involucrar otra dependencia elija como Tipo de manejo &quot;COMPARTIR&quot;" sqref="BC11:BC76" xr:uid="{00000000-0002-0000-0000-000024000000}">
      <formula1>AX11="COMPARTIR"</formula1>
    </dataValidation>
    <dataValidation type="custom" allowBlank="1" showInputMessage="1" showErrorMessage="1" errorTitle="COMPARTIR" error="Si requiere involucrar otra dependencia elija como Tipo de manejo &quot;COMPARTIR&quot;" sqref="BA11:BB76" xr:uid="{00000000-0002-0000-0000-000025000000}">
      <formula1>AW11="COMPARTIR"</formula1>
    </dataValidation>
    <dataValidation type="list" allowBlank="1" showInputMessage="1" showErrorMessage="1" sqref="F11 F14 F17 F20 F23 F26 F29 F32 F35 F38 F41 F44 F47 F50 F53 F56 F59 F62 F65 F68 F71 F74" xr:uid="{00000000-0002-0000-0000-000026000000}">
      <formula1>INSTITUCIONAL</formula1>
    </dataValidation>
    <dataValidation type="list" allowBlank="1" showInputMessage="1" showErrorMessage="1" sqref="B11:B76" xr:uid="{00000000-0002-0000-0000-000027000000}">
      <formula1>INDIRECT($E$6)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4:D16" xr:uid="{00000000-0002-0000-0000-000028000000}">
      <formula1>INDIRECT($B$14)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7:D19" xr:uid="{00000000-0002-0000-0000-000029000000}">
      <formula1>INDIRECT($B$17)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0:D22" xr:uid="{00000000-0002-0000-0000-00002A000000}">
      <formula1>INDIRECT($B$20)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3:D25" xr:uid="{00000000-0002-0000-0000-00002B000000}">
      <formula1>INDIRECT($B$23)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6:D28" xr:uid="{00000000-0002-0000-0000-00002C000000}">
      <formula1>INDIRECT($B$26)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9:D31" xr:uid="{00000000-0002-0000-0000-00002D000000}">
      <formula1>INDIRECT($B$29)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2:D34" xr:uid="{00000000-0002-0000-0000-00002E000000}">
      <formula1>INDIRECT($B$32)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5:D37" xr:uid="{00000000-0002-0000-0000-00002F000000}">
      <formula1>INDIRECT($B$35)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8:D40" xr:uid="{00000000-0002-0000-0000-000030000000}">
      <formula1>INDIRECT($B$38)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1:D43" xr:uid="{00000000-0002-0000-0000-000031000000}">
      <formula1>INDIRECT($B$41)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4:D46" xr:uid="{00000000-0002-0000-0000-000032000000}">
      <formula1>INDIRECT($B$44)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7:D49" xr:uid="{00000000-0002-0000-0000-000033000000}">
      <formula1>INDIRECT($B$47)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0:D52" xr:uid="{00000000-0002-0000-0000-000034000000}">
      <formula1>INDIRECT($B$50)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3:D55" xr:uid="{00000000-0002-0000-0000-000035000000}">
      <formula1>INDIRECT($B$53)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6:D58" xr:uid="{00000000-0002-0000-0000-000036000000}">
      <formula1>INDIRECT($B$56)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9:D61" xr:uid="{00000000-0002-0000-0000-000037000000}">
      <formula1>INDIRECT($B$59)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2:D64" xr:uid="{00000000-0002-0000-0000-000038000000}">
      <formula1>INDIRECT($B$62)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5:D67" xr:uid="{00000000-0002-0000-0000-000039000000}">
      <formula1>INDIRECT($B$65)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8:D70" xr:uid="{00000000-0002-0000-0000-00003A000000}">
      <formula1>INDIRECT($B$68)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71:D73" xr:uid="{00000000-0002-0000-0000-00003B000000}">
      <formula1>INDIRECT($B$71)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74:D76" xr:uid="{00000000-0002-0000-0000-00003C000000}">
      <formula1>INDIRECT($B$74)</formula1>
    </dataValidation>
    <dataValidation type="list" allowBlank="1" showInputMessage="1" showErrorMessage="1" sqref="G11:G76" xr:uid="{00000000-0002-0000-0000-00003D000000}">
      <formula1>FACTOR</formula1>
    </dataValidation>
    <dataValidation type="list" allowBlank="1" showInputMessage="1" showErrorMessage="1" sqref="H11:H76" xr:uid="{00000000-0002-0000-0000-00003E000000}">
      <formula1>INDIRECT(G11)</formula1>
    </dataValidation>
    <dataValidation type="list" allowBlank="1" showInputMessage="1" showErrorMessage="1" sqref="P11:P76" xr:uid="{00000000-0002-0000-0000-00003F000000}">
      <formula1>INDIRECT(J11)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13" xr:uid="{00000000-0002-0000-0000-000040000000}">
      <formula1>INDIRECT(B11)</formula1>
    </dataValidation>
    <dataValidation type="list" allowBlank="1" showInputMessage="1" showErrorMessage="1" promptTitle="TRATAMIENTO DEL RIESGO" prompt="Defina el tratamiento que se le dará al riesgo" sqref="AW17:AW49" xr:uid="{00000000-0002-0000-0000-000041000000}">
      <formula1>INDIRECT(AT17)</formula1>
    </dataValidation>
    <dataValidation type="list" allowBlank="1" showInputMessage="1" showErrorMessage="1" promptTitle="TRATAMIENTO DEL RIESGO" prompt="Defina el tratamiento que se le dará al riesgo" sqref="AW53:AW55" xr:uid="{00000000-0002-0000-0000-000042000000}">
      <formula1>INDIRECT($AT$53)</formula1>
    </dataValidation>
    <dataValidation type="list" allowBlank="1" showInputMessage="1" showErrorMessage="1" promptTitle="TRATAMIENTO DEL RIESGO" prompt="Defina el tratamiento que se le dará al riesgo" sqref="AW50:AW52" xr:uid="{00000000-0002-0000-0000-000043000000}">
      <formula1>INDIRECT($AT$50)</formula1>
    </dataValidation>
    <dataValidation type="list" allowBlank="1" showInputMessage="1" showErrorMessage="1" promptTitle="TRATAMIENTO DEL RIESGO" prompt="Defina el tratamiento que se le dará al riesgo" sqref="AW56:AW58" xr:uid="{00000000-0002-0000-0000-000044000000}">
      <formula1>INDIRECT($AT$56)</formula1>
    </dataValidation>
    <dataValidation type="list" allowBlank="1" showInputMessage="1" showErrorMessage="1" promptTitle="TRATAMIENTO DEL RIESGO" prompt="Defina el tratamiento que se le dará al riesgo" sqref="AW59:AW61" xr:uid="{00000000-0002-0000-0000-000045000000}">
      <formula1>INDIRECT($AT$59)</formula1>
    </dataValidation>
    <dataValidation type="list" allowBlank="1" showInputMessage="1" showErrorMessage="1" promptTitle="TRATAMIENTO DEL RIESGO" prompt="Defina el tratamiento que se le dará al riesgo" sqref="AW62:AW64" xr:uid="{00000000-0002-0000-0000-000046000000}">
      <formula1>INDIRECT($AT$62)</formula1>
    </dataValidation>
    <dataValidation type="list" allowBlank="1" showInputMessage="1" showErrorMessage="1" promptTitle="TRATAMIENTO DEL RIESGO" prompt="Defina el tratamiento que se le dará al riesgo" sqref="AW65:AW67" xr:uid="{00000000-0002-0000-0000-000047000000}">
      <formula1>INDIRECT($AT$65)</formula1>
    </dataValidation>
    <dataValidation type="list" allowBlank="1" showInputMessage="1" showErrorMessage="1" promptTitle="TRATAMIENTO DEL RIESGO" prompt="Defina el tratamiento que se le dará al riesgo" sqref="AW68:AW70" xr:uid="{00000000-0002-0000-0000-000048000000}">
      <formula1>INDIRECT($AT$68)</formula1>
    </dataValidation>
    <dataValidation type="list" allowBlank="1" showInputMessage="1" showErrorMessage="1" promptTitle="TRATAMIENTO DEL RIESGO" prompt="Defina el tratamiento que se le dará al riesgo" sqref="AW71:AW73" xr:uid="{00000000-0002-0000-0000-000049000000}">
      <formula1>INDIRECT($AT$71)</formula1>
    </dataValidation>
    <dataValidation type="list" allowBlank="1" showInputMessage="1" showErrorMessage="1" promptTitle="TRATAMIENTO DEL RIESGO" prompt="Defina el tratamiento que se le dará al riesgo" sqref="AW11:AW13" xr:uid="{00000000-0002-0000-0000-00004A000000}">
      <formula1>INDIRECT($AT$11)</formula1>
    </dataValidation>
    <dataValidation type="list" allowBlank="1" showInputMessage="1" showErrorMessage="1" promptTitle="TRATAMIENTO DEL RIESGO" prompt="Defina el tratamiento que se le dará al riesgo" sqref="AW14:AW16" xr:uid="{00000000-0002-0000-0000-00004B000000}">
      <formula1>INDIRECT($AT$14)</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S75"/>
  <sheetViews>
    <sheetView zoomScale="80" zoomScaleNormal="80" zoomScaleSheetLayoutView="130" workbookViewId="0">
      <pane xSplit="5" ySplit="9" topLeftCell="F10" activePane="bottomRight" state="frozen"/>
      <selection pane="topRight" activeCell="D1" sqref="D1"/>
      <selection pane="bottomLeft" activeCell="A9" sqref="A9"/>
      <selection pane="bottomRight" activeCell="L10" sqref="L10:N12"/>
    </sheetView>
  </sheetViews>
  <sheetFormatPr baseColWidth="10" defaultColWidth="11.42578125" defaultRowHeight="12.75" x14ac:dyDescent="0.2"/>
  <cols>
    <col min="1" max="1" width="8" style="10" customWidth="1"/>
    <col min="2" max="2" width="24.7109375" style="10" customWidth="1"/>
    <col min="3" max="4" width="13.42578125" style="10" customWidth="1"/>
    <col min="5" max="5" width="20.7109375" style="10" customWidth="1"/>
    <col min="6" max="7" width="32.42578125" style="10" customWidth="1"/>
    <col min="8" max="8" width="24.7109375" style="10" customWidth="1"/>
    <col min="9" max="9" width="16" style="10" customWidth="1"/>
    <col min="10" max="10" width="22.140625" style="10" customWidth="1"/>
    <col min="11" max="11" width="19.5703125" style="10" customWidth="1"/>
    <col min="12" max="13" width="22.7109375" style="10" customWidth="1"/>
    <col min="14" max="14" width="27" style="10" customWidth="1"/>
    <col min="15" max="15" width="28.7109375" style="10" customWidth="1"/>
    <col min="16" max="17" width="22.7109375" style="10" customWidth="1"/>
    <col min="18" max="18" width="21.85546875" style="10" customWidth="1"/>
    <col min="19" max="19" width="28.85546875" style="10" customWidth="1"/>
    <col min="20" max="16384" width="11.42578125" style="10"/>
  </cols>
  <sheetData>
    <row r="1" spans="1:19" ht="19.5" customHeight="1" x14ac:dyDescent="0.2">
      <c r="A1" s="96"/>
      <c r="B1" s="78"/>
      <c r="C1" s="78"/>
      <c r="D1" s="78"/>
      <c r="E1" s="78"/>
      <c r="F1" s="78"/>
      <c r="G1" s="78"/>
      <c r="H1" s="78"/>
      <c r="I1" s="78"/>
      <c r="J1" s="78"/>
      <c r="K1" s="78"/>
      <c r="L1" s="78"/>
      <c r="M1" s="78"/>
      <c r="N1" s="78"/>
      <c r="O1" s="102"/>
      <c r="P1" s="102"/>
      <c r="Q1" s="102"/>
      <c r="R1" s="79" t="s">
        <v>65</v>
      </c>
      <c r="S1" s="109" t="s">
        <v>431</v>
      </c>
    </row>
    <row r="2" spans="1:19" ht="18.75" customHeight="1" x14ac:dyDescent="0.2">
      <c r="A2" s="103"/>
      <c r="E2" s="268" t="s">
        <v>67</v>
      </c>
      <c r="F2" s="268"/>
      <c r="G2" s="268"/>
      <c r="H2" s="268"/>
      <c r="I2" s="268"/>
      <c r="J2" s="268"/>
      <c r="K2" s="268"/>
      <c r="L2" s="268"/>
      <c r="M2" s="268"/>
      <c r="N2" s="268"/>
      <c r="O2" s="104"/>
      <c r="P2" s="104"/>
      <c r="Q2" s="104"/>
      <c r="R2" s="82" t="s">
        <v>426</v>
      </c>
      <c r="S2" s="101">
        <f>'01-Mapa de riesgo-UO'!BA2</f>
        <v>10</v>
      </c>
    </row>
    <row r="3" spans="1:19" ht="23.25" customHeight="1" x14ac:dyDescent="0.2">
      <c r="A3" s="103"/>
      <c r="E3" s="268" t="s">
        <v>56</v>
      </c>
      <c r="F3" s="268"/>
      <c r="G3" s="268"/>
      <c r="H3" s="268"/>
      <c r="I3" s="268"/>
      <c r="J3" s="268"/>
      <c r="K3" s="268"/>
      <c r="L3" s="268"/>
      <c r="M3" s="268"/>
      <c r="N3" s="268"/>
      <c r="O3" s="104"/>
      <c r="P3" s="104"/>
      <c r="Q3" s="104"/>
      <c r="R3" s="82" t="s">
        <v>427</v>
      </c>
      <c r="S3" s="213">
        <f>'01-Mapa de riesgo-UO'!BA3</f>
        <v>45597</v>
      </c>
    </row>
    <row r="4" spans="1:19" ht="18.75" customHeight="1" thickBot="1" x14ac:dyDescent="0.25">
      <c r="A4" s="105"/>
      <c r="B4" s="106"/>
      <c r="C4" s="106"/>
      <c r="D4" s="106"/>
      <c r="E4" s="299"/>
      <c r="F4" s="299"/>
      <c r="G4" s="299"/>
      <c r="H4" s="299"/>
      <c r="I4" s="299"/>
      <c r="J4" s="299"/>
      <c r="K4" s="299"/>
      <c r="L4" s="299"/>
      <c r="M4" s="299"/>
      <c r="N4" s="299"/>
      <c r="O4" s="107"/>
      <c r="P4" s="107"/>
      <c r="Q4" s="107"/>
      <c r="R4" s="108" t="s">
        <v>428</v>
      </c>
      <c r="S4" s="110" t="str">
        <f>'01-Mapa de riesgo-UO'!BA4</f>
        <v>1  de 3</v>
      </c>
    </row>
    <row r="5" spans="1:19" ht="18.75" customHeight="1" thickBot="1" x14ac:dyDescent="0.25">
      <c r="A5" s="296"/>
      <c r="B5" s="297"/>
      <c r="C5" s="297"/>
      <c r="D5" s="297"/>
      <c r="E5" s="297"/>
      <c r="F5" s="297"/>
      <c r="G5" s="297"/>
      <c r="H5" s="297"/>
      <c r="I5" s="297"/>
      <c r="J5" s="297"/>
      <c r="K5" s="297"/>
      <c r="L5" s="297"/>
      <c r="M5" s="297"/>
      <c r="N5" s="297"/>
      <c r="O5" s="297"/>
      <c r="P5" s="297"/>
      <c r="Q5" s="297"/>
      <c r="R5" s="297"/>
      <c r="S5" s="298"/>
    </row>
    <row r="6" spans="1:19" ht="52.5" customHeight="1" thickBot="1" x14ac:dyDescent="0.25">
      <c r="A6" s="302" t="str">
        <f>'01-Mapa de riesgo-UO'!A6:D6</f>
        <v>TIPO DE MAPA</v>
      </c>
      <c r="B6" s="303"/>
      <c r="C6" s="303"/>
      <c r="D6" s="303"/>
      <c r="E6" s="303"/>
      <c r="F6" s="312" t="str">
        <f>'01-Mapa de riesgo-UO'!E6</f>
        <v>PDI</v>
      </c>
      <c r="G6" s="313"/>
      <c r="H6" s="314"/>
      <c r="I6" s="13"/>
      <c r="K6" s="190" t="s">
        <v>7</v>
      </c>
      <c r="L6" s="315"/>
      <c r="M6" s="316"/>
      <c r="N6" s="13"/>
      <c r="O6" s="13"/>
      <c r="P6" s="13"/>
      <c r="Q6" s="13"/>
      <c r="S6" s="90"/>
    </row>
    <row r="7" spans="1:19" ht="23.25" customHeight="1" thickBot="1" x14ac:dyDescent="0.25">
      <c r="A7" s="304"/>
      <c r="B7" s="305"/>
      <c r="C7" s="305"/>
      <c r="D7" s="305"/>
      <c r="E7" s="305"/>
      <c r="F7" s="297"/>
      <c r="G7" s="297"/>
      <c r="H7" s="297"/>
      <c r="I7" s="297"/>
      <c r="J7" s="297"/>
      <c r="K7" s="297"/>
      <c r="L7" s="297"/>
      <c r="M7" s="297"/>
      <c r="N7" s="297"/>
      <c r="O7" s="297"/>
      <c r="P7" s="297"/>
      <c r="Q7" s="297"/>
      <c r="S7" s="90"/>
    </row>
    <row r="8" spans="1:19" ht="45" customHeight="1" x14ac:dyDescent="0.2">
      <c r="A8" s="306" t="s">
        <v>54</v>
      </c>
      <c r="B8" s="308" t="s">
        <v>539</v>
      </c>
      <c r="C8" s="308" t="s">
        <v>540</v>
      </c>
      <c r="D8" s="300" t="s">
        <v>74</v>
      </c>
      <c r="E8" s="300"/>
      <c r="F8" s="300"/>
      <c r="G8" s="300"/>
      <c r="H8" s="300"/>
      <c r="I8" s="300" t="s">
        <v>72</v>
      </c>
      <c r="J8" s="300" t="s">
        <v>2</v>
      </c>
      <c r="K8" s="300" t="s">
        <v>94</v>
      </c>
      <c r="L8" s="300" t="s">
        <v>9</v>
      </c>
      <c r="M8" s="300"/>
      <c r="N8" s="300"/>
      <c r="O8" s="300" t="s">
        <v>3</v>
      </c>
      <c r="P8" s="300" t="s">
        <v>10</v>
      </c>
      <c r="Q8" s="300"/>
      <c r="R8" s="300"/>
      <c r="S8" s="310" t="s">
        <v>3</v>
      </c>
    </row>
    <row r="9" spans="1:19" s="91" customFormat="1" ht="36.75" customHeight="1" thickBot="1" x14ac:dyDescent="0.25">
      <c r="A9" s="307"/>
      <c r="B9" s="309"/>
      <c r="C9" s="309"/>
      <c r="D9" s="197" t="s">
        <v>70</v>
      </c>
      <c r="E9" s="197" t="s">
        <v>4</v>
      </c>
      <c r="F9" s="197" t="s">
        <v>0</v>
      </c>
      <c r="G9" s="197" t="s">
        <v>55</v>
      </c>
      <c r="H9" s="197" t="s">
        <v>1</v>
      </c>
      <c r="I9" s="301"/>
      <c r="J9" s="301"/>
      <c r="K9" s="301"/>
      <c r="L9" s="301"/>
      <c r="M9" s="301"/>
      <c r="N9" s="301"/>
      <c r="O9" s="301"/>
      <c r="P9" s="301"/>
      <c r="Q9" s="301"/>
      <c r="R9" s="301"/>
      <c r="S9" s="311"/>
    </row>
    <row r="10" spans="1:19" s="91" customFormat="1" ht="62.45" customHeight="1" x14ac:dyDescent="0.2">
      <c r="A10" s="317">
        <v>1</v>
      </c>
      <c r="B10" s="319" t="str">
        <f>'01-Mapa de riesgo-UO'!D11</f>
        <v>DIRECCIONAMIENTO_INSTITUCIONAL</v>
      </c>
      <c r="C10" s="319" t="str">
        <f>+'01-Mapa de riesgo-UO'!F11</f>
        <v>NO</v>
      </c>
      <c r="D10" s="318" t="str">
        <f>'01-Mapa de riesgo-UO'!J11</f>
        <v>Cumplimiento</v>
      </c>
      <c r="E10" s="318" t="str">
        <f>'01-Mapa de riesgo-UO'!K11</f>
        <v>Incumplimiento de las metas en los tres niveles de gestión  del PDI 2020-2028</v>
      </c>
      <c r="F10" s="318" t="str">
        <f>'01-Mapa de riesgo-UO'!L11</f>
        <v xml:space="preserve">Incumplimiento de las metas planteadas en los tres niveles de gestión del Plan de Desarrollo Institucional  proyectadas por las redes de trabajo </v>
      </c>
      <c r="G10" s="191" t="str">
        <f>'01-Mapa de riesgo-UO'!I11</f>
        <v>Debilidad en el seguimiento a las metas del Plan de Desarrollo Institucional 2020-2028 "Aquí construimos futuro"</v>
      </c>
      <c r="H10" s="318" t="str">
        <f>'01-Mapa de riesgo-UO'!M11</f>
        <v xml:space="preserve">Incumplimiento de la misión y visión institucional
Hallazgos por parte de los entes de control externos e internos
Reprocesos en el reporte
Credibilidad e imagen institucional 
Detrimento presupuestal
Falta de confiabilidad de la información </v>
      </c>
      <c r="I10" s="320" t="str">
        <f>'01-Mapa de riesgo-UO'!AT11</f>
        <v>LEVE</v>
      </c>
      <c r="J10" s="192" t="str">
        <f>'01-Mapa de riesgo-UO'!AW11</f>
        <v>ASUMIR</v>
      </c>
      <c r="K10" s="319" t="str">
        <f t="shared" ref="K10" si="0">IF(I10="GRAVE","Debe formularse",IF(I10="MODERADO", "Si el proceso lo requiere","NO"))</f>
        <v>NO</v>
      </c>
      <c r="L10" s="321"/>
      <c r="M10" s="321"/>
      <c r="N10" s="321"/>
      <c r="O10" s="321"/>
      <c r="P10" s="321"/>
      <c r="Q10" s="321"/>
      <c r="R10" s="321"/>
      <c r="S10" s="295"/>
    </row>
    <row r="11" spans="1:19" s="91" customFormat="1" ht="103.5" customHeight="1" x14ac:dyDescent="0.2">
      <c r="A11" s="287"/>
      <c r="B11" s="246"/>
      <c r="C11" s="246"/>
      <c r="D11" s="289"/>
      <c r="E11" s="289"/>
      <c r="F11" s="289"/>
      <c r="G11" s="193" t="str">
        <f>'01-Mapa de riesgo-UO'!I12</f>
        <v xml:space="preserve">Reporte inadecuado o incompleto por parte de las redes de trabajo </v>
      </c>
      <c r="H11" s="289"/>
      <c r="I11" s="291"/>
      <c r="J11" s="194" t="str">
        <f>'01-Mapa de riesgo-UO'!AW12</f>
        <v>ASUMIR</v>
      </c>
      <c r="K11" s="246"/>
      <c r="L11" s="245"/>
      <c r="M11" s="245"/>
      <c r="N11" s="245"/>
      <c r="O11" s="245"/>
      <c r="P11" s="245"/>
      <c r="Q11" s="245"/>
      <c r="R11" s="245"/>
      <c r="S11" s="286"/>
    </row>
    <row r="12" spans="1:19" s="91" customFormat="1" ht="62.45" customHeight="1" thickBot="1" x14ac:dyDescent="0.25">
      <c r="A12" s="287"/>
      <c r="B12" s="246"/>
      <c r="C12" s="246"/>
      <c r="D12" s="289"/>
      <c r="E12" s="289"/>
      <c r="F12" s="289"/>
      <c r="G12" s="193" t="str">
        <f>'01-Mapa de riesgo-UO'!I13</f>
        <v xml:space="preserve">Baja calidad del reporte en los tres niveles de gestión del PDI </v>
      </c>
      <c r="H12" s="289"/>
      <c r="I12" s="291"/>
      <c r="J12" s="194" t="str">
        <f>'01-Mapa de riesgo-UO'!AW13</f>
        <v>ASUMIR</v>
      </c>
      <c r="K12" s="246"/>
      <c r="L12" s="245"/>
      <c r="M12" s="245"/>
      <c r="N12" s="245"/>
      <c r="O12" s="245"/>
      <c r="P12" s="245"/>
      <c r="Q12" s="245"/>
      <c r="R12" s="245"/>
      <c r="S12" s="286"/>
    </row>
    <row r="13" spans="1:19" s="91" customFormat="1" ht="62.45" customHeight="1" x14ac:dyDescent="0.2">
      <c r="A13" s="287">
        <v>2</v>
      </c>
      <c r="B13" s="246" t="str">
        <f>'01-Mapa de riesgo-UO'!D14</f>
        <v>DIRECCIONAMIENTO_INSTITUCIONAL</v>
      </c>
      <c r="C13" s="246" t="str">
        <f>+'01-Mapa de riesgo-UO'!F14</f>
        <v>SI</v>
      </c>
      <c r="D13" s="289" t="str">
        <f>'01-Mapa de riesgo-UO'!J14</f>
        <v>Corrupción</v>
      </c>
      <c r="E13" s="289" t="str">
        <f>'01-Mapa de riesgo-UO'!K14</f>
        <v>Ejecución inadecuada de proyectos de la Oficina de Planeación (contratos, Ordenes contractuales,  resoluciones,  proyectos de operación comercial).</v>
      </c>
      <c r="F13" s="289" t="str">
        <f>'01-Mapa de riesgo-UO'!L14</f>
        <v>Incumplimiento en la  ejecución de proyectos (contratos, Ordenes contractuales, resoluciones, proyectos de operación comercial) en el desarrollo y ejecución en cada una de sus etapas</v>
      </c>
      <c r="G13" s="193" t="str">
        <f>'01-Mapa de riesgo-UO'!I14</f>
        <v>Bajo nivel de seguimiento periódico en la ejecución de proyectos (contratos, Ordenes de servicios, proyectos de operación comercial)</v>
      </c>
      <c r="H13" s="289" t="str">
        <f>'01-Mapa de riesgo-UO'!M14</f>
        <v xml:space="preserve">Hallazgos por parte de entes de control
Detrimento patrimonial
Incumplimiento de resultados
Afectación de la imagen institucional </v>
      </c>
      <c r="I13" s="291" t="str">
        <f>'01-Mapa de riesgo-UO'!AT14</f>
        <v>MODERADO</v>
      </c>
      <c r="J13" s="194" t="str">
        <f>'01-Mapa de riesgo-UO'!AW14</f>
        <v>REDUCIR</v>
      </c>
      <c r="K13" s="246" t="str">
        <f t="shared" ref="K13:K22" si="1">IF(I13="GRAVE","Debe formularse",IF(I13="MODERADO", "Si el proceso lo requiere","NO"))</f>
        <v>Si el proceso lo requiere</v>
      </c>
      <c r="L13" s="245"/>
      <c r="M13" s="245"/>
      <c r="N13" s="245"/>
      <c r="O13" s="245"/>
      <c r="P13" s="245"/>
      <c r="Q13" s="245"/>
      <c r="R13" s="245"/>
      <c r="S13" s="295"/>
    </row>
    <row r="14" spans="1:19" s="91" customFormat="1" ht="62.45" customHeight="1" x14ac:dyDescent="0.2">
      <c r="A14" s="287"/>
      <c r="B14" s="246"/>
      <c r="C14" s="246"/>
      <c r="D14" s="289"/>
      <c r="E14" s="289"/>
      <c r="F14" s="289"/>
      <c r="G14" s="193" t="str">
        <f>'01-Mapa de riesgo-UO'!I15</f>
        <v>Beneficiar a terceros sin el cumplimiento de requisitos contractuales</v>
      </c>
      <c r="H14" s="289"/>
      <c r="I14" s="291"/>
      <c r="J14" s="194" t="str">
        <f>'01-Mapa de riesgo-UO'!AW15</f>
        <v>REDUCIR</v>
      </c>
      <c r="K14" s="246"/>
      <c r="L14" s="245"/>
      <c r="M14" s="245"/>
      <c r="N14" s="245"/>
      <c r="O14" s="245"/>
      <c r="P14" s="245"/>
      <c r="Q14" s="245"/>
      <c r="R14" s="245"/>
      <c r="S14" s="286"/>
    </row>
    <row r="15" spans="1:19" s="91" customFormat="1" ht="62.45" customHeight="1" thickBot="1" x14ac:dyDescent="0.25">
      <c r="A15" s="287"/>
      <c r="B15" s="246"/>
      <c r="C15" s="246"/>
      <c r="D15" s="289"/>
      <c r="E15" s="289"/>
      <c r="F15" s="289"/>
      <c r="G15" s="193" t="str">
        <f>'01-Mapa de riesgo-UO'!I16</f>
        <v xml:space="preserve">Desarticulación de los procedimientos institucionales para el desarrollo y ejecución en cada una de sus etapas </v>
      </c>
      <c r="H15" s="289"/>
      <c r="I15" s="291"/>
      <c r="J15" s="194">
        <f>'01-Mapa de riesgo-UO'!AW16</f>
        <v>0</v>
      </c>
      <c r="K15" s="246"/>
      <c r="L15" s="245"/>
      <c r="M15" s="245"/>
      <c r="N15" s="245"/>
      <c r="O15" s="245"/>
      <c r="P15" s="245"/>
      <c r="Q15" s="245"/>
      <c r="R15" s="245"/>
      <c r="S15" s="286"/>
    </row>
    <row r="16" spans="1:19" s="91" customFormat="1" ht="62.45" customHeight="1" x14ac:dyDescent="0.2">
      <c r="A16" s="287">
        <v>3</v>
      </c>
      <c r="B16" s="246" t="str">
        <f>'01-Mapa de riesgo-UO'!D17</f>
        <v>ADMINISTRACIÓN_INSTITUCIONAL</v>
      </c>
      <c r="C16" s="246" t="str">
        <f>+'01-Mapa de riesgo-UO'!F17</f>
        <v>NO</v>
      </c>
      <c r="D16" s="289" t="str">
        <f>'01-Mapa de riesgo-UO'!J17</f>
        <v>Información</v>
      </c>
      <c r="E16" s="289" t="str">
        <f>'01-Mapa de riesgo-UO'!K17</f>
        <v>Probabilidad de tener inconsistencias en la información estadística e institucional reportada debido a las diversas fuentes de información internas y las reglas de negocio asociadas a su extracción.</v>
      </c>
      <c r="F16" s="289" t="str">
        <f>'01-Mapa de riesgo-UO'!L17</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16" s="193" t="str">
        <f>'01-Mapa de riesgo-UO'!I17</f>
        <v>Falta de consistencia en la información del sistema transaccional de los procesos que alimentan las estadísticas institucionales</v>
      </c>
      <c r="H16" s="289" t="str">
        <f>'01-Mapa de riesgo-UO'!M17</f>
        <v>Hallazgos, multas o sanciones por los entes de control
Pérdida de credibilidad por diferencias en los reportes de información</v>
      </c>
      <c r="I16" s="291" t="str">
        <f>'01-Mapa de riesgo-UO'!AT17</f>
        <v>MODERADO</v>
      </c>
      <c r="J16" s="194" t="str">
        <f>'01-Mapa de riesgo-UO'!AW17</f>
        <v>COMPARTIR</v>
      </c>
      <c r="K16" s="246" t="str">
        <f t="shared" si="1"/>
        <v>Si el proceso lo requiere</v>
      </c>
      <c r="L16" s="245"/>
      <c r="M16" s="245"/>
      <c r="N16" s="245"/>
      <c r="O16" s="245"/>
      <c r="P16" s="245"/>
      <c r="Q16" s="245"/>
      <c r="R16" s="245"/>
      <c r="S16" s="295"/>
    </row>
    <row r="17" spans="1:19" s="91" customFormat="1" ht="62.45" customHeight="1" x14ac:dyDescent="0.2">
      <c r="A17" s="287"/>
      <c r="B17" s="246"/>
      <c r="C17" s="246"/>
      <c r="D17" s="289"/>
      <c r="E17" s="289"/>
      <c r="F17" s="289"/>
      <c r="G17" s="193">
        <f>'01-Mapa de riesgo-UO'!I18</f>
        <v>0</v>
      </c>
      <c r="H17" s="289"/>
      <c r="I17" s="291"/>
      <c r="J17" s="194">
        <f>'01-Mapa de riesgo-UO'!AW18</f>
        <v>0</v>
      </c>
      <c r="K17" s="246"/>
      <c r="L17" s="245"/>
      <c r="M17" s="245"/>
      <c r="N17" s="245"/>
      <c r="O17" s="245"/>
      <c r="P17" s="245"/>
      <c r="Q17" s="245"/>
      <c r="R17" s="245"/>
      <c r="S17" s="286"/>
    </row>
    <row r="18" spans="1:19" s="91" customFormat="1" ht="62.45" customHeight="1" x14ac:dyDescent="0.2">
      <c r="A18" s="287"/>
      <c r="B18" s="246"/>
      <c r="C18" s="246"/>
      <c r="D18" s="289"/>
      <c r="E18" s="289"/>
      <c r="F18" s="289"/>
      <c r="G18" s="193">
        <f>'01-Mapa de riesgo-UO'!I19</f>
        <v>0</v>
      </c>
      <c r="H18" s="289"/>
      <c r="I18" s="291"/>
      <c r="J18" s="194">
        <f>'01-Mapa de riesgo-UO'!AW19</f>
        <v>0</v>
      </c>
      <c r="K18" s="246"/>
      <c r="L18" s="245"/>
      <c r="M18" s="245"/>
      <c r="N18" s="245"/>
      <c r="O18" s="245"/>
      <c r="P18" s="245"/>
      <c r="Q18" s="245"/>
      <c r="R18" s="245"/>
      <c r="S18" s="286"/>
    </row>
    <row r="19" spans="1:19" s="91" customFormat="1" ht="62.45" customHeight="1" x14ac:dyDescent="0.2">
      <c r="A19" s="287">
        <v>4</v>
      </c>
      <c r="B19" s="246" t="str">
        <f>'01-Mapa de riesgo-UO'!D20</f>
        <v>ADMINISTRACIÓN_INSTITUCIONAL</v>
      </c>
      <c r="C19" s="246" t="str">
        <f>+'01-Mapa de riesgo-UO'!F20</f>
        <v>NO</v>
      </c>
      <c r="D19" s="289" t="str">
        <f>'01-Mapa de riesgo-UO'!J20</f>
        <v>Información</v>
      </c>
      <c r="E19" s="289" t="str">
        <f>'01-Mapa de riesgo-UO'!K20</f>
        <v>Probabilidad de pérdida de información física y magnética debido a la falta de una política de respaldo en la Universidad, lo que podría ocasionar reprocesos al momento de necesitar su disponibilidad</v>
      </c>
      <c r="F19" s="289" t="str">
        <f>'01-Mapa de riesgo-UO'!L20</f>
        <v>La oficina de planeación maneja un alto volumen de información debido a los múltiples contratos, planos, entre otros activos de información que allí se generan por lo tanto se requiere de un control de una gestión y control de estos archivos.</v>
      </c>
      <c r="G19" s="193" t="str">
        <f>'01-Mapa de riesgo-UO'!I20</f>
        <v>Daños o pérdida de información en servidores o equipos de computo.</v>
      </c>
      <c r="H19" s="289" t="str">
        <f>'01-Mapa de riesgo-UO'!M20</f>
        <v>Multas o sanciones por los entes de control por las demoras en reportes de información
Pérdida de estudios o trabajos ya realizados.</v>
      </c>
      <c r="I19" s="291" t="str">
        <f>'01-Mapa de riesgo-UO'!AT20</f>
        <v>MODERADO</v>
      </c>
      <c r="J19" s="194" t="str">
        <f>'01-Mapa de riesgo-UO'!AW20</f>
        <v>REDUCIR</v>
      </c>
      <c r="K19" s="246" t="str">
        <f t="shared" si="1"/>
        <v>Si el proceso lo requiere</v>
      </c>
      <c r="L19" s="245"/>
      <c r="M19" s="245"/>
      <c r="N19" s="245"/>
      <c r="O19" s="245"/>
      <c r="P19" s="245"/>
      <c r="Q19" s="245"/>
      <c r="R19" s="245"/>
      <c r="S19" s="286"/>
    </row>
    <row r="20" spans="1:19" ht="62.45" customHeight="1" x14ac:dyDescent="0.2">
      <c r="A20" s="287"/>
      <c r="B20" s="246"/>
      <c r="C20" s="246"/>
      <c r="D20" s="289"/>
      <c r="E20" s="289"/>
      <c r="F20" s="289"/>
      <c r="G20" s="193" t="str">
        <f>'01-Mapa de riesgo-UO'!I21</f>
        <v>Pérdida de información por rotación de personal</v>
      </c>
      <c r="H20" s="289"/>
      <c r="I20" s="291"/>
      <c r="J20" s="194">
        <f>'01-Mapa de riesgo-UO'!AW21</f>
        <v>0</v>
      </c>
      <c r="K20" s="246"/>
      <c r="L20" s="245"/>
      <c r="M20" s="245"/>
      <c r="N20" s="245"/>
      <c r="O20" s="245"/>
      <c r="P20" s="245"/>
      <c r="Q20" s="245"/>
      <c r="R20" s="245"/>
      <c r="S20" s="286"/>
    </row>
    <row r="21" spans="1:19" ht="62.45" customHeight="1" x14ac:dyDescent="0.2">
      <c r="A21" s="287"/>
      <c r="B21" s="246"/>
      <c r="C21" s="246"/>
      <c r="D21" s="289"/>
      <c r="E21" s="289"/>
      <c r="F21" s="289"/>
      <c r="G21" s="193">
        <f>'01-Mapa de riesgo-UO'!I22</f>
        <v>0</v>
      </c>
      <c r="H21" s="289"/>
      <c r="I21" s="291"/>
      <c r="J21" s="194">
        <f>'01-Mapa de riesgo-UO'!AW22</f>
        <v>0</v>
      </c>
      <c r="K21" s="246"/>
      <c r="L21" s="245"/>
      <c r="M21" s="245"/>
      <c r="N21" s="245"/>
      <c r="O21" s="245"/>
      <c r="P21" s="245"/>
      <c r="Q21" s="245"/>
      <c r="R21" s="245"/>
      <c r="S21" s="286"/>
    </row>
    <row r="22" spans="1:19" ht="62.45" customHeight="1" x14ac:dyDescent="0.2">
      <c r="A22" s="287">
        <v>5</v>
      </c>
      <c r="B22" s="246" t="str">
        <f>'01-Mapa de riesgo-UO'!D23</f>
        <v>ASEGURAMIENTO_DE_LA_CALIDAD_INSTITUCIONAL</v>
      </c>
      <c r="C22" s="246" t="str">
        <f>+'01-Mapa de riesgo-UO'!F23</f>
        <v>SI</v>
      </c>
      <c r="D22" s="289" t="str">
        <f>'01-Mapa de riesgo-UO'!J23</f>
        <v>Estratégico</v>
      </c>
      <c r="E22" s="289" t="str">
        <f>'01-Mapa de riesgo-UO'!K23</f>
        <v>Perdida de la acreditación por parte de las entidades certificadoras.</v>
      </c>
      <c r="F22" s="289" t="str">
        <f>'01-Mapa de riesgo-UO'!L23</f>
        <v>Riesgo por la perdida del reconocimiento como institución de alta calidad ante organismos acreditadores</v>
      </c>
      <c r="G22" s="193" t="str">
        <f>'01-Mapa de riesgo-UO'!I23</f>
        <v>Incumplimiento de las metas del plan de mejora por el bajo nivel de ejecución de las acciones establecidas.</v>
      </c>
      <c r="H22" s="289" t="str">
        <f>'01-Mapa de riesgo-UO'!M23</f>
        <v>Afectación del reconocimiento y la visibilidad de la institución a nivel nacional e internacional
Pérdida de oportunidades en el contexto a nivel departamental, regional, nacional e internacional
Pérdida de la imagen institucional</v>
      </c>
      <c r="I22" s="291" t="str">
        <f>'01-Mapa de riesgo-UO'!AT23</f>
        <v>LEVE</v>
      </c>
      <c r="J22" s="194" t="str">
        <f>'01-Mapa de riesgo-UO'!AW23</f>
        <v>ASUMIR</v>
      </c>
      <c r="K22" s="246" t="str">
        <f t="shared" si="1"/>
        <v>NO</v>
      </c>
      <c r="L22" s="245"/>
      <c r="M22" s="245"/>
      <c r="N22" s="245"/>
      <c r="O22" s="245"/>
      <c r="P22" s="245"/>
      <c r="Q22" s="245"/>
      <c r="R22" s="245"/>
      <c r="S22" s="286"/>
    </row>
    <row r="23" spans="1:19" ht="62.45" customHeight="1" x14ac:dyDescent="0.2">
      <c r="A23" s="287"/>
      <c r="B23" s="246"/>
      <c r="C23" s="246"/>
      <c r="D23" s="289"/>
      <c r="E23" s="289"/>
      <c r="F23" s="289"/>
      <c r="G23" s="193">
        <f>'01-Mapa de riesgo-UO'!I24</f>
        <v>0</v>
      </c>
      <c r="H23" s="289"/>
      <c r="I23" s="291"/>
      <c r="J23" s="194">
        <f>'01-Mapa de riesgo-UO'!AW24</f>
        <v>0</v>
      </c>
      <c r="K23" s="246"/>
      <c r="L23" s="245"/>
      <c r="M23" s="245"/>
      <c r="N23" s="245"/>
      <c r="O23" s="245"/>
      <c r="P23" s="245"/>
      <c r="Q23" s="245"/>
      <c r="R23" s="245"/>
      <c r="S23" s="286"/>
    </row>
    <row r="24" spans="1:19" ht="62.45" customHeight="1" x14ac:dyDescent="0.2">
      <c r="A24" s="287"/>
      <c r="B24" s="246"/>
      <c r="C24" s="246"/>
      <c r="D24" s="289"/>
      <c r="E24" s="289"/>
      <c r="F24" s="289"/>
      <c r="G24" s="193">
        <f>'01-Mapa de riesgo-UO'!I25</f>
        <v>0</v>
      </c>
      <c r="H24" s="289"/>
      <c r="I24" s="291"/>
      <c r="J24" s="194">
        <f>'01-Mapa de riesgo-UO'!AW25</f>
        <v>0</v>
      </c>
      <c r="K24" s="246"/>
      <c r="L24" s="245"/>
      <c r="M24" s="245"/>
      <c r="N24" s="245"/>
      <c r="O24" s="245"/>
      <c r="P24" s="245"/>
      <c r="Q24" s="245"/>
      <c r="R24" s="245"/>
      <c r="S24" s="286"/>
    </row>
    <row r="25" spans="1:19" ht="62.45" customHeight="1" x14ac:dyDescent="0.2">
      <c r="A25" s="287">
        <v>6</v>
      </c>
      <c r="B25" s="246" t="str">
        <f>'01-Mapa de riesgo-UO'!D26</f>
        <v>ADMINISTRACIÓN_INSTITUCIONAL</v>
      </c>
      <c r="C25" s="246" t="str">
        <f>+'01-Mapa de riesgo-UO'!F26</f>
        <v>NO</v>
      </c>
      <c r="D25" s="289" t="str">
        <f>'01-Mapa de riesgo-UO'!J26</f>
        <v>Estratégico</v>
      </c>
      <c r="E25" s="289" t="str">
        <f>'01-Mapa de riesgo-UO'!K26</f>
        <v xml:space="preserve">Desarticulación 
de los lineamientos del Plan Maestro de la Planta Físca con las apuestas del Plan de Desarrollo Institucional  </v>
      </c>
      <c r="F25" s="289" t="str">
        <f>'01-Mapa de riesgo-UO'!L26</f>
        <v>Obras y diseños  a llevar a cabo por parte de la institución deben estar alineadas  con el Plan maestro GEC y las  apuestas del PDI</v>
      </c>
      <c r="G25" s="193" t="str">
        <f>'01-Mapa de riesgo-UO'!I26</f>
        <v>Debilidad en la trazabilidad y verificación de la alinación de los proyectos de infraestructura con el PDI y su registro en los estudios previos durante la fase precontractual</v>
      </c>
      <c r="H25" s="289" t="str">
        <f>'01-Mapa de riesgo-UO'!M26</f>
        <v>Priorización inadcuada los proyectos acordes a la necesidades de la institución
Hallazgos por parte de los entes de control</v>
      </c>
      <c r="I25" s="291" t="str">
        <f>'01-Mapa de riesgo-UO'!AT26</f>
        <v>MODERADO</v>
      </c>
      <c r="J25" s="194" t="str">
        <f>'01-Mapa de riesgo-UO'!AW26</f>
        <v>REDUCIR</v>
      </c>
      <c r="K25" s="246" t="str">
        <f t="shared" ref="K25" si="2">IF(I25="GRAVE","Debe formularse",IF(I25="MODERADO", "Si el proceso lo requiere","NO"))</f>
        <v>Si el proceso lo requiere</v>
      </c>
      <c r="L25" s="245"/>
      <c r="M25" s="245"/>
      <c r="N25" s="245"/>
      <c r="O25" s="245"/>
      <c r="P25" s="245"/>
      <c r="Q25" s="245"/>
      <c r="R25" s="245"/>
      <c r="S25" s="286"/>
    </row>
    <row r="26" spans="1:19" ht="62.45" customHeight="1" x14ac:dyDescent="0.2">
      <c r="A26" s="287"/>
      <c r="B26" s="246"/>
      <c r="C26" s="246"/>
      <c r="D26" s="289"/>
      <c r="E26" s="289"/>
      <c r="F26" s="289"/>
      <c r="G26" s="193" t="str">
        <f>'01-Mapa de riesgo-UO'!I27</f>
        <v>Desconocimiento de los colaboradores por proyecto del plan maestro de campus y el PDI</v>
      </c>
      <c r="H26" s="289"/>
      <c r="I26" s="291"/>
      <c r="J26" s="194" t="str">
        <f>'01-Mapa de riesgo-UO'!AW27</f>
        <v>REDUCIR</v>
      </c>
      <c r="K26" s="246"/>
      <c r="L26" s="245"/>
      <c r="M26" s="245"/>
      <c r="N26" s="245"/>
      <c r="O26" s="245"/>
      <c r="P26" s="245"/>
      <c r="Q26" s="245"/>
      <c r="R26" s="245"/>
      <c r="S26" s="286"/>
    </row>
    <row r="27" spans="1:19" ht="62.45" customHeight="1" x14ac:dyDescent="0.2">
      <c r="A27" s="287"/>
      <c r="B27" s="246"/>
      <c r="C27" s="246"/>
      <c r="D27" s="289"/>
      <c r="E27" s="289"/>
      <c r="F27" s="289"/>
      <c r="G27" s="193">
        <f>'01-Mapa de riesgo-UO'!I28</f>
        <v>0</v>
      </c>
      <c r="H27" s="289"/>
      <c r="I27" s="291"/>
      <c r="J27" s="194">
        <f>'01-Mapa de riesgo-UO'!AW28</f>
        <v>0</v>
      </c>
      <c r="K27" s="246"/>
      <c r="L27" s="245"/>
      <c r="M27" s="245"/>
      <c r="N27" s="245"/>
      <c r="O27" s="245"/>
      <c r="P27" s="245"/>
      <c r="Q27" s="245"/>
      <c r="R27" s="245"/>
      <c r="S27" s="286"/>
    </row>
    <row r="28" spans="1:19" ht="62.45" customHeight="1" x14ac:dyDescent="0.2">
      <c r="A28" s="287">
        <v>7</v>
      </c>
      <c r="B28" s="246" t="str">
        <f>'01-Mapa de riesgo-UO'!D29</f>
        <v>ADMINISTRACIÓN_INSTITUCIONAL</v>
      </c>
      <c r="C28" s="246" t="str">
        <f>+'01-Mapa de riesgo-UO'!F29</f>
        <v>NO</v>
      </c>
      <c r="D28" s="289" t="str">
        <f>'01-Mapa de riesgo-UO'!J29</f>
        <v>Cumplimiento</v>
      </c>
      <c r="E28" s="289" t="str">
        <f>'01-Mapa de riesgo-UO'!K29</f>
        <v>Inadecuada planeación de la infraestructura física</v>
      </c>
      <c r="F28" s="289" t="str">
        <f>'01-Mapa de riesgo-UO'!L29</f>
        <v xml:space="preserve">Espacio fisico que no responde a las necesidades que originaron el proyecto y/o adecuación con  incumplimiento de normatividad. </v>
      </c>
      <c r="G28" s="193" t="str">
        <f>'01-Mapa de riesgo-UO'!I29</f>
        <v xml:space="preserve">Cambio de diseño por peticion del usuario durante ejecucion de las obras </v>
      </c>
      <c r="H28" s="289" t="str">
        <f>'01-Mapa de riesgo-UO'!M29</f>
        <v>*insatisfaccion del usuario. 
*Imposibilidad de prestacion del servicio. 
*Incremento de costos de construcción. 
*Riesgo juridico con contratistas.  
*Mayores costos de mantenimiento.</v>
      </c>
      <c r="I28" s="291" t="str">
        <f>'01-Mapa de riesgo-UO'!AT29</f>
        <v>LEVE</v>
      </c>
      <c r="J28" s="194" t="str">
        <f>'01-Mapa de riesgo-UO'!AW29</f>
        <v>ASUMIR</v>
      </c>
      <c r="K28" s="246" t="str">
        <f t="shared" ref="K28" si="3">IF(I28="GRAVE","Debe formularse",IF(I28="MODERADO", "Si el proceso lo requiere","NO"))</f>
        <v>NO</v>
      </c>
      <c r="L28" s="245"/>
      <c r="M28" s="245"/>
      <c r="N28" s="245"/>
      <c r="O28" s="245"/>
      <c r="P28" s="245"/>
      <c r="Q28" s="245"/>
      <c r="R28" s="245"/>
      <c r="S28" s="286"/>
    </row>
    <row r="29" spans="1:19" ht="62.45" customHeight="1" x14ac:dyDescent="0.2">
      <c r="A29" s="287"/>
      <c r="B29" s="246"/>
      <c r="C29" s="246"/>
      <c r="D29" s="289"/>
      <c r="E29" s="289"/>
      <c r="F29" s="289"/>
      <c r="G29" s="193" t="str">
        <f>'01-Mapa de riesgo-UO'!I30</f>
        <v xml:space="preserve">Falta de planeacion del proyecto </v>
      </c>
      <c r="H29" s="289"/>
      <c r="I29" s="291"/>
      <c r="J29" s="194">
        <f>'01-Mapa de riesgo-UO'!AW30</f>
        <v>0</v>
      </c>
      <c r="K29" s="246"/>
      <c r="L29" s="245"/>
      <c r="M29" s="245"/>
      <c r="N29" s="245"/>
      <c r="O29" s="245"/>
      <c r="P29" s="245"/>
      <c r="Q29" s="245"/>
      <c r="R29" s="245"/>
      <c r="S29" s="286"/>
    </row>
    <row r="30" spans="1:19" ht="62.45" customHeight="1" x14ac:dyDescent="0.2">
      <c r="A30" s="287"/>
      <c r="B30" s="246"/>
      <c r="C30" s="246"/>
      <c r="D30" s="289"/>
      <c r="E30" s="289"/>
      <c r="F30" s="289"/>
      <c r="G30" s="193" t="str">
        <f>'01-Mapa de riesgo-UO'!I31</f>
        <v>Cambio y actualizacion de normativas de construccion.</v>
      </c>
      <c r="H30" s="289"/>
      <c r="I30" s="291"/>
      <c r="J30" s="194">
        <f>'01-Mapa de riesgo-UO'!AW31</f>
        <v>0</v>
      </c>
      <c r="K30" s="246"/>
      <c r="L30" s="245"/>
      <c r="M30" s="245"/>
      <c r="N30" s="245"/>
      <c r="O30" s="245"/>
      <c r="P30" s="245"/>
      <c r="Q30" s="245"/>
      <c r="R30" s="245"/>
      <c r="S30" s="286"/>
    </row>
    <row r="31" spans="1:19" ht="62.45" customHeight="1" x14ac:dyDescent="0.2">
      <c r="A31" s="287">
        <v>8</v>
      </c>
      <c r="B31" s="246" t="str">
        <f>'01-Mapa de riesgo-UO'!D32</f>
        <v>GESTIÓN_DEL_CONTEXTO_Y_VISIBILIDAD_NACIONAL_E_INTERNACIONAL</v>
      </c>
      <c r="C31" s="246" t="str">
        <f>+'01-Mapa de riesgo-UO'!F32</f>
        <v>SI</v>
      </c>
      <c r="D31" s="289" t="str">
        <f>'01-Mapa de riesgo-UO'!J32</f>
        <v>Estratégico</v>
      </c>
      <c r="E31" s="289" t="str">
        <f>'01-Mapa de riesgo-UO'!K32</f>
        <v>La posibilidad de perder credibilidad institucional por  la poca contribución de la universidad al análisis y la búsqueda de soluciones a los problemas de la sociedad</v>
      </c>
      <c r="F31" s="289" t="str">
        <f>'01-Mapa de riesgo-UO'!L32</f>
        <v>Desarrollo de la universidad descontextualizada de la realidad regional, nacional e internacional.</v>
      </c>
      <c r="G31" s="193" t="str">
        <f>'01-Mapa de riesgo-UO'!I32</f>
        <v>Bajo nivel de articulación entre los diferentes actores institucionales.</v>
      </c>
      <c r="H31" s="289" t="str">
        <f>'01-Mapa de riesgo-UO'!M32</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1" s="291" t="str">
        <f>'01-Mapa de riesgo-UO'!AT32</f>
        <v>MODERADO</v>
      </c>
      <c r="J31" s="194" t="str">
        <f>'01-Mapa de riesgo-UO'!AW32</f>
        <v>REDUCIR</v>
      </c>
      <c r="K31" s="246" t="str">
        <f t="shared" ref="K31" si="4">IF(I31="GRAVE","Debe formularse",IF(I31="MODERADO", "Si el proceso lo requiere","NO"))</f>
        <v>Si el proceso lo requiere</v>
      </c>
      <c r="L31" s="245"/>
      <c r="M31" s="245"/>
      <c r="N31" s="245"/>
      <c r="O31" s="245"/>
      <c r="P31" s="245"/>
      <c r="Q31" s="245"/>
      <c r="R31" s="245"/>
      <c r="S31" s="286"/>
    </row>
    <row r="32" spans="1:19" ht="62.45" customHeight="1" x14ac:dyDescent="0.2">
      <c r="A32" s="287"/>
      <c r="B32" s="246"/>
      <c r="C32" s="246"/>
      <c r="D32" s="289"/>
      <c r="E32" s="289"/>
      <c r="F32" s="289"/>
      <c r="G32" s="193" t="str">
        <f>'01-Mapa de riesgo-UO'!I33</f>
        <v>Ausencia de liderazgo transformacional y de conocimiento frente a la dinámica institucional, regional, nacional e internacional.</v>
      </c>
      <c r="H32" s="289"/>
      <c r="I32" s="291"/>
      <c r="J32" s="194">
        <f>'01-Mapa de riesgo-UO'!AW33</f>
        <v>0</v>
      </c>
      <c r="K32" s="246"/>
      <c r="L32" s="245"/>
      <c r="M32" s="245"/>
      <c r="N32" s="245"/>
      <c r="O32" s="245"/>
      <c r="P32" s="245"/>
      <c r="Q32" s="245"/>
      <c r="R32" s="245"/>
      <c r="S32" s="286"/>
    </row>
    <row r="33" spans="1:19" ht="62.45" customHeight="1" x14ac:dyDescent="0.2">
      <c r="A33" s="287"/>
      <c r="B33" s="246"/>
      <c r="C33" s="246"/>
      <c r="D33" s="289"/>
      <c r="E33" s="289"/>
      <c r="F33" s="289"/>
      <c r="G33" s="193" t="str">
        <f>'01-Mapa de riesgo-UO'!I34</f>
        <v>Escasa retroalimentación efectiva entre la universidad y el medio.</v>
      </c>
      <c r="H33" s="289"/>
      <c r="I33" s="291"/>
      <c r="J33" s="194">
        <f>'01-Mapa de riesgo-UO'!AW34</f>
        <v>0</v>
      </c>
      <c r="K33" s="246"/>
      <c r="L33" s="245"/>
      <c r="M33" s="245"/>
      <c r="N33" s="245"/>
      <c r="O33" s="245"/>
      <c r="P33" s="245"/>
      <c r="Q33" s="245"/>
      <c r="R33" s="245"/>
      <c r="S33" s="286"/>
    </row>
    <row r="34" spans="1:19" ht="62.45" customHeight="1" x14ac:dyDescent="0.2">
      <c r="A34" s="287">
        <v>9</v>
      </c>
      <c r="B34" s="246">
        <f>'01-Mapa de riesgo-UO'!D35</f>
        <v>0</v>
      </c>
      <c r="C34" s="246">
        <f>+'01-Mapa de riesgo-UO'!F35</f>
        <v>0</v>
      </c>
      <c r="D34" s="289">
        <f>'01-Mapa de riesgo-UO'!J35</f>
        <v>0</v>
      </c>
      <c r="E34" s="289">
        <f>'01-Mapa de riesgo-UO'!K35</f>
        <v>0</v>
      </c>
      <c r="F34" s="289">
        <f>'01-Mapa de riesgo-UO'!L35</f>
        <v>0</v>
      </c>
      <c r="G34" s="193">
        <f>'01-Mapa de riesgo-UO'!I35</f>
        <v>0</v>
      </c>
      <c r="H34" s="289">
        <f>'01-Mapa de riesgo-UO'!M35</f>
        <v>0</v>
      </c>
      <c r="I34" s="291" t="str">
        <f>'01-Mapa de riesgo-UO'!AT35</f>
        <v>LEVE</v>
      </c>
      <c r="J34" s="194">
        <f>'01-Mapa de riesgo-UO'!AW35</f>
        <v>0</v>
      </c>
      <c r="K34" s="246" t="str">
        <f t="shared" ref="K34" si="5">IF(I34="GRAVE","Debe formularse",IF(I34="MODERADO", "Si el proceso lo requiere","NO"))</f>
        <v>NO</v>
      </c>
      <c r="L34" s="245"/>
      <c r="M34" s="245"/>
      <c r="N34" s="245"/>
      <c r="O34" s="245"/>
      <c r="P34" s="245"/>
      <c r="Q34" s="245"/>
      <c r="R34" s="245"/>
      <c r="S34" s="286"/>
    </row>
    <row r="35" spans="1:19" ht="62.45" customHeight="1" x14ac:dyDescent="0.2">
      <c r="A35" s="287"/>
      <c r="B35" s="246"/>
      <c r="C35" s="246"/>
      <c r="D35" s="289"/>
      <c r="E35" s="289"/>
      <c r="F35" s="289"/>
      <c r="G35" s="193">
        <f>'01-Mapa de riesgo-UO'!I36</f>
        <v>0</v>
      </c>
      <c r="H35" s="289"/>
      <c r="I35" s="291"/>
      <c r="J35" s="194">
        <f>'01-Mapa de riesgo-UO'!AW36</f>
        <v>0</v>
      </c>
      <c r="K35" s="246"/>
      <c r="L35" s="245"/>
      <c r="M35" s="245"/>
      <c r="N35" s="245"/>
      <c r="O35" s="245"/>
      <c r="P35" s="245"/>
      <c r="Q35" s="245"/>
      <c r="R35" s="245"/>
      <c r="S35" s="286"/>
    </row>
    <row r="36" spans="1:19" ht="62.45" customHeight="1" x14ac:dyDescent="0.2">
      <c r="A36" s="287"/>
      <c r="B36" s="246"/>
      <c r="C36" s="246"/>
      <c r="D36" s="289"/>
      <c r="E36" s="289"/>
      <c r="F36" s="289"/>
      <c r="G36" s="193">
        <f>'01-Mapa de riesgo-UO'!I37</f>
        <v>0</v>
      </c>
      <c r="H36" s="289"/>
      <c r="I36" s="291"/>
      <c r="J36" s="194">
        <f>'01-Mapa de riesgo-UO'!AW37</f>
        <v>0</v>
      </c>
      <c r="K36" s="246"/>
      <c r="L36" s="245"/>
      <c r="M36" s="245"/>
      <c r="N36" s="245"/>
      <c r="O36" s="245"/>
      <c r="P36" s="245"/>
      <c r="Q36" s="245"/>
      <c r="R36" s="245"/>
      <c r="S36" s="286"/>
    </row>
    <row r="37" spans="1:19" ht="62.45" customHeight="1" x14ac:dyDescent="0.2">
      <c r="A37" s="287">
        <v>10</v>
      </c>
      <c r="B37" s="246">
        <f>'01-Mapa de riesgo-UO'!D38</f>
        <v>0</v>
      </c>
      <c r="C37" s="246">
        <f>+'01-Mapa de riesgo-UO'!F38</f>
        <v>0</v>
      </c>
      <c r="D37" s="289">
        <f>'01-Mapa de riesgo-UO'!J38</f>
        <v>0</v>
      </c>
      <c r="E37" s="289">
        <f>'01-Mapa de riesgo-UO'!K38</f>
        <v>0</v>
      </c>
      <c r="F37" s="289">
        <f>'01-Mapa de riesgo-UO'!L38</f>
        <v>0</v>
      </c>
      <c r="G37" s="193">
        <f>'01-Mapa de riesgo-UO'!I38</f>
        <v>0</v>
      </c>
      <c r="H37" s="289">
        <f>'01-Mapa de riesgo-UO'!M38</f>
        <v>0</v>
      </c>
      <c r="I37" s="291" t="str">
        <f>'01-Mapa de riesgo-UO'!AT38</f>
        <v>LEVE</v>
      </c>
      <c r="J37" s="194">
        <f>'01-Mapa de riesgo-UO'!AW38</f>
        <v>0</v>
      </c>
      <c r="K37" s="246" t="str">
        <f t="shared" ref="K37" si="6">IF(I37="GRAVE","Debe formularse",IF(I37="MODERADO", "Si el proceso lo requiere","NO"))</f>
        <v>NO</v>
      </c>
      <c r="L37" s="245"/>
      <c r="M37" s="245"/>
      <c r="N37" s="245"/>
      <c r="O37" s="245"/>
      <c r="P37" s="245"/>
      <c r="Q37" s="245"/>
      <c r="R37" s="245"/>
      <c r="S37" s="286"/>
    </row>
    <row r="38" spans="1:19" ht="62.45" customHeight="1" x14ac:dyDescent="0.2">
      <c r="A38" s="287"/>
      <c r="B38" s="246"/>
      <c r="C38" s="246"/>
      <c r="D38" s="289"/>
      <c r="E38" s="289"/>
      <c r="F38" s="289"/>
      <c r="G38" s="193">
        <f>'01-Mapa de riesgo-UO'!I39</f>
        <v>0</v>
      </c>
      <c r="H38" s="289"/>
      <c r="I38" s="291"/>
      <c r="J38" s="194">
        <f>'01-Mapa de riesgo-UO'!AW39</f>
        <v>0</v>
      </c>
      <c r="K38" s="246"/>
      <c r="L38" s="245"/>
      <c r="M38" s="245"/>
      <c r="N38" s="245"/>
      <c r="O38" s="245"/>
      <c r="P38" s="245"/>
      <c r="Q38" s="245"/>
      <c r="R38" s="245"/>
      <c r="S38" s="286"/>
    </row>
    <row r="39" spans="1:19" ht="62.45" customHeight="1" x14ac:dyDescent="0.2">
      <c r="A39" s="287"/>
      <c r="B39" s="246"/>
      <c r="C39" s="246"/>
      <c r="D39" s="289"/>
      <c r="E39" s="289"/>
      <c r="F39" s="289"/>
      <c r="G39" s="193">
        <f>'01-Mapa de riesgo-UO'!I40</f>
        <v>0</v>
      </c>
      <c r="H39" s="289"/>
      <c r="I39" s="291"/>
      <c r="J39" s="194">
        <f>'01-Mapa de riesgo-UO'!AW40</f>
        <v>0</v>
      </c>
      <c r="K39" s="246"/>
      <c r="L39" s="245"/>
      <c r="M39" s="245"/>
      <c r="N39" s="245"/>
      <c r="O39" s="245"/>
      <c r="P39" s="245"/>
      <c r="Q39" s="245"/>
      <c r="R39" s="245"/>
      <c r="S39" s="286"/>
    </row>
    <row r="40" spans="1:19" ht="62.45" customHeight="1" x14ac:dyDescent="0.2">
      <c r="A40" s="287">
        <v>11</v>
      </c>
      <c r="B40" s="246">
        <f>'01-Mapa de riesgo-UO'!D41</f>
        <v>0</v>
      </c>
      <c r="C40" s="246">
        <f>+'01-Mapa de riesgo-UO'!F41</f>
        <v>0</v>
      </c>
      <c r="D40" s="289">
        <f>'01-Mapa de riesgo-UO'!J41</f>
        <v>0</v>
      </c>
      <c r="E40" s="289">
        <f>'01-Mapa de riesgo-UO'!K41</f>
        <v>0</v>
      </c>
      <c r="F40" s="289">
        <f>'01-Mapa de riesgo-UO'!L41</f>
        <v>0</v>
      </c>
      <c r="G40" s="193">
        <f>'01-Mapa de riesgo-UO'!I41</f>
        <v>0</v>
      </c>
      <c r="H40" s="289">
        <f>'01-Mapa de riesgo-UO'!M41</f>
        <v>0</v>
      </c>
      <c r="I40" s="291" t="str">
        <f>'01-Mapa de riesgo-UO'!AT41</f>
        <v>LEVE</v>
      </c>
      <c r="J40" s="194">
        <f>'01-Mapa de riesgo-UO'!AW41</f>
        <v>0</v>
      </c>
      <c r="K40" s="246" t="str">
        <f t="shared" ref="K40" si="7">IF(I40="GRAVE","Debe formularse",IF(I40="MODERADO", "Si el proceso lo requiere","NO"))</f>
        <v>NO</v>
      </c>
      <c r="L40" s="245"/>
      <c r="M40" s="245"/>
      <c r="N40" s="245"/>
      <c r="O40" s="245"/>
      <c r="P40" s="245"/>
      <c r="Q40" s="245"/>
      <c r="R40" s="245"/>
      <c r="S40" s="286"/>
    </row>
    <row r="41" spans="1:19" ht="62.45" customHeight="1" x14ac:dyDescent="0.2">
      <c r="A41" s="287"/>
      <c r="B41" s="246"/>
      <c r="C41" s="246"/>
      <c r="D41" s="289"/>
      <c r="E41" s="289"/>
      <c r="F41" s="289"/>
      <c r="G41" s="193">
        <f>'01-Mapa de riesgo-UO'!I42</f>
        <v>0</v>
      </c>
      <c r="H41" s="289"/>
      <c r="I41" s="291"/>
      <c r="J41" s="194">
        <f>'01-Mapa de riesgo-UO'!AW42</f>
        <v>0</v>
      </c>
      <c r="K41" s="246"/>
      <c r="L41" s="245"/>
      <c r="M41" s="245"/>
      <c r="N41" s="245"/>
      <c r="O41" s="245"/>
      <c r="P41" s="245"/>
      <c r="Q41" s="245"/>
      <c r="R41" s="245"/>
      <c r="S41" s="286"/>
    </row>
    <row r="42" spans="1:19" ht="62.45" customHeight="1" x14ac:dyDescent="0.2">
      <c r="A42" s="287"/>
      <c r="B42" s="246"/>
      <c r="C42" s="246"/>
      <c r="D42" s="289"/>
      <c r="E42" s="289"/>
      <c r="F42" s="289"/>
      <c r="G42" s="193">
        <f>'01-Mapa de riesgo-UO'!I43</f>
        <v>0</v>
      </c>
      <c r="H42" s="289"/>
      <c r="I42" s="291"/>
      <c r="J42" s="194">
        <f>'01-Mapa de riesgo-UO'!AW43</f>
        <v>0</v>
      </c>
      <c r="K42" s="246"/>
      <c r="L42" s="245"/>
      <c r="M42" s="245"/>
      <c r="N42" s="245"/>
      <c r="O42" s="245"/>
      <c r="P42" s="245"/>
      <c r="Q42" s="245"/>
      <c r="R42" s="245"/>
      <c r="S42" s="286"/>
    </row>
    <row r="43" spans="1:19" ht="62.45" customHeight="1" x14ac:dyDescent="0.2">
      <c r="A43" s="287">
        <v>12</v>
      </c>
      <c r="B43" s="246">
        <f>'01-Mapa de riesgo-UO'!D44</f>
        <v>0</v>
      </c>
      <c r="C43" s="246">
        <f>+'01-Mapa de riesgo-UO'!F44</f>
        <v>0</v>
      </c>
      <c r="D43" s="289">
        <f>'01-Mapa de riesgo-UO'!J44</f>
        <v>0</v>
      </c>
      <c r="E43" s="289">
        <f>'01-Mapa de riesgo-UO'!K44</f>
        <v>0</v>
      </c>
      <c r="F43" s="289">
        <f>'01-Mapa de riesgo-UO'!L44</f>
        <v>0</v>
      </c>
      <c r="G43" s="193">
        <f>'01-Mapa de riesgo-UO'!I44</f>
        <v>0</v>
      </c>
      <c r="H43" s="289">
        <f>'01-Mapa de riesgo-UO'!M44</f>
        <v>0</v>
      </c>
      <c r="I43" s="291" t="str">
        <f>'01-Mapa de riesgo-UO'!AT44</f>
        <v>LEVE</v>
      </c>
      <c r="J43" s="194">
        <f>'01-Mapa de riesgo-UO'!AW44</f>
        <v>0</v>
      </c>
      <c r="K43" s="246" t="str">
        <f t="shared" ref="K43" si="8">IF(I43="GRAVE","Debe formularse",IF(I43="MODERADO", "Si el proceso lo requiere","NO"))</f>
        <v>NO</v>
      </c>
      <c r="L43" s="245"/>
      <c r="M43" s="245"/>
      <c r="N43" s="245"/>
      <c r="O43" s="245"/>
      <c r="P43" s="245"/>
      <c r="Q43" s="245"/>
      <c r="R43" s="245"/>
      <c r="S43" s="286"/>
    </row>
    <row r="44" spans="1:19" ht="62.45" customHeight="1" x14ac:dyDescent="0.2">
      <c r="A44" s="287"/>
      <c r="B44" s="246"/>
      <c r="C44" s="246"/>
      <c r="D44" s="289"/>
      <c r="E44" s="289"/>
      <c r="F44" s="289"/>
      <c r="G44" s="193">
        <f>'01-Mapa de riesgo-UO'!I45</f>
        <v>0</v>
      </c>
      <c r="H44" s="289"/>
      <c r="I44" s="291"/>
      <c r="J44" s="194">
        <f>'01-Mapa de riesgo-UO'!AW45</f>
        <v>0</v>
      </c>
      <c r="K44" s="246"/>
      <c r="L44" s="245"/>
      <c r="M44" s="245"/>
      <c r="N44" s="245"/>
      <c r="O44" s="245"/>
      <c r="P44" s="245"/>
      <c r="Q44" s="245"/>
      <c r="R44" s="245"/>
      <c r="S44" s="286"/>
    </row>
    <row r="45" spans="1:19" ht="62.45" customHeight="1" x14ac:dyDescent="0.2">
      <c r="A45" s="287"/>
      <c r="B45" s="246"/>
      <c r="C45" s="246"/>
      <c r="D45" s="289"/>
      <c r="E45" s="289"/>
      <c r="F45" s="289"/>
      <c r="G45" s="193">
        <f>'01-Mapa de riesgo-UO'!I46</f>
        <v>0</v>
      </c>
      <c r="H45" s="289"/>
      <c r="I45" s="291"/>
      <c r="J45" s="194">
        <f>'01-Mapa de riesgo-UO'!AW46</f>
        <v>0</v>
      </c>
      <c r="K45" s="246"/>
      <c r="L45" s="245"/>
      <c r="M45" s="245"/>
      <c r="N45" s="245"/>
      <c r="O45" s="245"/>
      <c r="P45" s="245"/>
      <c r="Q45" s="245"/>
      <c r="R45" s="245"/>
      <c r="S45" s="286"/>
    </row>
    <row r="46" spans="1:19" ht="62.45" customHeight="1" x14ac:dyDescent="0.2">
      <c r="A46" s="287">
        <v>13</v>
      </c>
      <c r="B46" s="246">
        <f>'01-Mapa de riesgo-UO'!D47</f>
        <v>0</v>
      </c>
      <c r="C46" s="246">
        <f>+'01-Mapa de riesgo-UO'!F47</f>
        <v>0</v>
      </c>
      <c r="D46" s="289">
        <f>'01-Mapa de riesgo-UO'!J47</f>
        <v>0</v>
      </c>
      <c r="E46" s="289">
        <f>'01-Mapa de riesgo-UO'!K47</f>
        <v>0</v>
      </c>
      <c r="F46" s="289">
        <f>'01-Mapa de riesgo-UO'!L47</f>
        <v>0</v>
      </c>
      <c r="G46" s="193">
        <f>'01-Mapa de riesgo-UO'!I47</f>
        <v>0</v>
      </c>
      <c r="H46" s="289">
        <f>'01-Mapa de riesgo-UO'!M47</f>
        <v>0</v>
      </c>
      <c r="I46" s="291" t="str">
        <f>'01-Mapa de riesgo-UO'!AT47</f>
        <v>LEVE</v>
      </c>
      <c r="J46" s="194">
        <f>'01-Mapa de riesgo-UO'!AW47</f>
        <v>0</v>
      </c>
      <c r="K46" s="246" t="str">
        <f t="shared" ref="K46" si="9">IF(I46="GRAVE","Debe formularse",IF(I46="MODERADO", "Si el proceso lo requiere","NO"))</f>
        <v>NO</v>
      </c>
      <c r="L46" s="245"/>
      <c r="M46" s="245"/>
      <c r="N46" s="245"/>
      <c r="O46" s="245"/>
      <c r="P46" s="245"/>
      <c r="Q46" s="245"/>
      <c r="R46" s="245"/>
      <c r="S46" s="286"/>
    </row>
    <row r="47" spans="1:19" ht="62.45" customHeight="1" x14ac:dyDescent="0.2">
      <c r="A47" s="287"/>
      <c r="B47" s="246"/>
      <c r="C47" s="246"/>
      <c r="D47" s="289"/>
      <c r="E47" s="289"/>
      <c r="F47" s="289"/>
      <c r="G47" s="193">
        <f>'01-Mapa de riesgo-UO'!I48</f>
        <v>0</v>
      </c>
      <c r="H47" s="289"/>
      <c r="I47" s="291"/>
      <c r="J47" s="194">
        <f>'01-Mapa de riesgo-UO'!AW48</f>
        <v>0</v>
      </c>
      <c r="K47" s="246"/>
      <c r="L47" s="245"/>
      <c r="M47" s="245"/>
      <c r="N47" s="245"/>
      <c r="O47" s="245"/>
      <c r="P47" s="245"/>
      <c r="Q47" s="245"/>
      <c r="R47" s="245"/>
      <c r="S47" s="286"/>
    </row>
    <row r="48" spans="1:19" ht="62.45" customHeight="1" x14ac:dyDescent="0.2">
      <c r="A48" s="287"/>
      <c r="B48" s="246"/>
      <c r="C48" s="246"/>
      <c r="D48" s="289"/>
      <c r="E48" s="289"/>
      <c r="F48" s="289"/>
      <c r="G48" s="193">
        <f>'01-Mapa de riesgo-UO'!I49</f>
        <v>0</v>
      </c>
      <c r="H48" s="289"/>
      <c r="I48" s="291"/>
      <c r="J48" s="194">
        <f>'01-Mapa de riesgo-UO'!AW49</f>
        <v>0</v>
      </c>
      <c r="K48" s="246"/>
      <c r="L48" s="245"/>
      <c r="M48" s="245"/>
      <c r="N48" s="245"/>
      <c r="O48" s="245"/>
      <c r="P48" s="245"/>
      <c r="Q48" s="245"/>
      <c r="R48" s="245"/>
      <c r="S48" s="286"/>
    </row>
    <row r="49" spans="1:19" ht="62.45" customHeight="1" x14ac:dyDescent="0.2">
      <c r="A49" s="287">
        <v>14</v>
      </c>
      <c r="B49" s="246">
        <f>'01-Mapa de riesgo-UO'!D50</f>
        <v>0</v>
      </c>
      <c r="C49" s="246">
        <f>+'01-Mapa de riesgo-UO'!F50</f>
        <v>0</v>
      </c>
      <c r="D49" s="289">
        <f>'01-Mapa de riesgo-UO'!J50</f>
        <v>0</v>
      </c>
      <c r="E49" s="289">
        <f>'01-Mapa de riesgo-UO'!K50</f>
        <v>0</v>
      </c>
      <c r="F49" s="289">
        <f>'01-Mapa de riesgo-UO'!L50</f>
        <v>0</v>
      </c>
      <c r="G49" s="193">
        <f>'01-Mapa de riesgo-UO'!I50</f>
        <v>0</v>
      </c>
      <c r="H49" s="289">
        <f>'01-Mapa de riesgo-UO'!M50</f>
        <v>0</v>
      </c>
      <c r="I49" s="291" t="str">
        <f>'01-Mapa de riesgo-UO'!AT50</f>
        <v>LEVE</v>
      </c>
      <c r="J49" s="194">
        <f>'01-Mapa de riesgo-UO'!AW50</f>
        <v>0</v>
      </c>
      <c r="K49" s="246" t="str">
        <f t="shared" ref="K49" si="10">IF(I49="GRAVE","Debe formularse",IF(I49="MODERADO", "Si el proceso lo requiere","NO"))</f>
        <v>NO</v>
      </c>
      <c r="L49" s="245"/>
      <c r="M49" s="245"/>
      <c r="N49" s="245"/>
      <c r="O49" s="245"/>
      <c r="P49" s="245"/>
      <c r="Q49" s="245"/>
      <c r="R49" s="245"/>
      <c r="S49" s="286"/>
    </row>
    <row r="50" spans="1:19" ht="62.45" customHeight="1" x14ac:dyDescent="0.2">
      <c r="A50" s="287"/>
      <c r="B50" s="246"/>
      <c r="C50" s="246"/>
      <c r="D50" s="289"/>
      <c r="E50" s="289"/>
      <c r="F50" s="289"/>
      <c r="G50" s="193">
        <f>'01-Mapa de riesgo-UO'!I51</f>
        <v>0</v>
      </c>
      <c r="H50" s="289"/>
      <c r="I50" s="291"/>
      <c r="J50" s="194">
        <f>'01-Mapa de riesgo-UO'!AW51</f>
        <v>0</v>
      </c>
      <c r="K50" s="246"/>
      <c r="L50" s="245"/>
      <c r="M50" s="245"/>
      <c r="N50" s="245"/>
      <c r="O50" s="245"/>
      <c r="P50" s="245"/>
      <c r="Q50" s="245"/>
      <c r="R50" s="245"/>
      <c r="S50" s="286"/>
    </row>
    <row r="51" spans="1:19" ht="62.45" customHeight="1" x14ac:dyDescent="0.2">
      <c r="A51" s="287"/>
      <c r="B51" s="246"/>
      <c r="C51" s="246"/>
      <c r="D51" s="289"/>
      <c r="E51" s="289"/>
      <c r="F51" s="289"/>
      <c r="G51" s="193">
        <f>'01-Mapa de riesgo-UO'!I52</f>
        <v>0</v>
      </c>
      <c r="H51" s="289"/>
      <c r="I51" s="291"/>
      <c r="J51" s="194">
        <f>'01-Mapa de riesgo-UO'!AW52</f>
        <v>0</v>
      </c>
      <c r="K51" s="246"/>
      <c r="L51" s="245"/>
      <c r="M51" s="245"/>
      <c r="N51" s="245"/>
      <c r="O51" s="245"/>
      <c r="P51" s="245"/>
      <c r="Q51" s="245"/>
      <c r="R51" s="245"/>
      <c r="S51" s="286"/>
    </row>
    <row r="52" spans="1:19" ht="62.45" customHeight="1" x14ac:dyDescent="0.2">
      <c r="A52" s="287">
        <v>15</v>
      </c>
      <c r="B52" s="246">
        <f>'01-Mapa de riesgo-UO'!D53</f>
        <v>0</v>
      </c>
      <c r="C52" s="246">
        <f>+'01-Mapa de riesgo-UO'!F53</f>
        <v>0</v>
      </c>
      <c r="D52" s="289">
        <f>'01-Mapa de riesgo-UO'!J53</f>
        <v>0</v>
      </c>
      <c r="E52" s="289">
        <f>'01-Mapa de riesgo-UO'!K53</f>
        <v>0</v>
      </c>
      <c r="F52" s="289">
        <f>'01-Mapa de riesgo-UO'!L53</f>
        <v>0</v>
      </c>
      <c r="G52" s="193">
        <f>'01-Mapa de riesgo-UO'!I53</f>
        <v>0</v>
      </c>
      <c r="H52" s="289">
        <f>'01-Mapa de riesgo-UO'!M53</f>
        <v>0</v>
      </c>
      <c r="I52" s="291" t="str">
        <f>'01-Mapa de riesgo-UO'!AT53</f>
        <v>LEVE</v>
      </c>
      <c r="J52" s="194">
        <f>'01-Mapa de riesgo-UO'!AW53</f>
        <v>0</v>
      </c>
      <c r="K52" s="246" t="str">
        <f t="shared" ref="K52" si="11">IF(I52="GRAVE","Debe formularse",IF(I52="MODERADO", "Si el proceso lo requiere","NO"))</f>
        <v>NO</v>
      </c>
      <c r="L52" s="245"/>
      <c r="M52" s="245"/>
      <c r="N52" s="245"/>
      <c r="O52" s="245"/>
      <c r="P52" s="245"/>
      <c r="Q52" s="245"/>
      <c r="R52" s="245"/>
      <c r="S52" s="286"/>
    </row>
    <row r="53" spans="1:19" ht="62.45" customHeight="1" x14ac:dyDescent="0.2">
      <c r="A53" s="287"/>
      <c r="B53" s="246"/>
      <c r="C53" s="246"/>
      <c r="D53" s="289"/>
      <c r="E53" s="289"/>
      <c r="F53" s="289"/>
      <c r="G53" s="193">
        <f>'01-Mapa de riesgo-UO'!I54</f>
        <v>0</v>
      </c>
      <c r="H53" s="289"/>
      <c r="I53" s="291"/>
      <c r="J53" s="194">
        <f>'01-Mapa de riesgo-UO'!AW54</f>
        <v>0</v>
      </c>
      <c r="K53" s="246"/>
      <c r="L53" s="245"/>
      <c r="M53" s="245"/>
      <c r="N53" s="245"/>
      <c r="O53" s="245"/>
      <c r="P53" s="245"/>
      <c r="Q53" s="245"/>
      <c r="R53" s="245"/>
      <c r="S53" s="286"/>
    </row>
    <row r="54" spans="1:19" ht="62.45" customHeight="1" x14ac:dyDescent="0.2">
      <c r="A54" s="287"/>
      <c r="B54" s="246"/>
      <c r="C54" s="246"/>
      <c r="D54" s="289"/>
      <c r="E54" s="289"/>
      <c r="F54" s="289"/>
      <c r="G54" s="193">
        <f>'01-Mapa de riesgo-UO'!I55</f>
        <v>0</v>
      </c>
      <c r="H54" s="289"/>
      <c r="I54" s="291"/>
      <c r="J54" s="194">
        <f>'01-Mapa de riesgo-UO'!AW55</f>
        <v>0</v>
      </c>
      <c r="K54" s="246"/>
      <c r="L54" s="245"/>
      <c r="M54" s="245"/>
      <c r="N54" s="245"/>
      <c r="O54" s="245"/>
      <c r="P54" s="245"/>
      <c r="Q54" s="245"/>
      <c r="R54" s="245"/>
      <c r="S54" s="286"/>
    </row>
    <row r="55" spans="1:19" ht="62.45" customHeight="1" x14ac:dyDescent="0.2">
      <c r="A55" s="287">
        <v>16</v>
      </c>
      <c r="B55" s="246">
        <f>'01-Mapa de riesgo-UO'!D56</f>
        <v>0</v>
      </c>
      <c r="C55" s="246">
        <f>+'01-Mapa de riesgo-UO'!F56</f>
        <v>0</v>
      </c>
      <c r="D55" s="289">
        <f>'01-Mapa de riesgo-UO'!J56</f>
        <v>0</v>
      </c>
      <c r="E55" s="289">
        <f>'01-Mapa de riesgo-UO'!K56</f>
        <v>0</v>
      </c>
      <c r="F55" s="289">
        <f>'01-Mapa de riesgo-UO'!L56</f>
        <v>0</v>
      </c>
      <c r="G55" s="193">
        <f>'01-Mapa de riesgo-UO'!I56</f>
        <v>0</v>
      </c>
      <c r="H55" s="289">
        <f>'01-Mapa de riesgo-UO'!M56</f>
        <v>0</v>
      </c>
      <c r="I55" s="291" t="str">
        <f>'01-Mapa de riesgo-UO'!AT56</f>
        <v>LEVE</v>
      </c>
      <c r="J55" s="194">
        <f>'01-Mapa de riesgo-UO'!AW56</f>
        <v>0</v>
      </c>
      <c r="K55" s="246" t="str">
        <f t="shared" ref="K55" si="12">IF(I55="GRAVE","Debe formularse",IF(I55="MODERADO", "Si el proceso lo requiere","NO"))</f>
        <v>NO</v>
      </c>
      <c r="L55" s="245"/>
      <c r="M55" s="245"/>
      <c r="N55" s="245"/>
      <c r="O55" s="245"/>
      <c r="P55" s="245"/>
      <c r="Q55" s="245"/>
      <c r="R55" s="245"/>
      <c r="S55" s="286"/>
    </row>
    <row r="56" spans="1:19" ht="62.45" customHeight="1" x14ac:dyDescent="0.2">
      <c r="A56" s="287"/>
      <c r="B56" s="246"/>
      <c r="C56" s="246"/>
      <c r="D56" s="289"/>
      <c r="E56" s="289"/>
      <c r="F56" s="289"/>
      <c r="G56" s="193">
        <f>'01-Mapa de riesgo-UO'!I57</f>
        <v>0</v>
      </c>
      <c r="H56" s="289"/>
      <c r="I56" s="291"/>
      <c r="J56" s="194">
        <f>'01-Mapa de riesgo-UO'!AW57</f>
        <v>0</v>
      </c>
      <c r="K56" s="246"/>
      <c r="L56" s="245"/>
      <c r="M56" s="245"/>
      <c r="N56" s="245"/>
      <c r="O56" s="245"/>
      <c r="P56" s="245"/>
      <c r="Q56" s="245"/>
      <c r="R56" s="245"/>
      <c r="S56" s="286"/>
    </row>
    <row r="57" spans="1:19" ht="62.45" customHeight="1" x14ac:dyDescent="0.2">
      <c r="A57" s="287"/>
      <c r="B57" s="246"/>
      <c r="C57" s="246"/>
      <c r="D57" s="289"/>
      <c r="E57" s="289"/>
      <c r="F57" s="289"/>
      <c r="G57" s="193">
        <f>'01-Mapa de riesgo-UO'!I58</f>
        <v>0</v>
      </c>
      <c r="H57" s="289"/>
      <c r="I57" s="291"/>
      <c r="J57" s="194">
        <f>'01-Mapa de riesgo-UO'!AW58</f>
        <v>0</v>
      </c>
      <c r="K57" s="246"/>
      <c r="L57" s="245"/>
      <c r="M57" s="245"/>
      <c r="N57" s="245"/>
      <c r="O57" s="245"/>
      <c r="P57" s="245"/>
      <c r="Q57" s="245"/>
      <c r="R57" s="245"/>
      <c r="S57" s="286"/>
    </row>
    <row r="58" spans="1:19" ht="62.45" customHeight="1" x14ac:dyDescent="0.2">
      <c r="A58" s="287">
        <v>17</v>
      </c>
      <c r="B58" s="246">
        <f>'01-Mapa de riesgo-UO'!D59</f>
        <v>0</v>
      </c>
      <c r="C58" s="246">
        <f>+'01-Mapa de riesgo-UO'!F59</f>
        <v>0</v>
      </c>
      <c r="D58" s="289">
        <f>'01-Mapa de riesgo-UO'!J59</f>
        <v>0</v>
      </c>
      <c r="E58" s="289">
        <f>'01-Mapa de riesgo-UO'!K59</f>
        <v>0</v>
      </c>
      <c r="F58" s="289">
        <f>'01-Mapa de riesgo-UO'!L59</f>
        <v>0</v>
      </c>
      <c r="G58" s="193">
        <f>'01-Mapa de riesgo-UO'!I59</f>
        <v>0</v>
      </c>
      <c r="H58" s="289">
        <f>'01-Mapa de riesgo-UO'!M59</f>
        <v>0</v>
      </c>
      <c r="I58" s="291" t="str">
        <f>'01-Mapa de riesgo-UO'!AT59</f>
        <v>LEVE</v>
      </c>
      <c r="J58" s="194">
        <f>'01-Mapa de riesgo-UO'!AW59</f>
        <v>0</v>
      </c>
      <c r="K58" s="246" t="str">
        <f t="shared" ref="K58" si="13">IF(I58="GRAVE","Debe formularse",IF(I58="MODERADO", "Si el proceso lo requiere","NO"))</f>
        <v>NO</v>
      </c>
      <c r="L58" s="245"/>
      <c r="M58" s="245"/>
      <c r="N58" s="245"/>
      <c r="O58" s="245"/>
      <c r="P58" s="245"/>
      <c r="Q58" s="245"/>
      <c r="R58" s="245"/>
      <c r="S58" s="286"/>
    </row>
    <row r="59" spans="1:19" ht="62.45" customHeight="1" x14ac:dyDescent="0.2">
      <c r="A59" s="287"/>
      <c r="B59" s="246"/>
      <c r="C59" s="246"/>
      <c r="D59" s="289"/>
      <c r="E59" s="289"/>
      <c r="F59" s="289"/>
      <c r="G59" s="193">
        <f>'01-Mapa de riesgo-UO'!I60</f>
        <v>0</v>
      </c>
      <c r="H59" s="289"/>
      <c r="I59" s="291"/>
      <c r="J59" s="194">
        <f>'01-Mapa de riesgo-UO'!AW60</f>
        <v>0</v>
      </c>
      <c r="K59" s="246"/>
      <c r="L59" s="245"/>
      <c r="M59" s="245"/>
      <c r="N59" s="245"/>
      <c r="O59" s="245"/>
      <c r="P59" s="245"/>
      <c r="Q59" s="245"/>
      <c r="R59" s="245"/>
      <c r="S59" s="286"/>
    </row>
    <row r="60" spans="1:19" ht="62.45" customHeight="1" x14ac:dyDescent="0.2">
      <c r="A60" s="287"/>
      <c r="B60" s="246"/>
      <c r="C60" s="246"/>
      <c r="D60" s="289"/>
      <c r="E60" s="289"/>
      <c r="F60" s="289"/>
      <c r="G60" s="193">
        <f>'01-Mapa de riesgo-UO'!I61</f>
        <v>0</v>
      </c>
      <c r="H60" s="289"/>
      <c r="I60" s="291"/>
      <c r="J60" s="194">
        <f>'01-Mapa de riesgo-UO'!AW61</f>
        <v>0</v>
      </c>
      <c r="K60" s="246"/>
      <c r="L60" s="245"/>
      <c r="M60" s="245"/>
      <c r="N60" s="245"/>
      <c r="O60" s="245"/>
      <c r="P60" s="245"/>
      <c r="Q60" s="245"/>
      <c r="R60" s="245"/>
      <c r="S60" s="286"/>
    </row>
    <row r="61" spans="1:19" ht="62.45" customHeight="1" x14ac:dyDescent="0.2">
      <c r="A61" s="287">
        <v>18</v>
      </c>
      <c r="B61" s="246">
        <f>'01-Mapa de riesgo-UO'!D62</f>
        <v>0</v>
      </c>
      <c r="C61" s="246">
        <f>+'01-Mapa de riesgo-UO'!F62</f>
        <v>0</v>
      </c>
      <c r="D61" s="289">
        <f>'01-Mapa de riesgo-UO'!J62</f>
        <v>0</v>
      </c>
      <c r="E61" s="289">
        <f>'01-Mapa de riesgo-UO'!K62</f>
        <v>0</v>
      </c>
      <c r="F61" s="289">
        <f>'01-Mapa de riesgo-UO'!L62</f>
        <v>0</v>
      </c>
      <c r="G61" s="193">
        <f>'01-Mapa de riesgo-UO'!I62</f>
        <v>0</v>
      </c>
      <c r="H61" s="289">
        <f>'01-Mapa de riesgo-UO'!M62</f>
        <v>0</v>
      </c>
      <c r="I61" s="291" t="str">
        <f>'01-Mapa de riesgo-UO'!AT62</f>
        <v>LEVE</v>
      </c>
      <c r="J61" s="194">
        <f>'01-Mapa de riesgo-UO'!AW62</f>
        <v>0</v>
      </c>
      <c r="K61" s="246" t="str">
        <f t="shared" ref="K61" si="14">IF(I61="GRAVE","Debe formularse",IF(I61="MODERADO", "Si el proceso lo requiere","NO"))</f>
        <v>NO</v>
      </c>
      <c r="L61" s="245"/>
      <c r="M61" s="245"/>
      <c r="N61" s="245"/>
      <c r="O61" s="245"/>
      <c r="P61" s="245"/>
      <c r="Q61" s="245"/>
      <c r="R61" s="245"/>
      <c r="S61" s="286"/>
    </row>
    <row r="62" spans="1:19" ht="62.45" customHeight="1" x14ac:dyDescent="0.2">
      <c r="A62" s="287"/>
      <c r="B62" s="246"/>
      <c r="C62" s="246"/>
      <c r="D62" s="289"/>
      <c r="E62" s="289"/>
      <c r="F62" s="289"/>
      <c r="G62" s="193">
        <f>'01-Mapa de riesgo-UO'!I63</f>
        <v>0</v>
      </c>
      <c r="H62" s="289"/>
      <c r="I62" s="291"/>
      <c r="J62" s="194">
        <f>'01-Mapa de riesgo-UO'!AW63</f>
        <v>0</v>
      </c>
      <c r="K62" s="246"/>
      <c r="L62" s="245"/>
      <c r="M62" s="245"/>
      <c r="N62" s="245"/>
      <c r="O62" s="245"/>
      <c r="P62" s="245"/>
      <c r="Q62" s="245"/>
      <c r="R62" s="245"/>
      <c r="S62" s="286"/>
    </row>
    <row r="63" spans="1:19" ht="62.45" customHeight="1" x14ac:dyDescent="0.2">
      <c r="A63" s="287"/>
      <c r="B63" s="246"/>
      <c r="C63" s="246"/>
      <c r="D63" s="289"/>
      <c r="E63" s="289"/>
      <c r="F63" s="289"/>
      <c r="G63" s="193">
        <f>'01-Mapa de riesgo-UO'!I64</f>
        <v>0</v>
      </c>
      <c r="H63" s="289"/>
      <c r="I63" s="291"/>
      <c r="J63" s="194">
        <f>'01-Mapa de riesgo-UO'!AW64</f>
        <v>0</v>
      </c>
      <c r="K63" s="246"/>
      <c r="L63" s="245"/>
      <c r="M63" s="245"/>
      <c r="N63" s="245"/>
      <c r="O63" s="245"/>
      <c r="P63" s="245"/>
      <c r="Q63" s="245"/>
      <c r="R63" s="245"/>
      <c r="S63" s="286"/>
    </row>
    <row r="64" spans="1:19" ht="62.45" customHeight="1" x14ac:dyDescent="0.2">
      <c r="A64" s="287">
        <v>19</v>
      </c>
      <c r="B64" s="246">
        <f>'01-Mapa de riesgo-UO'!D65</f>
        <v>0</v>
      </c>
      <c r="C64" s="246">
        <f>+'01-Mapa de riesgo-UO'!F65</f>
        <v>0</v>
      </c>
      <c r="D64" s="289">
        <f>'01-Mapa de riesgo-UO'!J65</f>
        <v>0</v>
      </c>
      <c r="E64" s="289">
        <f>'01-Mapa de riesgo-UO'!K65</f>
        <v>0</v>
      </c>
      <c r="F64" s="289">
        <f>'01-Mapa de riesgo-UO'!L65</f>
        <v>0</v>
      </c>
      <c r="G64" s="193">
        <f>'01-Mapa de riesgo-UO'!I65</f>
        <v>0</v>
      </c>
      <c r="H64" s="289">
        <f>'01-Mapa de riesgo-UO'!M65</f>
        <v>0</v>
      </c>
      <c r="I64" s="291" t="str">
        <f>'01-Mapa de riesgo-UO'!AT65</f>
        <v>LEVE</v>
      </c>
      <c r="J64" s="194">
        <f>'01-Mapa de riesgo-UO'!AW65</f>
        <v>0</v>
      </c>
      <c r="K64" s="246" t="str">
        <f t="shared" ref="K64" si="15">IF(I64="GRAVE","Debe formularse",IF(I64="MODERADO", "Si el proceso lo requiere","NO"))</f>
        <v>NO</v>
      </c>
      <c r="L64" s="245"/>
      <c r="M64" s="245"/>
      <c r="N64" s="245"/>
      <c r="O64" s="245"/>
      <c r="P64" s="245"/>
      <c r="Q64" s="245"/>
      <c r="R64" s="245"/>
      <c r="S64" s="286"/>
    </row>
    <row r="65" spans="1:19" ht="62.45" customHeight="1" x14ac:dyDescent="0.2">
      <c r="A65" s="287"/>
      <c r="B65" s="246"/>
      <c r="C65" s="246"/>
      <c r="D65" s="289"/>
      <c r="E65" s="289"/>
      <c r="F65" s="289"/>
      <c r="G65" s="193">
        <f>'01-Mapa de riesgo-UO'!I66</f>
        <v>0</v>
      </c>
      <c r="H65" s="289"/>
      <c r="I65" s="291"/>
      <c r="J65" s="194">
        <f>'01-Mapa de riesgo-UO'!AW66</f>
        <v>0</v>
      </c>
      <c r="K65" s="246"/>
      <c r="L65" s="245"/>
      <c r="M65" s="245"/>
      <c r="N65" s="245"/>
      <c r="O65" s="245"/>
      <c r="P65" s="245"/>
      <c r="Q65" s="245"/>
      <c r="R65" s="245"/>
      <c r="S65" s="286"/>
    </row>
    <row r="66" spans="1:19" ht="62.45" customHeight="1" x14ac:dyDescent="0.2">
      <c r="A66" s="287"/>
      <c r="B66" s="246"/>
      <c r="C66" s="246"/>
      <c r="D66" s="289"/>
      <c r="E66" s="289"/>
      <c r="F66" s="289"/>
      <c r="G66" s="193">
        <f>'01-Mapa de riesgo-UO'!I67</f>
        <v>0</v>
      </c>
      <c r="H66" s="289"/>
      <c r="I66" s="291"/>
      <c r="J66" s="194">
        <f>'01-Mapa de riesgo-UO'!AW67</f>
        <v>0</v>
      </c>
      <c r="K66" s="246"/>
      <c r="L66" s="245"/>
      <c r="M66" s="245"/>
      <c r="N66" s="245"/>
      <c r="O66" s="245"/>
      <c r="P66" s="245"/>
      <c r="Q66" s="245"/>
      <c r="R66" s="245"/>
      <c r="S66" s="286"/>
    </row>
    <row r="67" spans="1:19" ht="62.45" customHeight="1" x14ac:dyDescent="0.2">
      <c r="A67" s="287">
        <v>20</v>
      </c>
      <c r="B67" s="246">
        <f>'01-Mapa de riesgo-UO'!D68</f>
        <v>0</v>
      </c>
      <c r="C67" s="246">
        <f>+'01-Mapa de riesgo-UO'!F68</f>
        <v>0</v>
      </c>
      <c r="D67" s="289">
        <f>'01-Mapa de riesgo-UO'!J68</f>
        <v>0</v>
      </c>
      <c r="E67" s="289">
        <f>'01-Mapa de riesgo-UO'!K68</f>
        <v>0</v>
      </c>
      <c r="F67" s="289">
        <f>'01-Mapa de riesgo-UO'!L68</f>
        <v>0</v>
      </c>
      <c r="G67" s="193">
        <f>'01-Mapa de riesgo-UO'!I68</f>
        <v>0</v>
      </c>
      <c r="H67" s="289">
        <f>'01-Mapa de riesgo-UO'!M68</f>
        <v>0</v>
      </c>
      <c r="I67" s="291" t="str">
        <f>'01-Mapa de riesgo-UO'!AT68</f>
        <v>LEVE</v>
      </c>
      <c r="J67" s="194">
        <f>'01-Mapa de riesgo-UO'!AW68</f>
        <v>0</v>
      </c>
      <c r="K67" s="246" t="str">
        <f t="shared" ref="K67" si="16">IF(I67="GRAVE","Debe formularse",IF(I67="MODERADO", "Si el proceso lo requiere","NO"))</f>
        <v>NO</v>
      </c>
      <c r="L67" s="245"/>
      <c r="M67" s="245"/>
      <c r="N67" s="245"/>
      <c r="O67" s="245"/>
      <c r="P67" s="245"/>
      <c r="Q67" s="245"/>
      <c r="R67" s="245"/>
      <c r="S67" s="286"/>
    </row>
    <row r="68" spans="1:19" ht="62.45" customHeight="1" x14ac:dyDescent="0.2">
      <c r="A68" s="287"/>
      <c r="B68" s="246"/>
      <c r="C68" s="246"/>
      <c r="D68" s="289"/>
      <c r="E68" s="289"/>
      <c r="F68" s="289"/>
      <c r="G68" s="193">
        <f>'01-Mapa de riesgo-UO'!I69</f>
        <v>0</v>
      </c>
      <c r="H68" s="289"/>
      <c r="I68" s="291"/>
      <c r="J68" s="194">
        <f>'01-Mapa de riesgo-UO'!AW69</f>
        <v>0</v>
      </c>
      <c r="K68" s="246"/>
      <c r="L68" s="245"/>
      <c r="M68" s="245"/>
      <c r="N68" s="245"/>
      <c r="O68" s="245"/>
      <c r="P68" s="245"/>
      <c r="Q68" s="245"/>
      <c r="R68" s="245"/>
      <c r="S68" s="286"/>
    </row>
    <row r="69" spans="1:19" ht="62.45" customHeight="1" x14ac:dyDescent="0.2">
      <c r="A69" s="287"/>
      <c r="B69" s="246"/>
      <c r="C69" s="246"/>
      <c r="D69" s="289"/>
      <c r="E69" s="289"/>
      <c r="F69" s="289"/>
      <c r="G69" s="193">
        <f>'01-Mapa de riesgo-UO'!I70</f>
        <v>0</v>
      </c>
      <c r="H69" s="289"/>
      <c r="I69" s="291"/>
      <c r="J69" s="194">
        <f>'01-Mapa de riesgo-UO'!AW70</f>
        <v>0</v>
      </c>
      <c r="K69" s="246"/>
      <c r="L69" s="245"/>
      <c r="M69" s="245"/>
      <c r="N69" s="245"/>
      <c r="O69" s="245"/>
      <c r="P69" s="245"/>
      <c r="Q69" s="245"/>
      <c r="R69" s="245"/>
      <c r="S69" s="286"/>
    </row>
    <row r="70" spans="1:19" ht="62.45" customHeight="1" x14ac:dyDescent="0.2">
      <c r="A70" s="287">
        <v>21</v>
      </c>
      <c r="B70" s="246">
        <f>'01-Mapa de riesgo-UO'!D71</f>
        <v>0</v>
      </c>
      <c r="C70" s="246">
        <f>+'01-Mapa de riesgo-UO'!F71</f>
        <v>0</v>
      </c>
      <c r="D70" s="289">
        <f>'01-Mapa de riesgo-UO'!J71</f>
        <v>0</v>
      </c>
      <c r="E70" s="289">
        <f>'01-Mapa de riesgo-UO'!K71</f>
        <v>0</v>
      </c>
      <c r="F70" s="289">
        <f>'01-Mapa de riesgo-UO'!L71</f>
        <v>0</v>
      </c>
      <c r="G70" s="193">
        <f>'01-Mapa de riesgo-UO'!I71</f>
        <v>0</v>
      </c>
      <c r="H70" s="289">
        <f>'01-Mapa de riesgo-UO'!M71</f>
        <v>0</v>
      </c>
      <c r="I70" s="291" t="str">
        <f>'01-Mapa de riesgo-UO'!AT71</f>
        <v>LEVE</v>
      </c>
      <c r="J70" s="194">
        <f>'01-Mapa de riesgo-UO'!AW71</f>
        <v>0</v>
      </c>
      <c r="K70" s="246" t="str">
        <f t="shared" ref="K70" si="17">IF(I70="GRAVE","Debe formularse",IF(I70="MODERADO", "Si el proceso lo requiere","NO"))</f>
        <v>NO</v>
      </c>
      <c r="L70" s="245"/>
      <c r="M70" s="245"/>
      <c r="N70" s="245"/>
      <c r="O70" s="245"/>
      <c r="P70" s="245"/>
      <c r="Q70" s="245"/>
      <c r="R70" s="245"/>
      <c r="S70" s="286"/>
    </row>
    <row r="71" spans="1:19" ht="62.45" customHeight="1" x14ac:dyDescent="0.2">
      <c r="A71" s="287"/>
      <c r="B71" s="246"/>
      <c r="C71" s="246"/>
      <c r="D71" s="289"/>
      <c r="E71" s="289"/>
      <c r="F71" s="289"/>
      <c r="G71" s="193">
        <f>'01-Mapa de riesgo-UO'!I72</f>
        <v>0</v>
      </c>
      <c r="H71" s="289"/>
      <c r="I71" s="291"/>
      <c r="J71" s="194">
        <f>'01-Mapa de riesgo-UO'!AW72</f>
        <v>0</v>
      </c>
      <c r="K71" s="246"/>
      <c r="L71" s="245"/>
      <c r="M71" s="245"/>
      <c r="N71" s="245"/>
      <c r="O71" s="245"/>
      <c r="P71" s="245"/>
      <c r="Q71" s="245"/>
      <c r="R71" s="245"/>
      <c r="S71" s="286"/>
    </row>
    <row r="72" spans="1:19" ht="62.45" customHeight="1" x14ac:dyDescent="0.2">
      <c r="A72" s="287"/>
      <c r="B72" s="246"/>
      <c r="C72" s="246"/>
      <c r="D72" s="289"/>
      <c r="E72" s="289"/>
      <c r="F72" s="289"/>
      <c r="G72" s="193">
        <f>'01-Mapa de riesgo-UO'!I73</f>
        <v>0</v>
      </c>
      <c r="H72" s="289"/>
      <c r="I72" s="291"/>
      <c r="J72" s="194">
        <f>'01-Mapa de riesgo-UO'!AW73</f>
        <v>0</v>
      </c>
      <c r="K72" s="246"/>
      <c r="L72" s="245"/>
      <c r="M72" s="245"/>
      <c r="N72" s="245"/>
      <c r="O72" s="245"/>
      <c r="P72" s="245"/>
      <c r="Q72" s="245"/>
      <c r="R72" s="245"/>
      <c r="S72" s="286"/>
    </row>
    <row r="73" spans="1:19" ht="62.45" customHeight="1" x14ac:dyDescent="0.2">
      <c r="A73" s="287">
        <v>22</v>
      </c>
      <c r="B73" s="246">
        <f>'01-Mapa de riesgo-UO'!D74</f>
        <v>0</v>
      </c>
      <c r="C73" s="246">
        <f>+'01-Mapa de riesgo-UO'!F74</f>
        <v>0</v>
      </c>
      <c r="D73" s="289">
        <f>'01-Mapa de riesgo-UO'!J74</f>
        <v>0</v>
      </c>
      <c r="E73" s="289">
        <f>'01-Mapa de riesgo-UO'!K74</f>
        <v>0</v>
      </c>
      <c r="F73" s="289">
        <f>'01-Mapa de riesgo-UO'!L74</f>
        <v>0</v>
      </c>
      <c r="G73" s="193">
        <f>'01-Mapa de riesgo-UO'!I74</f>
        <v>0</v>
      </c>
      <c r="H73" s="289">
        <f>'01-Mapa de riesgo-UO'!M74</f>
        <v>0</v>
      </c>
      <c r="I73" s="291" t="str">
        <f>'01-Mapa de riesgo-UO'!AT74</f>
        <v>LEVE</v>
      </c>
      <c r="J73" s="194">
        <f>'01-Mapa de riesgo-UO'!AW74</f>
        <v>0</v>
      </c>
      <c r="K73" s="246" t="str">
        <f t="shared" ref="K73" si="18">IF(I73="GRAVE","Debe formularse",IF(I73="MODERADO", "Si el proceso lo requiere","NO"))</f>
        <v>NO</v>
      </c>
      <c r="L73" s="245"/>
      <c r="M73" s="245"/>
      <c r="N73" s="245"/>
      <c r="O73" s="245"/>
      <c r="P73" s="245"/>
      <c r="Q73" s="245"/>
      <c r="R73" s="245"/>
      <c r="S73" s="286"/>
    </row>
    <row r="74" spans="1:19" ht="62.45" customHeight="1" x14ac:dyDescent="0.2">
      <c r="A74" s="287"/>
      <c r="B74" s="246"/>
      <c r="C74" s="246"/>
      <c r="D74" s="289"/>
      <c r="E74" s="289"/>
      <c r="F74" s="289"/>
      <c r="G74" s="193">
        <f>'01-Mapa de riesgo-UO'!I75</f>
        <v>0</v>
      </c>
      <c r="H74" s="289"/>
      <c r="I74" s="291"/>
      <c r="J74" s="194">
        <f>'01-Mapa de riesgo-UO'!AW75</f>
        <v>0</v>
      </c>
      <c r="K74" s="246"/>
      <c r="L74" s="245"/>
      <c r="M74" s="245"/>
      <c r="N74" s="245"/>
      <c r="O74" s="245"/>
      <c r="P74" s="245"/>
      <c r="Q74" s="245"/>
      <c r="R74" s="245"/>
      <c r="S74" s="286"/>
    </row>
    <row r="75" spans="1:19" ht="62.45" customHeight="1" thickBot="1" x14ac:dyDescent="0.25">
      <c r="A75" s="288"/>
      <c r="B75" s="285"/>
      <c r="C75" s="285"/>
      <c r="D75" s="290"/>
      <c r="E75" s="290"/>
      <c r="F75" s="290"/>
      <c r="G75" s="195">
        <f>'01-Mapa de riesgo-UO'!I76</f>
        <v>0</v>
      </c>
      <c r="H75" s="290"/>
      <c r="I75" s="292"/>
      <c r="J75" s="196">
        <f>'01-Mapa de riesgo-UO'!AW76</f>
        <v>0</v>
      </c>
      <c r="K75" s="285"/>
      <c r="L75" s="293"/>
      <c r="M75" s="293"/>
      <c r="N75" s="293"/>
      <c r="O75" s="293"/>
      <c r="P75" s="293"/>
      <c r="Q75" s="293"/>
      <c r="R75" s="293"/>
      <c r="S75" s="294"/>
    </row>
  </sheetData>
  <sheetProtection algorithmName="SHA-512" hashValue="ppGayuP+II2/lK5ws+GubqNHgoOhtuOK0Py1HqDCf4TY9QxJH+QENJV2eO3Fg8MFzEN4O3cY6MqsPjvVKZehuA==" saltValue="CxmlksSRu6ce5rWBGxyrgA==" spinCount="100000" sheet="1" selectLockedCells="1"/>
  <mergeCells count="306">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s>
  <phoneticPr fontId="2" type="noConversion"/>
  <conditionalFormatting sqref="I10:I75">
    <cfRule type="cellIs" dxfId="111" priority="16" stopIfTrue="1" operator="equal">
      <formula>"GRAVE"</formula>
    </cfRule>
    <cfRule type="cellIs" dxfId="110" priority="17" stopIfTrue="1" operator="equal">
      <formula>"MODERADO"</formula>
    </cfRule>
    <cfRule type="cellIs" dxfId="109" priority="18" stopIfTrue="1" operator="equal">
      <formula>"LEVE"</formula>
    </cfRule>
  </conditionalFormatting>
  <conditionalFormatting sqref="K10:K69">
    <cfRule type="containsText" dxfId="108" priority="49" operator="containsText" text="Debe formularse">
      <formula>NOT(ISERROR(SEARCH("Debe formularse",K10)))</formula>
    </cfRule>
  </conditionalFormatting>
  <conditionalFormatting sqref="K10:K75">
    <cfRule type="cellIs" dxfId="107" priority="13" operator="equal">
      <formula>"NO"</formula>
    </cfRule>
    <cfRule type="containsText" dxfId="106" priority="14" operator="containsText" text="Si el proceso lo requiere">
      <formula>NOT(ISERROR(SEARCH("Si el proceso lo requiere",K10)))</formula>
    </cfRule>
  </conditionalFormatting>
  <conditionalFormatting sqref="K16:K18">
    <cfRule type="containsText" dxfId="105" priority="48" operator="containsText" text="SI el proceso lo requiere">
      <formula>NOT(ISERROR(SEARCH("SI el proceso lo requiere",K16)))</formula>
    </cfRule>
  </conditionalFormatting>
  <conditionalFormatting sqref="K70:K75">
    <cfRule type="containsText" dxfId="104" priority="15" operator="containsText" text="Debe formularse">
      <formula>NOT(ISERROR(SEARCH("Debe formularse",K70)))</formula>
    </cfRule>
  </conditionalFormatting>
  <conditionalFormatting sqref="L10 L19:N19 L22:N22 L25:N25 L28:N28 L31:N31 L34:N34 L37:N37 L40:N40 L43:N43 L46:N46 L49:N49 L52:N52 L55:N55 L58:N58 L61:N61 L64:N64 L67:N67">
    <cfRule type="expression" dxfId="103" priority="45">
      <formula>K10="NO"</formula>
    </cfRule>
  </conditionalFormatting>
  <conditionalFormatting sqref="L13:N13">
    <cfRule type="expression" dxfId="102" priority="8">
      <formula>K13="NO"</formula>
    </cfRule>
  </conditionalFormatting>
  <conditionalFormatting sqref="L16:N16">
    <cfRule type="expression" dxfId="101" priority="4">
      <formula>K16="NO"</formula>
    </cfRule>
  </conditionalFormatting>
  <conditionalFormatting sqref="L70:N70">
    <cfRule type="expression" dxfId="100" priority="22">
      <formula>K70="NO"</formula>
    </cfRule>
  </conditionalFormatting>
  <conditionalFormatting sqref="L73:N73">
    <cfRule type="expression" dxfId="99" priority="12">
      <formula>K73="NO"</formula>
    </cfRule>
  </conditionalFormatting>
  <conditionalFormatting sqref="O10:O75">
    <cfRule type="expression" dxfId="98" priority="3">
      <formula>K10="NO"</formula>
    </cfRule>
  </conditionalFormatting>
  <conditionalFormatting sqref="P10:R75">
    <cfRule type="expression" dxfId="97" priority="2">
      <formula>K10="NO"</formula>
    </cfRule>
  </conditionalFormatting>
  <conditionalFormatting sqref="S10:S18">
    <cfRule type="expression" dxfId="96" priority="42">
      <formula>K10="NO"</formula>
    </cfRule>
  </conditionalFormatting>
  <conditionalFormatting sqref="S19:S75">
    <cfRule type="expression" dxfId="95" priority="9">
      <formula>K19="NO"</formula>
    </cfRule>
  </conditionalFormatting>
  <dataValidations xWindow="1466" yWindow="553" count="5">
    <dataValidation allowBlank="1" showInputMessage="1" showErrorMessage="1" promptTitle="TRATAMIENTO DEL RIESGO" prompt="Defina el tratamiento a dar el riesgo" sqref="J10:J75" xr:uid="{00000000-0002-0000-0100-000000000000}"/>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xr:uid="{00000000-0002-0000-0100-000001000000}"/>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xr:uid="{00000000-0002-0000-0100-000002000000}"/>
    <dataValidation allowBlank="1" showInputMessage="1" showErrorMessage="1" promptTitle="Responable de recuperación" prompt="Establezca quien es el responsable de liderar la accción de recuperación." sqref="S13 S16 S19 S22 S25 S28 S31 S34 S37 S40 S43 S46 S49 S52 S55 S58 S61 S64 S67 S70 S73" xr:uid="{00000000-0002-0000-0100-000003000000}"/>
    <dataValidation type="custom" allowBlank="1" showInputMessage="1" showErrorMessage="1" sqref="L10 L13:N13 L16:N16 L19:N19 L22:N22 L25:N25 L28:N28 L31:N31 L34:N34 L37:N37 L40:N40 L43:N43 L46:N46 L49:N49 L52:N52 L55:N55 L58:N58 L61:N61 L64:N64 L67:N67 L70:N70 L73:N73" xr:uid="{00000000-0002-0000-0100-000004000000}">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142"/>
  <sheetViews>
    <sheetView showGridLines="0" tabSelected="1" zoomScale="85" zoomScaleNormal="85" zoomScaleSheetLayoutView="130" workbookViewId="0">
      <pane xSplit="5" ySplit="9" topLeftCell="R13" activePane="bottomRight" state="frozen"/>
      <selection pane="topRight" activeCell="D1" sqref="D1"/>
      <selection pane="bottomLeft" activeCell="A9" sqref="A9"/>
      <selection pane="bottomRight" activeCell="Y16" sqref="Y16"/>
    </sheetView>
  </sheetViews>
  <sheetFormatPr baseColWidth="10" defaultColWidth="11.42578125" defaultRowHeight="12.75" x14ac:dyDescent="0.2"/>
  <cols>
    <col min="1" max="1" width="5.28515625" style="10" customWidth="1"/>
    <col min="2" max="2" width="30" style="10" customWidth="1"/>
    <col min="3" max="3" width="14" style="10" customWidth="1"/>
    <col min="4" max="4" width="12" style="10" customWidth="1"/>
    <col min="5" max="5" width="24.7109375" style="10" customWidth="1"/>
    <col min="6" max="7" width="32.42578125" style="10" customWidth="1"/>
    <col min="8" max="8" width="24.7109375" style="10" customWidth="1"/>
    <col min="9" max="9" width="14.5703125" style="10" customWidth="1"/>
    <col min="10" max="10" width="12.42578125" style="10" customWidth="1"/>
    <col min="11" max="11" width="13.42578125" style="10" customWidth="1"/>
    <col min="12" max="13" width="35.7109375" style="10" customWidth="1"/>
    <col min="14" max="14" width="17.85546875" style="10" customWidth="1"/>
    <col min="15" max="15" width="26" style="10" customWidth="1"/>
    <col min="16" max="16" width="13.42578125" style="10" customWidth="1"/>
    <col min="17" max="17" width="9.7109375" style="10" customWidth="1"/>
    <col min="18" max="18" width="11.7109375" style="10" customWidth="1"/>
    <col min="19" max="19" width="35.7109375" style="10" customWidth="1"/>
    <col min="20" max="20" width="9.28515625" style="10" customWidth="1"/>
    <col min="21" max="21" width="19.42578125" style="10" customWidth="1"/>
    <col min="22" max="23" width="20.7109375" style="10" customWidth="1"/>
    <col min="24" max="24" width="13.140625" style="10" customWidth="1"/>
    <col min="25" max="25" width="30.7109375" style="10" customWidth="1"/>
    <col min="26" max="26" width="18.140625" style="10" customWidth="1"/>
    <col min="27" max="27" width="30.7109375" style="10" customWidth="1"/>
    <col min="28" max="28" width="16.42578125" style="10" customWidth="1"/>
    <col min="29" max="16384" width="11.42578125" style="10"/>
  </cols>
  <sheetData>
    <row r="1" spans="1:29" ht="19.5" customHeight="1" x14ac:dyDescent="0.2">
      <c r="A1" s="96"/>
      <c r="B1" s="78"/>
      <c r="C1" s="78"/>
      <c r="D1" s="75"/>
      <c r="E1" s="75"/>
      <c r="F1" s="75"/>
      <c r="G1" s="75"/>
      <c r="H1" s="75"/>
      <c r="I1" s="75"/>
      <c r="J1" s="75"/>
      <c r="K1" s="75"/>
      <c r="L1" s="75"/>
      <c r="M1" s="75"/>
      <c r="N1" s="75"/>
      <c r="O1" s="75"/>
      <c r="P1" s="75"/>
      <c r="Q1" s="75"/>
      <c r="R1" s="75"/>
      <c r="S1" s="75"/>
      <c r="T1" s="75"/>
      <c r="U1" s="75"/>
      <c r="V1" s="75"/>
      <c r="W1" s="75"/>
      <c r="X1" s="75"/>
      <c r="Y1" s="75"/>
      <c r="Z1" s="75"/>
      <c r="AA1" s="111" t="s">
        <v>65</v>
      </c>
      <c r="AB1" s="117" t="s">
        <v>432</v>
      </c>
    </row>
    <row r="2" spans="1:29" ht="18.75" customHeight="1" x14ac:dyDescent="0.2">
      <c r="A2" s="103"/>
      <c r="D2" s="268" t="s">
        <v>67</v>
      </c>
      <c r="E2" s="268"/>
      <c r="F2" s="268"/>
      <c r="G2" s="268"/>
      <c r="H2" s="268"/>
      <c r="I2" s="268"/>
      <c r="J2" s="268"/>
      <c r="K2" s="268"/>
      <c r="L2" s="268"/>
      <c r="M2" s="268"/>
      <c r="N2" s="268"/>
      <c r="O2" s="268"/>
      <c r="P2" s="268"/>
      <c r="Q2" s="268"/>
      <c r="R2" s="268"/>
      <c r="S2" s="268"/>
      <c r="T2" s="268"/>
      <c r="U2" s="268"/>
      <c r="V2" s="268"/>
      <c r="W2" s="268"/>
      <c r="X2" s="268"/>
      <c r="Y2" s="268"/>
      <c r="Z2" s="268"/>
      <c r="AA2" s="112" t="s">
        <v>426</v>
      </c>
      <c r="AB2" s="118">
        <v>9</v>
      </c>
    </row>
    <row r="3" spans="1:29" ht="18.75" customHeight="1" x14ac:dyDescent="0.2">
      <c r="A3" s="103"/>
      <c r="D3" s="268" t="s">
        <v>60</v>
      </c>
      <c r="E3" s="268"/>
      <c r="F3" s="268"/>
      <c r="G3" s="268"/>
      <c r="H3" s="268"/>
      <c r="I3" s="268"/>
      <c r="J3" s="268"/>
      <c r="K3" s="268"/>
      <c r="L3" s="268"/>
      <c r="M3" s="268"/>
      <c r="N3" s="268"/>
      <c r="O3" s="268"/>
      <c r="P3" s="268"/>
      <c r="Q3" s="268"/>
      <c r="R3" s="268"/>
      <c r="S3" s="268"/>
      <c r="T3" s="268"/>
      <c r="U3" s="268"/>
      <c r="V3" s="268"/>
      <c r="W3" s="268"/>
      <c r="X3" s="268"/>
      <c r="Y3" s="268"/>
      <c r="Z3" s="268"/>
      <c r="AA3" s="112" t="s">
        <v>427</v>
      </c>
      <c r="AB3" s="119">
        <v>45219</v>
      </c>
    </row>
    <row r="4" spans="1:29" ht="18.75" customHeight="1" thickBot="1" x14ac:dyDescent="0.25">
      <c r="A4" s="105"/>
      <c r="B4" s="106"/>
      <c r="C4" s="106"/>
      <c r="D4" s="299"/>
      <c r="E4" s="299"/>
      <c r="F4" s="299"/>
      <c r="G4" s="299"/>
      <c r="H4" s="299"/>
      <c r="I4" s="299"/>
      <c r="J4" s="299"/>
      <c r="K4" s="299"/>
      <c r="L4" s="299"/>
      <c r="M4" s="299"/>
      <c r="N4" s="299"/>
      <c r="O4" s="299"/>
      <c r="P4" s="299"/>
      <c r="Q4" s="299"/>
      <c r="R4" s="299"/>
      <c r="S4" s="299"/>
      <c r="T4" s="299"/>
      <c r="U4" s="299"/>
      <c r="V4" s="299"/>
      <c r="W4" s="299"/>
      <c r="X4" s="299"/>
      <c r="Y4" s="299"/>
      <c r="Z4" s="299"/>
      <c r="AA4" s="113" t="s">
        <v>428</v>
      </c>
      <c r="AB4" s="120" t="s">
        <v>430</v>
      </c>
    </row>
    <row r="5" spans="1:29" ht="18.75" customHeight="1" thickBo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row>
    <row r="6" spans="1:29" ht="40.5" customHeight="1" thickBot="1" x14ac:dyDescent="0.25">
      <c r="A6" s="302" t="str">
        <f>'01-Mapa de riesgo-UO'!A6:D6</f>
        <v>TIPO DE MAPA</v>
      </c>
      <c r="B6" s="303"/>
      <c r="C6" s="350"/>
      <c r="D6" s="347" t="str">
        <f>'01-Mapa de riesgo-UO'!E6</f>
        <v>PDI</v>
      </c>
      <c r="E6" s="348"/>
      <c r="F6" s="348"/>
      <c r="G6" s="349"/>
      <c r="H6" s="13"/>
      <c r="I6" s="13"/>
      <c r="J6" s="13"/>
      <c r="K6" s="13"/>
      <c r="L6" s="336" t="s">
        <v>8</v>
      </c>
      <c r="M6" s="336"/>
      <c r="N6" s="345">
        <v>45808</v>
      </c>
      <c r="O6" s="346"/>
      <c r="P6" s="13"/>
      <c r="U6" s="13"/>
      <c r="V6" s="13"/>
      <c r="W6" s="13"/>
      <c r="X6" s="13"/>
    </row>
    <row r="7" spans="1:29" ht="21.75" customHeight="1" thickBot="1" x14ac:dyDescent="0.25">
      <c r="A7" s="340"/>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row>
    <row r="8" spans="1:29" ht="32.25" customHeight="1" x14ac:dyDescent="0.2">
      <c r="A8" s="341" t="s">
        <v>54</v>
      </c>
      <c r="B8" s="343" t="s">
        <v>539</v>
      </c>
      <c r="C8" s="343" t="s">
        <v>540</v>
      </c>
      <c r="D8" s="326" t="s">
        <v>74</v>
      </c>
      <c r="E8" s="326"/>
      <c r="F8" s="326"/>
      <c r="G8" s="326"/>
      <c r="H8" s="326"/>
      <c r="I8" s="326" t="s">
        <v>72</v>
      </c>
      <c r="J8" s="326" t="s">
        <v>58</v>
      </c>
      <c r="K8" s="326"/>
      <c r="L8" s="326"/>
      <c r="M8" s="326" t="s">
        <v>57</v>
      </c>
      <c r="N8" s="326"/>
      <c r="O8" s="326"/>
      <c r="P8" s="326"/>
      <c r="Q8" s="326"/>
      <c r="R8" s="326"/>
      <c r="S8" s="326"/>
      <c r="T8" s="326"/>
      <c r="U8" s="337" t="s">
        <v>77</v>
      </c>
      <c r="V8" s="338"/>
      <c r="W8" s="338"/>
      <c r="X8" s="338"/>
      <c r="Y8" s="338"/>
      <c r="Z8" s="338"/>
      <c r="AA8" s="339"/>
      <c r="AB8" s="328" t="s">
        <v>19</v>
      </c>
    </row>
    <row r="9" spans="1:29" s="91" customFormat="1" ht="38.25" customHeight="1" x14ac:dyDescent="0.2">
      <c r="A9" s="342"/>
      <c r="B9" s="344"/>
      <c r="C9" s="344"/>
      <c r="D9" s="189" t="s">
        <v>70</v>
      </c>
      <c r="E9" s="189" t="s">
        <v>4</v>
      </c>
      <c r="F9" s="189" t="s">
        <v>0</v>
      </c>
      <c r="G9" s="189" t="s">
        <v>55</v>
      </c>
      <c r="H9" s="189" t="s">
        <v>32</v>
      </c>
      <c r="I9" s="327"/>
      <c r="J9" s="189" t="s">
        <v>62</v>
      </c>
      <c r="K9" s="189" t="s">
        <v>63</v>
      </c>
      <c r="L9" s="189" t="s">
        <v>460</v>
      </c>
      <c r="M9" s="198" t="s">
        <v>84</v>
      </c>
      <c r="N9" s="198" t="s">
        <v>387</v>
      </c>
      <c r="O9" s="198" t="s">
        <v>388</v>
      </c>
      <c r="P9" s="198" t="s">
        <v>59</v>
      </c>
      <c r="Q9" s="198" t="s">
        <v>389</v>
      </c>
      <c r="R9" s="199" t="s">
        <v>392</v>
      </c>
      <c r="S9" s="323" t="s">
        <v>461</v>
      </c>
      <c r="T9" s="324"/>
      <c r="U9" s="189" t="s">
        <v>268</v>
      </c>
      <c r="V9" s="189" t="s">
        <v>269</v>
      </c>
      <c r="W9" s="189" t="s">
        <v>270</v>
      </c>
      <c r="X9" s="330" t="s">
        <v>275</v>
      </c>
      <c r="Y9" s="331"/>
      <c r="Z9" s="330" t="s">
        <v>278</v>
      </c>
      <c r="AA9" s="331"/>
      <c r="AB9" s="329"/>
    </row>
    <row r="10" spans="1:29" s="91" customFormat="1" ht="62.45" customHeight="1" x14ac:dyDescent="0.2">
      <c r="A10" s="246">
        <v>1</v>
      </c>
      <c r="B10" s="246" t="str">
        <f>'01-Mapa de riesgo-UO'!D11</f>
        <v>DIRECCIONAMIENTO_INSTITUCIONAL</v>
      </c>
      <c r="C10" s="289" t="str">
        <f>+'01-Mapa de riesgo-UO'!F11</f>
        <v>NO</v>
      </c>
      <c r="D10" s="289" t="str">
        <f>'01-Mapa de riesgo-UO'!J11</f>
        <v>Cumplimiento</v>
      </c>
      <c r="E10" s="289" t="str">
        <f>'01-Mapa de riesgo-UO'!K11</f>
        <v>Incumplimiento de las metas en los tres niveles de gestión  del PDI 2020-2028</v>
      </c>
      <c r="F10" s="289" t="str">
        <f>'01-Mapa de riesgo-UO'!L11</f>
        <v xml:space="preserve">Incumplimiento de las metas planteadas en los tres niveles de gestión del Plan de Desarrollo Institucional  proyectadas por las redes de trabajo </v>
      </c>
      <c r="G10" s="193" t="str">
        <f>'01-Mapa de riesgo-UO'!I11</f>
        <v>Debilidad en el seguimiento a las metas del Plan de Desarrollo Institucional 2020-2028 "Aquí construimos futuro"</v>
      </c>
      <c r="H10" s="289" t="str">
        <f>'01-Mapa de riesgo-UO'!M11</f>
        <v xml:space="preserve">Incumplimiento de la misión y visión institucional
Hallazgos por parte de los entes de control externos e internos
Reprocesos en el reporte
Credibilidad e imagen institucional 
Detrimento presupuestal
Falta de confiabilidad de la información </v>
      </c>
      <c r="I10" s="291" t="str">
        <f>'01-Mapa de riesgo-UO'!AT11</f>
        <v>LEVE</v>
      </c>
      <c r="J10" s="289" t="str">
        <f xml:space="preserve"> '01-Mapa de riesgo-UO'!AU11</f>
        <v>Nivel cumplimiento del PDI en sus tres niveles de gestión</v>
      </c>
      <c r="K10" s="332">
        <v>0.38450000000000001</v>
      </c>
      <c r="L10" s="325" t="s">
        <v>703</v>
      </c>
      <c r="M10" s="210" t="str">
        <f>IF('01-Mapa de riesgo-UO'!S11="No existen", "No existe control para el riesgo",'01-Mapa de riesgo-UO'!W11)</f>
        <v>Comité de Gerencia del PDI y proceso de autoevaluación 
Sistema de Gerencia del PDI</v>
      </c>
      <c r="N10" s="210">
        <f>'01-Mapa de riesgo-UO'!AB11</f>
        <v>0</v>
      </c>
      <c r="O10" s="210" t="str">
        <f>'01-Mapa de riesgo-UO'!AG11</f>
        <v>Profesional Especializado Ii
Profesional II</v>
      </c>
      <c r="P10" s="211" t="str">
        <f>'01-Mapa de riesgo-UO'!AL11</f>
        <v>Cuatrimestral</v>
      </c>
      <c r="Q10" s="211" t="str">
        <f>'01-Mapa de riesgo-UO'!AP11</f>
        <v>Preventivo</v>
      </c>
      <c r="R10" s="291" t="str">
        <f>'01-Mapa de riesgo-UO'!AR11</f>
        <v>FUERTE</v>
      </c>
      <c r="S10" s="325" t="s">
        <v>702</v>
      </c>
      <c r="T10" s="325"/>
      <c r="U10" s="212" t="str">
        <f>'01-Mapa de riesgo-UO'!AW11</f>
        <v>ASUMIR</v>
      </c>
      <c r="V10" s="212">
        <f>'01-Mapa de riesgo-UO'!AX11</f>
        <v>0</v>
      </c>
      <c r="W10" s="212">
        <f>IF(U10="COMPARTIR",'01-Mapa de riesgo-UO'!BA11, IF(U10=0, 0,$I$6))</f>
        <v>0</v>
      </c>
      <c r="X10" s="114"/>
      <c r="Y10" s="114"/>
      <c r="Z10" s="114"/>
      <c r="AA10" s="114"/>
      <c r="AB10" s="258" t="s">
        <v>701</v>
      </c>
    </row>
    <row r="11" spans="1:29" s="91" customFormat="1" ht="79.5" customHeight="1" x14ac:dyDescent="0.2">
      <c r="A11" s="246"/>
      <c r="B11" s="246"/>
      <c r="C11" s="289"/>
      <c r="D11" s="289"/>
      <c r="E11" s="289"/>
      <c r="F11" s="289"/>
      <c r="G11" s="193" t="str">
        <f>'01-Mapa de riesgo-UO'!I12</f>
        <v xml:space="preserve">Reporte inadecuado o incompleto por parte de las redes de trabajo </v>
      </c>
      <c r="H11" s="289"/>
      <c r="I11" s="291"/>
      <c r="J11" s="289"/>
      <c r="K11" s="333"/>
      <c r="L11" s="325"/>
      <c r="M11" s="210" t="str">
        <f>IF('01-Mapa de riesgo-UO'!S12="No existen", "No existe control para el riesgo",'01-Mapa de riesgo-UO'!W12)</f>
        <v>Reportes trimestrales de los tres niveles de gestión del PDI, en el sistema de información del PDI</v>
      </c>
      <c r="N11" s="210" t="str">
        <f>'01-Mapa de riesgo-UO'!AB12</f>
        <v>SIGER</v>
      </c>
      <c r="O11" s="210" t="str">
        <f>'01-Mapa de riesgo-UO'!AG12</f>
        <v>Profesional Especializado Ii
Profesional II</v>
      </c>
      <c r="P11" s="211" t="str">
        <f>'01-Mapa de riesgo-UO'!AL12</f>
        <v>Bimestral</v>
      </c>
      <c r="Q11" s="211" t="str">
        <f>'01-Mapa de riesgo-UO'!AP12</f>
        <v>Preventivo</v>
      </c>
      <c r="R11" s="291"/>
      <c r="S11" s="325" t="s">
        <v>694</v>
      </c>
      <c r="T11" s="325"/>
      <c r="U11" s="212" t="str">
        <f>'01-Mapa de riesgo-UO'!AW12</f>
        <v>ASUMIR</v>
      </c>
      <c r="V11" s="212">
        <f>'01-Mapa de riesgo-UO'!AX12</f>
        <v>0</v>
      </c>
      <c r="W11" s="212">
        <f>IF(U11="COMPARTIR",'01-Mapa de riesgo-UO'!BA12, IF(U11=0, 0,$I$6))</f>
        <v>0</v>
      </c>
      <c r="X11" s="114"/>
      <c r="Y11" s="114"/>
      <c r="Z11" s="114"/>
      <c r="AA11" s="114"/>
      <c r="AB11" s="258"/>
    </row>
    <row r="12" spans="1:29" s="91" customFormat="1" ht="62.45" customHeight="1" x14ac:dyDescent="0.2">
      <c r="A12" s="246"/>
      <c r="B12" s="246"/>
      <c r="C12" s="289"/>
      <c r="D12" s="289"/>
      <c r="E12" s="289"/>
      <c r="F12" s="289"/>
      <c r="G12" s="193" t="str">
        <f>'01-Mapa de riesgo-UO'!I13</f>
        <v xml:space="preserve">Baja calidad del reporte en los tres niveles de gestión del PDI </v>
      </c>
      <c r="H12" s="289"/>
      <c r="I12" s="291"/>
      <c r="J12" s="289"/>
      <c r="K12" s="333"/>
      <c r="L12" s="325"/>
      <c r="M12" s="210" t="str">
        <f>IF('01-Mapa de riesgo-UO'!S13="No existen", "No existe control para el riesgo",'01-Mapa de riesgo-UO'!W13)</f>
        <v>Proceso de calidad de información del PDI</v>
      </c>
      <c r="N12" s="210">
        <f>'01-Mapa de riesgo-UO'!AB13</f>
        <v>0</v>
      </c>
      <c r="O12" s="210" t="str">
        <f>'01-Mapa de riesgo-UO'!AG13</f>
        <v>Profesional Especializado II
Profesional II</v>
      </c>
      <c r="P12" s="211" t="str">
        <f>'01-Mapa de riesgo-UO'!AL13</f>
        <v>Bimestral</v>
      </c>
      <c r="Q12" s="211" t="str">
        <f>'01-Mapa de riesgo-UO'!AP13</f>
        <v>Preventivo</v>
      </c>
      <c r="R12" s="291"/>
      <c r="S12" s="325" t="s">
        <v>693</v>
      </c>
      <c r="T12" s="325"/>
      <c r="U12" s="212" t="str">
        <f>'01-Mapa de riesgo-UO'!AW13</f>
        <v>ASUMIR</v>
      </c>
      <c r="V12" s="212">
        <f>'01-Mapa de riesgo-UO'!AX13</f>
        <v>0</v>
      </c>
      <c r="W12" s="212">
        <f>IF(U12="COMPARTIR",'01-Mapa de riesgo-UO'!BA13, IF(U12=0, 0,$I$6))</f>
        <v>0</v>
      </c>
      <c r="X12" s="114"/>
      <c r="Y12" s="114"/>
      <c r="Z12" s="114"/>
      <c r="AA12" s="114"/>
      <c r="AB12" s="258"/>
    </row>
    <row r="13" spans="1:29" s="91" customFormat="1" ht="104.45" customHeight="1" x14ac:dyDescent="0.2">
      <c r="A13" s="246">
        <v>2</v>
      </c>
      <c r="B13" s="246" t="str">
        <f>'01-Mapa de riesgo-UO'!D14</f>
        <v>DIRECCIONAMIENTO_INSTITUCIONAL</v>
      </c>
      <c r="C13" s="289" t="str">
        <f>+'01-Mapa de riesgo-UO'!F14</f>
        <v>SI</v>
      </c>
      <c r="D13" s="289" t="str">
        <f>'01-Mapa de riesgo-UO'!J14</f>
        <v>Corrupción</v>
      </c>
      <c r="E13" s="289" t="str">
        <f>'01-Mapa de riesgo-UO'!K14</f>
        <v>Ejecución inadecuada de proyectos de la Oficina de Planeación (contratos, Ordenes contractuales,  resoluciones,  proyectos de operación comercial).</v>
      </c>
      <c r="F13" s="289" t="str">
        <f>'01-Mapa de riesgo-UO'!L14</f>
        <v>Incumplimiento en la  ejecución de proyectos (contratos, Ordenes contractuales, resoluciones, proyectos de operación comercial) en el desarrollo y ejecución en cada una de sus etapas</v>
      </c>
      <c r="G13" s="193" t="str">
        <f>'01-Mapa de riesgo-UO'!I14</f>
        <v>Bajo nivel de seguimiento periódico en la ejecución de proyectos (contratos, Ordenes de servicios, proyectos de operación comercial)</v>
      </c>
      <c r="H13" s="289" t="str">
        <f>'01-Mapa de riesgo-UO'!M14</f>
        <v xml:space="preserve">Hallazgos por parte de entes de control
Detrimento patrimonial
Incumplimiento de resultados
Afectación de la imagen institucional </v>
      </c>
      <c r="I13" s="291" t="str">
        <f>'01-Mapa de riesgo-UO'!AT14</f>
        <v>MODERADO</v>
      </c>
      <c r="J13" s="289" t="str">
        <f xml:space="preserve"> '01-Mapa de riesgo-UO'!AU14</f>
        <v>Contratos y/o proyectos ejecutados inadecuadamente /Total proyectos y/o contratos ejecutados</v>
      </c>
      <c r="K13" s="334">
        <v>0</v>
      </c>
      <c r="L13" s="325" t="s">
        <v>695</v>
      </c>
      <c r="M13" s="210" t="str">
        <f>IF('01-Mapa de riesgo-UO'!S14="No existen", "No existe control para el riesgo",'01-Mapa de riesgo-UO'!W14)</f>
        <v>Generar periodicamente alertas a los supervisores  e interventores frente al estado de los contratos y documentación contractual</v>
      </c>
      <c r="N13" s="210">
        <f>'01-Mapa de riesgo-UO'!AB14</f>
        <v>0</v>
      </c>
      <c r="O13" s="210" t="str">
        <f>'01-Mapa de riesgo-UO'!AG14</f>
        <v>Profesional I</v>
      </c>
      <c r="P13" s="211" t="str">
        <f>'01-Mapa de riesgo-UO'!AL14</f>
        <v>Mensual</v>
      </c>
      <c r="Q13" s="211" t="str">
        <f>'01-Mapa de riesgo-UO'!AP14</f>
        <v>Preventivo</v>
      </c>
      <c r="R13" s="291" t="str">
        <f>'01-Mapa de riesgo-UO'!AR14</f>
        <v>FUERTE</v>
      </c>
      <c r="S13" s="325" t="s">
        <v>696</v>
      </c>
      <c r="T13" s="325"/>
      <c r="U13" s="212" t="str">
        <f>'01-Mapa de riesgo-UO'!AW14</f>
        <v>REDUCIR</v>
      </c>
      <c r="V13" s="212" t="str">
        <f>'01-Mapa de riesgo-UO'!AX14</f>
        <v>Definir tips informativos contractuales y de interventoría y supervisión con el fin de generar conocimiento sobre estos temas</v>
      </c>
      <c r="W13" s="212">
        <f>IF(U13="COMPARTIR",'01-Mapa de riesgo-UO'!BA14, IF(U13=0, 0,$I$6))</f>
        <v>0</v>
      </c>
      <c r="X13" s="114" t="s">
        <v>271</v>
      </c>
      <c r="Y13" s="114" t="s">
        <v>699</v>
      </c>
      <c r="Z13" s="114" t="s">
        <v>557</v>
      </c>
      <c r="AA13" s="114"/>
      <c r="AB13" s="258" t="s">
        <v>701</v>
      </c>
    </row>
    <row r="14" spans="1:29" s="91" customFormat="1" ht="86.25" customHeight="1" x14ac:dyDescent="0.2">
      <c r="A14" s="246"/>
      <c r="B14" s="246"/>
      <c r="C14" s="289"/>
      <c r="D14" s="289"/>
      <c r="E14" s="289"/>
      <c r="F14" s="289"/>
      <c r="G14" s="193" t="str">
        <f>'01-Mapa de riesgo-UO'!I15</f>
        <v>Beneficiar a terceros sin el cumplimiento de requisitos contractuales</v>
      </c>
      <c r="H14" s="289"/>
      <c r="I14" s="291"/>
      <c r="J14" s="289"/>
      <c r="K14" s="333"/>
      <c r="L14" s="325"/>
      <c r="M14" s="210" t="str">
        <f>IF('01-Mapa de riesgo-UO'!S15="No existen", "No existe control para el riesgo",'01-Mapa de riesgo-UO'!W15)</f>
        <v xml:space="preserve">Realizar proceso de apoyo al seguimiento de la contratación de la oficina de Planeación </v>
      </c>
      <c r="N14" s="210">
        <f>'01-Mapa de riesgo-UO'!AB15</f>
        <v>0</v>
      </c>
      <c r="O14" s="210" t="str">
        <f>'01-Mapa de riesgo-UO'!AG15</f>
        <v>Profesional Especializado II
Profesional II</v>
      </c>
      <c r="P14" s="211" t="str">
        <f>'01-Mapa de riesgo-UO'!AL15</f>
        <v>Mensual</v>
      </c>
      <c r="Q14" s="211" t="str">
        <f>'01-Mapa de riesgo-UO'!AP15</f>
        <v>Preventivo</v>
      </c>
      <c r="R14" s="291"/>
      <c r="S14" s="325" t="s">
        <v>697</v>
      </c>
      <c r="T14" s="325"/>
      <c r="U14" s="212" t="str">
        <f>'01-Mapa de riesgo-UO'!AW15</f>
        <v>REDUCIR</v>
      </c>
      <c r="V14" s="212" t="str">
        <f>'01-Mapa de riesgo-UO'!AX15</f>
        <v>Designación de un profesional de seguimiento y control como apoyo a la interventoría y supervisión de proyectos /contratos (verificación de productos)</v>
      </c>
      <c r="W14" s="212">
        <f>IF(U14="COMPARTIR",'01-Mapa de riesgo-UO'!BA15, IF(U14=0, 0,$I$6))</f>
        <v>0</v>
      </c>
      <c r="X14" s="114" t="s">
        <v>271</v>
      </c>
      <c r="Y14" s="114" t="s">
        <v>700</v>
      </c>
      <c r="Z14" s="226" t="s">
        <v>557</v>
      </c>
      <c r="AA14" s="114"/>
      <c r="AB14" s="258"/>
      <c r="AC14" s="322"/>
    </row>
    <row r="15" spans="1:29" s="91" customFormat="1" ht="62.45" customHeight="1" x14ac:dyDescent="0.2">
      <c r="A15" s="246"/>
      <c r="B15" s="246"/>
      <c r="C15" s="289"/>
      <c r="D15" s="289"/>
      <c r="E15" s="289"/>
      <c r="F15" s="289"/>
      <c r="G15" s="193" t="str">
        <f>'01-Mapa de riesgo-UO'!I16</f>
        <v xml:space="preserve">Desarticulación de los procedimientos institucionales para el desarrollo y ejecución en cada una de sus etapas </v>
      </c>
      <c r="H15" s="289"/>
      <c r="I15" s="291"/>
      <c r="J15" s="289"/>
      <c r="K15" s="333"/>
      <c r="L15" s="325"/>
      <c r="M15" s="210" t="str">
        <f>IF('01-Mapa de riesgo-UO'!S16="No existen", "No existe control para el riesgo",'01-Mapa de riesgo-UO'!W16)</f>
        <v xml:space="preserve">Proceso de Control de seguimiento a pólizas de los contratos de la oficina de Planeación </v>
      </c>
      <c r="N15" s="210">
        <f>'01-Mapa de riesgo-UO'!AB16</f>
        <v>0</v>
      </c>
      <c r="O15" s="210" t="str">
        <f>'01-Mapa de riesgo-UO'!AG16</f>
        <v>Interventores/supervisores</v>
      </c>
      <c r="P15" s="211" t="str">
        <f>'01-Mapa de riesgo-UO'!AL16</f>
        <v>Mensual</v>
      </c>
      <c r="Q15" s="211" t="str">
        <f>'01-Mapa de riesgo-UO'!AP16</f>
        <v>Preventivo</v>
      </c>
      <c r="R15" s="291"/>
      <c r="S15" s="325" t="s">
        <v>698</v>
      </c>
      <c r="T15" s="325"/>
      <c r="U15" s="212">
        <f>'01-Mapa de riesgo-UO'!AW16</f>
        <v>0</v>
      </c>
      <c r="V15" s="212">
        <f>'01-Mapa de riesgo-UO'!AX16</f>
        <v>0</v>
      </c>
      <c r="W15" s="212">
        <f>IF(U15="COMPARTIR",'01-Mapa de riesgo-UO'!BA16, IF(U15=0, 0,$I$6))</f>
        <v>0</v>
      </c>
      <c r="X15" s="226"/>
      <c r="Y15" s="114" t="s">
        <v>719</v>
      </c>
      <c r="Z15" s="114"/>
      <c r="AA15" s="114"/>
      <c r="AB15" s="258"/>
      <c r="AC15" s="322"/>
    </row>
    <row r="16" spans="1:29" ht="62.45" customHeight="1" x14ac:dyDescent="0.2">
      <c r="A16" s="246">
        <v>3</v>
      </c>
      <c r="B16" s="246" t="str">
        <f>'01-Mapa de riesgo-UO'!D17</f>
        <v>ADMINISTRACIÓN_INSTITUCIONAL</v>
      </c>
      <c r="C16" s="289" t="str">
        <f>+'01-Mapa de riesgo-UO'!F17</f>
        <v>NO</v>
      </c>
      <c r="D16" s="289" t="str">
        <f>'01-Mapa de riesgo-UO'!J17</f>
        <v>Información</v>
      </c>
      <c r="E16" s="289" t="str">
        <f>'01-Mapa de riesgo-UO'!K17</f>
        <v>Probabilidad de tener inconsistencias en la información estadística e institucional reportada debido a las diversas fuentes de información internas y las reglas de negocio asociadas a su extracción.</v>
      </c>
      <c r="F16" s="289" t="str">
        <f>'01-Mapa de riesgo-UO'!L17</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16" s="193" t="str">
        <f>'01-Mapa de riesgo-UO'!I17</f>
        <v>Falta de consistencia en la información del sistema transaccional de los procesos que alimentan las estadísticas institucionales</v>
      </c>
      <c r="H16" s="289" t="str">
        <f>'01-Mapa de riesgo-UO'!M17</f>
        <v>Hallazgos, multas o sanciones por los entes de control
Pérdida de credibilidad por diferencias en los reportes de información</v>
      </c>
      <c r="I16" s="291" t="str">
        <f>'01-Mapa de riesgo-UO'!AT17</f>
        <v>MODERADO</v>
      </c>
      <c r="J16" s="289" t="str">
        <f>'01-Mapa de riesgo-UO'!AU17</f>
        <v>Nivel de actualización de la información a nivel estratégico y táctico</v>
      </c>
      <c r="K16" s="335">
        <v>0.4</v>
      </c>
      <c r="L16" s="325" t="s">
        <v>704</v>
      </c>
      <c r="M16" s="210" t="str">
        <f>IF('01-Mapa de riesgo-UO'!S17="No existen", "No existe control para el riesgo",'01-Mapa de riesgo-UO'!W17)</f>
        <v>Inclusión en el Plan de Acción de AIE la generación de alertas a las fuentes de información cuando se detectan inconsistencias.</v>
      </c>
      <c r="N16" s="210">
        <f>'01-Mapa de riesgo-UO'!AB17</f>
        <v>0</v>
      </c>
      <c r="O16" s="210" t="str">
        <f>'01-Mapa de riesgo-UO'!AG17</f>
        <v xml:space="preserve">Profesional Especializado II AIE
Profesional </v>
      </c>
      <c r="P16" s="211" t="str">
        <f>'01-Mapa de riesgo-UO'!AL17</f>
        <v>No definida</v>
      </c>
      <c r="Q16" s="211" t="str">
        <f>'01-Mapa de riesgo-UO'!AP17</f>
        <v>Detectivo</v>
      </c>
      <c r="R16" s="291" t="str">
        <f>'01-Mapa de riesgo-UO'!AR17</f>
        <v>ACEPTABLE</v>
      </c>
      <c r="S16" s="325" t="s">
        <v>705</v>
      </c>
      <c r="T16" s="325"/>
      <c r="U16" s="212" t="str">
        <f>'01-Mapa de riesgo-UO'!AW17</f>
        <v>COMPARTIR</v>
      </c>
      <c r="V16" s="212" t="str">
        <f>'01-Mapa de riesgo-UO'!AX17</f>
        <v>Generar vistas materializadas con reglas de tiempo definida para que la información estadística no cambie cuando se realizan cambios y ajustes en el sistema transaccional de periodos ya cerrados</v>
      </c>
      <c r="W16" s="212" t="str">
        <f>IF(U16="COMPARTIR",'01-Mapa de riesgo-UO'!BA17, IF(U16=0, 0,$I$6))</f>
        <v>Gestión de Tecnologías Informáticas  y Sistemas de Información</v>
      </c>
      <c r="X16" s="114" t="s">
        <v>271</v>
      </c>
      <c r="Y16" s="227" t="s">
        <v>708</v>
      </c>
      <c r="Z16" s="114" t="s">
        <v>557</v>
      </c>
      <c r="AA16" s="114"/>
      <c r="AB16" s="258" t="s">
        <v>701</v>
      </c>
    </row>
    <row r="17" spans="1:28" ht="62.45" customHeight="1" x14ac:dyDescent="0.2">
      <c r="A17" s="246"/>
      <c r="B17" s="246"/>
      <c r="C17" s="289"/>
      <c r="D17" s="289"/>
      <c r="E17" s="289"/>
      <c r="F17" s="289"/>
      <c r="G17" s="193">
        <f>'01-Mapa de riesgo-UO'!I18</f>
        <v>0</v>
      </c>
      <c r="H17" s="289"/>
      <c r="I17" s="291"/>
      <c r="J17" s="289"/>
      <c r="K17" s="333"/>
      <c r="L17" s="325"/>
      <c r="M17" s="210" t="str">
        <f>IF('01-Mapa de riesgo-UO'!S18="No existen", "No existe control para el riesgo",'01-Mapa de riesgo-UO'!W18)</f>
        <v>Revisión a la Calidad de datos</v>
      </c>
      <c r="N17" s="210">
        <f>'01-Mapa de riesgo-UO'!AB18</f>
        <v>0</v>
      </c>
      <c r="O17" s="210" t="str">
        <f>'01-Mapa de riesgo-UO'!AG18</f>
        <v>Profesional I</v>
      </c>
      <c r="P17" s="211" t="str">
        <f>'01-Mapa de riesgo-UO'!AL18</f>
        <v>Semestral</v>
      </c>
      <c r="Q17" s="211" t="str">
        <f>'01-Mapa de riesgo-UO'!AP18</f>
        <v>Detectivo</v>
      </c>
      <c r="R17" s="291"/>
      <c r="S17" s="325" t="s">
        <v>706</v>
      </c>
      <c r="T17" s="325"/>
      <c r="U17" s="212">
        <f>'01-Mapa de riesgo-UO'!AW18</f>
        <v>0</v>
      </c>
      <c r="V17" s="212">
        <f>'01-Mapa de riesgo-UO'!AX18</f>
        <v>0</v>
      </c>
      <c r="W17" s="212">
        <f>IF(U17="COMPARTIR",'01-Mapa de riesgo-UO'!BA18, IF(U17=0, 0,$I$6))</f>
        <v>0</v>
      </c>
      <c r="X17" s="227" t="s">
        <v>271</v>
      </c>
      <c r="Y17" s="227" t="s">
        <v>708</v>
      </c>
      <c r="Z17" s="114" t="s">
        <v>557</v>
      </c>
      <c r="AA17" s="114"/>
      <c r="AB17" s="258"/>
    </row>
    <row r="18" spans="1:28" ht="62.45" customHeight="1" x14ac:dyDescent="0.2">
      <c r="A18" s="246"/>
      <c r="B18" s="246"/>
      <c r="C18" s="289"/>
      <c r="D18" s="289"/>
      <c r="E18" s="289"/>
      <c r="F18" s="289"/>
      <c r="G18" s="193">
        <f>'01-Mapa de riesgo-UO'!I19</f>
        <v>0</v>
      </c>
      <c r="H18" s="289"/>
      <c r="I18" s="291"/>
      <c r="J18" s="289"/>
      <c r="K18" s="333"/>
      <c r="L18" s="325"/>
      <c r="M18" s="210">
        <f>IF('01-Mapa de riesgo-UO'!S19="No existen", "No existe control para el riesgo",'01-Mapa de riesgo-UO'!W19)</f>
        <v>0</v>
      </c>
      <c r="N18" s="210">
        <f>'01-Mapa de riesgo-UO'!AB19</f>
        <v>0</v>
      </c>
      <c r="O18" s="210">
        <f>'01-Mapa de riesgo-UO'!AG19</f>
        <v>0</v>
      </c>
      <c r="P18" s="211">
        <f>'01-Mapa de riesgo-UO'!AL19</f>
        <v>0</v>
      </c>
      <c r="Q18" s="211">
        <f>'01-Mapa de riesgo-UO'!AP19</f>
        <v>0</v>
      </c>
      <c r="R18" s="291"/>
      <c r="S18" s="325">
        <v>0</v>
      </c>
      <c r="T18" s="325"/>
      <c r="U18" s="212">
        <f>'01-Mapa de riesgo-UO'!AW19</f>
        <v>0</v>
      </c>
      <c r="V18" s="212">
        <f>'01-Mapa de riesgo-UO'!AX19</f>
        <v>0</v>
      </c>
      <c r="W18" s="212">
        <f>IF(U18="COMPARTIR",'01-Mapa de riesgo-UO'!BA19, IF(U18=0, 0,$I$6))</f>
        <v>0</v>
      </c>
      <c r="X18" s="114"/>
      <c r="Y18" s="229" t="s">
        <v>719</v>
      </c>
      <c r="Z18" s="114"/>
      <c r="AA18" s="114"/>
      <c r="AB18" s="258"/>
    </row>
    <row r="19" spans="1:28" ht="62.45" customHeight="1" x14ac:dyDescent="0.2">
      <c r="A19" s="246">
        <v>4</v>
      </c>
      <c r="B19" s="246" t="str">
        <f>'01-Mapa de riesgo-UO'!D20</f>
        <v>ADMINISTRACIÓN_INSTITUCIONAL</v>
      </c>
      <c r="C19" s="289" t="str">
        <f>+'01-Mapa de riesgo-UO'!F20</f>
        <v>NO</v>
      </c>
      <c r="D19" s="289" t="str">
        <f>'01-Mapa de riesgo-UO'!J20</f>
        <v>Información</v>
      </c>
      <c r="E19" s="289" t="str">
        <f>'01-Mapa de riesgo-UO'!K20</f>
        <v>Probabilidad de pérdida de información física y magnética debido a la falta de una política de respaldo en la Universidad, lo que podría ocasionar reprocesos al momento de necesitar su disponibilidad</v>
      </c>
      <c r="F19" s="289" t="str">
        <f>'01-Mapa de riesgo-UO'!L20</f>
        <v>La oficina de planeación maneja un alto volumen de información debido a los múltiples contratos, planos, entre otros activos de información que allí se generan por lo tanto se requiere de un control de una gestión y control de estos archivos.</v>
      </c>
      <c r="G19" s="193" t="str">
        <f>'01-Mapa de riesgo-UO'!I20</f>
        <v>Daños o pérdida de información en servidores o equipos de computo.</v>
      </c>
      <c r="H19" s="289" t="str">
        <f>'01-Mapa de riesgo-UO'!M20</f>
        <v>Multas o sanciones por los entes de control por las demoras en reportes de información
Pérdida de estudios o trabajos ya realizados.</v>
      </c>
      <c r="I19" s="291" t="str">
        <f>'01-Mapa de riesgo-UO'!AT20</f>
        <v>MODERADO</v>
      </c>
      <c r="J19" s="289" t="str">
        <f>'01-Mapa de riesgo-UO'!AU20</f>
        <v>Cumplimiento de la actividad Respaldo de activos de Información del Plan de acción de AIE</v>
      </c>
      <c r="K19" s="333">
        <v>0</v>
      </c>
      <c r="L19" s="325" t="s">
        <v>721</v>
      </c>
      <c r="M19" s="210" t="str">
        <f>IF('01-Mapa de riesgo-UO'!S20="No existen", "No existe control para el riesgo",'01-Mapa de riesgo-UO'!W20)</f>
        <v>Actividad en el plan de trabajo de AIE para la actualización de los activos de información</v>
      </c>
      <c r="N19" s="210">
        <f>'01-Mapa de riesgo-UO'!AB20</f>
        <v>0</v>
      </c>
      <c r="O19" s="210" t="str">
        <f>'01-Mapa de riesgo-UO'!AG20</f>
        <v>Profesional I</v>
      </c>
      <c r="P19" s="211" t="str">
        <f>'01-Mapa de riesgo-UO'!AL20</f>
        <v>Anual</v>
      </c>
      <c r="Q19" s="211" t="str">
        <f>'01-Mapa de riesgo-UO'!AP20</f>
        <v>Preventivo</v>
      </c>
      <c r="R19" s="291" t="str">
        <f>'01-Mapa de riesgo-UO'!AR20</f>
        <v>ACEPTABLE</v>
      </c>
      <c r="S19" s="325" t="s">
        <v>707</v>
      </c>
      <c r="T19" s="325"/>
      <c r="U19" s="212" t="str">
        <f>'01-Mapa de riesgo-UO'!AW20</f>
        <v>REDUCIR</v>
      </c>
      <c r="V19" s="212" t="str">
        <f>'01-Mapa de riesgo-UO'!AX20</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19" s="212">
        <f>IF(U19="COMPARTIR",'01-Mapa de riesgo-UO'!BA20, IF(U19=0, 0,$I$6))</f>
        <v>0</v>
      </c>
      <c r="X19" s="114" t="s">
        <v>271</v>
      </c>
      <c r="Y19" s="227" t="s">
        <v>709</v>
      </c>
      <c r="Z19" s="114" t="s">
        <v>557</v>
      </c>
      <c r="AA19" s="114"/>
      <c r="AB19" s="258" t="s">
        <v>710</v>
      </c>
    </row>
    <row r="20" spans="1:28" ht="62.45" customHeight="1" x14ac:dyDescent="0.2">
      <c r="A20" s="246"/>
      <c r="B20" s="246"/>
      <c r="C20" s="289"/>
      <c r="D20" s="289"/>
      <c r="E20" s="289"/>
      <c r="F20" s="289"/>
      <c r="G20" s="193" t="str">
        <f>'01-Mapa de riesgo-UO'!I21</f>
        <v>Pérdida de información por rotación de personal</v>
      </c>
      <c r="H20" s="289"/>
      <c r="I20" s="291"/>
      <c r="J20" s="289"/>
      <c r="K20" s="333"/>
      <c r="L20" s="325"/>
      <c r="M20" s="210" t="str">
        <f>IF('01-Mapa de riesgo-UO'!S21="No existen", "No existe control para el riesgo",'01-Mapa de riesgo-UO'!W21)</f>
        <v>Actividad en el plan de trabajo de AIE para la realización de jornadas de los activos de información de OPLA</v>
      </c>
      <c r="N20" s="210">
        <f>'01-Mapa de riesgo-UO'!AB21</f>
        <v>0</v>
      </c>
      <c r="O20" s="210" t="str">
        <f>'01-Mapa de riesgo-UO'!AG21</f>
        <v>Profesional I</v>
      </c>
      <c r="P20" s="211" t="str">
        <f>'01-Mapa de riesgo-UO'!AL21</f>
        <v>Semestral</v>
      </c>
      <c r="Q20" s="211" t="str">
        <f>'01-Mapa de riesgo-UO'!AP21</f>
        <v>Preventivo</v>
      </c>
      <c r="R20" s="291"/>
      <c r="S20" s="325" t="s">
        <v>707</v>
      </c>
      <c r="T20" s="325"/>
      <c r="U20" s="212">
        <f>'01-Mapa de riesgo-UO'!AW21</f>
        <v>0</v>
      </c>
      <c r="V20" s="212">
        <f>'01-Mapa de riesgo-UO'!AX21</f>
        <v>0</v>
      </c>
      <c r="W20" s="212">
        <f>IF(U20="COMPARTIR",'01-Mapa de riesgo-UO'!BA21, IF(U20=0, 0,$I$6))</f>
        <v>0</v>
      </c>
      <c r="X20" s="114"/>
      <c r="Y20" s="229" t="s">
        <v>719</v>
      </c>
      <c r="Z20" s="114"/>
      <c r="AA20" s="114"/>
      <c r="AB20" s="258"/>
    </row>
    <row r="21" spans="1:28" ht="62.45" customHeight="1" x14ac:dyDescent="0.2">
      <c r="A21" s="246"/>
      <c r="B21" s="246"/>
      <c r="C21" s="289"/>
      <c r="D21" s="289"/>
      <c r="E21" s="289"/>
      <c r="F21" s="289"/>
      <c r="G21" s="193">
        <f>'01-Mapa de riesgo-UO'!I22</f>
        <v>0</v>
      </c>
      <c r="H21" s="289"/>
      <c r="I21" s="291"/>
      <c r="J21" s="289"/>
      <c r="K21" s="333"/>
      <c r="L21" s="325"/>
      <c r="M21" s="210">
        <f>IF('01-Mapa de riesgo-UO'!S22="No existen", "No existe control para el riesgo",'01-Mapa de riesgo-UO'!W22)</f>
        <v>0</v>
      </c>
      <c r="N21" s="210">
        <f>'01-Mapa de riesgo-UO'!AB22</f>
        <v>0</v>
      </c>
      <c r="O21" s="210">
        <f>'01-Mapa de riesgo-UO'!AG22</f>
        <v>0</v>
      </c>
      <c r="P21" s="211">
        <f>'01-Mapa de riesgo-UO'!AL22</f>
        <v>0</v>
      </c>
      <c r="Q21" s="211">
        <f>'01-Mapa de riesgo-UO'!AP22</f>
        <v>0</v>
      </c>
      <c r="R21" s="291"/>
      <c r="S21" s="325">
        <v>0</v>
      </c>
      <c r="T21" s="325"/>
      <c r="U21" s="212">
        <f>'01-Mapa de riesgo-UO'!AW22</f>
        <v>0</v>
      </c>
      <c r="V21" s="212">
        <f>'01-Mapa de riesgo-UO'!AX22</f>
        <v>0</v>
      </c>
      <c r="W21" s="212">
        <f>IF(U21="COMPARTIR",'01-Mapa de riesgo-UO'!BA22, IF(U21=0, 0,$I$6))</f>
        <v>0</v>
      </c>
      <c r="X21" s="114"/>
      <c r="Y21" s="229" t="s">
        <v>719</v>
      </c>
      <c r="Z21" s="114"/>
      <c r="AA21" s="114"/>
      <c r="AB21" s="258"/>
    </row>
    <row r="22" spans="1:28" ht="62.45" customHeight="1" x14ac:dyDescent="0.2">
      <c r="A22" s="246">
        <v>5</v>
      </c>
      <c r="B22" s="246" t="str">
        <f>'01-Mapa de riesgo-UO'!D23</f>
        <v>ASEGURAMIENTO_DE_LA_CALIDAD_INSTITUCIONAL</v>
      </c>
      <c r="C22" s="289" t="str">
        <f>+'01-Mapa de riesgo-UO'!F23</f>
        <v>SI</v>
      </c>
      <c r="D22" s="289" t="str">
        <f>'01-Mapa de riesgo-UO'!J23</f>
        <v>Estratégico</v>
      </c>
      <c r="E22" s="289" t="str">
        <f>'01-Mapa de riesgo-UO'!K23</f>
        <v>Perdida de la acreditación por parte de las entidades certificadoras.</v>
      </c>
      <c r="F22" s="289" t="str">
        <f>'01-Mapa de riesgo-UO'!L23</f>
        <v>Riesgo por la perdida del reconocimiento como institución de alta calidad ante organismos acreditadores</v>
      </c>
      <c r="G22" s="193" t="str">
        <f>'01-Mapa de riesgo-UO'!I23</f>
        <v>Incumplimiento de las metas del plan de mejora por el bajo nivel de ejecución de las acciones establecidas.</v>
      </c>
      <c r="H22" s="289" t="str">
        <f>'01-Mapa de riesgo-UO'!M23</f>
        <v>Afectación del reconocimiento y la visibilidad de la institución a nivel nacional e internacional
Pérdida de oportunidades en el contexto a nivel departamental, regional, nacional e internacional
Pérdida de la imagen institucional</v>
      </c>
      <c r="I22" s="291" t="str">
        <f>'01-Mapa de riesgo-UO'!AT23</f>
        <v>LEVE</v>
      </c>
      <c r="J22" s="289" t="str">
        <f>'01-Mapa de riesgo-UO'!AU23</f>
        <v>Nivel cumplimiento del Plan de Mejoramiento Institucional</v>
      </c>
      <c r="K22" s="335">
        <v>0.54</v>
      </c>
      <c r="L22" s="325" t="s">
        <v>711</v>
      </c>
      <c r="M22" s="210" t="str">
        <f>IF('01-Mapa de riesgo-UO'!S23="No existen", "No existe control para el riesgo",'01-Mapa de riesgo-UO'!W23)</f>
        <v>Seguimiento periódico del PMI.</v>
      </c>
      <c r="N22" s="210">
        <f>'01-Mapa de riesgo-UO'!AB23</f>
        <v>0</v>
      </c>
      <c r="O22" s="210" t="str">
        <f>'01-Mapa de riesgo-UO'!AG23</f>
        <v>Profesional Especializado I</v>
      </c>
      <c r="P22" s="211" t="str">
        <f>'01-Mapa de riesgo-UO'!AL23</f>
        <v>Cuatrimestral</v>
      </c>
      <c r="Q22" s="211" t="str">
        <f>'01-Mapa de riesgo-UO'!AP23</f>
        <v>Preventivo</v>
      </c>
      <c r="R22" s="291" t="str">
        <f>'01-Mapa de riesgo-UO'!AR23</f>
        <v>FUERTE</v>
      </c>
      <c r="S22" s="325" t="s">
        <v>712</v>
      </c>
      <c r="T22" s="325"/>
      <c r="U22" s="212" t="str">
        <f>'01-Mapa de riesgo-UO'!AW23</f>
        <v>ASUMIR</v>
      </c>
      <c r="V22" s="212">
        <f>'01-Mapa de riesgo-UO'!AX23</f>
        <v>0</v>
      </c>
      <c r="W22" s="212">
        <f>IF(U22="COMPARTIR",'01-Mapa de riesgo-UO'!BA23, IF(U22=0, 0,$I$6))</f>
        <v>0</v>
      </c>
      <c r="X22" s="114"/>
      <c r="Y22" s="114"/>
      <c r="Z22" s="114"/>
      <c r="AA22" s="114"/>
      <c r="AB22" s="258" t="s">
        <v>701</v>
      </c>
    </row>
    <row r="23" spans="1:28" ht="62.45" customHeight="1" x14ac:dyDescent="0.2">
      <c r="A23" s="246"/>
      <c r="B23" s="246"/>
      <c r="C23" s="289"/>
      <c r="D23" s="289"/>
      <c r="E23" s="289"/>
      <c r="F23" s="289"/>
      <c r="G23" s="193">
        <f>'01-Mapa de riesgo-UO'!I24</f>
        <v>0</v>
      </c>
      <c r="H23" s="289"/>
      <c r="I23" s="291"/>
      <c r="J23" s="289"/>
      <c r="K23" s="333"/>
      <c r="L23" s="325"/>
      <c r="M23" s="210">
        <f>IF('01-Mapa de riesgo-UO'!S24="No existen", "No existe control para el riesgo",'01-Mapa de riesgo-UO'!W24)</f>
        <v>0</v>
      </c>
      <c r="N23" s="210">
        <f>'01-Mapa de riesgo-UO'!AB24</f>
        <v>0</v>
      </c>
      <c r="O23" s="210">
        <f>'01-Mapa de riesgo-UO'!AG24</f>
        <v>0</v>
      </c>
      <c r="P23" s="211">
        <f>'01-Mapa de riesgo-UO'!AL24</f>
        <v>0</v>
      </c>
      <c r="Q23" s="211">
        <f>'01-Mapa de riesgo-UO'!AP24</f>
        <v>0</v>
      </c>
      <c r="R23" s="291"/>
      <c r="S23" s="325">
        <v>0</v>
      </c>
      <c r="T23" s="325"/>
      <c r="U23" s="212">
        <f>'01-Mapa de riesgo-UO'!AW24</f>
        <v>0</v>
      </c>
      <c r="V23" s="212">
        <f>'01-Mapa de riesgo-UO'!AX24</f>
        <v>0</v>
      </c>
      <c r="W23" s="212">
        <f>IF(U23="COMPARTIR",'01-Mapa de riesgo-UO'!BA24, IF(U23=0, 0,$I$6))</f>
        <v>0</v>
      </c>
      <c r="X23" s="114"/>
      <c r="Y23" s="229" t="s">
        <v>719</v>
      </c>
      <c r="Z23" s="114"/>
      <c r="AA23" s="114"/>
      <c r="AB23" s="258"/>
    </row>
    <row r="24" spans="1:28" ht="62.45" customHeight="1" x14ac:dyDescent="0.2">
      <c r="A24" s="246"/>
      <c r="B24" s="246"/>
      <c r="C24" s="289"/>
      <c r="D24" s="289"/>
      <c r="E24" s="289"/>
      <c r="F24" s="289"/>
      <c r="G24" s="193">
        <f>'01-Mapa de riesgo-UO'!I25</f>
        <v>0</v>
      </c>
      <c r="H24" s="289"/>
      <c r="I24" s="291"/>
      <c r="J24" s="289"/>
      <c r="K24" s="333"/>
      <c r="L24" s="325"/>
      <c r="M24" s="210">
        <f>IF('01-Mapa de riesgo-UO'!S25="No existen", "No existe control para el riesgo",'01-Mapa de riesgo-UO'!W25)</f>
        <v>0</v>
      </c>
      <c r="N24" s="210">
        <f>'01-Mapa de riesgo-UO'!AB25</f>
        <v>0</v>
      </c>
      <c r="O24" s="210">
        <f>'01-Mapa de riesgo-UO'!AG25</f>
        <v>0</v>
      </c>
      <c r="P24" s="211">
        <f>'01-Mapa de riesgo-UO'!AL25</f>
        <v>0</v>
      </c>
      <c r="Q24" s="211">
        <f>'01-Mapa de riesgo-UO'!AP25</f>
        <v>0</v>
      </c>
      <c r="R24" s="291"/>
      <c r="S24" s="325">
        <v>0</v>
      </c>
      <c r="T24" s="325"/>
      <c r="U24" s="212">
        <f>'01-Mapa de riesgo-UO'!AW25</f>
        <v>0</v>
      </c>
      <c r="V24" s="212">
        <f>'01-Mapa de riesgo-UO'!AX25</f>
        <v>0</v>
      </c>
      <c r="W24" s="212">
        <f>IF(U24="COMPARTIR",'01-Mapa de riesgo-UO'!BA25, IF(U24=0, 0,$I$6))</f>
        <v>0</v>
      </c>
      <c r="X24" s="114"/>
      <c r="Y24" s="229" t="s">
        <v>719</v>
      </c>
      <c r="Z24" s="114"/>
      <c r="AA24" s="114"/>
      <c r="AB24" s="258"/>
    </row>
    <row r="25" spans="1:28" ht="62.45" customHeight="1" x14ac:dyDescent="0.2">
      <c r="A25" s="246">
        <v>6</v>
      </c>
      <c r="B25" s="246" t="str">
        <f>'01-Mapa de riesgo-UO'!D26</f>
        <v>ADMINISTRACIÓN_INSTITUCIONAL</v>
      </c>
      <c r="C25" s="289" t="str">
        <f>+'01-Mapa de riesgo-UO'!F26</f>
        <v>NO</v>
      </c>
      <c r="D25" s="289" t="str">
        <f>'01-Mapa de riesgo-UO'!J26</f>
        <v>Estratégico</v>
      </c>
      <c r="E25" s="289" t="str">
        <f>'01-Mapa de riesgo-UO'!K26</f>
        <v xml:space="preserve">Desarticulación 
de los lineamientos del Plan Maestro de la Planta Físca con las apuestas del Plan de Desarrollo Institucional  </v>
      </c>
      <c r="F25" s="289" t="str">
        <f>'01-Mapa de riesgo-UO'!L26</f>
        <v>Obras y diseños  a llevar a cabo por parte de la institución deben estar alineadas  con el Plan maestro GEC y las  apuestas del PDI</v>
      </c>
      <c r="G25" s="193" t="str">
        <f>'01-Mapa de riesgo-UO'!I26</f>
        <v>Debilidad en la trazabilidad y verificación de la alinación de los proyectos de infraestructura con el PDI y su registro en los estudios previos durante la fase precontractual</v>
      </c>
      <c r="H25" s="289" t="str">
        <f>'01-Mapa de riesgo-UO'!M26</f>
        <v>Priorización inadcuada los proyectos acordes a la necesidades de la institución
Hallazgos por parte de los entes de control</v>
      </c>
      <c r="I25" s="291" t="str">
        <f>'01-Mapa de riesgo-UO'!AT26</f>
        <v>MODERADO</v>
      </c>
      <c r="J25" s="289" t="str">
        <f>'01-Mapa de riesgo-UO'!AU26</f>
        <v xml:space="preserve"> Número de proyectos incluidos en el  Plan de acción del proceso, alineados con el Plan Maestro y/o  PDI 
/
 Número de proyectos ejecutados y finalizados en la vigencia </v>
      </c>
      <c r="K25" s="333">
        <f>35/5</f>
        <v>7</v>
      </c>
      <c r="L25" s="325" t="s">
        <v>713</v>
      </c>
      <c r="M25" s="210" t="str">
        <f>IF('01-Mapa de riesgo-UO'!S26="No existen", "No existe control para el riesgo",'01-Mapa de riesgo-UO'!W26)</f>
        <v>Verificación de los estudios previos</v>
      </c>
      <c r="N25" s="210">
        <f>'01-Mapa de riesgo-UO'!AB26</f>
        <v>0</v>
      </c>
      <c r="O25" s="210" t="str">
        <f>'01-Mapa de riesgo-UO'!AG26</f>
        <v>Profesional Especializado II
Profesional I</v>
      </c>
      <c r="P25" s="211" t="str">
        <f>'01-Mapa de riesgo-UO'!AL26</f>
        <v>No definida</v>
      </c>
      <c r="Q25" s="211" t="str">
        <f>'01-Mapa de riesgo-UO'!AP26</f>
        <v>Preventivo</v>
      </c>
      <c r="R25" s="291" t="str">
        <f>'01-Mapa de riesgo-UO'!AR26</f>
        <v>FUERTE</v>
      </c>
      <c r="S25" s="325" t="s">
        <v>712</v>
      </c>
      <c r="T25" s="325"/>
      <c r="U25" s="212" t="str">
        <f>'01-Mapa de riesgo-UO'!AW26</f>
        <v>REDUCIR</v>
      </c>
      <c r="V25" s="212" t="str">
        <f>'01-Mapa de riesgo-UO'!AX26</f>
        <v xml:space="preserve">Verificacion de los pliegos y estudios previos de proyectos en la etapa de planeacion previo al envio a la oficina juridica para su publicacion. </v>
      </c>
      <c r="W25" s="212">
        <f>IF(U25="COMPARTIR",'01-Mapa de riesgo-UO'!BA26, IF(U25=0, 0,$I$6))</f>
        <v>0</v>
      </c>
      <c r="X25" s="114" t="s">
        <v>271</v>
      </c>
      <c r="Y25" s="228" t="s">
        <v>715</v>
      </c>
      <c r="Z25" s="114" t="s">
        <v>557</v>
      </c>
      <c r="AA25" s="114"/>
      <c r="AB25" s="258" t="s">
        <v>701</v>
      </c>
    </row>
    <row r="26" spans="1:28" ht="62.45" customHeight="1" x14ac:dyDescent="0.2">
      <c r="A26" s="246"/>
      <c r="B26" s="246"/>
      <c r="C26" s="289"/>
      <c r="D26" s="289"/>
      <c r="E26" s="289"/>
      <c r="F26" s="289"/>
      <c r="G26" s="193" t="str">
        <f>'01-Mapa de riesgo-UO'!I27</f>
        <v>Desconocimiento de los colaboradores por proyecto del plan maestro de campus y el PDI</v>
      </c>
      <c r="H26" s="289"/>
      <c r="I26" s="291"/>
      <c r="J26" s="289"/>
      <c r="K26" s="333"/>
      <c r="L26" s="325"/>
      <c r="M26" s="210" t="str">
        <f>IF('01-Mapa de riesgo-UO'!S27="No existen", "No existe control para el riesgo",'01-Mapa de riesgo-UO'!W27)</f>
        <v>Verificación de la intervención se encuentre en el plan de acción del proceso de la Insfraestructura física</v>
      </c>
      <c r="N26" s="210">
        <f>'01-Mapa de riesgo-UO'!AB27</f>
        <v>0</v>
      </c>
      <c r="O26" s="210" t="str">
        <f>'01-Mapa de riesgo-UO'!AG27</f>
        <v>Profesional Especializado II
Profesional I</v>
      </c>
      <c r="P26" s="211" t="str">
        <f>'01-Mapa de riesgo-UO'!AL27</f>
        <v>No definida</v>
      </c>
      <c r="Q26" s="211" t="str">
        <f>'01-Mapa de riesgo-UO'!AP27</f>
        <v>Preventivo</v>
      </c>
      <c r="R26" s="291"/>
      <c r="S26" s="325" t="s">
        <v>712</v>
      </c>
      <c r="T26" s="325"/>
      <c r="U26" s="212" t="str">
        <f>'01-Mapa de riesgo-UO'!AW27</f>
        <v>REDUCIR</v>
      </c>
      <c r="V26" s="212" t="str">
        <f>'01-Mapa de riesgo-UO'!AX27</f>
        <v>Incluir en le proceso de inducción la socialización del plan maestro a los colaboradores del proceso</v>
      </c>
      <c r="W26" s="212">
        <f>IF(U26="COMPARTIR",'01-Mapa de riesgo-UO'!BA27, IF(U26=0, 0,$I$6))</f>
        <v>0</v>
      </c>
      <c r="X26" s="114" t="s">
        <v>272</v>
      </c>
      <c r="Y26" s="228" t="s">
        <v>716</v>
      </c>
      <c r="Z26" s="114" t="s">
        <v>558</v>
      </c>
      <c r="AA26" s="114"/>
      <c r="AB26" s="258"/>
    </row>
    <row r="27" spans="1:28" ht="62.45" customHeight="1" x14ac:dyDescent="0.2">
      <c r="A27" s="246"/>
      <c r="B27" s="246"/>
      <c r="C27" s="289"/>
      <c r="D27" s="289"/>
      <c r="E27" s="289"/>
      <c r="F27" s="289"/>
      <c r="G27" s="193">
        <f>'01-Mapa de riesgo-UO'!I28</f>
        <v>0</v>
      </c>
      <c r="H27" s="289"/>
      <c r="I27" s="291"/>
      <c r="J27" s="289"/>
      <c r="K27" s="333"/>
      <c r="L27" s="325"/>
      <c r="M27" s="210">
        <f>IF('01-Mapa de riesgo-UO'!S28="No existen", "No existe control para el riesgo",'01-Mapa de riesgo-UO'!W28)</f>
        <v>0</v>
      </c>
      <c r="N27" s="210">
        <f>'01-Mapa de riesgo-UO'!AB28</f>
        <v>0</v>
      </c>
      <c r="O27" s="210">
        <f>'01-Mapa de riesgo-UO'!AG28</f>
        <v>0</v>
      </c>
      <c r="P27" s="211">
        <f>'01-Mapa de riesgo-UO'!AL28</f>
        <v>0</v>
      </c>
      <c r="Q27" s="211">
        <f>'01-Mapa de riesgo-UO'!AP28</f>
        <v>0</v>
      </c>
      <c r="R27" s="291"/>
      <c r="S27" s="325">
        <v>0</v>
      </c>
      <c r="T27" s="325"/>
      <c r="U27" s="212">
        <f>'01-Mapa de riesgo-UO'!AW28</f>
        <v>0</v>
      </c>
      <c r="V27" s="212">
        <f>'01-Mapa de riesgo-UO'!AX28</f>
        <v>0</v>
      </c>
      <c r="W27" s="212">
        <f>IF(U27="COMPARTIR",'01-Mapa de riesgo-UO'!BA28, IF(U27=0, 0,$I$6))</f>
        <v>0</v>
      </c>
      <c r="X27" s="114"/>
      <c r="Y27" s="114" t="s">
        <v>719</v>
      </c>
      <c r="Z27" s="114"/>
      <c r="AA27" s="114"/>
      <c r="AB27" s="258"/>
    </row>
    <row r="28" spans="1:28" ht="62.45" customHeight="1" x14ac:dyDescent="0.2">
      <c r="A28" s="246">
        <v>7</v>
      </c>
      <c r="B28" s="246" t="str">
        <f>'01-Mapa de riesgo-UO'!D29</f>
        <v>ADMINISTRACIÓN_INSTITUCIONAL</v>
      </c>
      <c r="C28" s="289" t="str">
        <f>+'01-Mapa de riesgo-UO'!F29</f>
        <v>NO</v>
      </c>
      <c r="D28" s="289" t="str">
        <f>'01-Mapa de riesgo-UO'!J29</f>
        <v>Cumplimiento</v>
      </c>
      <c r="E28" s="289" t="str">
        <f>'01-Mapa de riesgo-UO'!K29</f>
        <v>Inadecuada planeación de la infraestructura física</v>
      </c>
      <c r="F28" s="289" t="str">
        <f>'01-Mapa de riesgo-UO'!L29</f>
        <v xml:space="preserve">Espacio fisico que no responde a las necesidades que originaron el proyecto y/o adecuación con  incumplimiento de normatividad. </v>
      </c>
      <c r="G28" s="193" t="str">
        <f>'01-Mapa de riesgo-UO'!I29</f>
        <v xml:space="preserve">Cambio de diseño por peticion del usuario durante ejecucion de las obras </v>
      </c>
      <c r="H28" s="289" t="str">
        <f>'01-Mapa de riesgo-UO'!M29</f>
        <v>*insatisfaccion del usuario. 
*Imposibilidad de prestacion del servicio. 
*Incremento de costos de construcción. 
*Riesgo juridico con contratistas.  
*Mayores costos de mantenimiento.</v>
      </c>
      <c r="I28" s="291" t="str">
        <f>'01-Mapa de riesgo-UO'!AT29</f>
        <v>LEVE</v>
      </c>
      <c r="J28" s="289" t="str">
        <f>'01-Mapa de riesgo-UO'!AU29</f>
        <v xml:space="preserve">Intervenciones a la planta fisica del plan de accion de la vigencia/ Intervenciones recibidos a satisfacción por el usuario. </v>
      </c>
      <c r="K28" s="333">
        <f>23/5</f>
        <v>4.5999999999999996</v>
      </c>
      <c r="L28" s="325" t="s">
        <v>714</v>
      </c>
      <c r="M28" s="210" t="str">
        <f>IF('01-Mapa de riesgo-UO'!S29="No existen", "No existe control para el riesgo",'01-Mapa de riesgo-UO'!W29)</f>
        <v>Registro y consolidacion de la necesidad del usuario a traves del aplicativo y/o mediante actas de reunion y/o memorando y/o correos electronicos.</v>
      </c>
      <c r="N28" s="210">
        <f>'01-Mapa de riesgo-UO'!AB29</f>
        <v>0</v>
      </c>
      <c r="O28" s="210" t="str">
        <f>'01-Mapa de riesgo-UO'!AG29</f>
        <v xml:space="preserve">Profesional I y supervisor del proyecto </v>
      </c>
      <c r="P28" s="211" t="str">
        <f>'01-Mapa de riesgo-UO'!AL29</f>
        <v>No definida</v>
      </c>
      <c r="Q28" s="211" t="str">
        <f>'01-Mapa de riesgo-UO'!AP29</f>
        <v>Preventivo</v>
      </c>
      <c r="R28" s="291" t="str">
        <f>'01-Mapa de riesgo-UO'!AR29</f>
        <v>FUERTE</v>
      </c>
      <c r="S28" s="325" t="s">
        <v>712</v>
      </c>
      <c r="T28" s="325"/>
      <c r="U28" s="212" t="str">
        <f>'01-Mapa de riesgo-UO'!AW29</f>
        <v>ASUMIR</v>
      </c>
      <c r="V28" s="212">
        <f>'01-Mapa de riesgo-UO'!AX29</f>
        <v>0</v>
      </c>
      <c r="W28" s="212">
        <f>IF(U28="COMPARTIR",'01-Mapa de riesgo-UO'!BA29, IF(U28=0, 0,$I$6))</f>
        <v>0</v>
      </c>
      <c r="X28" s="114"/>
      <c r="Y28" s="114"/>
      <c r="Z28" s="114"/>
      <c r="AA28" s="114"/>
      <c r="AB28" s="258" t="s">
        <v>701</v>
      </c>
    </row>
    <row r="29" spans="1:28" ht="62.45" customHeight="1" x14ac:dyDescent="0.2">
      <c r="A29" s="246"/>
      <c r="B29" s="246"/>
      <c r="C29" s="289"/>
      <c r="D29" s="289"/>
      <c r="E29" s="289"/>
      <c r="F29" s="289"/>
      <c r="G29" s="193" t="str">
        <f>'01-Mapa de riesgo-UO'!I30</f>
        <v xml:space="preserve">Falta de planeacion del proyecto </v>
      </c>
      <c r="H29" s="289"/>
      <c r="I29" s="291"/>
      <c r="J29" s="289"/>
      <c r="K29" s="333"/>
      <c r="L29" s="325"/>
      <c r="M29" s="210" t="str">
        <f>IF('01-Mapa de riesgo-UO'!S30="No existen", "No existe control para el riesgo",'01-Mapa de riesgo-UO'!W30)</f>
        <v>Cada proyecto de intervención de infraestructura debe contener (Estudios previos, diseños, presupuesto, especificaciones, en fase III, permisos aprobados)</v>
      </c>
      <c r="N29" s="210">
        <f>'01-Mapa de riesgo-UO'!AB30</f>
        <v>0</v>
      </c>
      <c r="O29" s="210" t="str">
        <f>'01-Mapa de riesgo-UO'!AG30</f>
        <v xml:space="preserve">Profesional I y supervisor del proyecto </v>
      </c>
      <c r="P29" s="211" t="str">
        <f>'01-Mapa de riesgo-UO'!AL30</f>
        <v>No definida</v>
      </c>
      <c r="Q29" s="211" t="str">
        <f>'01-Mapa de riesgo-UO'!AP30</f>
        <v>Preventivo</v>
      </c>
      <c r="R29" s="291"/>
      <c r="S29" s="325" t="s">
        <v>712</v>
      </c>
      <c r="T29" s="325"/>
      <c r="U29" s="212">
        <f>'01-Mapa de riesgo-UO'!AW30</f>
        <v>0</v>
      </c>
      <c r="V29" s="212">
        <f>'01-Mapa de riesgo-UO'!AX30</f>
        <v>0</v>
      </c>
      <c r="W29" s="212">
        <f>IF(U29="COMPARTIR",'01-Mapa de riesgo-UO'!BA30, IF(U29=0, 0,$I$6))</f>
        <v>0</v>
      </c>
      <c r="X29" s="114"/>
      <c r="Y29" s="114" t="s">
        <v>719</v>
      </c>
      <c r="Z29" s="114"/>
      <c r="AA29" s="114"/>
      <c r="AB29" s="258"/>
    </row>
    <row r="30" spans="1:28" ht="62.45" customHeight="1" x14ac:dyDescent="0.2">
      <c r="A30" s="246"/>
      <c r="B30" s="246"/>
      <c r="C30" s="289"/>
      <c r="D30" s="289"/>
      <c r="E30" s="289"/>
      <c r="F30" s="289"/>
      <c r="G30" s="193" t="str">
        <f>'01-Mapa de riesgo-UO'!I31</f>
        <v>Cambio y actualizacion de normativas de construccion.</v>
      </c>
      <c r="H30" s="289"/>
      <c r="I30" s="291"/>
      <c r="J30" s="289"/>
      <c r="K30" s="333"/>
      <c r="L30" s="325"/>
      <c r="M30" s="210" t="str">
        <f>IF('01-Mapa de riesgo-UO'!S31="No existen", "No existe control para el riesgo",'01-Mapa de riesgo-UO'!W31)</f>
        <v xml:space="preserve">Se validan las intervenciones con las dependencias de la universidad relacionadas con el manejo de la planta fisica tales como seccion de mantenimiento y CRIE Centro de Recursos informaticos. </v>
      </c>
      <c r="N30" s="210">
        <f>'01-Mapa de riesgo-UO'!AB31</f>
        <v>0</v>
      </c>
      <c r="O30" s="210" t="str">
        <f>'01-Mapa de riesgo-UO'!AG31</f>
        <v xml:space="preserve">Profesional I y supervisor del proyecto </v>
      </c>
      <c r="P30" s="211" t="str">
        <f>'01-Mapa de riesgo-UO'!AL31</f>
        <v>No definida</v>
      </c>
      <c r="Q30" s="211" t="str">
        <f>'01-Mapa de riesgo-UO'!AP31</f>
        <v>Preventivo</v>
      </c>
      <c r="R30" s="291"/>
      <c r="S30" s="325" t="s">
        <v>712</v>
      </c>
      <c r="T30" s="325"/>
      <c r="U30" s="212">
        <f>'01-Mapa de riesgo-UO'!AW31</f>
        <v>0</v>
      </c>
      <c r="V30" s="212">
        <f>'01-Mapa de riesgo-UO'!AX31</f>
        <v>0</v>
      </c>
      <c r="W30" s="212">
        <f>IF(U30="COMPARTIR",'01-Mapa de riesgo-UO'!BA31, IF(U30=0, 0,$I$6))</f>
        <v>0</v>
      </c>
      <c r="X30" s="114"/>
      <c r="Y30" s="114" t="s">
        <v>719</v>
      </c>
      <c r="Z30" s="114"/>
      <c r="AA30" s="114"/>
      <c r="AB30" s="258"/>
    </row>
    <row r="31" spans="1:28" ht="62.45" customHeight="1" x14ac:dyDescent="0.2">
      <c r="A31" s="246">
        <v>8</v>
      </c>
      <c r="B31" s="246" t="str">
        <f>'01-Mapa de riesgo-UO'!D32</f>
        <v>GESTIÓN_DEL_CONTEXTO_Y_VISIBILIDAD_NACIONAL_E_INTERNACIONAL</v>
      </c>
      <c r="C31" s="289" t="str">
        <f>+'01-Mapa de riesgo-UO'!F32</f>
        <v>SI</v>
      </c>
      <c r="D31" s="289" t="str">
        <f>'01-Mapa de riesgo-UO'!J32</f>
        <v>Estratégico</v>
      </c>
      <c r="E31" s="289" t="str">
        <f>'01-Mapa de riesgo-UO'!K32</f>
        <v>La posibilidad de perder credibilidad institucional por  la poca contribución de la universidad al análisis y la búsqueda de soluciones a los problemas de la sociedad</v>
      </c>
      <c r="F31" s="289" t="str">
        <f>'01-Mapa de riesgo-UO'!L32</f>
        <v>Desarrollo de la universidad descontextualizada de la realidad regional, nacional e internacional.</v>
      </c>
      <c r="G31" s="193" t="str">
        <f>'01-Mapa de riesgo-UO'!I32</f>
        <v>Bajo nivel de articulación entre los diferentes actores institucionales.</v>
      </c>
      <c r="H31" s="289" t="str">
        <f>'01-Mapa de riesgo-UO'!M32</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1" s="291" t="str">
        <f>'01-Mapa de riesgo-UO'!AT32</f>
        <v>MODERADO</v>
      </c>
      <c r="J31" s="289" t="str">
        <f>'01-Mapa de riesgo-UO'!AU32</f>
        <v>Cumplimiento de los proyectos de "Gestión de contexto y visibilidad nacional e internacional"</v>
      </c>
      <c r="K31" s="332">
        <v>0.23910000000000001</v>
      </c>
      <c r="L31" s="325" t="s">
        <v>717</v>
      </c>
      <c r="M31" s="210" t="str">
        <f>IF('01-Mapa de riesgo-UO'!S32="No existen", "No existe control para el riesgo",'01-Mapa de riesgo-UO'!W32)</f>
        <v>Seguimiento a los Planes operativos de los proyectos de gestión del contexto y visibilidad nacional e internacional</v>
      </c>
      <c r="N31" s="210">
        <f>'01-Mapa de riesgo-UO'!AB32</f>
        <v>0</v>
      </c>
      <c r="O31" s="210" t="str">
        <f>'01-Mapa de riesgo-UO'!AG32</f>
        <v>Funcionaria enlace del Pilar de Gestión</v>
      </c>
      <c r="P31" s="211" t="str">
        <f>'01-Mapa de riesgo-UO'!AL32</f>
        <v>Cuatrimestral</v>
      </c>
      <c r="Q31" s="211" t="str">
        <f>'01-Mapa de riesgo-UO'!AP32</f>
        <v>Preventivo</v>
      </c>
      <c r="R31" s="291" t="str">
        <f>'01-Mapa de riesgo-UO'!AR32</f>
        <v>ACEPTABLE</v>
      </c>
      <c r="S31" s="325" t="s">
        <v>712</v>
      </c>
      <c r="T31" s="325"/>
      <c r="U31" s="212" t="str">
        <f>'01-Mapa de riesgo-UO'!AW32</f>
        <v>REDUCIR</v>
      </c>
      <c r="V31" s="212" t="str">
        <f>'01-Mapa de riesgo-UO'!AX32</f>
        <v>Estudios de contexto que permitan que aporten a la toma de decisiones</v>
      </c>
      <c r="W31" s="212">
        <f>IF(U31="COMPARTIR",'01-Mapa de riesgo-UO'!BA32, IF(U31=0, 0,$I$6))</f>
        <v>0</v>
      </c>
      <c r="X31" s="114" t="s">
        <v>271</v>
      </c>
      <c r="Y31" s="114" t="s">
        <v>720</v>
      </c>
      <c r="Z31" s="114" t="s">
        <v>557</v>
      </c>
      <c r="AA31" s="114"/>
      <c r="AB31" s="258" t="s">
        <v>718</v>
      </c>
    </row>
    <row r="32" spans="1:28" ht="62.45" customHeight="1" x14ac:dyDescent="0.2">
      <c r="A32" s="246"/>
      <c r="B32" s="246"/>
      <c r="C32" s="289"/>
      <c r="D32" s="289"/>
      <c r="E32" s="289"/>
      <c r="F32" s="289"/>
      <c r="G32" s="193" t="str">
        <f>'01-Mapa de riesgo-UO'!I33</f>
        <v>Ausencia de liderazgo transformacional y de conocimiento frente a la dinámica institucional, regional, nacional e internacional.</v>
      </c>
      <c r="H32" s="289"/>
      <c r="I32" s="291"/>
      <c r="J32" s="289"/>
      <c r="K32" s="333"/>
      <c r="L32" s="325"/>
      <c r="M32" s="210">
        <f>IF('01-Mapa de riesgo-UO'!S33="No existen", "No existe control para el riesgo",'01-Mapa de riesgo-UO'!W33)</f>
        <v>0</v>
      </c>
      <c r="N32" s="210">
        <f>'01-Mapa de riesgo-UO'!AB33</f>
        <v>0</v>
      </c>
      <c r="O32" s="210">
        <f>'01-Mapa de riesgo-UO'!AG33</f>
        <v>0</v>
      </c>
      <c r="P32" s="211">
        <f>'01-Mapa de riesgo-UO'!AL33</f>
        <v>0</v>
      </c>
      <c r="Q32" s="211">
        <f>'01-Mapa de riesgo-UO'!AP33</f>
        <v>0</v>
      </c>
      <c r="R32" s="291"/>
      <c r="S32" s="325">
        <v>0</v>
      </c>
      <c r="T32" s="325"/>
      <c r="U32" s="212">
        <f>'01-Mapa de riesgo-UO'!AW33</f>
        <v>0</v>
      </c>
      <c r="V32" s="212">
        <f>'01-Mapa de riesgo-UO'!AX33</f>
        <v>0</v>
      </c>
      <c r="W32" s="212">
        <f>IF(U32="COMPARTIR",'01-Mapa de riesgo-UO'!BA33, IF(U32=0, 0,$I$6))</f>
        <v>0</v>
      </c>
      <c r="X32" s="114"/>
      <c r="Y32" s="114" t="s">
        <v>719</v>
      </c>
      <c r="Z32" s="114"/>
      <c r="AA32" s="114"/>
      <c r="AB32" s="258"/>
    </row>
    <row r="33" spans="1:28" ht="62.45" customHeight="1" x14ac:dyDescent="0.2">
      <c r="A33" s="246"/>
      <c r="B33" s="246"/>
      <c r="C33" s="289"/>
      <c r="D33" s="289"/>
      <c r="E33" s="289"/>
      <c r="F33" s="289"/>
      <c r="G33" s="193" t="str">
        <f>'01-Mapa de riesgo-UO'!I34</f>
        <v>Escasa retroalimentación efectiva entre la universidad y el medio.</v>
      </c>
      <c r="H33" s="289"/>
      <c r="I33" s="291"/>
      <c r="J33" s="289"/>
      <c r="K33" s="333"/>
      <c r="L33" s="325"/>
      <c r="M33" s="210">
        <f>IF('01-Mapa de riesgo-UO'!S34="No existen", "No existe control para el riesgo",'01-Mapa de riesgo-UO'!W34)</f>
        <v>0</v>
      </c>
      <c r="N33" s="210">
        <f>'01-Mapa de riesgo-UO'!AB34</f>
        <v>0</v>
      </c>
      <c r="O33" s="210">
        <f>'01-Mapa de riesgo-UO'!AG34</f>
        <v>0</v>
      </c>
      <c r="P33" s="211">
        <f>'01-Mapa de riesgo-UO'!AL34</f>
        <v>0</v>
      </c>
      <c r="Q33" s="211">
        <f>'01-Mapa de riesgo-UO'!AP34</f>
        <v>0</v>
      </c>
      <c r="R33" s="291"/>
      <c r="S33" s="325">
        <v>0</v>
      </c>
      <c r="T33" s="325"/>
      <c r="U33" s="212">
        <f>'01-Mapa de riesgo-UO'!AW34</f>
        <v>0</v>
      </c>
      <c r="V33" s="212">
        <f>'01-Mapa de riesgo-UO'!AX34</f>
        <v>0</v>
      </c>
      <c r="W33" s="212">
        <f>IF(U33="COMPARTIR",'01-Mapa de riesgo-UO'!BA34, IF(U33=0, 0,$I$6))</f>
        <v>0</v>
      </c>
      <c r="X33" s="114"/>
      <c r="Y33" s="114" t="s">
        <v>719</v>
      </c>
      <c r="Z33" s="114"/>
      <c r="AA33" s="114"/>
      <c r="AB33" s="258"/>
    </row>
    <row r="34" spans="1:28" ht="62.45" customHeight="1" x14ac:dyDescent="0.2">
      <c r="A34" s="246">
        <v>9</v>
      </c>
      <c r="B34" s="246">
        <f>'01-Mapa de riesgo-UO'!D35</f>
        <v>0</v>
      </c>
      <c r="C34" s="289">
        <f>+'01-Mapa de riesgo-UO'!F35</f>
        <v>0</v>
      </c>
      <c r="D34" s="289">
        <f>'01-Mapa de riesgo-UO'!J35</f>
        <v>0</v>
      </c>
      <c r="E34" s="289">
        <f>'01-Mapa de riesgo-UO'!K35</f>
        <v>0</v>
      </c>
      <c r="F34" s="289">
        <f>'01-Mapa de riesgo-UO'!L35</f>
        <v>0</v>
      </c>
      <c r="G34" s="193">
        <f>'01-Mapa de riesgo-UO'!I35</f>
        <v>0</v>
      </c>
      <c r="H34" s="289">
        <f>'01-Mapa de riesgo-UO'!M35</f>
        <v>0</v>
      </c>
      <c r="I34" s="291" t="str">
        <f>'01-Mapa de riesgo-UO'!AT35</f>
        <v>LEVE</v>
      </c>
      <c r="J34" s="289">
        <f>'01-Mapa de riesgo-UO'!AU35</f>
        <v>0</v>
      </c>
      <c r="K34" s="333"/>
      <c r="L34" s="325"/>
      <c r="M34" s="210">
        <f>IF('01-Mapa de riesgo-UO'!S35="No existen", "No existe control para el riesgo",'01-Mapa de riesgo-UO'!W35)</f>
        <v>0</v>
      </c>
      <c r="N34" s="210">
        <f>'01-Mapa de riesgo-UO'!AB35</f>
        <v>0</v>
      </c>
      <c r="O34" s="210">
        <f>'01-Mapa de riesgo-UO'!AG35</f>
        <v>0</v>
      </c>
      <c r="P34" s="211">
        <f>'01-Mapa de riesgo-UO'!AL35</f>
        <v>0</v>
      </c>
      <c r="Q34" s="211">
        <f>'01-Mapa de riesgo-UO'!AP35</f>
        <v>0</v>
      </c>
      <c r="R34" s="291" t="e">
        <f>'01-Mapa de riesgo-UO'!AR35</f>
        <v>#DIV/0!</v>
      </c>
      <c r="S34" s="325"/>
      <c r="T34" s="325"/>
      <c r="U34" s="212">
        <f>'01-Mapa de riesgo-UO'!AW35</f>
        <v>0</v>
      </c>
      <c r="V34" s="212">
        <f>'01-Mapa de riesgo-UO'!AX35</f>
        <v>0</v>
      </c>
      <c r="W34" s="212">
        <f>IF(U34="COMPARTIR",'01-Mapa de riesgo-UO'!BA35, IF(U34=0, 0,$I$6))</f>
        <v>0</v>
      </c>
      <c r="X34" s="114"/>
      <c r="Y34" s="114"/>
      <c r="Z34" s="114"/>
      <c r="AA34" s="114"/>
      <c r="AB34" s="258"/>
    </row>
    <row r="35" spans="1:28" ht="62.45" customHeight="1" x14ac:dyDescent="0.2">
      <c r="A35" s="246"/>
      <c r="B35" s="246"/>
      <c r="C35" s="289"/>
      <c r="D35" s="289"/>
      <c r="E35" s="289"/>
      <c r="F35" s="289"/>
      <c r="G35" s="193">
        <f>'01-Mapa de riesgo-UO'!I36</f>
        <v>0</v>
      </c>
      <c r="H35" s="289"/>
      <c r="I35" s="291"/>
      <c r="J35" s="289"/>
      <c r="K35" s="333"/>
      <c r="L35" s="325"/>
      <c r="M35" s="210">
        <f>IF('01-Mapa de riesgo-UO'!S36="No existen", "No existe control para el riesgo",'01-Mapa de riesgo-UO'!W36)</f>
        <v>0</v>
      </c>
      <c r="N35" s="210">
        <f>'01-Mapa de riesgo-UO'!AB36</f>
        <v>0</v>
      </c>
      <c r="O35" s="210">
        <f>'01-Mapa de riesgo-UO'!AG36</f>
        <v>0</v>
      </c>
      <c r="P35" s="211">
        <f>'01-Mapa de riesgo-UO'!AL36</f>
        <v>0</v>
      </c>
      <c r="Q35" s="211">
        <f>'01-Mapa de riesgo-UO'!AP36</f>
        <v>0</v>
      </c>
      <c r="R35" s="291"/>
      <c r="S35" s="325"/>
      <c r="T35" s="325"/>
      <c r="U35" s="212">
        <f>'01-Mapa de riesgo-UO'!AW36</f>
        <v>0</v>
      </c>
      <c r="V35" s="212">
        <f>'01-Mapa de riesgo-UO'!AX36</f>
        <v>0</v>
      </c>
      <c r="W35" s="212">
        <f>IF(U35="COMPARTIR",'01-Mapa de riesgo-UO'!BA36, IF(U35=0, 0,$I$6))</f>
        <v>0</v>
      </c>
      <c r="X35" s="114"/>
      <c r="Y35" s="114"/>
      <c r="Z35" s="114"/>
      <c r="AA35" s="114"/>
      <c r="AB35" s="258"/>
    </row>
    <row r="36" spans="1:28" ht="62.45" customHeight="1" x14ac:dyDescent="0.2">
      <c r="A36" s="246"/>
      <c r="B36" s="246"/>
      <c r="C36" s="289"/>
      <c r="D36" s="289"/>
      <c r="E36" s="289"/>
      <c r="F36" s="289"/>
      <c r="G36" s="193">
        <f>'01-Mapa de riesgo-UO'!I37</f>
        <v>0</v>
      </c>
      <c r="H36" s="289"/>
      <c r="I36" s="291"/>
      <c r="J36" s="289"/>
      <c r="K36" s="333"/>
      <c r="L36" s="325"/>
      <c r="M36" s="210">
        <f>IF('01-Mapa de riesgo-UO'!S37="No existen", "No existe control para el riesgo",'01-Mapa de riesgo-UO'!W37)</f>
        <v>0</v>
      </c>
      <c r="N36" s="210">
        <f>'01-Mapa de riesgo-UO'!AB37</f>
        <v>0</v>
      </c>
      <c r="O36" s="210">
        <f>'01-Mapa de riesgo-UO'!AG37</f>
        <v>0</v>
      </c>
      <c r="P36" s="211">
        <f>'01-Mapa de riesgo-UO'!AL37</f>
        <v>0</v>
      </c>
      <c r="Q36" s="211">
        <f>'01-Mapa de riesgo-UO'!AP37</f>
        <v>0</v>
      </c>
      <c r="R36" s="291"/>
      <c r="S36" s="325"/>
      <c r="T36" s="325"/>
      <c r="U36" s="212">
        <f>'01-Mapa de riesgo-UO'!AW37</f>
        <v>0</v>
      </c>
      <c r="V36" s="212">
        <f>'01-Mapa de riesgo-UO'!AX37</f>
        <v>0</v>
      </c>
      <c r="W36" s="212">
        <f>IF(U36="COMPARTIR",'01-Mapa de riesgo-UO'!BA37, IF(U36=0, 0,$I$6))</f>
        <v>0</v>
      </c>
      <c r="X36" s="114"/>
      <c r="Y36" s="114"/>
      <c r="Z36" s="114"/>
      <c r="AA36" s="114"/>
      <c r="AB36" s="258"/>
    </row>
    <row r="37" spans="1:28" ht="62.45" customHeight="1" x14ac:dyDescent="0.2">
      <c r="A37" s="246">
        <v>10</v>
      </c>
      <c r="B37" s="246">
        <f>'01-Mapa de riesgo-UO'!D38</f>
        <v>0</v>
      </c>
      <c r="C37" s="289">
        <f>+'01-Mapa de riesgo-UO'!F38</f>
        <v>0</v>
      </c>
      <c r="D37" s="289">
        <f>'01-Mapa de riesgo-UO'!J38</f>
        <v>0</v>
      </c>
      <c r="E37" s="289">
        <f>'01-Mapa de riesgo-UO'!K38</f>
        <v>0</v>
      </c>
      <c r="F37" s="289">
        <f>'01-Mapa de riesgo-UO'!L38</f>
        <v>0</v>
      </c>
      <c r="G37" s="193">
        <f>'01-Mapa de riesgo-UO'!I38</f>
        <v>0</v>
      </c>
      <c r="H37" s="289">
        <f>'01-Mapa de riesgo-UO'!M38</f>
        <v>0</v>
      </c>
      <c r="I37" s="291" t="str">
        <f>'01-Mapa de riesgo-UO'!AT38</f>
        <v>LEVE</v>
      </c>
      <c r="J37" s="289">
        <f>'01-Mapa de riesgo-UO'!AU38</f>
        <v>0</v>
      </c>
      <c r="K37" s="335"/>
      <c r="L37" s="325"/>
      <c r="M37" s="210">
        <f>IF('01-Mapa de riesgo-UO'!S38="No existen", "No existe control para el riesgo",'01-Mapa de riesgo-UO'!W38)</f>
        <v>0</v>
      </c>
      <c r="N37" s="210">
        <f>'01-Mapa de riesgo-UO'!AB38</f>
        <v>0</v>
      </c>
      <c r="O37" s="210">
        <f>'01-Mapa de riesgo-UO'!AG38</f>
        <v>0</v>
      </c>
      <c r="P37" s="211">
        <f>'01-Mapa de riesgo-UO'!AL38</f>
        <v>0</v>
      </c>
      <c r="Q37" s="211">
        <f>'01-Mapa de riesgo-UO'!AP38</f>
        <v>0</v>
      </c>
      <c r="R37" s="291" t="e">
        <f>'01-Mapa de riesgo-UO'!AR38</f>
        <v>#DIV/0!</v>
      </c>
      <c r="S37" s="325"/>
      <c r="T37" s="325"/>
      <c r="U37" s="212">
        <f>'01-Mapa de riesgo-UO'!AW38</f>
        <v>0</v>
      </c>
      <c r="V37" s="212">
        <f>'01-Mapa de riesgo-UO'!AX38</f>
        <v>0</v>
      </c>
      <c r="W37" s="212">
        <f>IF(U37="COMPARTIR",'01-Mapa de riesgo-UO'!BA38, IF(U37=0, 0,$I$6))</f>
        <v>0</v>
      </c>
      <c r="X37" s="114"/>
      <c r="Y37" s="114"/>
      <c r="Z37" s="114"/>
      <c r="AA37" s="114"/>
      <c r="AB37" s="258"/>
    </row>
    <row r="38" spans="1:28" ht="62.45" customHeight="1" x14ac:dyDescent="0.2">
      <c r="A38" s="246"/>
      <c r="B38" s="246"/>
      <c r="C38" s="289"/>
      <c r="D38" s="289"/>
      <c r="E38" s="289"/>
      <c r="F38" s="289"/>
      <c r="G38" s="193">
        <f>'01-Mapa de riesgo-UO'!I39</f>
        <v>0</v>
      </c>
      <c r="H38" s="289"/>
      <c r="I38" s="291"/>
      <c r="J38" s="289"/>
      <c r="K38" s="333"/>
      <c r="L38" s="325"/>
      <c r="M38" s="210">
        <f>IF('01-Mapa de riesgo-UO'!S39="No existen", "No existe control para el riesgo",'01-Mapa de riesgo-UO'!W39)</f>
        <v>0</v>
      </c>
      <c r="N38" s="210">
        <f>'01-Mapa de riesgo-UO'!AB39</f>
        <v>0</v>
      </c>
      <c r="O38" s="210">
        <f>'01-Mapa de riesgo-UO'!AG39</f>
        <v>0</v>
      </c>
      <c r="P38" s="211">
        <f>'01-Mapa de riesgo-UO'!AL39</f>
        <v>0</v>
      </c>
      <c r="Q38" s="211">
        <f>'01-Mapa de riesgo-UO'!AP39</f>
        <v>0</v>
      </c>
      <c r="R38" s="291"/>
      <c r="S38" s="325"/>
      <c r="T38" s="325"/>
      <c r="U38" s="212">
        <f>'01-Mapa de riesgo-UO'!AW39</f>
        <v>0</v>
      </c>
      <c r="V38" s="212">
        <f>'01-Mapa de riesgo-UO'!AX39</f>
        <v>0</v>
      </c>
      <c r="W38" s="212">
        <f>IF(U38="COMPARTIR",'01-Mapa de riesgo-UO'!BA39, IF(U38=0, 0,$I$6))</f>
        <v>0</v>
      </c>
      <c r="X38" s="114"/>
      <c r="Y38" s="114"/>
      <c r="Z38" s="114"/>
      <c r="AA38" s="114"/>
      <c r="AB38" s="258"/>
    </row>
    <row r="39" spans="1:28" ht="62.45" customHeight="1" x14ac:dyDescent="0.2">
      <c r="A39" s="246"/>
      <c r="B39" s="246"/>
      <c r="C39" s="289"/>
      <c r="D39" s="289"/>
      <c r="E39" s="289"/>
      <c r="F39" s="289"/>
      <c r="G39" s="193">
        <f>'01-Mapa de riesgo-UO'!I40</f>
        <v>0</v>
      </c>
      <c r="H39" s="289"/>
      <c r="I39" s="291"/>
      <c r="J39" s="289"/>
      <c r="K39" s="333"/>
      <c r="L39" s="325"/>
      <c r="M39" s="210">
        <f>IF('01-Mapa de riesgo-UO'!S40="No existen", "No existe control para el riesgo",'01-Mapa de riesgo-UO'!W40)</f>
        <v>0</v>
      </c>
      <c r="N39" s="210">
        <f>'01-Mapa de riesgo-UO'!AB40</f>
        <v>0</v>
      </c>
      <c r="O39" s="210">
        <f>'01-Mapa de riesgo-UO'!AG40</f>
        <v>0</v>
      </c>
      <c r="P39" s="211">
        <f>'01-Mapa de riesgo-UO'!AL40</f>
        <v>0</v>
      </c>
      <c r="Q39" s="211">
        <f>'01-Mapa de riesgo-UO'!AP40</f>
        <v>0</v>
      </c>
      <c r="R39" s="291"/>
      <c r="S39" s="325"/>
      <c r="T39" s="325"/>
      <c r="U39" s="212">
        <f>'01-Mapa de riesgo-UO'!AW40</f>
        <v>0</v>
      </c>
      <c r="V39" s="212">
        <f>'01-Mapa de riesgo-UO'!AX40</f>
        <v>0</v>
      </c>
      <c r="W39" s="212">
        <f>IF(U39="COMPARTIR",'01-Mapa de riesgo-UO'!BA40, IF(U39=0, 0,$I$6))</f>
        <v>0</v>
      </c>
      <c r="X39" s="114"/>
      <c r="Y39" s="114"/>
      <c r="Z39" s="114"/>
      <c r="AA39" s="114"/>
      <c r="AB39" s="258"/>
    </row>
    <row r="40" spans="1:28" ht="62.45" customHeight="1" x14ac:dyDescent="0.2">
      <c r="A40" s="246">
        <v>11</v>
      </c>
      <c r="B40" s="246">
        <f>'01-Mapa de riesgo-UO'!D41</f>
        <v>0</v>
      </c>
      <c r="C40" s="289">
        <f>+'01-Mapa de riesgo-UO'!F41</f>
        <v>0</v>
      </c>
      <c r="D40" s="289">
        <f>'01-Mapa de riesgo-UO'!J41</f>
        <v>0</v>
      </c>
      <c r="E40" s="289">
        <f>'01-Mapa de riesgo-UO'!K41</f>
        <v>0</v>
      </c>
      <c r="F40" s="289">
        <f>'01-Mapa de riesgo-UO'!L41</f>
        <v>0</v>
      </c>
      <c r="G40" s="193">
        <f>'01-Mapa de riesgo-UO'!I41</f>
        <v>0</v>
      </c>
      <c r="H40" s="289">
        <f>'01-Mapa de riesgo-UO'!M41</f>
        <v>0</v>
      </c>
      <c r="I40" s="291" t="str">
        <f>'01-Mapa de riesgo-UO'!AT41</f>
        <v>LEVE</v>
      </c>
      <c r="J40" s="289">
        <f>'01-Mapa de riesgo-UO'!AU41</f>
        <v>0</v>
      </c>
      <c r="K40" s="335"/>
      <c r="L40" s="325"/>
      <c r="M40" s="210">
        <f>IF('01-Mapa de riesgo-UO'!S41="No existen", "No existe control para el riesgo",'01-Mapa de riesgo-UO'!W41)</f>
        <v>0</v>
      </c>
      <c r="N40" s="210">
        <f>'01-Mapa de riesgo-UO'!AB41</f>
        <v>0</v>
      </c>
      <c r="O40" s="210">
        <f>'01-Mapa de riesgo-UO'!AG41</f>
        <v>0</v>
      </c>
      <c r="P40" s="211">
        <f>'01-Mapa de riesgo-UO'!AL41</f>
        <v>0</v>
      </c>
      <c r="Q40" s="211">
        <f>'01-Mapa de riesgo-UO'!AP41</f>
        <v>0</v>
      </c>
      <c r="R40" s="291" t="e">
        <f>'01-Mapa de riesgo-UO'!AR41</f>
        <v>#DIV/0!</v>
      </c>
      <c r="S40" s="325"/>
      <c r="T40" s="325"/>
      <c r="U40" s="212">
        <f>'01-Mapa de riesgo-UO'!AW41</f>
        <v>0</v>
      </c>
      <c r="V40" s="212">
        <f>'01-Mapa de riesgo-UO'!AX41</f>
        <v>0</v>
      </c>
      <c r="W40" s="212">
        <f>IF(U40="COMPARTIR",'01-Mapa de riesgo-UO'!BA41, IF(U40=0, 0,$I$6))</f>
        <v>0</v>
      </c>
      <c r="X40" s="114"/>
      <c r="Y40" s="114"/>
      <c r="Z40" s="114"/>
      <c r="AA40" s="114"/>
      <c r="AB40" s="258"/>
    </row>
    <row r="41" spans="1:28" ht="62.45" customHeight="1" x14ac:dyDescent="0.2">
      <c r="A41" s="246"/>
      <c r="B41" s="246"/>
      <c r="C41" s="289"/>
      <c r="D41" s="289"/>
      <c r="E41" s="289"/>
      <c r="F41" s="289"/>
      <c r="G41" s="193">
        <f>'01-Mapa de riesgo-UO'!I42</f>
        <v>0</v>
      </c>
      <c r="H41" s="289"/>
      <c r="I41" s="291"/>
      <c r="J41" s="289"/>
      <c r="K41" s="333"/>
      <c r="L41" s="325"/>
      <c r="M41" s="210">
        <f>IF('01-Mapa de riesgo-UO'!S42="No existen", "No existe control para el riesgo",'01-Mapa de riesgo-UO'!W42)</f>
        <v>0</v>
      </c>
      <c r="N41" s="210">
        <f>'01-Mapa de riesgo-UO'!AB42</f>
        <v>0</v>
      </c>
      <c r="O41" s="210">
        <f>'01-Mapa de riesgo-UO'!AG42</f>
        <v>0</v>
      </c>
      <c r="P41" s="211">
        <f>'01-Mapa de riesgo-UO'!AL42</f>
        <v>0</v>
      </c>
      <c r="Q41" s="211">
        <f>'01-Mapa de riesgo-UO'!AP42</f>
        <v>0</v>
      </c>
      <c r="R41" s="291"/>
      <c r="S41" s="325"/>
      <c r="T41" s="325"/>
      <c r="U41" s="212">
        <f>'01-Mapa de riesgo-UO'!AW42</f>
        <v>0</v>
      </c>
      <c r="V41" s="212">
        <f>'01-Mapa de riesgo-UO'!AX42</f>
        <v>0</v>
      </c>
      <c r="W41" s="212">
        <f>IF(U41="COMPARTIR",'01-Mapa de riesgo-UO'!BA42, IF(U41=0, 0,$I$6))</f>
        <v>0</v>
      </c>
      <c r="X41" s="114"/>
      <c r="Y41" s="114"/>
      <c r="Z41" s="114"/>
      <c r="AA41" s="114"/>
      <c r="AB41" s="258"/>
    </row>
    <row r="42" spans="1:28" ht="62.45" customHeight="1" x14ac:dyDescent="0.2">
      <c r="A42" s="246"/>
      <c r="B42" s="246"/>
      <c r="C42" s="289"/>
      <c r="D42" s="289"/>
      <c r="E42" s="289"/>
      <c r="F42" s="289"/>
      <c r="G42" s="193">
        <f>'01-Mapa de riesgo-UO'!I43</f>
        <v>0</v>
      </c>
      <c r="H42" s="289"/>
      <c r="I42" s="291"/>
      <c r="J42" s="289"/>
      <c r="K42" s="333"/>
      <c r="L42" s="325"/>
      <c r="M42" s="210">
        <f>IF('01-Mapa de riesgo-UO'!S43="No existen", "No existe control para el riesgo",'01-Mapa de riesgo-UO'!W43)</f>
        <v>0</v>
      </c>
      <c r="N42" s="210">
        <f>'01-Mapa de riesgo-UO'!AB43</f>
        <v>0</v>
      </c>
      <c r="O42" s="210">
        <f>'01-Mapa de riesgo-UO'!AG43</f>
        <v>0</v>
      </c>
      <c r="P42" s="211">
        <f>'01-Mapa de riesgo-UO'!AL43</f>
        <v>0</v>
      </c>
      <c r="Q42" s="211">
        <f>'01-Mapa de riesgo-UO'!AP43</f>
        <v>0</v>
      </c>
      <c r="R42" s="291"/>
      <c r="S42" s="325"/>
      <c r="T42" s="325"/>
      <c r="U42" s="212">
        <f>'01-Mapa de riesgo-UO'!AW43</f>
        <v>0</v>
      </c>
      <c r="V42" s="212">
        <f>'01-Mapa de riesgo-UO'!AX43</f>
        <v>0</v>
      </c>
      <c r="W42" s="212">
        <f>IF(U42="COMPARTIR",'01-Mapa de riesgo-UO'!BA43, IF(U42=0, 0,$I$6))</f>
        <v>0</v>
      </c>
      <c r="X42" s="114"/>
      <c r="Y42" s="114"/>
      <c r="Z42" s="114"/>
      <c r="AA42" s="114"/>
      <c r="AB42" s="258"/>
    </row>
    <row r="43" spans="1:28" ht="62.45" customHeight="1" x14ac:dyDescent="0.2">
      <c r="A43" s="246">
        <v>12</v>
      </c>
      <c r="B43" s="246">
        <f>'01-Mapa de riesgo-UO'!D44</f>
        <v>0</v>
      </c>
      <c r="C43" s="289">
        <f>+'01-Mapa de riesgo-UO'!F44</f>
        <v>0</v>
      </c>
      <c r="D43" s="289">
        <f>'01-Mapa de riesgo-UO'!J44</f>
        <v>0</v>
      </c>
      <c r="E43" s="289">
        <f>'01-Mapa de riesgo-UO'!K44</f>
        <v>0</v>
      </c>
      <c r="F43" s="289">
        <f>'01-Mapa de riesgo-UO'!L44</f>
        <v>0</v>
      </c>
      <c r="G43" s="193">
        <f>'01-Mapa de riesgo-UO'!I44</f>
        <v>0</v>
      </c>
      <c r="H43" s="289">
        <f>'01-Mapa de riesgo-UO'!M44</f>
        <v>0</v>
      </c>
      <c r="I43" s="291" t="str">
        <f>'01-Mapa de riesgo-UO'!AT44</f>
        <v>LEVE</v>
      </c>
      <c r="J43" s="289">
        <f>'01-Mapa de riesgo-UO'!AU44</f>
        <v>0</v>
      </c>
      <c r="K43" s="333"/>
      <c r="L43" s="325"/>
      <c r="M43" s="210">
        <f>IF('01-Mapa de riesgo-UO'!S44="No existen", "No existe control para el riesgo",'01-Mapa de riesgo-UO'!W44)</f>
        <v>0</v>
      </c>
      <c r="N43" s="210">
        <f>'01-Mapa de riesgo-UO'!AB44</f>
        <v>0</v>
      </c>
      <c r="O43" s="210">
        <f>'01-Mapa de riesgo-UO'!AG44</f>
        <v>0</v>
      </c>
      <c r="P43" s="211">
        <f>'01-Mapa de riesgo-UO'!AL44</f>
        <v>0</v>
      </c>
      <c r="Q43" s="211">
        <f>'01-Mapa de riesgo-UO'!AP44</f>
        <v>0</v>
      </c>
      <c r="R43" s="291" t="e">
        <f>'01-Mapa de riesgo-UO'!AR44</f>
        <v>#DIV/0!</v>
      </c>
      <c r="S43" s="325"/>
      <c r="T43" s="325"/>
      <c r="U43" s="212">
        <f>'01-Mapa de riesgo-UO'!AW44</f>
        <v>0</v>
      </c>
      <c r="V43" s="212">
        <f>'01-Mapa de riesgo-UO'!AX44</f>
        <v>0</v>
      </c>
      <c r="W43" s="212">
        <f>IF(U43="COMPARTIR",'01-Mapa de riesgo-UO'!BA44, IF(U43=0, 0,$I$6))</f>
        <v>0</v>
      </c>
      <c r="X43" s="114"/>
      <c r="Y43" s="114"/>
      <c r="Z43" s="114"/>
      <c r="AA43" s="114"/>
      <c r="AB43" s="258"/>
    </row>
    <row r="44" spans="1:28" ht="62.45" customHeight="1" x14ac:dyDescent="0.2">
      <c r="A44" s="246"/>
      <c r="B44" s="246"/>
      <c r="C44" s="289"/>
      <c r="D44" s="289"/>
      <c r="E44" s="289"/>
      <c r="F44" s="289"/>
      <c r="G44" s="193">
        <f>'01-Mapa de riesgo-UO'!I45</f>
        <v>0</v>
      </c>
      <c r="H44" s="289"/>
      <c r="I44" s="291"/>
      <c r="J44" s="289"/>
      <c r="K44" s="333"/>
      <c r="L44" s="325"/>
      <c r="M44" s="210">
        <f>IF('01-Mapa de riesgo-UO'!S45="No existen", "No existe control para el riesgo",'01-Mapa de riesgo-UO'!W45)</f>
        <v>0</v>
      </c>
      <c r="N44" s="210">
        <f>'01-Mapa de riesgo-UO'!AB45</f>
        <v>0</v>
      </c>
      <c r="O44" s="210">
        <f>'01-Mapa de riesgo-UO'!AG45</f>
        <v>0</v>
      </c>
      <c r="P44" s="211">
        <f>'01-Mapa de riesgo-UO'!AL45</f>
        <v>0</v>
      </c>
      <c r="Q44" s="211">
        <f>'01-Mapa de riesgo-UO'!AP45</f>
        <v>0</v>
      </c>
      <c r="R44" s="291"/>
      <c r="S44" s="325"/>
      <c r="T44" s="325"/>
      <c r="U44" s="212">
        <f>'01-Mapa de riesgo-UO'!AW45</f>
        <v>0</v>
      </c>
      <c r="V44" s="212">
        <f>'01-Mapa de riesgo-UO'!AX45</f>
        <v>0</v>
      </c>
      <c r="W44" s="212">
        <f>IF(U44="COMPARTIR",'01-Mapa de riesgo-UO'!BA45, IF(U44=0, 0,$I$6))</f>
        <v>0</v>
      </c>
      <c r="X44" s="114"/>
      <c r="Y44" s="114"/>
      <c r="Z44" s="114"/>
      <c r="AA44" s="114"/>
      <c r="AB44" s="258"/>
    </row>
    <row r="45" spans="1:28" ht="62.45" customHeight="1" x14ac:dyDescent="0.2">
      <c r="A45" s="246"/>
      <c r="B45" s="246"/>
      <c r="C45" s="289"/>
      <c r="D45" s="289"/>
      <c r="E45" s="289"/>
      <c r="F45" s="289"/>
      <c r="G45" s="193">
        <f>'01-Mapa de riesgo-UO'!I46</f>
        <v>0</v>
      </c>
      <c r="H45" s="289"/>
      <c r="I45" s="291"/>
      <c r="J45" s="289"/>
      <c r="K45" s="333"/>
      <c r="L45" s="325"/>
      <c r="M45" s="210">
        <f>IF('01-Mapa de riesgo-UO'!S46="No existen", "No existe control para el riesgo",'01-Mapa de riesgo-UO'!W46)</f>
        <v>0</v>
      </c>
      <c r="N45" s="210">
        <f>'01-Mapa de riesgo-UO'!AB46</f>
        <v>0</v>
      </c>
      <c r="O45" s="210">
        <f>'01-Mapa de riesgo-UO'!AG46</f>
        <v>0</v>
      </c>
      <c r="P45" s="211">
        <f>'01-Mapa de riesgo-UO'!AL46</f>
        <v>0</v>
      </c>
      <c r="Q45" s="211">
        <f>'01-Mapa de riesgo-UO'!AP46</f>
        <v>0</v>
      </c>
      <c r="R45" s="291"/>
      <c r="S45" s="325"/>
      <c r="T45" s="325"/>
      <c r="U45" s="212">
        <f>'01-Mapa de riesgo-UO'!AW46</f>
        <v>0</v>
      </c>
      <c r="V45" s="212">
        <f>'01-Mapa de riesgo-UO'!AX46</f>
        <v>0</v>
      </c>
      <c r="W45" s="212">
        <f>IF(U45="COMPARTIR",'01-Mapa de riesgo-UO'!BA46, IF(U45=0, 0,$I$6))</f>
        <v>0</v>
      </c>
      <c r="X45" s="114"/>
      <c r="Y45" s="114"/>
      <c r="Z45" s="114"/>
      <c r="AA45" s="114"/>
      <c r="AB45" s="258"/>
    </row>
    <row r="46" spans="1:28" ht="62.45" customHeight="1" x14ac:dyDescent="0.2">
      <c r="A46" s="246">
        <v>13</v>
      </c>
      <c r="B46" s="246">
        <f>'01-Mapa de riesgo-UO'!D47</f>
        <v>0</v>
      </c>
      <c r="C46" s="289">
        <f>+'01-Mapa de riesgo-UO'!F47</f>
        <v>0</v>
      </c>
      <c r="D46" s="289">
        <f>'01-Mapa de riesgo-UO'!J47</f>
        <v>0</v>
      </c>
      <c r="E46" s="289">
        <f>'01-Mapa de riesgo-UO'!K47</f>
        <v>0</v>
      </c>
      <c r="F46" s="289">
        <f>'01-Mapa de riesgo-UO'!L47</f>
        <v>0</v>
      </c>
      <c r="G46" s="193">
        <f>'01-Mapa de riesgo-UO'!I47</f>
        <v>0</v>
      </c>
      <c r="H46" s="289">
        <f>'01-Mapa de riesgo-UO'!M47</f>
        <v>0</v>
      </c>
      <c r="I46" s="291" t="str">
        <f>'01-Mapa de riesgo-UO'!AT47</f>
        <v>LEVE</v>
      </c>
      <c r="J46" s="289">
        <f>'01-Mapa de riesgo-UO'!AU47</f>
        <v>0</v>
      </c>
      <c r="K46" s="333"/>
      <c r="L46" s="325"/>
      <c r="M46" s="210">
        <f>IF('01-Mapa de riesgo-UO'!S47="No existen", "No existe control para el riesgo",'01-Mapa de riesgo-UO'!W47)</f>
        <v>0</v>
      </c>
      <c r="N46" s="210">
        <f>'01-Mapa de riesgo-UO'!AB47</f>
        <v>0</v>
      </c>
      <c r="O46" s="210">
        <f>'01-Mapa de riesgo-UO'!AG47</f>
        <v>0</v>
      </c>
      <c r="P46" s="211">
        <f>'01-Mapa de riesgo-UO'!AL47</f>
        <v>0</v>
      </c>
      <c r="Q46" s="211">
        <f>'01-Mapa de riesgo-UO'!AP47</f>
        <v>0</v>
      </c>
      <c r="R46" s="291" t="e">
        <f>'01-Mapa de riesgo-UO'!AR47</f>
        <v>#DIV/0!</v>
      </c>
      <c r="S46" s="325"/>
      <c r="T46" s="325"/>
      <c r="U46" s="212">
        <f>'01-Mapa de riesgo-UO'!AW47</f>
        <v>0</v>
      </c>
      <c r="V46" s="212">
        <f>'01-Mapa de riesgo-UO'!AX47</f>
        <v>0</v>
      </c>
      <c r="W46" s="212">
        <f>IF(U46="COMPARTIR",'01-Mapa de riesgo-UO'!BA47, IF(U46=0, 0,$I$6))</f>
        <v>0</v>
      </c>
      <c r="X46" s="114"/>
      <c r="Y46" s="114"/>
      <c r="Z46" s="114"/>
      <c r="AA46" s="114"/>
      <c r="AB46" s="258"/>
    </row>
    <row r="47" spans="1:28" ht="62.45" customHeight="1" x14ac:dyDescent="0.2">
      <c r="A47" s="246"/>
      <c r="B47" s="246"/>
      <c r="C47" s="289"/>
      <c r="D47" s="289"/>
      <c r="E47" s="289"/>
      <c r="F47" s="289"/>
      <c r="G47" s="193">
        <f>'01-Mapa de riesgo-UO'!I48</f>
        <v>0</v>
      </c>
      <c r="H47" s="289"/>
      <c r="I47" s="291"/>
      <c r="J47" s="289"/>
      <c r="K47" s="333"/>
      <c r="L47" s="325"/>
      <c r="M47" s="210">
        <f>IF('01-Mapa de riesgo-UO'!S48="No existen", "No existe control para el riesgo",'01-Mapa de riesgo-UO'!W48)</f>
        <v>0</v>
      </c>
      <c r="N47" s="210">
        <f>'01-Mapa de riesgo-UO'!AB48</f>
        <v>0</v>
      </c>
      <c r="O47" s="210">
        <f>'01-Mapa de riesgo-UO'!AG48</f>
        <v>0</v>
      </c>
      <c r="P47" s="211">
        <f>'01-Mapa de riesgo-UO'!AL48</f>
        <v>0</v>
      </c>
      <c r="Q47" s="211">
        <f>'01-Mapa de riesgo-UO'!AP48</f>
        <v>0</v>
      </c>
      <c r="R47" s="291"/>
      <c r="S47" s="325"/>
      <c r="T47" s="325"/>
      <c r="U47" s="212">
        <f>'01-Mapa de riesgo-UO'!AW48</f>
        <v>0</v>
      </c>
      <c r="V47" s="212">
        <f>'01-Mapa de riesgo-UO'!AX48</f>
        <v>0</v>
      </c>
      <c r="W47" s="212">
        <f>IF(U47="COMPARTIR",'01-Mapa de riesgo-UO'!BA48, IF(U47=0, 0,$I$6))</f>
        <v>0</v>
      </c>
      <c r="X47" s="114"/>
      <c r="Y47" s="114"/>
      <c r="Z47" s="114"/>
      <c r="AA47" s="114"/>
      <c r="AB47" s="258"/>
    </row>
    <row r="48" spans="1:28" ht="62.45" customHeight="1" x14ac:dyDescent="0.2">
      <c r="A48" s="246"/>
      <c r="B48" s="246"/>
      <c r="C48" s="289"/>
      <c r="D48" s="289"/>
      <c r="E48" s="289"/>
      <c r="F48" s="289"/>
      <c r="G48" s="193">
        <f>'01-Mapa de riesgo-UO'!I49</f>
        <v>0</v>
      </c>
      <c r="H48" s="289"/>
      <c r="I48" s="291"/>
      <c r="J48" s="289"/>
      <c r="K48" s="333"/>
      <c r="L48" s="325"/>
      <c r="M48" s="210">
        <f>IF('01-Mapa de riesgo-UO'!S49="No existen", "No existe control para el riesgo",'01-Mapa de riesgo-UO'!W49)</f>
        <v>0</v>
      </c>
      <c r="N48" s="210">
        <f>'01-Mapa de riesgo-UO'!AB49</f>
        <v>0</v>
      </c>
      <c r="O48" s="210">
        <f>'01-Mapa de riesgo-UO'!AG49</f>
        <v>0</v>
      </c>
      <c r="P48" s="211">
        <f>'01-Mapa de riesgo-UO'!AL49</f>
        <v>0</v>
      </c>
      <c r="Q48" s="211">
        <f>'01-Mapa de riesgo-UO'!AP49</f>
        <v>0</v>
      </c>
      <c r="R48" s="291"/>
      <c r="S48" s="325"/>
      <c r="T48" s="325"/>
      <c r="U48" s="212">
        <f>'01-Mapa de riesgo-UO'!AW49</f>
        <v>0</v>
      </c>
      <c r="V48" s="212">
        <f>'01-Mapa de riesgo-UO'!AX49</f>
        <v>0</v>
      </c>
      <c r="W48" s="212">
        <f>IF(U48="COMPARTIR",'01-Mapa de riesgo-UO'!BA49, IF(U48=0, 0,$I$6))</f>
        <v>0</v>
      </c>
      <c r="X48" s="114"/>
      <c r="Y48" s="114"/>
      <c r="Z48" s="114"/>
      <c r="AA48" s="114"/>
      <c r="AB48" s="258"/>
    </row>
    <row r="49" spans="1:28" ht="62.45" customHeight="1" x14ac:dyDescent="0.2">
      <c r="A49" s="246">
        <v>14</v>
      </c>
      <c r="B49" s="246">
        <f>'01-Mapa de riesgo-UO'!D50</f>
        <v>0</v>
      </c>
      <c r="C49" s="289">
        <f>+'01-Mapa de riesgo-UO'!F50</f>
        <v>0</v>
      </c>
      <c r="D49" s="289">
        <f>'01-Mapa de riesgo-UO'!J50</f>
        <v>0</v>
      </c>
      <c r="E49" s="289">
        <f>'01-Mapa de riesgo-UO'!K50</f>
        <v>0</v>
      </c>
      <c r="F49" s="289">
        <f>'01-Mapa de riesgo-UO'!L50</f>
        <v>0</v>
      </c>
      <c r="G49" s="193">
        <f>'01-Mapa de riesgo-UO'!I50</f>
        <v>0</v>
      </c>
      <c r="H49" s="289">
        <f>'01-Mapa de riesgo-UO'!M50</f>
        <v>0</v>
      </c>
      <c r="I49" s="291" t="str">
        <f>'01-Mapa de riesgo-UO'!AT50</f>
        <v>LEVE</v>
      </c>
      <c r="J49" s="289">
        <f>'01-Mapa de riesgo-UO'!AU50</f>
        <v>0</v>
      </c>
      <c r="K49" s="335"/>
      <c r="L49" s="325"/>
      <c r="M49" s="210">
        <f>IF('01-Mapa de riesgo-UO'!S50="No existen", "No existe control para el riesgo",'01-Mapa de riesgo-UO'!W50)</f>
        <v>0</v>
      </c>
      <c r="N49" s="210">
        <f>'01-Mapa de riesgo-UO'!AB50</f>
        <v>0</v>
      </c>
      <c r="O49" s="210">
        <f>'01-Mapa de riesgo-UO'!AG50</f>
        <v>0</v>
      </c>
      <c r="P49" s="211">
        <f>'01-Mapa de riesgo-UO'!AL50</f>
        <v>0</v>
      </c>
      <c r="Q49" s="211">
        <f>'01-Mapa de riesgo-UO'!AP50</f>
        <v>0</v>
      </c>
      <c r="R49" s="291" t="e">
        <f>'01-Mapa de riesgo-UO'!AR50</f>
        <v>#DIV/0!</v>
      </c>
      <c r="S49" s="325"/>
      <c r="T49" s="325"/>
      <c r="U49" s="212">
        <f>'01-Mapa de riesgo-UO'!AW50</f>
        <v>0</v>
      </c>
      <c r="V49" s="212">
        <f>'01-Mapa de riesgo-UO'!AX50</f>
        <v>0</v>
      </c>
      <c r="W49" s="212">
        <f>IF(U49="COMPARTIR",'01-Mapa de riesgo-UO'!BA50, IF(U49=0, 0,$I$6))</f>
        <v>0</v>
      </c>
      <c r="X49" s="114"/>
      <c r="Y49" s="114"/>
      <c r="Z49" s="114"/>
      <c r="AA49" s="114"/>
      <c r="AB49" s="258"/>
    </row>
    <row r="50" spans="1:28" ht="62.45" customHeight="1" x14ac:dyDescent="0.2">
      <c r="A50" s="246"/>
      <c r="B50" s="246"/>
      <c r="C50" s="289"/>
      <c r="D50" s="289"/>
      <c r="E50" s="289"/>
      <c r="F50" s="289"/>
      <c r="G50" s="193">
        <f>'01-Mapa de riesgo-UO'!I51</f>
        <v>0</v>
      </c>
      <c r="H50" s="289"/>
      <c r="I50" s="291"/>
      <c r="J50" s="289"/>
      <c r="K50" s="333"/>
      <c r="L50" s="325"/>
      <c r="M50" s="210">
        <f>IF('01-Mapa de riesgo-UO'!S51="No existen", "No existe control para el riesgo",'01-Mapa de riesgo-UO'!W51)</f>
        <v>0</v>
      </c>
      <c r="N50" s="210">
        <f>'01-Mapa de riesgo-UO'!AB51</f>
        <v>0</v>
      </c>
      <c r="O50" s="210">
        <f>'01-Mapa de riesgo-UO'!AG51</f>
        <v>0</v>
      </c>
      <c r="P50" s="211">
        <f>'01-Mapa de riesgo-UO'!AL51</f>
        <v>0</v>
      </c>
      <c r="Q50" s="211">
        <f>'01-Mapa de riesgo-UO'!AP51</f>
        <v>0</v>
      </c>
      <c r="R50" s="291"/>
      <c r="S50" s="325"/>
      <c r="T50" s="325"/>
      <c r="U50" s="212">
        <f>'01-Mapa de riesgo-UO'!AW51</f>
        <v>0</v>
      </c>
      <c r="V50" s="212">
        <f>'01-Mapa de riesgo-UO'!AX51</f>
        <v>0</v>
      </c>
      <c r="W50" s="212">
        <f>IF(U50="COMPARTIR",'01-Mapa de riesgo-UO'!BA51, IF(U50=0, 0,$I$6))</f>
        <v>0</v>
      </c>
      <c r="X50" s="114"/>
      <c r="Y50" s="114"/>
      <c r="Z50" s="114"/>
      <c r="AA50" s="114"/>
      <c r="AB50" s="258"/>
    </row>
    <row r="51" spans="1:28" ht="62.45" customHeight="1" x14ac:dyDescent="0.2">
      <c r="A51" s="246"/>
      <c r="B51" s="246"/>
      <c r="C51" s="289"/>
      <c r="D51" s="289"/>
      <c r="E51" s="289"/>
      <c r="F51" s="289"/>
      <c r="G51" s="193">
        <f>'01-Mapa de riesgo-UO'!I52</f>
        <v>0</v>
      </c>
      <c r="H51" s="289"/>
      <c r="I51" s="291"/>
      <c r="J51" s="289"/>
      <c r="K51" s="333"/>
      <c r="L51" s="325"/>
      <c r="M51" s="210">
        <f>IF('01-Mapa de riesgo-UO'!S52="No existen", "No existe control para el riesgo",'01-Mapa de riesgo-UO'!W52)</f>
        <v>0</v>
      </c>
      <c r="N51" s="210">
        <f>'01-Mapa de riesgo-UO'!AB52</f>
        <v>0</v>
      </c>
      <c r="O51" s="210">
        <f>'01-Mapa de riesgo-UO'!AG52</f>
        <v>0</v>
      </c>
      <c r="P51" s="211">
        <f>'01-Mapa de riesgo-UO'!AL52</f>
        <v>0</v>
      </c>
      <c r="Q51" s="211">
        <f>'01-Mapa de riesgo-UO'!AP52</f>
        <v>0</v>
      </c>
      <c r="R51" s="291"/>
      <c r="S51" s="325"/>
      <c r="T51" s="325"/>
      <c r="U51" s="212">
        <f>'01-Mapa de riesgo-UO'!AW52</f>
        <v>0</v>
      </c>
      <c r="V51" s="212">
        <f>'01-Mapa de riesgo-UO'!AX52</f>
        <v>0</v>
      </c>
      <c r="W51" s="212">
        <f>IF(U51="COMPARTIR",'01-Mapa de riesgo-UO'!BA52, IF(U51=0, 0,$I$6))</f>
        <v>0</v>
      </c>
      <c r="X51" s="114"/>
      <c r="Y51" s="114"/>
      <c r="Z51" s="114"/>
      <c r="AA51" s="114"/>
      <c r="AB51" s="258"/>
    </row>
    <row r="52" spans="1:28" ht="62.45" customHeight="1" x14ac:dyDescent="0.2">
      <c r="A52" s="246">
        <v>15</v>
      </c>
      <c r="B52" s="246">
        <f>'01-Mapa de riesgo-UO'!D53</f>
        <v>0</v>
      </c>
      <c r="C52" s="289">
        <f>+'01-Mapa de riesgo-UO'!F53</f>
        <v>0</v>
      </c>
      <c r="D52" s="289">
        <f>'01-Mapa de riesgo-UO'!J53</f>
        <v>0</v>
      </c>
      <c r="E52" s="289">
        <f>'01-Mapa de riesgo-UO'!K53</f>
        <v>0</v>
      </c>
      <c r="F52" s="289">
        <f>'01-Mapa de riesgo-UO'!L53</f>
        <v>0</v>
      </c>
      <c r="G52" s="193">
        <f>'01-Mapa de riesgo-UO'!I53</f>
        <v>0</v>
      </c>
      <c r="H52" s="289">
        <f>'01-Mapa de riesgo-UO'!M53</f>
        <v>0</v>
      </c>
      <c r="I52" s="291" t="str">
        <f>'01-Mapa de riesgo-UO'!AT53</f>
        <v>LEVE</v>
      </c>
      <c r="J52" s="289">
        <f>'01-Mapa de riesgo-UO'!AU53</f>
        <v>0</v>
      </c>
      <c r="K52" s="333"/>
      <c r="L52" s="325"/>
      <c r="M52" s="210">
        <f>IF('01-Mapa de riesgo-UO'!S53="No existen", "No existe control para el riesgo",'01-Mapa de riesgo-UO'!W53)</f>
        <v>0</v>
      </c>
      <c r="N52" s="210">
        <f>'01-Mapa de riesgo-UO'!AB53</f>
        <v>0</v>
      </c>
      <c r="O52" s="210">
        <f>'01-Mapa de riesgo-UO'!AG53</f>
        <v>0</v>
      </c>
      <c r="P52" s="211">
        <f>'01-Mapa de riesgo-UO'!AL53</f>
        <v>0</v>
      </c>
      <c r="Q52" s="211">
        <f>'01-Mapa de riesgo-UO'!AP53</f>
        <v>0</v>
      </c>
      <c r="R52" s="291" t="e">
        <f>'01-Mapa de riesgo-UO'!AR53</f>
        <v>#DIV/0!</v>
      </c>
      <c r="S52" s="325"/>
      <c r="T52" s="325"/>
      <c r="U52" s="212">
        <f>'01-Mapa de riesgo-UO'!AW53</f>
        <v>0</v>
      </c>
      <c r="V52" s="212">
        <f>'01-Mapa de riesgo-UO'!AX53</f>
        <v>0</v>
      </c>
      <c r="W52" s="212">
        <f>IF(U52="COMPARTIR",'01-Mapa de riesgo-UO'!BA53, IF(U52=0, 0,$I$6))</f>
        <v>0</v>
      </c>
      <c r="X52" s="114"/>
      <c r="Y52" s="114"/>
      <c r="Z52" s="114"/>
      <c r="AA52" s="114"/>
      <c r="AB52" s="258"/>
    </row>
    <row r="53" spans="1:28" ht="62.45" customHeight="1" x14ac:dyDescent="0.2">
      <c r="A53" s="246"/>
      <c r="B53" s="246"/>
      <c r="C53" s="289"/>
      <c r="D53" s="289"/>
      <c r="E53" s="289"/>
      <c r="F53" s="289"/>
      <c r="G53" s="193">
        <f>'01-Mapa de riesgo-UO'!I54</f>
        <v>0</v>
      </c>
      <c r="H53" s="289"/>
      <c r="I53" s="291"/>
      <c r="J53" s="289"/>
      <c r="K53" s="333"/>
      <c r="L53" s="325"/>
      <c r="M53" s="210">
        <f>IF('01-Mapa de riesgo-UO'!S54="No existen", "No existe control para el riesgo",'01-Mapa de riesgo-UO'!W54)</f>
        <v>0</v>
      </c>
      <c r="N53" s="210">
        <f>'01-Mapa de riesgo-UO'!AB54</f>
        <v>0</v>
      </c>
      <c r="O53" s="210">
        <f>'01-Mapa de riesgo-UO'!AG54</f>
        <v>0</v>
      </c>
      <c r="P53" s="211">
        <f>'01-Mapa de riesgo-UO'!AL54</f>
        <v>0</v>
      </c>
      <c r="Q53" s="211">
        <f>'01-Mapa de riesgo-UO'!AP54</f>
        <v>0</v>
      </c>
      <c r="R53" s="291"/>
      <c r="S53" s="325"/>
      <c r="T53" s="325"/>
      <c r="U53" s="212">
        <f>'01-Mapa de riesgo-UO'!AW54</f>
        <v>0</v>
      </c>
      <c r="V53" s="212">
        <f>'01-Mapa de riesgo-UO'!AX54</f>
        <v>0</v>
      </c>
      <c r="W53" s="212">
        <f>IF(U53="COMPARTIR",'01-Mapa de riesgo-UO'!BA54, IF(U53=0, 0,$I$6))</f>
        <v>0</v>
      </c>
      <c r="X53" s="114"/>
      <c r="Y53" s="114"/>
      <c r="Z53" s="114"/>
      <c r="AA53" s="114"/>
      <c r="AB53" s="258"/>
    </row>
    <row r="54" spans="1:28" ht="62.45" customHeight="1" x14ac:dyDescent="0.2">
      <c r="A54" s="246"/>
      <c r="B54" s="246"/>
      <c r="C54" s="289"/>
      <c r="D54" s="289"/>
      <c r="E54" s="289"/>
      <c r="F54" s="289"/>
      <c r="G54" s="193">
        <f>'01-Mapa de riesgo-UO'!I55</f>
        <v>0</v>
      </c>
      <c r="H54" s="289"/>
      <c r="I54" s="291"/>
      <c r="J54" s="289"/>
      <c r="K54" s="333"/>
      <c r="L54" s="325"/>
      <c r="M54" s="210">
        <f>IF('01-Mapa de riesgo-UO'!S55="No existen", "No existe control para el riesgo",'01-Mapa de riesgo-UO'!W55)</f>
        <v>0</v>
      </c>
      <c r="N54" s="210">
        <f>'01-Mapa de riesgo-UO'!AB55</f>
        <v>0</v>
      </c>
      <c r="O54" s="210">
        <f>'01-Mapa de riesgo-UO'!AG55</f>
        <v>0</v>
      </c>
      <c r="P54" s="211">
        <f>'01-Mapa de riesgo-UO'!AL55</f>
        <v>0</v>
      </c>
      <c r="Q54" s="211">
        <f>'01-Mapa de riesgo-UO'!AP55</f>
        <v>0</v>
      </c>
      <c r="R54" s="291"/>
      <c r="S54" s="325"/>
      <c r="T54" s="325"/>
      <c r="U54" s="212">
        <f>'01-Mapa de riesgo-UO'!AW55</f>
        <v>0</v>
      </c>
      <c r="V54" s="212">
        <f>'01-Mapa de riesgo-UO'!AX55</f>
        <v>0</v>
      </c>
      <c r="W54" s="212">
        <f>IF(U54="COMPARTIR",'01-Mapa de riesgo-UO'!BA55, IF(U54=0, 0,$I$6))</f>
        <v>0</v>
      </c>
      <c r="X54" s="114"/>
      <c r="Y54" s="114"/>
      <c r="Z54" s="114"/>
      <c r="AA54" s="114"/>
      <c r="AB54" s="258"/>
    </row>
    <row r="55" spans="1:28" ht="62.45" customHeight="1" x14ac:dyDescent="0.2">
      <c r="A55" s="246">
        <v>16</v>
      </c>
      <c r="B55" s="246">
        <f>'01-Mapa de riesgo-UO'!D56</f>
        <v>0</v>
      </c>
      <c r="C55" s="289">
        <f>+'01-Mapa de riesgo-UO'!F56</f>
        <v>0</v>
      </c>
      <c r="D55" s="289">
        <f>'01-Mapa de riesgo-UO'!J56</f>
        <v>0</v>
      </c>
      <c r="E55" s="289">
        <f>'01-Mapa de riesgo-UO'!K56</f>
        <v>0</v>
      </c>
      <c r="F55" s="289">
        <f>'01-Mapa de riesgo-UO'!L56</f>
        <v>0</v>
      </c>
      <c r="G55" s="193">
        <f>'01-Mapa de riesgo-UO'!I56</f>
        <v>0</v>
      </c>
      <c r="H55" s="289">
        <f>'01-Mapa de riesgo-UO'!M56</f>
        <v>0</v>
      </c>
      <c r="I55" s="291" t="str">
        <f>'01-Mapa de riesgo-UO'!AT56</f>
        <v>LEVE</v>
      </c>
      <c r="J55" s="289">
        <f>'01-Mapa de riesgo-UO'!AU56</f>
        <v>0</v>
      </c>
      <c r="K55" s="335"/>
      <c r="L55" s="325"/>
      <c r="M55" s="210">
        <f>IF('01-Mapa de riesgo-UO'!S56="No existen", "No existe control para el riesgo",'01-Mapa de riesgo-UO'!W56)</f>
        <v>0</v>
      </c>
      <c r="N55" s="210">
        <f>'01-Mapa de riesgo-UO'!AB56</f>
        <v>0</v>
      </c>
      <c r="O55" s="210">
        <f>'01-Mapa de riesgo-UO'!AG56</f>
        <v>0</v>
      </c>
      <c r="P55" s="211">
        <f>'01-Mapa de riesgo-UO'!AL56</f>
        <v>0</v>
      </c>
      <c r="Q55" s="211">
        <f>'01-Mapa de riesgo-UO'!AP56</f>
        <v>0</v>
      </c>
      <c r="R55" s="291" t="e">
        <f>'01-Mapa de riesgo-UO'!AR56</f>
        <v>#DIV/0!</v>
      </c>
      <c r="S55" s="325"/>
      <c r="T55" s="325"/>
      <c r="U55" s="212">
        <f>'01-Mapa de riesgo-UO'!AW56</f>
        <v>0</v>
      </c>
      <c r="V55" s="212">
        <f>'01-Mapa de riesgo-UO'!AX56</f>
        <v>0</v>
      </c>
      <c r="W55" s="212">
        <f>IF(U55="COMPARTIR",'01-Mapa de riesgo-UO'!BA56, IF(U55=0, 0,$I$6))</f>
        <v>0</v>
      </c>
      <c r="X55" s="114"/>
      <c r="Y55" s="114"/>
      <c r="Z55" s="114"/>
      <c r="AA55" s="114"/>
      <c r="AB55" s="258"/>
    </row>
    <row r="56" spans="1:28" ht="62.45" customHeight="1" x14ac:dyDescent="0.2">
      <c r="A56" s="246"/>
      <c r="B56" s="246"/>
      <c r="C56" s="289"/>
      <c r="D56" s="289"/>
      <c r="E56" s="289"/>
      <c r="F56" s="289"/>
      <c r="G56" s="193">
        <f>'01-Mapa de riesgo-UO'!I57</f>
        <v>0</v>
      </c>
      <c r="H56" s="289"/>
      <c r="I56" s="291"/>
      <c r="J56" s="289"/>
      <c r="K56" s="333"/>
      <c r="L56" s="325"/>
      <c r="M56" s="210">
        <f>IF('01-Mapa de riesgo-UO'!S57="No existen", "No existe control para el riesgo",'01-Mapa de riesgo-UO'!W57)</f>
        <v>0</v>
      </c>
      <c r="N56" s="210">
        <f>'01-Mapa de riesgo-UO'!AB57</f>
        <v>0</v>
      </c>
      <c r="O56" s="210">
        <f>'01-Mapa de riesgo-UO'!AG57</f>
        <v>0</v>
      </c>
      <c r="P56" s="211">
        <f>'01-Mapa de riesgo-UO'!AL57</f>
        <v>0</v>
      </c>
      <c r="Q56" s="211">
        <f>'01-Mapa de riesgo-UO'!AP57</f>
        <v>0</v>
      </c>
      <c r="R56" s="291"/>
      <c r="S56" s="325"/>
      <c r="T56" s="325"/>
      <c r="U56" s="212">
        <f>'01-Mapa de riesgo-UO'!AW57</f>
        <v>0</v>
      </c>
      <c r="V56" s="212">
        <f>'01-Mapa de riesgo-UO'!AX57</f>
        <v>0</v>
      </c>
      <c r="W56" s="212">
        <f>IF(U56="COMPARTIR",'01-Mapa de riesgo-UO'!BA57, IF(U56=0, 0,$I$6))</f>
        <v>0</v>
      </c>
      <c r="X56" s="114"/>
      <c r="Y56" s="114"/>
      <c r="Z56" s="114"/>
      <c r="AA56" s="114"/>
      <c r="AB56" s="258"/>
    </row>
    <row r="57" spans="1:28" ht="62.45" customHeight="1" x14ac:dyDescent="0.2">
      <c r="A57" s="246"/>
      <c r="B57" s="246"/>
      <c r="C57" s="289"/>
      <c r="D57" s="289"/>
      <c r="E57" s="289"/>
      <c r="F57" s="289"/>
      <c r="G57" s="193">
        <f>'01-Mapa de riesgo-UO'!I58</f>
        <v>0</v>
      </c>
      <c r="H57" s="289"/>
      <c r="I57" s="291"/>
      <c r="J57" s="289"/>
      <c r="K57" s="333"/>
      <c r="L57" s="325"/>
      <c r="M57" s="210">
        <f>IF('01-Mapa de riesgo-UO'!S58="No existen", "No existe control para el riesgo",'01-Mapa de riesgo-UO'!W58)</f>
        <v>0</v>
      </c>
      <c r="N57" s="210">
        <f>'01-Mapa de riesgo-UO'!AB58</f>
        <v>0</v>
      </c>
      <c r="O57" s="210">
        <f>'01-Mapa de riesgo-UO'!AG58</f>
        <v>0</v>
      </c>
      <c r="P57" s="211">
        <f>'01-Mapa de riesgo-UO'!AL58</f>
        <v>0</v>
      </c>
      <c r="Q57" s="211">
        <f>'01-Mapa de riesgo-UO'!AP58</f>
        <v>0</v>
      </c>
      <c r="R57" s="291"/>
      <c r="S57" s="325"/>
      <c r="T57" s="325"/>
      <c r="U57" s="212">
        <f>'01-Mapa de riesgo-UO'!AW58</f>
        <v>0</v>
      </c>
      <c r="V57" s="212">
        <f>'01-Mapa de riesgo-UO'!AX58</f>
        <v>0</v>
      </c>
      <c r="W57" s="212">
        <f>IF(U57="COMPARTIR",'01-Mapa de riesgo-UO'!BA58, IF(U57=0, 0,$I$6))</f>
        <v>0</v>
      </c>
      <c r="X57" s="114"/>
      <c r="Y57" s="114"/>
      <c r="Z57" s="114"/>
      <c r="AA57" s="114"/>
      <c r="AB57" s="258"/>
    </row>
    <row r="58" spans="1:28" ht="62.45" customHeight="1" x14ac:dyDescent="0.2">
      <c r="A58" s="246">
        <v>17</v>
      </c>
      <c r="B58" s="246">
        <f>'01-Mapa de riesgo-UO'!D59</f>
        <v>0</v>
      </c>
      <c r="C58" s="289">
        <f>+'01-Mapa de riesgo-UO'!F59</f>
        <v>0</v>
      </c>
      <c r="D58" s="289">
        <f>'01-Mapa de riesgo-UO'!J59</f>
        <v>0</v>
      </c>
      <c r="E58" s="289">
        <f>'01-Mapa de riesgo-UO'!K59</f>
        <v>0</v>
      </c>
      <c r="F58" s="289">
        <f>'01-Mapa de riesgo-UO'!L59</f>
        <v>0</v>
      </c>
      <c r="G58" s="193">
        <f>'01-Mapa de riesgo-UO'!I59</f>
        <v>0</v>
      </c>
      <c r="H58" s="289">
        <f>'01-Mapa de riesgo-UO'!M59</f>
        <v>0</v>
      </c>
      <c r="I58" s="291" t="str">
        <f>'01-Mapa de riesgo-UO'!AT59</f>
        <v>LEVE</v>
      </c>
      <c r="J58" s="289">
        <f>'01-Mapa de riesgo-UO'!AU59</f>
        <v>0</v>
      </c>
      <c r="K58" s="335"/>
      <c r="L58" s="325"/>
      <c r="M58" s="210">
        <f>IF('01-Mapa de riesgo-UO'!S59="No existen", "No existe control para el riesgo",'01-Mapa de riesgo-UO'!W59)</f>
        <v>0</v>
      </c>
      <c r="N58" s="210">
        <f>'01-Mapa de riesgo-UO'!AB59</f>
        <v>0</v>
      </c>
      <c r="O58" s="210">
        <f>'01-Mapa de riesgo-UO'!AG59</f>
        <v>0</v>
      </c>
      <c r="P58" s="211">
        <f>'01-Mapa de riesgo-UO'!AL59</f>
        <v>0</v>
      </c>
      <c r="Q58" s="211">
        <f>'01-Mapa de riesgo-UO'!AP59</f>
        <v>0</v>
      </c>
      <c r="R58" s="291" t="e">
        <f>'01-Mapa de riesgo-UO'!AR59</f>
        <v>#DIV/0!</v>
      </c>
      <c r="S58" s="325"/>
      <c r="T58" s="325"/>
      <c r="U58" s="212">
        <f>'01-Mapa de riesgo-UO'!AW59</f>
        <v>0</v>
      </c>
      <c r="V58" s="212">
        <f>'01-Mapa de riesgo-UO'!AX59</f>
        <v>0</v>
      </c>
      <c r="W58" s="212">
        <f>IF(U58="COMPARTIR",'01-Mapa de riesgo-UO'!BA59, IF(U58=0, 0,$I$6))</f>
        <v>0</v>
      </c>
      <c r="X58" s="114"/>
      <c r="Y58" s="114"/>
      <c r="Z58" s="114"/>
      <c r="AA58" s="114"/>
      <c r="AB58" s="258"/>
    </row>
    <row r="59" spans="1:28" ht="62.45" customHeight="1" x14ac:dyDescent="0.2">
      <c r="A59" s="246"/>
      <c r="B59" s="246"/>
      <c r="C59" s="289"/>
      <c r="D59" s="289"/>
      <c r="E59" s="289"/>
      <c r="F59" s="289"/>
      <c r="G59" s="193">
        <f>'01-Mapa de riesgo-UO'!I60</f>
        <v>0</v>
      </c>
      <c r="H59" s="289"/>
      <c r="I59" s="291"/>
      <c r="J59" s="289"/>
      <c r="K59" s="333"/>
      <c r="L59" s="325"/>
      <c r="M59" s="210">
        <f>IF('01-Mapa de riesgo-UO'!S60="No existen", "No existe control para el riesgo",'01-Mapa de riesgo-UO'!W60)</f>
        <v>0</v>
      </c>
      <c r="N59" s="210">
        <f>'01-Mapa de riesgo-UO'!AB60</f>
        <v>0</v>
      </c>
      <c r="O59" s="210">
        <f>'01-Mapa de riesgo-UO'!AG60</f>
        <v>0</v>
      </c>
      <c r="P59" s="211">
        <f>'01-Mapa de riesgo-UO'!AL60</f>
        <v>0</v>
      </c>
      <c r="Q59" s="211">
        <f>'01-Mapa de riesgo-UO'!AP60</f>
        <v>0</v>
      </c>
      <c r="R59" s="291"/>
      <c r="S59" s="325"/>
      <c r="T59" s="325"/>
      <c r="U59" s="212">
        <f>'01-Mapa de riesgo-UO'!AW60</f>
        <v>0</v>
      </c>
      <c r="V59" s="212">
        <f>'01-Mapa de riesgo-UO'!AX60</f>
        <v>0</v>
      </c>
      <c r="W59" s="212">
        <f>IF(U59="COMPARTIR",'01-Mapa de riesgo-UO'!BA60, IF(U59=0, 0,$I$6))</f>
        <v>0</v>
      </c>
      <c r="X59" s="114"/>
      <c r="Y59" s="114"/>
      <c r="Z59" s="114"/>
      <c r="AA59" s="114"/>
      <c r="AB59" s="258"/>
    </row>
    <row r="60" spans="1:28" ht="62.45" customHeight="1" x14ac:dyDescent="0.2">
      <c r="A60" s="246"/>
      <c r="B60" s="246"/>
      <c r="C60" s="289"/>
      <c r="D60" s="289"/>
      <c r="E60" s="289"/>
      <c r="F60" s="289"/>
      <c r="G60" s="193">
        <f>'01-Mapa de riesgo-UO'!I61</f>
        <v>0</v>
      </c>
      <c r="H60" s="289"/>
      <c r="I60" s="291"/>
      <c r="J60" s="289"/>
      <c r="K60" s="333"/>
      <c r="L60" s="325"/>
      <c r="M60" s="210">
        <f>IF('01-Mapa de riesgo-UO'!S61="No existen", "No existe control para el riesgo",'01-Mapa de riesgo-UO'!W61)</f>
        <v>0</v>
      </c>
      <c r="N60" s="210">
        <f>'01-Mapa de riesgo-UO'!AB61</f>
        <v>0</v>
      </c>
      <c r="O60" s="210">
        <f>'01-Mapa de riesgo-UO'!AG61</f>
        <v>0</v>
      </c>
      <c r="P60" s="211">
        <f>'01-Mapa de riesgo-UO'!AL61</f>
        <v>0</v>
      </c>
      <c r="Q60" s="211">
        <f>'01-Mapa de riesgo-UO'!AP61</f>
        <v>0</v>
      </c>
      <c r="R60" s="291"/>
      <c r="S60" s="325"/>
      <c r="T60" s="325"/>
      <c r="U60" s="212">
        <f>'01-Mapa de riesgo-UO'!AW61</f>
        <v>0</v>
      </c>
      <c r="V60" s="212">
        <f>'01-Mapa de riesgo-UO'!AX61</f>
        <v>0</v>
      </c>
      <c r="W60" s="212">
        <f>IF(U60="COMPARTIR",'01-Mapa de riesgo-UO'!BA61, IF(U60=0, 0,$I$6))</f>
        <v>0</v>
      </c>
      <c r="X60" s="114"/>
      <c r="Y60" s="114"/>
      <c r="Z60" s="114"/>
      <c r="AA60" s="114"/>
      <c r="AB60" s="258"/>
    </row>
    <row r="61" spans="1:28" ht="62.45" customHeight="1" x14ac:dyDescent="0.2">
      <c r="A61" s="246">
        <v>18</v>
      </c>
      <c r="B61" s="246">
        <f>'01-Mapa de riesgo-UO'!D62</f>
        <v>0</v>
      </c>
      <c r="C61" s="289">
        <f>+'01-Mapa de riesgo-UO'!F62</f>
        <v>0</v>
      </c>
      <c r="D61" s="289">
        <f>'01-Mapa de riesgo-UO'!J62</f>
        <v>0</v>
      </c>
      <c r="E61" s="289">
        <f>'01-Mapa de riesgo-UO'!K62</f>
        <v>0</v>
      </c>
      <c r="F61" s="289">
        <f>'01-Mapa de riesgo-UO'!L62</f>
        <v>0</v>
      </c>
      <c r="G61" s="193">
        <f>'01-Mapa de riesgo-UO'!I62</f>
        <v>0</v>
      </c>
      <c r="H61" s="289">
        <f>'01-Mapa de riesgo-UO'!M62</f>
        <v>0</v>
      </c>
      <c r="I61" s="291" t="str">
        <f>'01-Mapa de riesgo-UO'!AT62</f>
        <v>LEVE</v>
      </c>
      <c r="J61" s="289">
        <f>'01-Mapa de riesgo-UO'!AU62</f>
        <v>0</v>
      </c>
      <c r="K61" s="335"/>
      <c r="L61" s="325"/>
      <c r="M61" s="210">
        <f>IF('01-Mapa de riesgo-UO'!S62="No existen", "No existe control para el riesgo",'01-Mapa de riesgo-UO'!W62)</f>
        <v>0</v>
      </c>
      <c r="N61" s="210">
        <f>'01-Mapa de riesgo-UO'!AB62</f>
        <v>0</v>
      </c>
      <c r="O61" s="210">
        <f>'01-Mapa de riesgo-UO'!AG62</f>
        <v>0</v>
      </c>
      <c r="P61" s="211">
        <f>'01-Mapa de riesgo-UO'!AL62</f>
        <v>0</v>
      </c>
      <c r="Q61" s="211">
        <f>'01-Mapa de riesgo-UO'!AP62</f>
        <v>0</v>
      </c>
      <c r="R61" s="291" t="e">
        <f>'01-Mapa de riesgo-UO'!AR62</f>
        <v>#DIV/0!</v>
      </c>
      <c r="S61" s="325"/>
      <c r="T61" s="325"/>
      <c r="U61" s="212">
        <f>'01-Mapa de riesgo-UO'!AW62</f>
        <v>0</v>
      </c>
      <c r="V61" s="212">
        <f>'01-Mapa de riesgo-UO'!AX62</f>
        <v>0</v>
      </c>
      <c r="W61" s="212">
        <f>IF(U61="COMPARTIR",'01-Mapa de riesgo-UO'!BA62, IF(U61=0, 0,$I$6))</f>
        <v>0</v>
      </c>
      <c r="X61" s="114"/>
      <c r="Y61" s="114"/>
      <c r="Z61" s="114"/>
      <c r="AA61" s="114"/>
      <c r="AB61" s="258"/>
    </row>
    <row r="62" spans="1:28" ht="62.45" customHeight="1" x14ac:dyDescent="0.2">
      <c r="A62" s="246"/>
      <c r="B62" s="246"/>
      <c r="C62" s="289"/>
      <c r="D62" s="289"/>
      <c r="E62" s="289"/>
      <c r="F62" s="289"/>
      <c r="G62" s="193">
        <f>'01-Mapa de riesgo-UO'!I63</f>
        <v>0</v>
      </c>
      <c r="H62" s="289"/>
      <c r="I62" s="291"/>
      <c r="J62" s="289"/>
      <c r="K62" s="333"/>
      <c r="L62" s="325"/>
      <c r="M62" s="210">
        <f>IF('01-Mapa de riesgo-UO'!S63="No existen", "No existe control para el riesgo",'01-Mapa de riesgo-UO'!W63)</f>
        <v>0</v>
      </c>
      <c r="N62" s="210">
        <f>'01-Mapa de riesgo-UO'!AB63</f>
        <v>0</v>
      </c>
      <c r="O62" s="210">
        <f>'01-Mapa de riesgo-UO'!AG63</f>
        <v>0</v>
      </c>
      <c r="P62" s="211">
        <f>'01-Mapa de riesgo-UO'!AL63</f>
        <v>0</v>
      </c>
      <c r="Q62" s="211">
        <f>'01-Mapa de riesgo-UO'!AP63</f>
        <v>0</v>
      </c>
      <c r="R62" s="291"/>
      <c r="S62" s="325"/>
      <c r="T62" s="325"/>
      <c r="U62" s="212">
        <f>'01-Mapa de riesgo-UO'!AW63</f>
        <v>0</v>
      </c>
      <c r="V62" s="212">
        <f>'01-Mapa de riesgo-UO'!AX63</f>
        <v>0</v>
      </c>
      <c r="W62" s="212">
        <f>IF(U62="COMPARTIR",'01-Mapa de riesgo-UO'!BA63, IF(U62=0, 0,$I$6))</f>
        <v>0</v>
      </c>
      <c r="X62" s="114"/>
      <c r="Y62" s="114"/>
      <c r="Z62" s="114"/>
      <c r="AA62" s="114"/>
      <c r="AB62" s="258"/>
    </row>
    <row r="63" spans="1:28" ht="62.45" customHeight="1" x14ac:dyDescent="0.2">
      <c r="A63" s="246"/>
      <c r="B63" s="246"/>
      <c r="C63" s="289"/>
      <c r="D63" s="289"/>
      <c r="E63" s="289"/>
      <c r="F63" s="289"/>
      <c r="G63" s="193">
        <f>'01-Mapa de riesgo-UO'!I64</f>
        <v>0</v>
      </c>
      <c r="H63" s="289"/>
      <c r="I63" s="291"/>
      <c r="J63" s="289"/>
      <c r="K63" s="333"/>
      <c r="L63" s="325"/>
      <c r="M63" s="210">
        <f>IF('01-Mapa de riesgo-UO'!S64="No existen", "No existe control para el riesgo",'01-Mapa de riesgo-UO'!W64)</f>
        <v>0</v>
      </c>
      <c r="N63" s="210">
        <f>'01-Mapa de riesgo-UO'!AB64</f>
        <v>0</v>
      </c>
      <c r="O63" s="210">
        <f>'01-Mapa de riesgo-UO'!AG64</f>
        <v>0</v>
      </c>
      <c r="P63" s="211">
        <f>'01-Mapa de riesgo-UO'!AL64</f>
        <v>0</v>
      </c>
      <c r="Q63" s="211">
        <f>'01-Mapa de riesgo-UO'!AP64</f>
        <v>0</v>
      </c>
      <c r="R63" s="291"/>
      <c r="S63" s="325"/>
      <c r="T63" s="325"/>
      <c r="U63" s="212">
        <f>'01-Mapa de riesgo-UO'!AW64</f>
        <v>0</v>
      </c>
      <c r="V63" s="212">
        <f>'01-Mapa de riesgo-UO'!AX64</f>
        <v>0</v>
      </c>
      <c r="W63" s="212">
        <f>IF(U63="COMPARTIR",'01-Mapa de riesgo-UO'!BA64, IF(U63=0, 0,$I$6))</f>
        <v>0</v>
      </c>
      <c r="X63" s="114"/>
      <c r="Y63" s="114"/>
      <c r="Z63" s="114"/>
      <c r="AA63" s="114"/>
      <c r="AB63" s="258"/>
    </row>
    <row r="64" spans="1:28" ht="62.45" customHeight="1" x14ac:dyDescent="0.2">
      <c r="A64" s="246">
        <v>19</v>
      </c>
      <c r="B64" s="246">
        <f>'01-Mapa de riesgo-UO'!D65</f>
        <v>0</v>
      </c>
      <c r="C64" s="289">
        <f>+'01-Mapa de riesgo-UO'!F65</f>
        <v>0</v>
      </c>
      <c r="D64" s="289">
        <f>'01-Mapa de riesgo-UO'!J65</f>
        <v>0</v>
      </c>
      <c r="E64" s="289">
        <f>'01-Mapa de riesgo-UO'!K65</f>
        <v>0</v>
      </c>
      <c r="F64" s="289">
        <f>'01-Mapa de riesgo-UO'!L65</f>
        <v>0</v>
      </c>
      <c r="G64" s="193">
        <f>'01-Mapa de riesgo-UO'!I65</f>
        <v>0</v>
      </c>
      <c r="H64" s="289">
        <f>'01-Mapa de riesgo-UO'!M65</f>
        <v>0</v>
      </c>
      <c r="I64" s="291" t="str">
        <f>'01-Mapa de riesgo-UO'!AT65</f>
        <v>LEVE</v>
      </c>
      <c r="J64" s="289">
        <f>'01-Mapa de riesgo-UO'!AU65</f>
        <v>0</v>
      </c>
      <c r="K64" s="333"/>
      <c r="L64" s="325"/>
      <c r="M64" s="210">
        <f>IF('01-Mapa de riesgo-UO'!S65="No existen", "No existe control para el riesgo",'01-Mapa de riesgo-UO'!W65)</f>
        <v>0</v>
      </c>
      <c r="N64" s="210">
        <f>'01-Mapa de riesgo-UO'!AB65</f>
        <v>0</v>
      </c>
      <c r="O64" s="210">
        <f>'01-Mapa de riesgo-UO'!AG65</f>
        <v>0</v>
      </c>
      <c r="P64" s="211">
        <f>'01-Mapa de riesgo-UO'!AL65</f>
        <v>0</v>
      </c>
      <c r="Q64" s="211">
        <f>'01-Mapa de riesgo-UO'!AP65</f>
        <v>0</v>
      </c>
      <c r="R64" s="291" t="e">
        <f>'01-Mapa de riesgo-UO'!AR65</f>
        <v>#DIV/0!</v>
      </c>
      <c r="S64" s="325"/>
      <c r="T64" s="325"/>
      <c r="U64" s="212">
        <f>'01-Mapa de riesgo-UO'!AW65</f>
        <v>0</v>
      </c>
      <c r="V64" s="212">
        <f>'01-Mapa de riesgo-UO'!AX65</f>
        <v>0</v>
      </c>
      <c r="W64" s="212">
        <f>IF(U64="COMPARTIR",'01-Mapa de riesgo-UO'!BA65, IF(U64=0, 0,$I$6))</f>
        <v>0</v>
      </c>
      <c r="X64" s="114"/>
      <c r="Y64" s="114"/>
      <c r="Z64" s="114"/>
      <c r="AA64" s="114"/>
      <c r="AB64" s="258"/>
    </row>
    <row r="65" spans="1:28" ht="62.45" customHeight="1" x14ac:dyDescent="0.2">
      <c r="A65" s="246"/>
      <c r="B65" s="246"/>
      <c r="C65" s="289"/>
      <c r="D65" s="289"/>
      <c r="E65" s="289"/>
      <c r="F65" s="289"/>
      <c r="G65" s="193">
        <f>'01-Mapa de riesgo-UO'!I66</f>
        <v>0</v>
      </c>
      <c r="H65" s="289"/>
      <c r="I65" s="291"/>
      <c r="J65" s="289"/>
      <c r="K65" s="333"/>
      <c r="L65" s="325"/>
      <c r="M65" s="210">
        <f>IF('01-Mapa de riesgo-UO'!S66="No existen", "No existe control para el riesgo",'01-Mapa de riesgo-UO'!W66)</f>
        <v>0</v>
      </c>
      <c r="N65" s="210">
        <f>'01-Mapa de riesgo-UO'!AB66</f>
        <v>0</v>
      </c>
      <c r="O65" s="210">
        <f>'01-Mapa de riesgo-UO'!AG66</f>
        <v>0</v>
      </c>
      <c r="P65" s="211">
        <f>'01-Mapa de riesgo-UO'!AL66</f>
        <v>0</v>
      </c>
      <c r="Q65" s="211">
        <f>'01-Mapa de riesgo-UO'!AP66</f>
        <v>0</v>
      </c>
      <c r="R65" s="291"/>
      <c r="S65" s="325"/>
      <c r="T65" s="325"/>
      <c r="U65" s="212">
        <f>'01-Mapa de riesgo-UO'!AW66</f>
        <v>0</v>
      </c>
      <c r="V65" s="212">
        <f>'01-Mapa de riesgo-UO'!AX66</f>
        <v>0</v>
      </c>
      <c r="W65" s="212">
        <f>IF(U65="COMPARTIR",'01-Mapa de riesgo-UO'!BA66, IF(U65=0, 0,$I$6))</f>
        <v>0</v>
      </c>
      <c r="X65" s="114"/>
      <c r="Y65" s="114"/>
      <c r="Z65" s="114"/>
      <c r="AA65" s="114"/>
      <c r="AB65" s="258"/>
    </row>
    <row r="66" spans="1:28" ht="62.45" customHeight="1" x14ac:dyDescent="0.2">
      <c r="A66" s="246"/>
      <c r="B66" s="246"/>
      <c r="C66" s="289"/>
      <c r="D66" s="289"/>
      <c r="E66" s="289"/>
      <c r="F66" s="289"/>
      <c r="G66" s="193">
        <f>'01-Mapa de riesgo-UO'!I67</f>
        <v>0</v>
      </c>
      <c r="H66" s="289"/>
      <c r="I66" s="291"/>
      <c r="J66" s="289"/>
      <c r="K66" s="333"/>
      <c r="L66" s="325"/>
      <c r="M66" s="210">
        <f>IF('01-Mapa de riesgo-UO'!S67="No existen", "No existe control para el riesgo",'01-Mapa de riesgo-UO'!W67)</f>
        <v>0</v>
      </c>
      <c r="N66" s="210">
        <f>'01-Mapa de riesgo-UO'!AB67</f>
        <v>0</v>
      </c>
      <c r="O66" s="210">
        <f>'01-Mapa de riesgo-UO'!AG67</f>
        <v>0</v>
      </c>
      <c r="P66" s="211">
        <f>'01-Mapa de riesgo-UO'!AL67</f>
        <v>0</v>
      </c>
      <c r="Q66" s="211">
        <f>'01-Mapa de riesgo-UO'!AP67</f>
        <v>0</v>
      </c>
      <c r="R66" s="291"/>
      <c r="S66" s="325"/>
      <c r="T66" s="325"/>
      <c r="U66" s="212">
        <f>'01-Mapa de riesgo-UO'!AW67</f>
        <v>0</v>
      </c>
      <c r="V66" s="212">
        <f>'01-Mapa de riesgo-UO'!AX67</f>
        <v>0</v>
      </c>
      <c r="W66" s="212">
        <f>IF(U66="COMPARTIR",'01-Mapa de riesgo-UO'!BA67, IF(U66=0, 0,$I$6))</f>
        <v>0</v>
      </c>
      <c r="X66" s="114"/>
      <c r="Y66" s="114"/>
      <c r="Z66" s="114"/>
      <c r="AA66" s="114"/>
      <c r="AB66" s="258"/>
    </row>
    <row r="67" spans="1:28" ht="62.45" customHeight="1" x14ac:dyDescent="0.2">
      <c r="A67" s="246">
        <v>20</v>
      </c>
      <c r="B67" s="246">
        <f>'01-Mapa de riesgo-UO'!D68</f>
        <v>0</v>
      </c>
      <c r="C67" s="289">
        <f>+'01-Mapa de riesgo-UO'!F68</f>
        <v>0</v>
      </c>
      <c r="D67" s="289">
        <f>'01-Mapa de riesgo-UO'!J68</f>
        <v>0</v>
      </c>
      <c r="E67" s="289">
        <f>'01-Mapa de riesgo-UO'!K68</f>
        <v>0</v>
      </c>
      <c r="F67" s="289">
        <f>'01-Mapa de riesgo-UO'!L68</f>
        <v>0</v>
      </c>
      <c r="G67" s="193">
        <f>'01-Mapa de riesgo-UO'!I68</f>
        <v>0</v>
      </c>
      <c r="H67" s="289">
        <f>'01-Mapa de riesgo-UO'!M68</f>
        <v>0</v>
      </c>
      <c r="I67" s="291" t="str">
        <f>'01-Mapa de riesgo-UO'!AT68</f>
        <v>LEVE</v>
      </c>
      <c r="J67" s="289">
        <f>'01-Mapa de riesgo-UO'!AU68</f>
        <v>0</v>
      </c>
      <c r="K67" s="333"/>
      <c r="L67" s="325"/>
      <c r="M67" s="210">
        <f>IF('01-Mapa de riesgo-UO'!S68="No existen", "No existe control para el riesgo",'01-Mapa de riesgo-UO'!W68)</f>
        <v>0</v>
      </c>
      <c r="N67" s="210">
        <f>'01-Mapa de riesgo-UO'!AB68</f>
        <v>0</v>
      </c>
      <c r="O67" s="210">
        <f>'01-Mapa de riesgo-UO'!AG68</f>
        <v>0</v>
      </c>
      <c r="P67" s="211">
        <f>'01-Mapa de riesgo-UO'!AL68</f>
        <v>0</v>
      </c>
      <c r="Q67" s="211">
        <f>'01-Mapa de riesgo-UO'!AP68</f>
        <v>0</v>
      </c>
      <c r="R67" s="291" t="e">
        <f>'01-Mapa de riesgo-UO'!AR68</f>
        <v>#DIV/0!</v>
      </c>
      <c r="S67" s="325"/>
      <c r="T67" s="325"/>
      <c r="U67" s="212">
        <f>'01-Mapa de riesgo-UO'!AW68</f>
        <v>0</v>
      </c>
      <c r="V67" s="212">
        <f>'01-Mapa de riesgo-UO'!AX68</f>
        <v>0</v>
      </c>
      <c r="W67" s="212">
        <f>IF(U67="COMPARTIR",'01-Mapa de riesgo-UO'!BA68, IF(U67=0, 0,$I$6))</f>
        <v>0</v>
      </c>
      <c r="X67" s="114"/>
      <c r="Y67" s="114"/>
      <c r="Z67" s="114"/>
      <c r="AA67" s="114"/>
      <c r="AB67" s="258"/>
    </row>
    <row r="68" spans="1:28" ht="62.45" customHeight="1" x14ac:dyDescent="0.2">
      <c r="A68" s="246"/>
      <c r="B68" s="246"/>
      <c r="C68" s="289"/>
      <c r="D68" s="289"/>
      <c r="E68" s="289"/>
      <c r="F68" s="289"/>
      <c r="G68" s="193">
        <f>'01-Mapa de riesgo-UO'!I69</f>
        <v>0</v>
      </c>
      <c r="H68" s="289"/>
      <c r="I68" s="291"/>
      <c r="J68" s="289"/>
      <c r="K68" s="333"/>
      <c r="L68" s="325"/>
      <c r="M68" s="210">
        <f>IF('01-Mapa de riesgo-UO'!S69="No existen", "No existe control para el riesgo",'01-Mapa de riesgo-UO'!W69)</f>
        <v>0</v>
      </c>
      <c r="N68" s="210">
        <f>'01-Mapa de riesgo-UO'!AB69</f>
        <v>0</v>
      </c>
      <c r="O68" s="210">
        <f>'01-Mapa de riesgo-UO'!AG69</f>
        <v>0</v>
      </c>
      <c r="P68" s="211">
        <f>'01-Mapa de riesgo-UO'!AL69</f>
        <v>0</v>
      </c>
      <c r="Q68" s="211">
        <f>'01-Mapa de riesgo-UO'!AP69</f>
        <v>0</v>
      </c>
      <c r="R68" s="291"/>
      <c r="S68" s="325"/>
      <c r="T68" s="325"/>
      <c r="U68" s="212">
        <f>'01-Mapa de riesgo-UO'!AW69</f>
        <v>0</v>
      </c>
      <c r="V68" s="212">
        <f>'01-Mapa de riesgo-UO'!AX69</f>
        <v>0</v>
      </c>
      <c r="W68" s="212">
        <f>IF(U68="COMPARTIR",'01-Mapa de riesgo-UO'!BA69, IF(U68=0, 0,$I$6))</f>
        <v>0</v>
      </c>
      <c r="X68" s="114"/>
      <c r="Y68" s="114"/>
      <c r="Z68" s="114"/>
      <c r="AA68" s="114"/>
      <c r="AB68" s="258"/>
    </row>
    <row r="69" spans="1:28" ht="62.45" customHeight="1" x14ac:dyDescent="0.2">
      <c r="A69" s="246"/>
      <c r="B69" s="246"/>
      <c r="C69" s="289"/>
      <c r="D69" s="289"/>
      <c r="E69" s="289"/>
      <c r="F69" s="289"/>
      <c r="G69" s="193">
        <f>'01-Mapa de riesgo-UO'!I70</f>
        <v>0</v>
      </c>
      <c r="H69" s="289"/>
      <c r="I69" s="291"/>
      <c r="J69" s="289"/>
      <c r="K69" s="333"/>
      <c r="L69" s="325"/>
      <c r="M69" s="210">
        <f>IF('01-Mapa de riesgo-UO'!S70="No existen", "No existe control para el riesgo",'01-Mapa de riesgo-UO'!W70)</f>
        <v>0</v>
      </c>
      <c r="N69" s="210">
        <f>'01-Mapa de riesgo-UO'!AB70</f>
        <v>0</v>
      </c>
      <c r="O69" s="210">
        <f>'01-Mapa de riesgo-UO'!AG70</f>
        <v>0</v>
      </c>
      <c r="P69" s="211">
        <f>'01-Mapa de riesgo-UO'!AL70</f>
        <v>0</v>
      </c>
      <c r="Q69" s="211">
        <f>'01-Mapa de riesgo-UO'!AP70</f>
        <v>0</v>
      </c>
      <c r="R69" s="291"/>
      <c r="S69" s="325"/>
      <c r="T69" s="325"/>
      <c r="U69" s="212">
        <f>'01-Mapa de riesgo-UO'!AW70</f>
        <v>0</v>
      </c>
      <c r="V69" s="212">
        <f>'01-Mapa de riesgo-UO'!AX70</f>
        <v>0</v>
      </c>
      <c r="W69" s="212">
        <f>IF(U69="COMPARTIR",'01-Mapa de riesgo-UO'!BA70, IF(U69=0, 0,$I$6))</f>
        <v>0</v>
      </c>
      <c r="X69" s="114"/>
      <c r="Y69" s="114"/>
      <c r="Z69" s="114"/>
      <c r="AA69" s="114"/>
      <c r="AB69" s="258"/>
    </row>
    <row r="70" spans="1:28" ht="62.45" customHeight="1" x14ac:dyDescent="0.2">
      <c r="A70" s="246">
        <v>21</v>
      </c>
      <c r="B70" s="246">
        <f>'01-Mapa de riesgo-UO'!D71</f>
        <v>0</v>
      </c>
      <c r="C70" s="289">
        <f>+'01-Mapa de riesgo-UO'!F71</f>
        <v>0</v>
      </c>
      <c r="D70" s="289">
        <f>'01-Mapa de riesgo-UO'!J71</f>
        <v>0</v>
      </c>
      <c r="E70" s="289">
        <f>'01-Mapa de riesgo-UO'!K71</f>
        <v>0</v>
      </c>
      <c r="F70" s="289">
        <f>'01-Mapa de riesgo-UO'!L71</f>
        <v>0</v>
      </c>
      <c r="G70" s="193">
        <f>'01-Mapa de riesgo-UO'!I71</f>
        <v>0</v>
      </c>
      <c r="H70" s="289">
        <f>'01-Mapa de riesgo-UO'!M71</f>
        <v>0</v>
      </c>
      <c r="I70" s="291" t="str">
        <f>'01-Mapa de riesgo-UO'!AT71</f>
        <v>LEVE</v>
      </c>
      <c r="J70" s="289">
        <f>'01-Mapa de riesgo-UO'!AU71</f>
        <v>0</v>
      </c>
      <c r="K70" s="335"/>
      <c r="L70" s="325"/>
      <c r="M70" s="210">
        <f>IF('01-Mapa de riesgo-UO'!S71="No existen", "No existe control para el riesgo",'01-Mapa de riesgo-UO'!W71)</f>
        <v>0</v>
      </c>
      <c r="N70" s="210">
        <f>'01-Mapa de riesgo-UO'!AB71</f>
        <v>0</v>
      </c>
      <c r="O70" s="210">
        <f>'01-Mapa de riesgo-UO'!AG71</f>
        <v>0</v>
      </c>
      <c r="P70" s="211">
        <f>'01-Mapa de riesgo-UO'!AL71</f>
        <v>0</v>
      </c>
      <c r="Q70" s="211">
        <f>'01-Mapa de riesgo-UO'!AP71</f>
        <v>0</v>
      </c>
      <c r="R70" s="291" t="e">
        <f>'01-Mapa de riesgo-UO'!AR71</f>
        <v>#DIV/0!</v>
      </c>
      <c r="S70" s="325"/>
      <c r="T70" s="325"/>
      <c r="U70" s="212">
        <f>'01-Mapa de riesgo-UO'!AW71</f>
        <v>0</v>
      </c>
      <c r="V70" s="212">
        <f>'01-Mapa de riesgo-UO'!AX71</f>
        <v>0</v>
      </c>
      <c r="W70" s="212">
        <f>IF(U70="COMPARTIR",'01-Mapa de riesgo-UO'!BA71, IF(U70=0, 0,$I$6))</f>
        <v>0</v>
      </c>
      <c r="X70" s="114"/>
      <c r="Y70" s="114"/>
      <c r="Z70" s="114"/>
      <c r="AA70" s="114"/>
      <c r="AB70" s="258"/>
    </row>
    <row r="71" spans="1:28" ht="62.45" customHeight="1" x14ac:dyDescent="0.2">
      <c r="A71" s="246"/>
      <c r="B71" s="246"/>
      <c r="C71" s="289"/>
      <c r="D71" s="289"/>
      <c r="E71" s="289"/>
      <c r="F71" s="289"/>
      <c r="G71" s="193">
        <f>'01-Mapa de riesgo-UO'!I72</f>
        <v>0</v>
      </c>
      <c r="H71" s="289"/>
      <c r="I71" s="291"/>
      <c r="J71" s="289"/>
      <c r="K71" s="333"/>
      <c r="L71" s="325"/>
      <c r="M71" s="210">
        <f>IF('01-Mapa de riesgo-UO'!S72="No existen", "No existe control para el riesgo",'01-Mapa de riesgo-UO'!W72)</f>
        <v>0</v>
      </c>
      <c r="N71" s="210">
        <f>'01-Mapa de riesgo-UO'!AB72</f>
        <v>0</v>
      </c>
      <c r="O71" s="210">
        <f>'01-Mapa de riesgo-UO'!AG72</f>
        <v>0</v>
      </c>
      <c r="P71" s="211">
        <f>'01-Mapa de riesgo-UO'!AL72</f>
        <v>0</v>
      </c>
      <c r="Q71" s="211">
        <f>'01-Mapa de riesgo-UO'!AP72</f>
        <v>0</v>
      </c>
      <c r="R71" s="291"/>
      <c r="S71" s="325"/>
      <c r="T71" s="325"/>
      <c r="U71" s="212">
        <f>'01-Mapa de riesgo-UO'!AW72</f>
        <v>0</v>
      </c>
      <c r="V71" s="212">
        <f>'01-Mapa de riesgo-UO'!AX72</f>
        <v>0</v>
      </c>
      <c r="W71" s="212">
        <f>IF(U71="COMPARTIR",'01-Mapa de riesgo-UO'!BA72, IF(U71=0, 0,$I$6))</f>
        <v>0</v>
      </c>
      <c r="X71" s="114"/>
      <c r="Y71" s="114"/>
      <c r="Z71" s="114"/>
      <c r="AA71" s="114"/>
      <c r="AB71" s="258"/>
    </row>
    <row r="72" spans="1:28" ht="62.45" customHeight="1" x14ac:dyDescent="0.2">
      <c r="A72" s="246"/>
      <c r="B72" s="246"/>
      <c r="C72" s="289"/>
      <c r="D72" s="289"/>
      <c r="E72" s="289"/>
      <c r="F72" s="289"/>
      <c r="G72" s="193">
        <f>'01-Mapa de riesgo-UO'!I73</f>
        <v>0</v>
      </c>
      <c r="H72" s="289"/>
      <c r="I72" s="291"/>
      <c r="J72" s="289"/>
      <c r="K72" s="333"/>
      <c r="L72" s="325"/>
      <c r="M72" s="210">
        <f>IF('01-Mapa de riesgo-UO'!S73="No existen", "No existe control para el riesgo",'01-Mapa de riesgo-UO'!W73)</f>
        <v>0</v>
      </c>
      <c r="N72" s="210">
        <f>'01-Mapa de riesgo-UO'!AB73</f>
        <v>0</v>
      </c>
      <c r="O72" s="210">
        <f>'01-Mapa de riesgo-UO'!AG73</f>
        <v>0</v>
      </c>
      <c r="P72" s="211">
        <f>'01-Mapa de riesgo-UO'!AL73</f>
        <v>0</v>
      </c>
      <c r="Q72" s="211">
        <f>'01-Mapa de riesgo-UO'!AP73</f>
        <v>0</v>
      </c>
      <c r="R72" s="291"/>
      <c r="S72" s="325"/>
      <c r="T72" s="325"/>
      <c r="U72" s="212">
        <f>'01-Mapa de riesgo-UO'!AW73</f>
        <v>0</v>
      </c>
      <c r="V72" s="212">
        <f>'01-Mapa de riesgo-UO'!AX73</f>
        <v>0</v>
      </c>
      <c r="W72" s="212">
        <f>IF(U72="COMPARTIR",'01-Mapa de riesgo-UO'!BA73, IF(U72=0, 0,$I$6))</f>
        <v>0</v>
      </c>
      <c r="X72" s="114"/>
      <c r="Y72" s="114"/>
      <c r="Z72" s="114"/>
      <c r="AA72" s="114"/>
      <c r="AB72" s="258"/>
    </row>
    <row r="73" spans="1:28" ht="62.45" customHeight="1" x14ac:dyDescent="0.2">
      <c r="A73" s="246">
        <v>22</v>
      </c>
      <c r="B73" s="246">
        <f>'01-Mapa de riesgo-UO'!D74</f>
        <v>0</v>
      </c>
      <c r="C73" s="289">
        <f>+'01-Mapa de riesgo-UO'!F74</f>
        <v>0</v>
      </c>
      <c r="D73" s="289">
        <f>'01-Mapa de riesgo-UO'!J74</f>
        <v>0</v>
      </c>
      <c r="E73" s="289">
        <f>'01-Mapa de riesgo-UO'!K74</f>
        <v>0</v>
      </c>
      <c r="F73" s="289">
        <f>'01-Mapa de riesgo-UO'!L74</f>
        <v>0</v>
      </c>
      <c r="G73" s="193">
        <f>'01-Mapa de riesgo-UO'!I74</f>
        <v>0</v>
      </c>
      <c r="H73" s="289">
        <f>'01-Mapa de riesgo-UO'!M74</f>
        <v>0</v>
      </c>
      <c r="I73" s="291" t="str">
        <f>'01-Mapa de riesgo-UO'!AT74</f>
        <v>LEVE</v>
      </c>
      <c r="J73" s="289">
        <f>'01-Mapa de riesgo-UO'!AU74</f>
        <v>0</v>
      </c>
      <c r="K73" s="335"/>
      <c r="L73" s="325"/>
      <c r="M73" s="210">
        <f>IF('01-Mapa de riesgo-UO'!S74="No existen", "No existe control para el riesgo",'01-Mapa de riesgo-UO'!W74)</f>
        <v>0</v>
      </c>
      <c r="N73" s="210">
        <f>'01-Mapa de riesgo-UO'!AB74</f>
        <v>0</v>
      </c>
      <c r="O73" s="210">
        <f>'01-Mapa de riesgo-UO'!AG74</f>
        <v>0</v>
      </c>
      <c r="P73" s="211">
        <f>'01-Mapa de riesgo-UO'!AL74</f>
        <v>0</v>
      </c>
      <c r="Q73" s="211">
        <f>'01-Mapa de riesgo-UO'!AP74</f>
        <v>0</v>
      </c>
      <c r="R73" s="291" t="e">
        <f>'01-Mapa de riesgo-UO'!AR74</f>
        <v>#DIV/0!</v>
      </c>
      <c r="S73" s="325"/>
      <c r="T73" s="325"/>
      <c r="U73" s="212">
        <f>'01-Mapa de riesgo-UO'!AW74</f>
        <v>0</v>
      </c>
      <c r="V73" s="212">
        <f>'01-Mapa de riesgo-UO'!AX74</f>
        <v>0</v>
      </c>
      <c r="W73" s="212">
        <f>IF(U73="COMPARTIR",'01-Mapa de riesgo-UO'!BA74, IF(U73=0, 0,$I$6))</f>
        <v>0</v>
      </c>
      <c r="X73" s="114"/>
      <c r="Y73" s="114"/>
      <c r="Z73" s="114"/>
      <c r="AA73" s="114"/>
      <c r="AB73" s="258"/>
    </row>
    <row r="74" spans="1:28" ht="62.45" customHeight="1" x14ac:dyDescent="0.2">
      <c r="A74" s="246"/>
      <c r="B74" s="246"/>
      <c r="C74" s="289"/>
      <c r="D74" s="289"/>
      <c r="E74" s="289"/>
      <c r="F74" s="289"/>
      <c r="G74" s="193">
        <f>'01-Mapa de riesgo-UO'!I75</f>
        <v>0</v>
      </c>
      <c r="H74" s="289"/>
      <c r="I74" s="291"/>
      <c r="J74" s="289"/>
      <c r="K74" s="333"/>
      <c r="L74" s="325"/>
      <c r="M74" s="210">
        <f>IF('01-Mapa de riesgo-UO'!S75="No existen", "No existe control para el riesgo",'01-Mapa de riesgo-UO'!W75)</f>
        <v>0</v>
      </c>
      <c r="N74" s="210">
        <f>'01-Mapa de riesgo-UO'!AB75</f>
        <v>0</v>
      </c>
      <c r="O74" s="210">
        <f>'01-Mapa de riesgo-UO'!AG75</f>
        <v>0</v>
      </c>
      <c r="P74" s="211">
        <f>'01-Mapa de riesgo-UO'!AL75</f>
        <v>0</v>
      </c>
      <c r="Q74" s="211">
        <f>'01-Mapa de riesgo-UO'!AP75</f>
        <v>0</v>
      </c>
      <c r="R74" s="291"/>
      <c r="S74" s="325"/>
      <c r="T74" s="325"/>
      <c r="U74" s="212">
        <f>'01-Mapa de riesgo-UO'!AW75</f>
        <v>0</v>
      </c>
      <c r="V74" s="212">
        <f>'01-Mapa de riesgo-UO'!AX75</f>
        <v>0</v>
      </c>
      <c r="W74" s="212">
        <f>IF(U74="COMPARTIR",'01-Mapa de riesgo-UO'!BA75, IF(U74=0, 0,$I$6))</f>
        <v>0</v>
      </c>
      <c r="X74" s="114"/>
      <c r="Y74" s="114"/>
      <c r="Z74" s="114"/>
      <c r="AA74" s="114"/>
      <c r="AB74" s="258"/>
    </row>
    <row r="75" spans="1:28" ht="62.45" customHeight="1" x14ac:dyDescent="0.2">
      <c r="A75" s="246"/>
      <c r="B75" s="246"/>
      <c r="C75" s="289"/>
      <c r="D75" s="289"/>
      <c r="E75" s="289"/>
      <c r="F75" s="289"/>
      <c r="G75" s="193">
        <f>'01-Mapa de riesgo-UO'!I76</f>
        <v>0</v>
      </c>
      <c r="H75" s="289"/>
      <c r="I75" s="291"/>
      <c r="J75" s="289"/>
      <c r="K75" s="333"/>
      <c r="L75" s="325"/>
      <c r="M75" s="210">
        <f>IF('01-Mapa de riesgo-UO'!S76="No existen", "No existe control para el riesgo",'01-Mapa de riesgo-UO'!W76)</f>
        <v>0</v>
      </c>
      <c r="N75" s="210">
        <f>'01-Mapa de riesgo-UO'!AB76</f>
        <v>0</v>
      </c>
      <c r="O75" s="210">
        <f>'01-Mapa de riesgo-UO'!AG76</f>
        <v>0</v>
      </c>
      <c r="P75" s="211">
        <f>'01-Mapa de riesgo-UO'!AL76</f>
        <v>0</v>
      </c>
      <c r="Q75" s="211">
        <f>'01-Mapa de riesgo-UO'!AP76</f>
        <v>0</v>
      </c>
      <c r="R75" s="291"/>
      <c r="S75" s="325"/>
      <c r="T75" s="325"/>
      <c r="U75" s="212">
        <f>'01-Mapa de riesgo-UO'!AW76</f>
        <v>0</v>
      </c>
      <c r="V75" s="212">
        <f>'01-Mapa de riesgo-UO'!AX76</f>
        <v>0</v>
      </c>
      <c r="W75" s="212">
        <f>IF(U75="COMPARTIR",'01-Mapa de riesgo-UO'!BA76, IF(U75=0, 0,$I$6))</f>
        <v>0</v>
      </c>
      <c r="X75" s="114"/>
      <c r="Y75" s="114"/>
      <c r="Z75" s="114"/>
      <c r="AA75" s="114"/>
      <c r="AB75" s="258"/>
    </row>
    <row r="76" spans="1:28" x14ac:dyDescent="0.2">
      <c r="R76" s="351"/>
    </row>
    <row r="77" spans="1:28" x14ac:dyDescent="0.2">
      <c r="R77" s="351"/>
    </row>
    <row r="78" spans="1:28" x14ac:dyDescent="0.2">
      <c r="R78" s="351"/>
    </row>
    <row r="79" spans="1:28" x14ac:dyDescent="0.2">
      <c r="R79" s="351"/>
    </row>
    <row r="80" spans="1:28" x14ac:dyDescent="0.2">
      <c r="R80" s="351"/>
    </row>
    <row r="81" spans="18:18" x14ac:dyDescent="0.2">
      <c r="R81" s="351"/>
    </row>
    <row r="82" spans="18:18" x14ac:dyDescent="0.2">
      <c r="R82" s="351"/>
    </row>
    <row r="83" spans="18:18" x14ac:dyDescent="0.2">
      <c r="R83" s="351"/>
    </row>
    <row r="84" spans="18:18" x14ac:dyDescent="0.2">
      <c r="R84" s="351"/>
    </row>
    <row r="85" spans="18:18" x14ac:dyDescent="0.2">
      <c r="R85" s="351"/>
    </row>
    <row r="86" spans="18:18" x14ac:dyDescent="0.2">
      <c r="R86" s="351"/>
    </row>
    <row r="87" spans="18:18" x14ac:dyDescent="0.2">
      <c r="R87" s="351"/>
    </row>
    <row r="88" spans="18:18" x14ac:dyDescent="0.2">
      <c r="R88" s="351"/>
    </row>
    <row r="89" spans="18:18" x14ac:dyDescent="0.2">
      <c r="R89" s="351"/>
    </row>
    <row r="90" spans="18:18" x14ac:dyDescent="0.2">
      <c r="R90" s="351"/>
    </row>
    <row r="91" spans="18:18" x14ac:dyDescent="0.2">
      <c r="R91" s="351"/>
    </row>
    <row r="92" spans="18:18" x14ac:dyDescent="0.2">
      <c r="R92" s="351"/>
    </row>
    <row r="93" spans="18:18" x14ac:dyDescent="0.2">
      <c r="R93" s="351"/>
    </row>
    <row r="94" spans="18:18" x14ac:dyDescent="0.2">
      <c r="R94" s="351"/>
    </row>
    <row r="95" spans="18:18" x14ac:dyDescent="0.2">
      <c r="R95" s="351"/>
    </row>
    <row r="96" spans="18:18" x14ac:dyDescent="0.2">
      <c r="R96" s="351"/>
    </row>
    <row r="97" spans="18:18" x14ac:dyDescent="0.2">
      <c r="R97" s="351"/>
    </row>
    <row r="98" spans="18:18" x14ac:dyDescent="0.2">
      <c r="R98" s="351"/>
    </row>
    <row r="99" spans="18:18" x14ac:dyDescent="0.2">
      <c r="R99" s="351"/>
    </row>
    <row r="100" spans="18:18" x14ac:dyDescent="0.2">
      <c r="R100" s="351"/>
    </row>
    <row r="101" spans="18:18" x14ac:dyDescent="0.2">
      <c r="R101" s="351"/>
    </row>
    <row r="102" spans="18:18" x14ac:dyDescent="0.2">
      <c r="R102" s="351"/>
    </row>
    <row r="103" spans="18:18" x14ac:dyDescent="0.2">
      <c r="R103" s="351"/>
    </row>
    <row r="104" spans="18:18" x14ac:dyDescent="0.2">
      <c r="R104" s="351"/>
    </row>
    <row r="105" spans="18:18" x14ac:dyDescent="0.2">
      <c r="R105" s="351"/>
    </row>
    <row r="106" spans="18:18" x14ac:dyDescent="0.2">
      <c r="R106" s="351"/>
    </row>
    <row r="107" spans="18:18" x14ac:dyDescent="0.2">
      <c r="R107" s="351"/>
    </row>
    <row r="108" spans="18:18" x14ac:dyDescent="0.2">
      <c r="R108" s="351"/>
    </row>
    <row r="109" spans="18:18" x14ac:dyDescent="0.2">
      <c r="R109" s="351"/>
    </row>
    <row r="110" spans="18:18" x14ac:dyDescent="0.2">
      <c r="R110" s="351"/>
    </row>
    <row r="111" spans="18:18" x14ac:dyDescent="0.2">
      <c r="R111" s="351"/>
    </row>
    <row r="112" spans="18:18" x14ac:dyDescent="0.2">
      <c r="R112" s="351"/>
    </row>
    <row r="113" spans="18:18" x14ac:dyDescent="0.2">
      <c r="R113" s="351"/>
    </row>
    <row r="114" spans="18:18" x14ac:dyDescent="0.2">
      <c r="R114" s="351"/>
    </row>
    <row r="115" spans="18:18" x14ac:dyDescent="0.2">
      <c r="R115" s="351"/>
    </row>
    <row r="116" spans="18:18" x14ac:dyDescent="0.2">
      <c r="R116" s="351"/>
    </row>
    <row r="117" spans="18:18" x14ac:dyDescent="0.2">
      <c r="R117" s="351"/>
    </row>
    <row r="118" spans="18:18" x14ac:dyDescent="0.2">
      <c r="R118" s="351"/>
    </row>
    <row r="119" spans="18:18" x14ac:dyDescent="0.2">
      <c r="R119" s="351"/>
    </row>
    <row r="120" spans="18:18" x14ac:dyDescent="0.2">
      <c r="R120" s="351"/>
    </row>
    <row r="121" spans="18:18" x14ac:dyDescent="0.2">
      <c r="R121" s="351"/>
    </row>
    <row r="122" spans="18:18" x14ac:dyDescent="0.2">
      <c r="R122" s="351"/>
    </row>
    <row r="123" spans="18:18" x14ac:dyDescent="0.2">
      <c r="R123" s="351"/>
    </row>
    <row r="124" spans="18:18" x14ac:dyDescent="0.2">
      <c r="R124" s="351"/>
    </row>
    <row r="125" spans="18:18" x14ac:dyDescent="0.2">
      <c r="R125" s="351"/>
    </row>
    <row r="126" spans="18:18" x14ac:dyDescent="0.2">
      <c r="R126" s="351"/>
    </row>
    <row r="127" spans="18:18" x14ac:dyDescent="0.2">
      <c r="R127" s="351"/>
    </row>
    <row r="128" spans="18:18" x14ac:dyDescent="0.2">
      <c r="R128" s="351"/>
    </row>
    <row r="129" spans="7:27" x14ac:dyDescent="0.2">
      <c r="R129" s="351"/>
    </row>
    <row r="130" spans="7:27" x14ac:dyDescent="0.2">
      <c r="R130" s="351"/>
    </row>
    <row r="131" spans="7:27" x14ac:dyDescent="0.2">
      <c r="R131" s="351"/>
    </row>
    <row r="132" spans="7:27" s="94" customFormat="1" x14ac:dyDescent="0.2">
      <c r="W132" s="115" t="s">
        <v>89</v>
      </c>
      <c r="X132" s="94" t="s">
        <v>92</v>
      </c>
      <c r="Y132" s="94" t="s">
        <v>90</v>
      </c>
      <c r="Z132" s="94" t="s">
        <v>93</v>
      </c>
      <c r="AA132" s="94" t="s">
        <v>91</v>
      </c>
    </row>
    <row r="133" spans="7:27" ht="25.5" x14ac:dyDescent="0.2">
      <c r="W133" s="116"/>
      <c r="X133" s="10" t="s">
        <v>556</v>
      </c>
      <c r="Y133" s="10" t="s">
        <v>556</v>
      </c>
      <c r="Z133" s="10" t="s">
        <v>556</v>
      </c>
      <c r="AA133" s="10" t="s">
        <v>556</v>
      </c>
    </row>
    <row r="134" spans="7:27" ht="25.5" x14ac:dyDescent="0.2">
      <c r="W134" s="116"/>
      <c r="X134" s="10" t="s">
        <v>271</v>
      </c>
      <c r="Y134" s="10" t="s">
        <v>271</v>
      </c>
      <c r="Z134" s="10" t="s">
        <v>271</v>
      </c>
      <c r="AA134" s="10" t="s">
        <v>271</v>
      </c>
    </row>
    <row r="135" spans="7:27" x14ac:dyDescent="0.2">
      <c r="G135" s="10" t="s">
        <v>88</v>
      </c>
      <c r="H135" s="10" t="s">
        <v>87</v>
      </c>
      <c r="I135" s="10" t="s">
        <v>86</v>
      </c>
      <c r="W135" s="116"/>
      <c r="X135" s="10" t="s">
        <v>272</v>
      </c>
      <c r="Y135" s="10" t="s">
        <v>272</v>
      </c>
      <c r="Z135" s="10" t="s">
        <v>272</v>
      </c>
      <c r="AA135" s="10" t="s">
        <v>272</v>
      </c>
    </row>
    <row r="136" spans="7:27" x14ac:dyDescent="0.2">
      <c r="G136" s="10" t="s">
        <v>264</v>
      </c>
      <c r="H136" s="10" t="s">
        <v>264</v>
      </c>
      <c r="I136" s="10" t="s">
        <v>266</v>
      </c>
      <c r="W136" s="116"/>
    </row>
    <row r="137" spans="7:27" x14ac:dyDescent="0.2">
      <c r="H137" s="10" t="s">
        <v>265</v>
      </c>
      <c r="I137" s="10" t="s">
        <v>267</v>
      </c>
      <c r="W137" s="116"/>
    </row>
    <row r="138" spans="7:27" x14ac:dyDescent="0.2">
      <c r="W138" s="116"/>
    </row>
    <row r="139" spans="7:27" x14ac:dyDescent="0.2">
      <c r="W139" s="116"/>
    </row>
    <row r="140" spans="7:27" x14ac:dyDescent="0.2">
      <c r="W140" s="116" t="s">
        <v>271</v>
      </c>
      <c r="X140" s="10" t="s">
        <v>272</v>
      </c>
      <c r="Y140" s="10" t="s">
        <v>556</v>
      </c>
    </row>
    <row r="141" spans="7:27" ht="63.75" x14ac:dyDescent="0.2">
      <c r="W141" s="116" t="s">
        <v>557</v>
      </c>
      <c r="X141" s="10" t="s">
        <v>558</v>
      </c>
      <c r="Y141" s="10" t="s">
        <v>559</v>
      </c>
    </row>
    <row r="142" spans="7:27" x14ac:dyDescent="0.2">
      <c r="W142" s="116"/>
      <c r="Y142" s="10" t="s">
        <v>560</v>
      </c>
    </row>
  </sheetData>
  <sheetProtection algorithmName="SHA-512" hashValue="e3WamOKXBK4f1pSgKeCAFE8x53Ec0pwQTZZj0NKHvZ7Y2ZK0kY40Rvi066q9QoCPcgsqWP7RLnyYl2OmQ0qWZQ==" saltValue="LqSEfGBLf5RJY3xnfCMOyA==" spinCount="100000" sheet="1" objects="1" scenarios="1" selectLockedCells="1"/>
  <dataConsolidate/>
  <mergeCells count="375">
    <mergeCell ref="R16:R18"/>
    <mergeCell ref="R19:R21"/>
    <mergeCell ref="R22:R24"/>
    <mergeCell ref="R25:R27"/>
    <mergeCell ref="R28:R30"/>
    <mergeCell ref="R31:R33"/>
    <mergeCell ref="R34:R36"/>
    <mergeCell ref="R37:R39"/>
    <mergeCell ref="R40:R42"/>
    <mergeCell ref="R52:R54"/>
    <mergeCell ref="R55:R57"/>
    <mergeCell ref="R58:R60"/>
    <mergeCell ref="R61:R63"/>
    <mergeCell ref="R64:R66"/>
    <mergeCell ref="R67:R69"/>
    <mergeCell ref="R70:R72"/>
    <mergeCell ref="R73:R75"/>
    <mergeCell ref="R76:R131"/>
    <mergeCell ref="L67:L69"/>
    <mergeCell ref="S67:T67"/>
    <mergeCell ref="AB67:AB69"/>
    <mergeCell ref="S68:T68"/>
    <mergeCell ref="S69:T69"/>
    <mergeCell ref="L70:L72"/>
    <mergeCell ref="S70:T70"/>
    <mergeCell ref="AB70:AB72"/>
    <mergeCell ref="S71:T71"/>
    <mergeCell ref="S72:T72"/>
    <mergeCell ref="AB73:AB75"/>
    <mergeCell ref="S74:T74"/>
    <mergeCell ref="S75:T75"/>
    <mergeCell ref="A70:A72"/>
    <mergeCell ref="B70:B72"/>
    <mergeCell ref="D70:D72"/>
    <mergeCell ref="E70:E72"/>
    <mergeCell ref="F70:F72"/>
    <mergeCell ref="H70:H72"/>
    <mergeCell ref="I70:I72"/>
    <mergeCell ref="J70:J72"/>
    <mergeCell ref="K70:K72"/>
    <mergeCell ref="A73:A75"/>
    <mergeCell ref="B73:B75"/>
    <mergeCell ref="D73:D75"/>
    <mergeCell ref="E73:E75"/>
    <mergeCell ref="F73:F75"/>
    <mergeCell ref="H73:H75"/>
    <mergeCell ref="I73:I75"/>
    <mergeCell ref="J73:J75"/>
    <mergeCell ref="K73:K75"/>
    <mergeCell ref="L73:L75"/>
    <mergeCell ref="S73:T73"/>
    <mergeCell ref="A67:A69"/>
    <mergeCell ref="B67:B69"/>
    <mergeCell ref="D67:D69"/>
    <mergeCell ref="E67:E69"/>
    <mergeCell ref="F67:F69"/>
    <mergeCell ref="H67:H69"/>
    <mergeCell ref="I67:I69"/>
    <mergeCell ref="J67:J69"/>
    <mergeCell ref="K67:K69"/>
    <mergeCell ref="L64:L66"/>
    <mergeCell ref="S64:T64"/>
    <mergeCell ref="AB64:AB66"/>
    <mergeCell ref="S65:T65"/>
    <mergeCell ref="S66:T66"/>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L61:L63"/>
    <mergeCell ref="L55:L57"/>
    <mergeCell ref="S55:T55"/>
    <mergeCell ref="AB55:AB57"/>
    <mergeCell ref="S56:T56"/>
    <mergeCell ref="S57:T57"/>
    <mergeCell ref="L58:L60"/>
    <mergeCell ref="S58:T58"/>
    <mergeCell ref="AB58:AB60"/>
    <mergeCell ref="S59:T59"/>
    <mergeCell ref="S60:T60"/>
    <mergeCell ref="AB61:AB63"/>
    <mergeCell ref="S62:T62"/>
    <mergeCell ref="S63:T63"/>
    <mergeCell ref="A58:A60"/>
    <mergeCell ref="B58:B60"/>
    <mergeCell ref="D58:D60"/>
    <mergeCell ref="E58:E60"/>
    <mergeCell ref="F58:F60"/>
    <mergeCell ref="H58:H60"/>
    <mergeCell ref="I58:I60"/>
    <mergeCell ref="J58:J60"/>
    <mergeCell ref="K58:K60"/>
    <mergeCell ref="S61:T61"/>
    <mergeCell ref="A55:A57"/>
    <mergeCell ref="B55:B57"/>
    <mergeCell ref="D55:D57"/>
    <mergeCell ref="E55:E57"/>
    <mergeCell ref="F55:F57"/>
    <mergeCell ref="H55:H57"/>
    <mergeCell ref="I55:I57"/>
    <mergeCell ref="J55:J57"/>
    <mergeCell ref="K55:K57"/>
    <mergeCell ref="L52:L54"/>
    <mergeCell ref="S52:T52"/>
    <mergeCell ref="AB52:AB54"/>
    <mergeCell ref="S53:T5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L43:L45"/>
    <mergeCell ref="S43:T43"/>
    <mergeCell ref="AB43:AB45"/>
    <mergeCell ref="S44:T44"/>
    <mergeCell ref="S45:T45"/>
    <mergeCell ref="L46:L48"/>
    <mergeCell ref="S46:T46"/>
    <mergeCell ref="AB46:AB48"/>
    <mergeCell ref="S47:T47"/>
    <mergeCell ref="S48:T48"/>
    <mergeCell ref="R43:R45"/>
    <mergeCell ref="R46:R48"/>
    <mergeCell ref="S49:T49"/>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A43:A45"/>
    <mergeCell ref="B43:B45"/>
    <mergeCell ref="D43:D45"/>
    <mergeCell ref="E43:E45"/>
    <mergeCell ref="F43:F45"/>
    <mergeCell ref="H43:H45"/>
    <mergeCell ref="I43:I45"/>
    <mergeCell ref="J43:J45"/>
    <mergeCell ref="K43:K45"/>
    <mergeCell ref="C43:C45"/>
    <mergeCell ref="A40:A42"/>
    <mergeCell ref="B40:B42"/>
    <mergeCell ref="D40:D42"/>
    <mergeCell ref="E40:E42"/>
    <mergeCell ref="F40:F42"/>
    <mergeCell ref="H40:H42"/>
    <mergeCell ref="I40:I42"/>
    <mergeCell ref="J40:J42"/>
    <mergeCell ref="K40:K42"/>
    <mergeCell ref="C40:C42"/>
    <mergeCell ref="AB31:AB33"/>
    <mergeCell ref="S32:T32"/>
    <mergeCell ref="S33:T33"/>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A37:A39"/>
    <mergeCell ref="B37:B39"/>
    <mergeCell ref="D37:D39"/>
    <mergeCell ref="E37:E39"/>
    <mergeCell ref="F37:F39"/>
    <mergeCell ref="H37:H39"/>
    <mergeCell ref="I37:I39"/>
    <mergeCell ref="J37:J39"/>
    <mergeCell ref="K37:K39"/>
    <mergeCell ref="C37:C39"/>
    <mergeCell ref="A34:A36"/>
    <mergeCell ref="B34:B36"/>
    <mergeCell ref="D34:D36"/>
    <mergeCell ref="E34:E36"/>
    <mergeCell ref="F34:F36"/>
    <mergeCell ref="H34:H36"/>
    <mergeCell ref="I34:I36"/>
    <mergeCell ref="J34:J36"/>
    <mergeCell ref="K34:K36"/>
    <mergeCell ref="C34:C36"/>
    <mergeCell ref="A31:A33"/>
    <mergeCell ref="B31:B33"/>
    <mergeCell ref="D31:D33"/>
    <mergeCell ref="E31:E33"/>
    <mergeCell ref="F31:F33"/>
    <mergeCell ref="H31:H33"/>
    <mergeCell ref="I31:I33"/>
    <mergeCell ref="J31:J33"/>
    <mergeCell ref="K31:K33"/>
    <mergeCell ref="C31:C33"/>
    <mergeCell ref="D2:Z2"/>
    <mergeCell ref="D3:Z3"/>
    <mergeCell ref="D4:Z4"/>
    <mergeCell ref="L6:M6"/>
    <mergeCell ref="U8:AA8"/>
    <mergeCell ref="A5:AB5"/>
    <mergeCell ref="A7:AB7"/>
    <mergeCell ref="A8:A9"/>
    <mergeCell ref="B8:B9"/>
    <mergeCell ref="D8:H8"/>
    <mergeCell ref="N6:O6"/>
    <mergeCell ref="Z9:AA9"/>
    <mergeCell ref="D6:G6"/>
    <mergeCell ref="C8:C9"/>
    <mergeCell ref="A6:C6"/>
    <mergeCell ref="L16:L18"/>
    <mergeCell ref="L19:L21"/>
    <mergeCell ref="J19:J21"/>
    <mergeCell ref="I22:I24"/>
    <mergeCell ref="J22:J24"/>
    <mergeCell ref="K22:K24"/>
    <mergeCell ref="L22:L24"/>
    <mergeCell ref="K19:K21"/>
    <mergeCell ref="K16:K18"/>
    <mergeCell ref="J16:J18"/>
    <mergeCell ref="I19:I21"/>
    <mergeCell ref="I16:I18"/>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19:A21"/>
    <mergeCell ref="D19:D21"/>
    <mergeCell ref="E19:E21"/>
    <mergeCell ref="H13:H15"/>
    <mergeCell ref="A16:A18"/>
    <mergeCell ref="D16:D18"/>
    <mergeCell ref="E16:E18"/>
    <mergeCell ref="F16:F18"/>
    <mergeCell ref="H16:H18"/>
    <mergeCell ref="A10:A12"/>
    <mergeCell ref="D10:D12"/>
    <mergeCell ref="E10:E12"/>
    <mergeCell ref="F10:F12"/>
    <mergeCell ref="B10:B12"/>
    <mergeCell ref="B13:B15"/>
    <mergeCell ref="B16:B18"/>
    <mergeCell ref="C10:C12"/>
    <mergeCell ref="C13:C15"/>
    <mergeCell ref="C52:C54"/>
    <mergeCell ref="C55:C57"/>
    <mergeCell ref="C58:C60"/>
    <mergeCell ref="C61:C63"/>
    <mergeCell ref="C64:C66"/>
    <mergeCell ref="C67:C69"/>
    <mergeCell ref="C70:C72"/>
    <mergeCell ref="C73:C75"/>
    <mergeCell ref="H10:H12"/>
    <mergeCell ref="F19:F21"/>
    <mergeCell ref="H19:H21"/>
  </mergeCells>
  <phoneticPr fontId="2" type="noConversion"/>
  <conditionalFormatting sqref="I10:I75">
    <cfRule type="cellIs" dxfId="94" priority="116" operator="equal">
      <formula>"LEVE"</formula>
    </cfRule>
    <cfRule type="cellIs" dxfId="93" priority="117" operator="equal">
      <formula>"MODERADO"</formula>
    </cfRule>
    <cfRule type="cellIs" dxfId="92" priority="118" operator="equal">
      <formula>"GRAVE"</formula>
    </cfRule>
    <cfRule type="cellIs" dxfId="91" priority="125" stopIfTrue="1" operator="equal">
      <formula>1</formula>
    </cfRule>
    <cfRule type="cellIs" dxfId="90" priority="126" stopIfTrue="1" operator="between">
      <formula>1.9</formula>
      <formula>3.1</formula>
    </cfRule>
    <cfRule type="cellIs" dxfId="89" priority="127" stopIfTrue="1" operator="equal">
      <formula>4</formula>
    </cfRule>
  </conditionalFormatting>
  <conditionalFormatting sqref="P10:P75">
    <cfRule type="expression" dxfId="88" priority="83">
      <formula>$M$10="No existe control para el riesgo"</formula>
    </cfRule>
  </conditionalFormatting>
  <conditionalFormatting sqref="Q10:R10 R13 R16 R19 R22 R25 R28 R31 R34 R37 R40 R43 R46 R49 R52 R55 R58 R61 R64 R67 R70 R73 Q11:Q75 R76:R129">
    <cfRule type="expression" dxfId="87" priority="82">
      <formula>$M$10="No existe control para el riesgo"</formula>
    </cfRule>
  </conditionalFormatting>
  <conditionalFormatting sqref="R10:R75">
    <cfRule type="cellIs" dxfId="86" priority="4" operator="equal">
      <formula>"INEXISTENTE"</formula>
    </cfRule>
    <cfRule type="cellIs" dxfId="85" priority="5" operator="equal">
      <formula>"ACEPTABLE"</formula>
    </cfRule>
    <cfRule type="cellIs" dxfId="84" priority="6" operator="equal">
      <formula>"FUERTE"</formula>
    </cfRule>
    <cfRule type="cellIs" dxfId="83" priority="7" operator="equal">
      <formula>"DÉBIL"</formula>
    </cfRule>
  </conditionalFormatting>
  <conditionalFormatting sqref="V10:V75">
    <cfRule type="expression" dxfId="82" priority="97">
      <formula>U10="ASUMIR"</formula>
    </cfRule>
  </conditionalFormatting>
  <conditionalFormatting sqref="W10:W75">
    <cfRule type="expression" dxfId="81" priority="96">
      <formula>U10="ASUMIR"</formula>
    </cfRule>
  </conditionalFormatting>
  <conditionalFormatting sqref="X10:X75">
    <cfRule type="cellIs" dxfId="80" priority="76" operator="equal">
      <formula>"NO_CUMPLIDA"</formula>
    </cfRule>
    <cfRule type="expression" dxfId="79" priority="95">
      <formula>U10="ASUMIR"</formula>
    </cfRule>
  </conditionalFormatting>
  <conditionalFormatting sqref="Y10:Y15 Y27:Y75 Y20:Y24">
    <cfRule type="expression" dxfId="78" priority="86">
      <formula>U10="ASUMIR"</formula>
    </cfRule>
  </conditionalFormatting>
  <conditionalFormatting sqref="Z10:Z75">
    <cfRule type="expression" dxfId="77" priority="93">
      <formula>U10="ASUMIR"</formula>
    </cfRule>
    <cfRule type="beginsWith" dxfId="76" priority="98" operator="beginsWith" text="Eficaz">
      <formula>LEFT(Z10,LEN("Eficaz"))="Eficaz"</formula>
    </cfRule>
    <cfRule type="beginsWith" dxfId="75" priority="102" operator="beginsWith" text="No eficaz">
      <formula>LEFT(Z10,LEN("No eficaz"))="No eficaz"</formula>
    </cfRule>
  </conditionalFormatting>
  <conditionalFormatting sqref="AA10">
    <cfRule type="expression" dxfId="74" priority="75">
      <formula>$X$10&lt;&gt;"CUMPLIMIENTO_TOTAL"</formula>
    </cfRule>
  </conditionalFormatting>
  <conditionalFormatting sqref="AA10:AA75">
    <cfRule type="expression" dxfId="73" priority="84">
      <formula>U10="ASUMIR"</formula>
    </cfRule>
  </conditionalFormatting>
  <conditionalFormatting sqref="AA11">
    <cfRule type="expression" dxfId="72" priority="73">
      <formula>$X$11&lt;&gt;"CUMPLIMIENTO_TOTAL"</formula>
    </cfRule>
  </conditionalFormatting>
  <conditionalFormatting sqref="AA12">
    <cfRule type="expression" dxfId="71" priority="72">
      <formula>$X$12&lt;&gt;"CUMPLIMIENTO_TOTAL"</formula>
    </cfRule>
  </conditionalFormatting>
  <conditionalFormatting sqref="AA13">
    <cfRule type="expression" dxfId="70" priority="71">
      <formula>$X$13&lt;&gt;"CUMPLIMIENTO_TOTAL"</formula>
    </cfRule>
  </conditionalFormatting>
  <conditionalFormatting sqref="AA14">
    <cfRule type="expression" dxfId="69" priority="70">
      <formula>$X$14&lt;&gt;"CUMPLIMIENTO_TOTAL"</formula>
    </cfRule>
  </conditionalFormatting>
  <conditionalFormatting sqref="AA15">
    <cfRule type="expression" dxfId="68" priority="69">
      <formula>$X$15&lt;&gt;"CUMPLIMIENTO_TOTAL"</formula>
    </cfRule>
  </conditionalFormatting>
  <conditionalFormatting sqref="AA16">
    <cfRule type="expression" dxfId="67" priority="68">
      <formula>$X$16&lt;&gt;"CUMPLIMIENTO_TOTAL"</formula>
    </cfRule>
  </conditionalFormatting>
  <conditionalFormatting sqref="AA17">
    <cfRule type="expression" dxfId="66" priority="67">
      <formula>$X$17&lt;&gt;"CUMPLIMIENTO_TOTAL"</formula>
    </cfRule>
  </conditionalFormatting>
  <conditionalFormatting sqref="AA18">
    <cfRule type="expression" dxfId="65" priority="66">
      <formula>$X$18&lt;&gt;"CUMPLIMIENTO_TOTAL"</formula>
    </cfRule>
  </conditionalFormatting>
  <conditionalFormatting sqref="AA19">
    <cfRule type="expression" dxfId="64" priority="65">
      <formula>$X$19&lt;&gt;"CUMPLIMIENTO_TOTAL"</formula>
    </cfRule>
  </conditionalFormatting>
  <conditionalFormatting sqref="AA20">
    <cfRule type="expression" dxfId="63" priority="64">
      <formula>$X$20&lt;&gt;"CUMPLIMIENTO_TOTAL"</formula>
    </cfRule>
  </conditionalFormatting>
  <conditionalFormatting sqref="AA21">
    <cfRule type="expression" dxfId="62" priority="63">
      <formula>$X$21&lt;&gt;"CUMPLIMIENTO_TOTAL"</formula>
    </cfRule>
  </conditionalFormatting>
  <conditionalFormatting sqref="AA22">
    <cfRule type="expression" dxfId="61" priority="62">
      <formula>$X$22&lt;&gt;"CUMPLIMIENTO_TOTAL"</formula>
    </cfRule>
  </conditionalFormatting>
  <conditionalFormatting sqref="AA23">
    <cfRule type="expression" dxfId="60" priority="61">
      <formula>$X$23&lt;&gt;"CUMPLIMIENTO_TOTAL"</formula>
    </cfRule>
  </conditionalFormatting>
  <conditionalFormatting sqref="AA24">
    <cfRule type="expression" dxfId="59" priority="60">
      <formula>$X$24&lt;&gt;"CUMPLIMIENTO_TOTAL"</formula>
    </cfRule>
  </conditionalFormatting>
  <conditionalFormatting sqref="AA25">
    <cfRule type="expression" dxfId="58" priority="59">
      <formula>$X$25&lt;&gt;"CUMPLIMIENTO_TOTAL"</formula>
    </cfRule>
  </conditionalFormatting>
  <conditionalFormatting sqref="AA26">
    <cfRule type="expression" dxfId="57" priority="58">
      <formula>$X$26&lt;&gt;"CUMPLIMIENTO_TOTAL"</formula>
    </cfRule>
  </conditionalFormatting>
  <conditionalFormatting sqref="AA27">
    <cfRule type="expression" dxfId="56" priority="57">
      <formula>$X$27&lt;&gt;"CUMPLIMIENTO_TOTAL"</formula>
    </cfRule>
  </conditionalFormatting>
  <conditionalFormatting sqref="AA28">
    <cfRule type="expression" dxfId="55" priority="56">
      <formula>$X$28&lt;&gt;"CUMPLIMIENTO_TOTAL"</formula>
    </cfRule>
  </conditionalFormatting>
  <conditionalFormatting sqref="AA29">
    <cfRule type="expression" dxfId="54" priority="55">
      <formula>$X$29&lt;&gt;"CUMPLIMIENTO_TOTAL"</formula>
    </cfRule>
  </conditionalFormatting>
  <conditionalFormatting sqref="AA30">
    <cfRule type="expression" dxfId="53" priority="54">
      <formula>$X$30&lt;&gt;"CUMPLIMIENTO_TOTAL"</formula>
    </cfRule>
  </conditionalFormatting>
  <conditionalFormatting sqref="AA31">
    <cfRule type="expression" dxfId="52" priority="53">
      <formula>$X$31&lt;&gt;"CUMPLIMIENTO_TOTAL"</formula>
    </cfRule>
  </conditionalFormatting>
  <conditionalFormatting sqref="AA32">
    <cfRule type="expression" dxfId="51" priority="52">
      <formula>$X$32&lt;&gt;"CUMPLIMIENTO_TOTAL"</formula>
    </cfRule>
  </conditionalFormatting>
  <conditionalFormatting sqref="AA33">
    <cfRule type="expression" dxfId="50" priority="51">
      <formula>$X$33&lt;&gt;"CUMPLIMIENTO_TOTAL"</formula>
    </cfRule>
  </conditionalFormatting>
  <conditionalFormatting sqref="AA34">
    <cfRule type="expression" dxfId="49" priority="50">
      <formula>$X$34&lt;&gt;"CUMPLIMIENTO_TOTAL"</formula>
    </cfRule>
  </conditionalFormatting>
  <conditionalFormatting sqref="AA35">
    <cfRule type="expression" dxfId="48" priority="49">
      <formula>$X$35&lt;&gt;"CUMPLIMIENTO_TOTAL"</formula>
    </cfRule>
  </conditionalFormatting>
  <conditionalFormatting sqref="AA36">
    <cfRule type="expression" dxfId="47" priority="48">
      <formula>$X$36&lt;&gt;"CUMPLIMIENTO_TOTAL"</formula>
    </cfRule>
  </conditionalFormatting>
  <conditionalFormatting sqref="AA37">
    <cfRule type="expression" dxfId="46" priority="47">
      <formula>$X$37&lt;&gt;"CUMPLIMIENTO_TOTAL"</formula>
    </cfRule>
  </conditionalFormatting>
  <conditionalFormatting sqref="AA38">
    <cfRule type="expression" dxfId="45" priority="46">
      <formula>$X$38&lt;&gt;"CUMPLIMIENTO_TOTAL"</formula>
    </cfRule>
  </conditionalFormatting>
  <conditionalFormatting sqref="AA39">
    <cfRule type="expression" dxfId="44" priority="45">
      <formula>$X$39&lt;&gt;"CUMPLIMIENTO_TOTAL"</formula>
    </cfRule>
  </conditionalFormatting>
  <conditionalFormatting sqref="AA40">
    <cfRule type="expression" dxfId="43" priority="44">
      <formula>$X$40&lt;&gt;"CUMPLIMIENTO_TOTAL"</formula>
    </cfRule>
  </conditionalFormatting>
  <conditionalFormatting sqref="AA41">
    <cfRule type="expression" dxfId="42" priority="43">
      <formula>$X$41&lt;&gt;"CUMPLIMIENTO_TOTAL"</formula>
    </cfRule>
  </conditionalFormatting>
  <conditionalFormatting sqref="AA42">
    <cfRule type="expression" dxfId="41" priority="42">
      <formula>$X$42&lt;&gt;"CUMPLIMIENTO_TOTAL"</formula>
    </cfRule>
  </conditionalFormatting>
  <conditionalFormatting sqref="AA43">
    <cfRule type="expression" dxfId="40" priority="41">
      <formula>$X$43&lt;&gt;"CUMPLIMIENTO_TOTAL"</formula>
    </cfRule>
  </conditionalFormatting>
  <conditionalFormatting sqref="AA44">
    <cfRule type="expression" dxfId="39" priority="40">
      <formula>$X$44&lt;&gt;"CUMPLIMIENTO_TOTAL"</formula>
    </cfRule>
  </conditionalFormatting>
  <conditionalFormatting sqref="AA45">
    <cfRule type="expression" dxfId="38" priority="39">
      <formula>$X$45&lt;&gt;"CUMPLIMIENTO_TOTAL"</formula>
    </cfRule>
  </conditionalFormatting>
  <conditionalFormatting sqref="AA46">
    <cfRule type="expression" dxfId="37" priority="38">
      <formula>$X$46&lt;&gt;"CUMPLIMIENTO_TOTAL"</formula>
    </cfRule>
  </conditionalFormatting>
  <conditionalFormatting sqref="AA47">
    <cfRule type="expression" dxfId="36" priority="37">
      <formula>$X$47&lt;&gt;"CUMPLIMIENTO_TOTAL"</formula>
    </cfRule>
  </conditionalFormatting>
  <conditionalFormatting sqref="AA48">
    <cfRule type="expression" dxfId="35" priority="36">
      <formula>$X$48&lt;&gt;"CUMPLIMIENTO_TOTAL"</formula>
    </cfRule>
  </conditionalFormatting>
  <conditionalFormatting sqref="AA49">
    <cfRule type="expression" dxfId="34" priority="35">
      <formula>$X$49&lt;&gt;"CUMPLIMIENTO_TOTAL"</formula>
    </cfRule>
  </conditionalFormatting>
  <conditionalFormatting sqref="AA50">
    <cfRule type="expression" dxfId="33" priority="34">
      <formula>$X$50&lt;&gt;"CUMPLIMIENTO_TOTAL"</formula>
    </cfRule>
  </conditionalFormatting>
  <conditionalFormatting sqref="AA51">
    <cfRule type="expression" dxfId="32" priority="33">
      <formula>$X$51&lt;&gt;"CUMPLIMIENTO_TOTAL"</formula>
    </cfRule>
  </conditionalFormatting>
  <conditionalFormatting sqref="AA52">
    <cfRule type="expression" dxfId="31" priority="32">
      <formula>$X$52&lt;&gt;"CUMPLIMIENTO_TOTAL"</formula>
    </cfRule>
  </conditionalFormatting>
  <conditionalFormatting sqref="AA53">
    <cfRule type="expression" dxfId="30" priority="31">
      <formula>$X$53&lt;&gt;"CUMPLIMIENTO_TOTAL"</formula>
    </cfRule>
  </conditionalFormatting>
  <conditionalFormatting sqref="AA54">
    <cfRule type="expression" dxfId="29" priority="30">
      <formula>$X$54&lt;&gt;"CUMPLIMIENTO_TOTAL"</formula>
    </cfRule>
  </conditionalFormatting>
  <conditionalFormatting sqref="AA55">
    <cfRule type="expression" dxfId="28" priority="29">
      <formula>$X$55&lt;&gt;"CUMPLIMIENTO_TOTAL"</formula>
    </cfRule>
  </conditionalFormatting>
  <conditionalFormatting sqref="AA56">
    <cfRule type="expression" dxfId="27" priority="28">
      <formula>$X$56&lt;&gt;"CUMPLIMIENTO_TOTAL"</formula>
    </cfRule>
  </conditionalFormatting>
  <conditionalFormatting sqref="AA57">
    <cfRule type="expression" dxfId="26" priority="27">
      <formula>$X$57&lt;&gt;"CUMPLIMIENTO_TOTAL"</formula>
    </cfRule>
  </conditionalFormatting>
  <conditionalFormatting sqref="AA58">
    <cfRule type="expression" dxfId="25" priority="26">
      <formula>$X$58&lt;&gt;"CUMPLIMIENTO_TOTAL"</formula>
    </cfRule>
  </conditionalFormatting>
  <conditionalFormatting sqref="AA59">
    <cfRule type="expression" dxfId="24" priority="25">
      <formula>$X$59&lt;&gt;"CUMPLIMIENTO_TOTAL"</formula>
    </cfRule>
  </conditionalFormatting>
  <conditionalFormatting sqref="AA60">
    <cfRule type="expression" dxfId="23" priority="24">
      <formula>$X$60&lt;&gt;"CUMPLIMIENTO_TOTAL"</formula>
    </cfRule>
  </conditionalFormatting>
  <conditionalFormatting sqref="AA61">
    <cfRule type="expression" dxfId="22" priority="23">
      <formula>$X$61&lt;&gt;"CUMPLIMIENTO_TOTAL"</formula>
    </cfRule>
  </conditionalFormatting>
  <conditionalFormatting sqref="AA62">
    <cfRule type="expression" dxfId="21" priority="22">
      <formula>$X$62&lt;&gt;"CUMPLIMIENTO_TOTAL"</formula>
    </cfRule>
  </conditionalFormatting>
  <conditionalFormatting sqref="AA63">
    <cfRule type="expression" dxfId="20" priority="21">
      <formula>$X$63&lt;&gt;"CUMPLIMIENTO_TOTAL"</formula>
    </cfRule>
  </conditionalFormatting>
  <conditionalFormatting sqref="AA64">
    <cfRule type="expression" dxfId="19" priority="20">
      <formula>$X$64&lt;&gt;"CUMPLIMIENTO_TOTAL"</formula>
    </cfRule>
  </conditionalFormatting>
  <conditionalFormatting sqref="AA65">
    <cfRule type="expression" dxfId="18" priority="19">
      <formula>$X$65&lt;&gt;"CUMPLIMIENTO_TOTAL"</formula>
    </cfRule>
  </conditionalFormatting>
  <conditionalFormatting sqref="AA66">
    <cfRule type="expression" dxfId="17" priority="18">
      <formula>$X$66&lt;&gt;"CUMPLIMIENTO_TOTAL"</formula>
    </cfRule>
  </conditionalFormatting>
  <conditionalFormatting sqref="AA67">
    <cfRule type="expression" dxfId="16" priority="17">
      <formula>$X$67&lt;&gt;"CUMPLIMIENTO_TOTAL"</formula>
    </cfRule>
  </conditionalFormatting>
  <conditionalFormatting sqref="AA68">
    <cfRule type="expression" dxfId="15" priority="16">
      <formula>$X$68&lt;&gt;"CUMPLIMIENTO_TOTAL"</formula>
    </cfRule>
  </conditionalFormatting>
  <conditionalFormatting sqref="AA69">
    <cfRule type="expression" dxfId="14" priority="15">
      <formula>$X$69&lt;&gt;"CUMPLIMIENTO_TOTAL"</formula>
    </cfRule>
  </conditionalFormatting>
  <conditionalFormatting sqref="AA70">
    <cfRule type="expression" dxfId="13" priority="14">
      <formula>$X$70&lt;&gt;"CUMPLIMIENTO_TOTAL"</formula>
    </cfRule>
  </conditionalFormatting>
  <conditionalFormatting sqref="AA71">
    <cfRule type="expression" dxfId="12" priority="13">
      <formula>$X$71&lt;&gt;"CUMPLIMIENTO_TOTAL"</formula>
    </cfRule>
  </conditionalFormatting>
  <conditionalFormatting sqref="AA72">
    <cfRule type="expression" dxfId="11" priority="12">
      <formula>$X$72&lt;&gt;"CUMPLIMIENTO_TOTAL"</formula>
    </cfRule>
  </conditionalFormatting>
  <conditionalFormatting sqref="AA73">
    <cfRule type="expression" dxfId="10" priority="11">
      <formula>$X$73&lt;&gt;"CUMPLIMIENTO_TOTAL"</formula>
    </cfRule>
  </conditionalFormatting>
  <conditionalFormatting sqref="AA74">
    <cfRule type="expression" dxfId="9" priority="10">
      <formula>$X$74&lt;&gt;"CUMPLIMIENTO_TOTAL"</formula>
    </cfRule>
  </conditionalFormatting>
  <conditionalFormatting sqref="AA75">
    <cfRule type="expression" dxfId="8" priority="9">
      <formula>$X$75&lt;&gt;"CUMPLIMIENTO_TOTAL"</formula>
    </cfRule>
  </conditionalFormatting>
  <conditionalFormatting sqref="AB10:AB75">
    <cfRule type="containsText" dxfId="7" priority="109" operator="containsText" text="CONTINUA LA ACCIÓN ANTERIOR">
      <formula>NOT(ISERROR(SEARCH("CONTINUA LA ACCIÓN ANTERIOR",AB10)))</formula>
    </cfRule>
    <cfRule type="containsText" dxfId="6" priority="110" operator="containsText" text="REQUIERE NUEVA ACCIÓN">
      <formula>NOT(ISERROR(SEARCH("REQUIERE NUEVA ACCIÓN",AB10)))</formula>
    </cfRule>
    <cfRule type="containsText" dxfId="5" priority="111" operator="containsText" text="RIESGO CONTROLADO">
      <formula>NOT(ISERROR(SEARCH("RIESGO CONTROLADO",AB10)))</formula>
    </cfRule>
  </conditionalFormatting>
  <conditionalFormatting sqref="Y16:Y17 Y19">
    <cfRule type="expression" dxfId="4" priority="3">
      <formula>U16="ASUMIR"</formula>
    </cfRule>
  </conditionalFormatting>
  <conditionalFormatting sqref="Y25:Y26">
    <cfRule type="expression" dxfId="3" priority="2">
      <formula>U25="ASUMIR"</formula>
    </cfRule>
  </conditionalFormatting>
  <conditionalFormatting sqref="Y18">
    <cfRule type="expression" dxfId="0" priority="1">
      <formula>U18="ASUMIR"</formula>
    </cfRule>
  </conditionalFormatting>
  <dataValidations xWindow="789" yWindow="679" count="9">
    <dataValidation allowBlank="1" showInputMessage="1" showErrorMessage="1" promptTitle="FACTORES DE RIESGO" prompt="Seleccione el factor de riesgo interno o externo" sqref="D10:D75" xr:uid="{00000000-0002-0000-0200-000000000000}"/>
    <dataValidation allowBlank="1" showInputMessage="1" showErrorMessage="1" promptTitle="Análisis del indicador" prompt="Describa brevemente el comportamiento del indicador" sqref="L10:L75" xr:uid="{00000000-0002-0000-0200-000001000000}"/>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75" xr:uid="{00000000-0002-0000-0200-000002000000}"/>
    <dataValidation allowBlank="1" showInputMessage="1" showErrorMessage="1" promptTitle="Acción" prompt="Describa la forma en la cual se ha cumplido con la acción (oportunidad de mejora) que se implementó para tratar el riesgo" sqref="Y10:Y75" xr:uid="{00000000-0002-0000-0200-000003000000}"/>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75" xr:uid="{00000000-0002-0000-0200-000004000000}">
      <formula1>X10="CUMPLIMIENTO_TOTAL"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75" xr:uid="{00000000-0002-0000-0200-000005000000}">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75" xr:uid="{00000000-0002-0000-0200-000006000000}">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75" xr:uid="{00000000-0002-0000-0200-000007000000}">
      <formula1>INDIRECT(X10)</formula1>
    </dataValidation>
    <dataValidation type="decimal" allowBlank="1" showInputMessage="1" showErrorMessage="1" promptTitle="% De medición del indicador" prompt="Sólo permite números" sqref="K10:K75" xr:uid="{00000000-0002-0000-0200-000008000000}">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31" operator="containsText" id="{13013706-2595-4270-A379-FEE68B7EE3BE}">
            <xm:f>NOT(ISERROR(SEARCH(#REF!,X10)))</xm:f>
            <xm:f>#REF!</xm:f>
            <x14:dxf>
              <font>
                <color rgb="FF9C0006"/>
              </font>
              <fill>
                <patternFill>
                  <bgColor rgb="FFFFC7CE"/>
                </patternFill>
              </fill>
            </x14:dxf>
          </x14:cfRule>
          <xm:sqref>X10:X75</xm:sqref>
        </x14:conditionalFormatting>
        <x14:conditionalFormatting xmlns:xm="http://schemas.microsoft.com/office/excel/2006/main">
          <x14:cfRule type="containsText" priority="129" operator="containsText" id="{5FF8A8BD-18FC-417B-850F-ACA90835F62D}">
            <xm:f>NOT(ISERROR(SEARCH(#REF!,Z10)))</xm:f>
            <xm:f>#REF!</xm:f>
            <x14:dxf>
              <font>
                <color rgb="FF9C0006"/>
              </font>
              <fill>
                <patternFill>
                  <bgColor rgb="FFFFC7CE"/>
                </patternFill>
              </fill>
            </x14:dxf>
          </x14:cfRule>
          <xm:sqref>Z10:Z75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H118"/>
  <sheetViews>
    <sheetView showGridLines="0" zoomScale="90" zoomScaleNormal="90" workbookViewId="0">
      <selection activeCell="C91" sqref="C91:H9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389" t="s">
        <v>67</v>
      </c>
      <c r="B1" s="390"/>
      <c r="C1" s="390"/>
      <c r="D1" s="390"/>
      <c r="E1" s="390"/>
      <c r="F1" s="390"/>
      <c r="G1" s="390"/>
      <c r="H1" s="390"/>
      <c r="I1" s="390"/>
      <c r="J1" s="390"/>
      <c r="K1" s="390"/>
      <c r="L1" s="390"/>
      <c r="M1" s="390"/>
      <c r="N1" s="390"/>
      <c r="O1" s="390"/>
      <c r="P1" s="390"/>
      <c r="Q1" s="390"/>
      <c r="R1" s="390"/>
      <c r="S1" s="390"/>
      <c r="T1" s="390"/>
    </row>
    <row r="2" spans="1:34" ht="15.75" x14ac:dyDescent="0.25">
      <c r="A2" s="14"/>
      <c r="B2" s="15"/>
      <c r="C2" s="15"/>
      <c r="D2" s="15"/>
      <c r="E2" s="15"/>
      <c r="F2" s="15"/>
      <c r="G2" s="15"/>
      <c r="H2" s="15"/>
      <c r="I2" s="15"/>
      <c r="J2" s="15"/>
      <c r="K2" s="15"/>
      <c r="L2" s="15"/>
      <c r="M2" s="15"/>
      <c r="N2" s="15"/>
      <c r="O2" s="15"/>
      <c r="P2" s="15"/>
      <c r="Q2" s="15"/>
      <c r="R2" s="15"/>
      <c r="S2" s="15"/>
      <c r="T2" s="15"/>
    </row>
    <row r="3" spans="1:34" ht="15.75" x14ac:dyDescent="0.25">
      <c r="A3" s="387" t="s">
        <v>66</v>
      </c>
      <c r="B3" s="388"/>
      <c r="C3" s="388"/>
      <c r="D3" s="388"/>
      <c r="E3" s="388"/>
      <c r="F3" s="388"/>
      <c r="G3" s="388"/>
      <c r="H3" s="388"/>
      <c r="I3" s="388"/>
      <c r="J3" s="388"/>
      <c r="K3" s="388"/>
      <c r="L3" s="388"/>
      <c r="M3" s="388"/>
      <c r="N3" s="388"/>
      <c r="O3" s="388"/>
      <c r="P3" s="388"/>
      <c r="Q3" s="388"/>
      <c r="R3" s="388"/>
      <c r="S3" s="388"/>
      <c r="T3" s="388"/>
    </row>
    <row r="4" spans="1:34" x14ac:dyDescent="0.2">
      <c r="A4" s="11"/>
      <c r="B4" s="12"/>
      <c r="C4" s="13"/>
      <c r="D4" s="13"/>
      <c r="E4" s="13"/>
      <c r="F4" s="13"/>
      <c r="G4" s="13"/>
      <c r="H4" s="13"/>
      <c r="I4" s="13"/>
      <c r="J4" s="13"/>
      <c r="K4" s="13"/>
      <c r="L4" s="13"/>
      <c r="M4" s="13"/>
      <c r="N4" s="13"/>
      <c r="O4" s="13"/>
      <c r="P4" s="13"/>
      <c r="Q4" s="13"/>
      <c r="R4" s="13"/>
      <c r="S4" s="13"/>
      <c r="T4" s="13"/>
    </row>
    <row r="5" spans="1:34" ht="13.5" thickBot="1" x14ac:dyDescent="0.25">
      <c r="A5" s="12"/>
      <c r="B5" s="12"/>
      <c r="C5" s="13"/>
      <c r="D5" s="13"/>
      <c r="E5" s="13"/>
      <c r="F5" s="13"/>
      <c r="G5" s="13"/>
      <c r="H5" s="13"/>
      <c r="I5" s="13"/>
      <c r="J5" s="13"/>
      <c r="K5" s="13"/>
      <c r="L5" s="13"/>
      <c r="M5" s="13"/>
      <c r="N5" s="13"/>
      <c r="O5" s="13"/>
      <c r="P5" s="13"/>
      <c r="Q5" s="13"/>
      <c r="R5" s="13"/>
      <c r="S5" s="13"/>
      <c r="T5" s="13"/>
    </row>
    <row r="6" spans="1:34" ht="24" customHeight="1" x14ac:dyDescent="0.2">
      <c r="A6" s="16" t="s">
        <v>20</v>
      </c>
      <c r="B6" s="398"/>
      <c r="C6" s="417" t="s">
        <v>82</v>
      </c>
      <c r="D6" s="417"/>
      <c r="E6" s="417"/>
      <c r="F6" s="417"/>
      <c r="G6" s="417"/>
      <c r="H6" s="417"/>
      <c r="I6" s="405"/>
      <c r="J6" s="402"/>
      <c r="K6" s="401" t="s">
        <v>81</v>
      </c>
      <c r="L6" s="401"/>
      <c r="M6" s="401"/>
      <c r="N6" s="401"/>
      <c r="O6" s="401"/>
      <c r="P6" s="401"/>
      <c r="Q6" s="401"/>
      <c r="R6" s="22"/>
      <c r="S6" s="22"/>
      <c r="T6" s="391"/>
    </row>
    <row r="7" spans="1:34" ht="15" customHeight="1" x14ac:dyDescent="0.2">
      <c r="A7" s="396" t="s">
        <v>22</v>
      </c>
      <c r="B7" s="399"/>
      <c r="C7" s="374"/>
      <c r="D7" s="374"/>
      <c r="E7" s="374"/>
      <c r="F7" s="374"/>
      <c r="G7" s="374"/>
      <c r="H7" s="374"/>
      <c r="I7" s="406"/>
      <c r="J7" s="403"/>
      <c r="K7" s="353" t="s">
        <v>95</v>
      </c>
      <c r="L7" s="353"/>
      <c r="M7" s="353"/>
      <c r="N7" s="353"/>
      <c r="O7" s="353"/>
      <c r="P7" s="353"/>
      <c r="Q7" s="353"/>
      <c r="R7" s="353"/>
      <c r="S7" s="353"/>
      <c r="T7" s="392"/>
    </row>
    <row r="8" spans="1:34" ht="15" customHeight="1" x14ac:dyDescent="0.2">
      <c r="A8" s="396"/>
      <c r="B8" s="399"/>
      <c r="C8" s="352" t="s">
        <v>21</v>
      </c>
      <c r="D8" s="352"/>
      <c r="E8" s="352"/>
      <c r="F8" s="352" t="s">
        <v>224</v>
      </c>
      <c r="G8" s="352"/>
      <c r="H8" s="352"/>
      <c r="I8" s="406"/>
      <c r="J8" s="403"/>
      <c r="K8" s="353"/>
      <c r="L8" s="353"/>
      <c r="M8" s="353"/>
      <c r="N8" s="353"/>
      <c r="O8" s="353"/>
      <c r="P8" s="353"/>
      <c r="Q8" s="353"/>
      <c r="R8" s="353"/>
      <c r="S8" s="353"/>
      <c r="T8" s="392"/>
    </row>
    <row r="9" spans="1:34" ht="15" customHeight="1" x14ac:dyDescent="0.2">
      <c r="A9" s="396"/>
      <c r="B9" s="399"/>
      <c r="C9" s="372" t="s">
        <v>34</v>
      </c>
      <c r="D9" s="372"/>
      <c r="E9" s="372"/>
      <c r="F9" s="372" t="s">
        <v>262</v>
      </c>
      <c r="G9" s="372"/>
      <c r="H9" s="372"/>
      <c r="I9" s="406"/>
      <c r="J9" s="403"/>
      <c r="K9" s="353" t="s">
        <v>412</v>
      </c>
      <c r="L9" s="353"/>
      <c r="M9" s="353"/>
      <c r="N9" s="353"/>
      <c r="O9" s="353"/>
      <c r="P9" s="353"/>
      <c r="Q9" s="353"/>
      <c r="R9" s="353"/>
      <c r="S9" s="353"/>
      <c r="T9" s="392"/>
    </row>
    <row r="10" spans="1:34" ht="12.75" customHeight="1" x14ac:dyDescent="0.2">
      <c r="A10" s="396"/>
      <c r="B10" s="399"/>
      <c r="C10" s="372" t="s">
        <v>35</v>
      </c>
      <c r="D10" s="372"/>
      <c r="E10" s="372"/>
      <c r="F10" s="372" t="s">
        <v>39</v>
      </c>
      <c r="G10" s="372"/>
      <c r="H10" s="372"/>
      <c r="I10" s="406"/>
      <c r="J10" s="403"/>
      <c r="K10" s="353"/>
      <c r="L10" s="353"/>
      <c r="M10" s="353"/>
      <c r="N10" s="353"/>
      <c r="O10" s="353"/>
      <c r="P10" s="353"/>
      <c r="Q10" s="353"/>
      <c r="R10" s="353"/>
      <c r="S10" s="353"/>
      <c r="T10" s="392"/>
      <c r="W10" s="357"/>
      <c r="X10" s="357"/>
      <c r="Y10" s="357"/>
      <c r="Z10" s="375"/>
      <c r="AA10" s="357"/>
      <c r="AB10" s="357"/>
      <c r="AC10" s="357"/>
      <c r="AD10" s="357"/>
      <c r="AE10" s="357"/>
      <c r="AF10" s="357"/>
      <c r="AG10" s="357"/>
      <c r="AH10" s="357"/>
    </row>
    <row r="11" spans="1:34" ht="15" customHeight="1" x14ac:dyDescent="0.2">
      <c r="A11" s="396"/>
      <c r="B11" s="399"/>
      <c r="C11" s="372" t="s">
        <v>36</v>
      </c>
      <c r="D11" s="372"/>
      <c r="E11" s="372"/>
      <c r="F11" s="372" t="s">
        <v>40</v>
      </c>
      <c r="G11" s="372"/>
      <c r="H11" s="372"/>
      <c r="I11" s="406"/>
      <c r="J11" s="403"/>
      <c r="K11" s="353"/>
      <c r="L11" s="353"/>
      <c r="M11" s="353"/>
      <c r="N11" s="353"/>
      <c r="O11" s="353"/>
      <c r="P11" s="353"/>
      <c r="Q11" s="353"/>
      <c r="R11" s="353"/>
      <c r="S11" s="353"/>
      <c r="T11" s="392"/>
      <c r="W11" s="357"/>
      <c r="X11" s="357"/>
      <c r="Y11" s="357"/>
      <c r="Z11" s="375"/>
      <c r="AA11" s="357"/>
      <c r="AB11" s="357"/>
      <c r="AC11" s="357"/>
      <c r="AD11" s="357"/>
      <c r="AE11" s="357"/>
      <c r="AF11" s="357"/>
      <c r="AG11" s="357"/>
      <c r="AH11" s="357"/>
    </row>
    <row r="12" spans="1:34" ht="12.75" customHeight="1" x14ac:dyDescent="0.2">
      <c r="A12" s="396"/>
      <c r="B12" s="399"/>
      <c r="C12" s="372" t="s">
        <v>37</v>
      </c>
      <c r="D12" s="372"/>
      <c r="E12" s="372"/>
      <c r="F12" s="372" t="s">
        <v>41</v>
      </c>
      <c r="G12" s="372"/>
      <c r="H12" s="372"/>
      <c r="I12" s="406"/>
      <c r="J12" s="403"/>
      <c r="K12" s="353" t="s">
        <v>96</v>
      </c>
      <c r="L12" s="353"/>
      <c r="M12" s="353"/>
      <c r="N12" s="353"/>
      <c r="O12" s="353"/>
      <c r="P12" s="353"/>
      <c r="Q12" s="353"/>
      <c r="R12" s="353"/>
      <c r="S12" s="353"/>
      <c r="T12" s="392"/>
    </row>
    <row r="13" spans="1:34" ht="12.75" customHeight="1" x14ac:dyDescent="0.2">
      <c r="A13" s="396"/>
      <c r="B13" s="399"/>
      <c r="C13" s="372" t="s">
        <v>226</v>
      </c>
      <c r="D13" s="372"/>
      <c r="E13" s="372"/>
      <c r="F13" s="372" t="s">
        <v>225</v>
      </c>
      <c r="G13" s="372"/>
      <c r="H13" s="372"/>
      <c r="I13" s="406"/>
      <c r="J13" s="403"/>
      <c r="K13" s="353"/>
      <c r="L13" s="353"/>
      <c r="M13" s="353"/>
      <c r="N13" s="353"/>
      <c r="O13" s="353"/>
      <c r="P13" s="353"/>
      <c r="Q13" s="353"/>
      <c r="R13" s="353"/>
      <c r="S13" s="353"/>
      <c r="T13" s="392"/>
    </row>
    <row r="14" spans="1:34" ht="15" customHeight="1" x14ac:dyDescent="0.2">
      <c r="A14" s="396"/>
      <c r="B14" s="399"/>
      <c r="C14" s="372" t="s">
        <v>38</v>
      </c>
      <c r="D14" s="372"/>
      <c r="E14" s="372"/>
      <c r="F14" s="372" t="s">
        <v>462</v>
      </c>
      <c r="G14" s="372"/>
      <c r="H14" s="372"/>
      <c r="I14" s="406"/>
      <c r="J14" s="403"/>
      <c r="K14" s="353" t="s">
        <v>97</v>
      </c>
      <c r="L14" s="353"/>
      <c r="M14" s="353"/>
      <c r="N14" s="353"/>
      <c r="O14" s="353"/>
      <c r="P14" s="353"/>
      <c r="Q14" s="353"/>
      <c r="R14" s="353"/>
      <c r="S14" s="353"/>
      <c r="T14" s="392"/>
    </row>
    <row r="15" spans="1:34" ht="17.25" customHeight="1" x14ac:dyDescent="0.2">
      <c r="A15" s="396"/>
      <c r="B15" s="399"/>
      <c r="C15" s="73"/>
      <c r="D15" s="73" t="s">
        <v>144</v>
      </c>
      <c r="E15" s="73"/>
      <c r="F15" s="73"/>
      <c r="G15" s="73" t="s">
        <v>605</v>
      </c>
      <c r="H15" s="73"/>
      <c r="I15" s="406"/>
      <c r="J15" s="403"/>
      <c r="K15" s="72"/>
      <c r="L15" s="72"/>
      <c r="M15" s="72"/>
      <c r="N15" s="72"/>
      <c r="O15" s="72"/>
      <c r="P15" s="72"/>
      <c r="Q15" s="72"/>
      <c r="R15" s="72"/>
      <c r="S15" s="72"/>
      <c r="T15" s="392"/>
    </row>
    <row r="16" spans="1:34" ht="12.75" customHeight="1" x14ac:dyDescent="0.2">
      <c r="A16" s="396"/>
      <c r="B16" s="399"/>
      <c r="C16" s="372" t="s">
        <v>603</v>
      </c>
      <c r="D16" s="372"/>
      <c r="E16" s="372"/>
      <c r="F16" s="367"/>
      <c r="G16" s="367"/>
      <c r="H16" s="367"/>
      <c r="I16" s="406"/>
      <c r="J16" s="403"/>
      <c r="K16" s="353" t="s">
        <v>98</v>
      </c>
      <c r="L16" s="353"/>
      <c r="M16" s="353"/>
      <c r="N16" s="353"/>
      <c r="O16" s="353"/>
      <c r="P16" s="353"/>
      <c r="Q16" s="353"/>
      <c r="R16" s="353"/>
      <c r="S16" s="353"/>
      <c r="T16" s="392"/>
    </row>
    <row r="17" spans="1:21" ht="12.75" customHeight="1" x14ac:dyDescent="0.2">
      <c r="A17" s="396"/>
      <c r="B17" s="399"/>
      <c r="C17" s="372" t="s">
        <v>604</v>
      </c>
      <c r="D17" s="372"/>
      <c r="E17" s="372"/>
      <c r="F17" s="172"/>
      <c r="G17" s="172"/>
      <c r="H17" s="172"/>
      <c r="I17" s="406"/>
      <c r="J17" s="403"/>
      <c r="K17" s="353"/>
      <c r="L17" s="353"/>
      <c r="M17" s="353"/>
      <c r="N17" s="353"/>
      <c r="O17" s="353"/>
      <c r="P17" s="353"/>
      <c r="Q17" s="353"/>
      <c r="R17" s="353"/>
      <c r="S17" s="353"/>
      <c r="T17" s="392"/>
    </row>
    <row r="18" spans="1:21" ht="12.75" customHeight="1" x14ac:dyDescent="0.2">
      <c r="A18" s="396"/>
      <c r="B18" s="399"/>
      <c r="C18" s="173"/>
      <c r="D18" s="173"/>
      <c r="E18" s="173"/>
      <c r="F18" s="172"/>
      <c r="G18" s="172"/>
      <c r="H18" s="172"/>
      <c r="I18" s="406"/>
      <c r="J18" s="403"/>
      <c r="K18" s="353"/>
      <c r="L18" s="353"/>
      <c r="M18" s="353"/>
      <c r="N18" s="353"/>
      <c r="O18" s="353"/>
      <c r="P18" s="353"/>
      <c r="Q18" s="353"/>
      <c r="R18" s="353"/>
      <c r="S18" s="353"/>
      <c r="T18" s="392"/>
    </row>
    <row r="19" spans="1:21" ht="12.75" customHeight="1" x14ac:dyDescent="0.2">
      <c r="A19" s="396"/>
      <c r="B19" s="399"/>
      <c r="C19" s="372" t="s">
        <v>83</v>
      </c>
      <c r="D19" s="372"/>
      <c r="E19" s="372"/>
      <c r="F19" s="372"/>
      <c r="G19" s="372"/>
      <c r="H19" s="372"/>
      <c r="I19" s="406"/>
      <c r="J19" s="403"/>
      <c r="K19" s="353"/>
      <c r="L19" s="353"/>
      <c r="M19" s="353"/>
      <c r="N19" s="353"/>
      <c r="O19" s="353"/>
      <c r="P19" s="353"/>
      <c r="Q19" s="353"/>
      <c r="R19" s="353"/>
      <c r="S19" s="353"/>
      <c r="T19" s="392"/>
    </row>
    <row r="20" spans="1:21" ht="12.75" customHeight="1" x14ac:dyDescent="0.2">
      <c r="A20" s="396"/>
      <c r="B20" s="399"/>
      <c r="C20" s="372"/>
      <c r="D20" s="372"/>
      <c r="E20" s="372"/>
      <c r="F20" s="372"/>
      <c r="G20" s="372"/>
      <c r="H20" s="372"/>
      <c r="I20" s="406"/>
      <c r="J20" s="403"/>
      <c r="K20" s="353"/>
      <c r="L20" s="353"/>
      <c r="M20" s="353"/>
      <c r="N20" s="353"/>
      <c r="O20" s="353"/>
      <c r="P20" s="353"/>
      <c r="Q20" s="353"/>
      <c r="R20" s="353"/>
      <c r="S20" s="353"/>
      <c r="T20" s="392"/>
    </row>
    <row r="21" spans="1:21" ht="13.5" thickBot="1" x14ac:dyDescent="0.25">
      <c r="A21" s="397"/>
      <c r="B21" s="400"/>
      <c r="C21" s="394"/>
      <c r="D21" s="394"/>
      <c r="E21" s="394"/>
      <c r="F21" s="394"/>
      <c r="G21" s="394"/>
      <c r="H21" s="394"/>
      <c r="I21" s="407"/>
      <c r="J21" s="404"/>
      <c r="K21" s="395"/>
      <c r="L21" s="395"/>
      <c r="M21" s="395"/>
      <c r="N21" s="395"/>
      <c r="O21" s="395"/>
      <c r="P21" s="395"/>
      <c r="Q21" s="395"/>
      <c r="R21" s="21"/>
      <c r="S21" s="21"/>
      <c r="T21" s="393"/>
    </row>
    <row r="22" spans="1:21" ht="24" customHeight="1" x14ac:dyDescent="0.2">
      <c r="A22" s="17" t="s">
        <v>23</v>
      </c>
      <c r="B22" s="408"/>
      <c r="C22" s="417" t="s">
        <v>49</v>
      </c>
      <c r="D22" s="417"/>
      <c r="E22" s="417"/>
      <c r="F22" s="417"/>
      <c r="G22" s="417"/>
      <c r="H22" s="417"/>
      <c r="I22" s="411"/>
      <c r="J22" s="402"/>
      <c r="K22" s="42"/>
      <c r="L22" s="42"/>
      <c r="M22" s="42"/>
      <c r="N22" s="42"/>
      <c r="O22" s="42"/>
      <c r="P22" s="42"/>
      <c r="Q22" s="42"/>
      <c r="R22" s="42"/>
      <c r="S22" s="42"/>
      <c r="T22" s="376"/>
    </row>
    <row r="23" spans="1:21" ht="12.75" customHeight="1" x14ac:dyDescent="0.2">
      <c r="A23" s="396" t="s">
        <v>24</v>
      </c>
      <c r="B23" s="409"/>
      <c r="C23" s="383"/>
      <c r="D23" s="383"/>
      <c r="E23" s="383"/>
      <c r="F23" s="383"/>
      <c r="G23" s="383"/>
      <c r="H23" s="383"/>
      <c r="I23" s="412"/>
      <c r="J23" s="403"/>
      <c r="K23" s="379" t="s">
        <v>200</v>
      </c>
      <c r="L23" s="379"/>
      <c r="M23" s="379"/>
      <c r="N23" s="379"/>
      <c r="O23" s="379"/>
      <c r="P23" s="379"/>
      <c r="Q23" s="379"/>
      <c r="R23" s="379"/>
      <c r="S23" s="379"/>
      <c r="T23" s="377"/>
      <c r="U23" s="2"/>
    </row>
    <row r="24" spans="1:21" ht="12.75" customHeight="1" x14ac:dyDescent="0.2">
      <c r="A24" s="396"/>
      <c r="B24" s="409"/>
      <c r="C24" s="373" t="s">
        <v>99</v>
      </c>
      <c r="D24" s="373"/>
      <c r="E24" s="373"/>
      <c r="F24" s="373"/>
      <c r="G24" s="373"/>
      <c r="H24" s="373"/>
      <c r="I24" s="412"/>
      <c r="J24" s="403"/>
      <c r="K24" s="384" t="s">
        <v>25</v>
      </c>
      <c r="L24" s="24" t="s">
        <v>201</v>
      </c>
      <c r="M24" s="25" t="s">
        <v>145</v>
      </c>
      <c r="N24" s="25">
        <v>5</v>
      </c>
      <c r="O24" s="26">
        <v>5</v>
      </c>
      <c r="P24" s="27">
        <v>10</v>
      </c>
      <c r="Q24" s="27">
        <v>15</v>
      </c>
      <c r="R24" s="27">
        <v>20</v>
      </c>
      <c r="S24" s="27">
        <v>25</v>
      </c>
      <c r="T24" s="377"/>
    </row>
    <row r="25" spans="1:21" x14ac:dyDescent="0.2">
      <c r="A25" s="396"/>
      <c r="B25" s="409"/>
      <c r="C25" s="373" t="s">
        <v>214</v>
      </c>
      <c r="D25" s="373"/>
      <c r="E25" s="373"/>
      <c r="F25" s="373"/>
      <c r="G25" s="373"/>
      <c r="H25" s="373"/>
      <c r="I25" s="412"/>
      <c r="J25" s="403"/>
      <c r="K25" s="385"/>
      <c r="L25" s="28" t="s">
        <v>202</v>
      </c>
      <c r="M25" s="25" t="s">
        <v>203</v>
      </c>
      <c r="N25" s="25">
        <v>4</v>
      </c>
      <c r="O25" s="26">
        <v>4</v>
      </c>
      <c r="P25" s="26">
        <v>8</v>
      </c>
      <c r="Q25" s="27">
        <v>12</v>
      </c>
      <c r="R25" s="27">
        <v>16</v>
      </c>
      <c r="S25" s="27">
        <v>20</v>
      </c>
      <c r="T25" s="377"/>
    </row>
    <row r="26" spans="1:21" x14ac:dyDescent="0.2">
      <c r="A26" s="396"/>
      <c r="B26" s="409"/>
      <c r="C26" s="373" t="s">
        <v>215</v>
      </c>
      <c r="D26" s="373"/>
      <c r="E26" s="373"/>
      <c r="F26" s="373"/>
      <c r="G26" s="373"/>
      <c r="H26" s="373"/>
      <c r="I26" s="412"/>
      <c r="J26" s="403"/>
      <c r="K26" s="385"/>
      <c r="L26" s="28" t="s">
        <v>204</v>
      </c>
      <c r="M26" s="25" t="s">
        <v>104</v>
      </c>
      <c r="N26" s="25">
        <v>3</v>
      </c>
      <c r="O26" s="29">
        <v>3</v>
      </c>
      <c r="P26" s="26">
        <v>6</v>
      </c>
      <c r="Q26" s="26">
        <v>9</v>
      </c>
      <c r="R26" s="27">
        <v>12</v>
      </c>
      <c r="S26" s="27">
        <v>15</v>
      </c>
      <c r="T26" s="377"/>
    </row>
    <row r="27" spans="1:21" x14ac:dyDescent="0.2">
      <c r="A27" s="396"/>
      <c r="B27" s="409"/>
      <c r="C27" s="373" t="s">
        <v>218</v>
      </c>
      <c r="D27" s="373"/>
      <c r="E27" s="373"/>
      <c r="F27" s="373"/>
      <c r="G27" s="373"/>
      <c r="H27" s="373"/>
      <c r="I27" s="412"/>
      <c r="J27" s="403"/>
      <c r="K27" s="385"/>
      <c r="L27" s="28" t="s">
        <v>205</v>
      </c>
      <c r="M27" s="25" t="s">
        <v>206</v>
      </c>
      <c r="N27" s="25">
        <v>2</v>
      </c>
      <c r="O27" s="29">
        <v>2</v>
      </c>
      <c r="P27" s="26">
        <v>4</v>
      </c>
      <c r="Q27" s="26">
        <v>6</v>
      </c>
      <c r="R27" s="26">
        <v>8</v>
      </c>
      <c r="S27" s="27">
        <v>10</v>
      </c>
      <c r="T27" s="377"/>
    </row>
    <row r="28" spans="1:21" x14ac:dyDescent="0.2">
      <c r="A28" s="396"/>
      <c r="B28" s="409"/>
      <c r="C28" s="373" t="s">
        <v>219</v>
      </c>
      <c r="D28" s="373"/>
      <c r="E28" s="373"/>
      <c r="F28" s="373"/>
      <c r="G28" s="373"/>
      <c r="H28" s="373"/>
      <c r="I28" s="412"/>
      <c r="J28" s="403"/>
      <c r="K28" s="386"/>
      <c r="L28" s="28" t="s">
        <v>207</v>
      </c>
      <c r="M28" s="25" t="s">
        <v>127</v>
      </c>
      <c r="N28" s="25">
        <v>1</v>
      </c>
      <c r="O28" s="30">
        <v>1</v>
      </c>
      <c r="P28" s="30">
        <v>2</v>
      </c>
      <c r="Q28" s="30">
        <v>3</v>
      </c>
      <c r="R28" s="31">
        <v>4</v>
      </c>
      <c r="S28" s="26">
        <v>5</v>
      </c>
      <c r="T28" s="377"/>
    </row>
    <row r="29" spans="1:21" ht="12.75" customHeight="1" x14ac:dyDescent="0.2">
      <c r="A29" s="396"/>
      <c r="B29" s="409"/>
      <c r="C29" s="373" t="s">
        <v>216</v>
      </c>
      <c r="D29" s="373"/>
      <c r="E29" s="373"/>
      <c r="F29" s="373"/>
      <c r="G29" s="373"/>
      <c r="H29" s="373"/>
      <c r="I29" s="412"/>
      <c r="J29" s="403"/>
      <c r="K29" s="32"/>
      <c r="L29" s="32"/>
      <c r="M29" s="32"/>
      <c r="N29" s="32"/>
      <c r="O29" s="25">
        <v>1</v>
      </c>
      <c r="P29" s="25">
        <v>2</v>
      </c>
      <c r="Q29" s="25">
        <v>3</v>
      </c>
      <c r="R29" s="33">
        <v>4</v>
      </c>
      <c r="S29" s="25">
        <v>5</v>
      </c>
      <c r="T29" s="377"/>
    </row>
    <row r="30" spans="1:21" ht="12.75" customHeight="1" x14ac:dyDescent="0.2">
      <c r="A30" s="396"/>
      <c r="B30" s="409"/>
      <c r="I30" s="412"/>
      <c r="J30" s="403"/>
      <c r="K30" s="34"/>
      <c r="L30" s="34"/>
      <c r="M30" s="35"/>
      <c r="N30" s="35"/>
      <c r="O30" s="25" t="s">
        <v>141</v>
      </c>
      <c r="P30" s="25" t="s">
        <v>208</v>
      </c>
      <c r="Q30" s="25" t="s">
        <v>140</v>
      </c>
      <c r="R30" s="25" t="s">
        <v>209</v>
      </c>
      <c r="S30" s="25" t="s">
        <v>139</v>
      </c>
      <c r="T30" s="377"/>
    </row>
    <row r="31" spans="1:21" ht="12.75" customHeight="1" x14ac:dyDescent="0.2">
      <c r="A31" s="396"/>
      <c r="B31" s="409"/>
      <c r="C31" s="383" t="s">
        <v>413</v>
      </c>
      <c r="D31" s="383"/>
      <c r="E31" s="383"/>
      <c r="F31" s="383"/>
      <c r="G31" s="383"/>
      <c r="H31" s="383"/>
      <c r="I31" s="412"/>
      <c r="J31" s="403"/>
      <c r="K31" s="34"/>
      <c r="L31" s="34"/>
      <c r="M31" s="35"/>
      <c r="N31" s="35"/>
      <c r="O31" s="36" t="s">
        <v>210</v>
      </c>
      <c r="P31" s="36" t="s">
        <v>211</v>
      </c>
      <c r="Q31" s="36" t="s">
        <v>87</v>
      </c>
      <c r="R31" s="36" t="s">
        <v>212</v>
      </c>
      <c r="S31" s="36" t="s">
        <v>213</v>
      </c>
      <c r="T31" s="377"/>
    </row>
    <row r="32" spans="1:21" ht="14.25" customHeight="1" x14ac:dyDescent="0.2">
      <c r="A32" s="396"/>
      <c r="B32" s="409"/>
      <c r="C32" s="373" t="s">
        <v>217</v>
      </c>
      <c r="D32" s="373"/>
      <c r="E32" s="373"/>
      <c r="F32" s="373"/>
      <c r="G32" s="373"/>
      <c r="H32" s="373"/>
      <c r="I32" s="412"/>
      <c r="J32" s="403"/>
      <c r="K32" s="37"/>
      <c r="L32" s="34"/>
      <c r="M32" s="38"/>
      <c r="N32" s="38"/>
      <c r="O32" s="380" t="s">
        <v>26</v>
      </c>
      <c r="P32" s="381"/>
      <c r="Q32" s="381"/>
      <c r="R32" s="381"/>
      <c r="S32" s="381"/>
      <c r="T32" s="377"/>
    </row>
    <row r="33" spans="1:20" ht="14.25" customHeight="1" x14ac:dyDescent="0.2">
      <c r="A33" s="396"/>
      <c r="B33" s="409"/>
      <c r="C33" s="373" t="s">
        <v>220</v>
      </c>
      <c r="D33" s="373"/>
      <c r="E33" s="373"/>
      <c r="F33" s="373"/>
      <c r="G33" s="373"/>
      <c r="H33" s="373"/>
      <c r="I33" s="412"/>
      <c r="J33" s="403"/>
      <c r="K33" s="13"/>
      <c r="L33" s="13"/>
      <c r="M33" s="13"/>
      <c r="N33" s="13"/>
      <c r="O33" s="13"/>
      <c r="P33" s="13"/>
      <c r="Q33" s="13"/>
      <c r="R33" s="13"/>
      <c r="S33" s="13"/>
      <c r="T33" s="377"/>
    </row>
    <row r="34" spans="1:20" ht="14.25" customHeight="1" x14ac:dyDescent="0.2">
      <c r="A34" s="396"/>
      <c r="B34" s="409"/>
      <c r="C34" s="373" t="s">
        <v>221</v>
      </c>
      <c r="D34" s="373"/>
      <c r="E34" s="373"/>
      <c r="F34" s="373"/>
      <c r="G34" s="373"/>
      <c r="H34" s="373"/>
      <c r="I34" s="412"/>
      <c r="J34" s="403"/>
      <c r="K34" s="382" t="s">
        <v>42</v>
      </c>
      <c r="L34" s="382"/>
      <c r="M34" s="382"/>
      <c r="N34" s="382"/>
      <c r="O34" s="382"/>
      <c r="P34" s="382"/>
      <c r="Q34" s="382"/>
      <c r="R34" s="382"/>
      <c r="S34" s="382"/>
      <c r="T34" s="377"/>
    </row>
    <row r="35" spans="1:20" ht="14.25" customHeight="1" x14ac:dyDescent="0.2">
      <c r="A35" s="396"/>
      <c r="B35" s="409"/>
      <c r="C35" s="373" t="s">
        <v>222</v>
      </c>
      <c r="D35" s="373"/>
      <c r="E35" s="373"/>
      <c r="F35" s="373"/>
      <c r="G35" s="373"/>
      <c r="H35" s="373"/>
      <c r="I35" s="412"/>
      <c r="J35" s="403"/>
      <c r="K35" s="13"/>
      <c r="L35" s="13"/>
      <c r="M35" s="13"/>
      <c r="N35" s="13"/>
      <c r="O35" s="13"/>
      <c r="P35" s="13"/>
      <c r="Q35" s="13"/>
      <c r="R35" s="13"/>
      <c r="S35" s="13"/>
      <c r="T35" s="377"/>
    </row>
    <row r="36" spans="1:20" ht="14.25" customHeight="1" x14ac:dyDescent="0.2">
      <c r="A36" s="396"/>
      <c r="B36" s="409"/>
      <c r="C36" s="373" t="s">
        <v>223</v>
      </c>
      <c r="D36" s="373"/>
      <c r="E36" s="373"/>
      <c r="F36" s="373"/>
      <c r="G36" s="373"/>
      <c r="H36" s="373"/>
      <c r="I36" s="412"/>
      <c r="J36" s="403"/>
      <c r="K36" s="383" t="s">
        <v>415</v>
      </c>
      <c r="L36" s="383"/>
      <c r="M36" s="383"/>
      <c r="N36" s="383"/>
      <c r="O36" s="383"/>
      <c r="P36" s="383"/>
      <c r="Q36" s="383"/>
      <c r="R36" s="383"/>
      <c r="S36" s="383"/>
      <c r="T36" s="377"/>
    </row>
    <row r="37" spans="1:20" ht="14.25" customHeight="1" x14ac:dyDescent="0.2">
      <c r="A37" s="396"/>
      <c r="B37" s="409"/>
      <c r="C37" s="62"/>
      <c r="D37" s="62"/>
      <c r="E37" s="62"/>
      <c r="F37" s="62"/>
      <c r="G37" s="62"/>
      <c r="H37" s="62"/>
      <c r="I37" s="412"/>
      <c r="J37" s="403"/>
      <c r="K37" s="383"/>
      <c r="L37" s="383"/>
      <c r="M37" s="383"/>
      <c r="N37" s="383"/>
      <c r="O37" s="383"/>
      <c r="P37" s="383"/>
      <c r="Q37" s="383"/>
      <c r="R37" s="383"/>
      <c r="S37" s="383"/>
      <c r="T37" s="377"/>
    </row>
    <row r="38" spans="1:20" ht="30" customHeight="1" x14ac:dyDescent="0.2">
      <c r="A38" s="396"/>
      <c r="B38" s="409"/>
      <c r="C38" s="352" t="s">
        <v>414</v>
      </c>
      <c r="D38" s="352"/>
      <c r="E38" s="352"/>
      <c r="F38" s="352"/>
      <c r="G38" s="352"/>
      <c r="H38" s="352"/>
      <c r="I38" s="412"/>
      <c r="J38" s="403"/>
      <c r="K38" s="383"/>
      <c r="L38" s="383"/>
      <c r="M38" s="383"/>
      <c r="N38" s="383"/>
      <c r="O38" s="383"/>
      <c r="P38" s="383"/>
      <c r="Q38" s="383"/>
      <c r="R38" s="383"/>
      <c r="S38" s="383"/>
      <c r="T38" s="377"/>
    </row>
    <row r="39" spans="1:20" ht="13.5" thickBot="1" x14ac:dyDescent="0.25">
      <c r="A39" s="397"/>
      <c r="B39" s="410"/>
      <c r="C39" s="416"/>
      <c r="D39" s="416"/>
      <c r="E39" s="416"/>
      <c r="F39" s="416"/>
      <c r="G39" s="416"/>
      <c r="H39" s="416"/>
      <c r="I39" s="413"/>
      <c r="J39" s="404"/>
      <c r="K39" s="368"/>
      <c r="L39" s="368"/>
      <c r="M39" s="368"/>
      <c r="N39" s="368"/>
      <c r="O39" s="368"/>
      <c r="P39" s="368"/>
      <c r="Q39" s="368"/>
      <c r="R39" s="23"/>
      <c r="S39" s="23"/>
      <c r="T39" s="378"/>
    </row>
    <row r="40" spans="1:20" ht="24" customHeight="1" x14ac:dyDescent="0.2">
      <c r="A40" s="17" t="s">
        <v>27</v>
      </c>
      <c r="B40" s="408"/>
      <c r="I40" s="411"/>
      <c r="J40" s="420"/>
      <c r="K40" s="41"/>
      <c r="L40" s="41"/>
      <c r="M40" s="41"/>
      <c r="N40" s="41"/>
      <c r="O40" s="41"/>
      <c r="P40" s="41"/>
      <c r="Q40" s="41"/>
      <c r="R40" s="39"/>
      <c r="S40" s="39"/>
      <c r="T40" s="359"/>
    </row>
    <row r="41" spans="1:20" ht="21" customHeight="1" x14ac:dyDescent="0.2">
      <c r="A41" s="414" t="s">
        <v>46</v>
      </c>
      <c r="B41" s="409"/>
      <c r="C41" s="374" t="s">
        <v>463</v>
      </c>
      <c r="D41" s="374"/>
      <c r="E41" s="374"/>
      <c r="F41" s="374"/>
      <c r="G41" s="374"/>
      <c r="H41" s="374"/>
      <c r="I41" s="412"/>
      <c r="J41" s="421"/>
      <c r="K41" s="63"/>
      <c r="L41" s="369"/>
      <c r="M41" s="369"/>
      <c r="N41" s="369"/>
      <c r="O41" s="369"/>
      <c r="P41" s="369"/>
      <c r="Q41" s="369"/>
      <c r="R41" s="369"/>
      <c r="S41" s="369"/>
      <c r="T41" s="359"/>
    </row>
    <row r="42" spans="1:20" ht="15.75" customHeight="1" x14ac:dyDescent="0.2">
      <c r="A42" s="414"/>
      <c r="B42" s="409"/>
      <c r="C42" s="374"/>
      <c r="D42" s="374"/>
      <c r="E42" s="374"/>
      <c r="F42" s="374"/>
      <c r="G42" s="374"/>
      <c r="H42" s="374"/>
      <c r="I42" s="412"/>
      <c r="J42" s="421"/>
      <c r="K42" s="64"/>
      <c r="L42" s="370"/>
      <c r="M42" s="65"/>
      <c r="N42" s="66"/>
      <c r="O42" s="67"/>
      <c r="P42" s="67"/>
      <c r="Q42" s="67"/>
      <c r="R42" s="67"/>
      <c r="S42" s="67"/>
      <c r="T42" s="359"/>
    </row>
    <row r="43" spans="1:20" ht="12.75" customHeight="1" x14ac:dyDescent="0.2">
      <c r="A43" s="414"/>
      <c r="B43" s="409"/>
      <c r="I43" s="412"/>
      <c r="J43" s="421"/>
      <c r="K43" s="64"/>
      <c r="L43" s="370"/>
      <c r="M43" s="68"/>
      <c r="N43" s="66"/>
      <c r="O43" s="67"/>
      <c r="P43" s="67"/>
      <c r="Q43" s="67"/>
      <c r="R43" s="67"/>
      <c r="S43" s="67"/>
      <c r="T43" s="359"/>
    </row>
    <row r="44" spans="1:20" x14ac:dyDescent="0.2">
      <c r="A44" s="414"/>
      <c r="B44" s="409"/>
      <c r="C44" s="353" t="s">
        <v>100</v>
      </c>
      <c r="D44" s="353"/>
      <c r="E44" s="353"/>
      <c r="F44" s="353"/>
      <c r="G44" s="353"/>
      <c r="H44" s="353"/>
      <c r="I44" s="412"/>
      <c r="J44" s="421"/>
      <c r="K44" s="64"/>
      <c r="L44" s="370"/>
      <c r="M44" s="68"/>
      <c r="N44" s="66"/>
      <c r="O44" s="67"/>
      <c r="P44" s="67"/>
      <c r="Q44" s="67"/>
      <c r="R44" s="67"/>
      <c r="S44" s="67"/>
      <c r="T44" s="359"/>
    </row>
    <row r="45" spans="1:20" x14ac:dyDescent="0.2">
      <c r="A45" s="414"/>
      <c r="B45" s="409"/>
      <c r="C45" s="353"/>
      <c r="D45" s="353"/>
      <c r="E45" s="353"/>
      <c r="F45" s="353"/>
      <c r="G45" s="353"/>
      <c r="H45" s="353"/>
      <c r="I45" s="412"/>
      <c r="J45" s="421"/>
      <c r="K45" s="64"/>
      <c r="L45" s="370"/>
      <c r="M45" s="68"/>
      <c r="N45" s="66"/>
      <c r="O45" s="67"/>
      <c r="P45" s="67"/>
      <c r="Q45" s="67"/>
      <c r="R45" s="67"/>
      <c r="S45" s="67"/>
      <c r="T45" s="359"/>
    </row>
    <row r="46" spans="1:20" ht="12.75" customHeight="1" x14ac:dyDescent="0.2">
      <c r="A46" s="414"/>
      <c r="B46" s="409"/>
      <c r="C46" s="353"/>
      <c r="D46" s="353"/>
      <c r="E46" s="353"/>
      <c r="F46" s="353"/>
      <c r="G46" s="353"/>
      <c r="H46" s="353"/>
      <c r="I46" s="412"/>
      <c r="J46" s="421"/>
      <c r="K46" s="64"/>
      <c r="L46" s="370"/>
      <c r="M46" s="68"/>
      <c r="N46" s="66"/>
      <c r="O46" s="67"/>
      <c r="P46" s="67"/>
      <c r="Q46" s="67"/>
      <c r="R46" s="67"/>
      <c r="S46" s="67"/>
      <c r="T46" s="359"/>
    </row>
    <row r="47" spans="1:20" ht="12.75" customHeight="1" x14ac:dyDescent="0.2">
      <c r="A47" s="414"/>
      <c r="B47" s="409"/>
      <c r="C47" s="353"/>
      <c r="D47" s="353"/>
      <c r="E47" s="353"/>
      <c r="F47" s="353"/>
      <c r="G47" s="353"/>
      <c r="H47" s="353"/>
      <c r="I47" s="412"/>
      <c r="J47" s="421"/>
      <c r="K47" s="64"/>
      <c r="L47" s="370"/>
      <c r="M47" s="68"/>
      <c r="N47" s="66"/>
      <c r="O47" s="67"/>
      <c r="P47" s="67"/>
      <c r="Q47" s="67"/>
      <c r="R47" s="67"/>
      <c r="S47" s="67"/>
      <c r="T47" s="359"/>
    </row>
    <row r="48" spans="1:20" ht="12.75" customHeight="1" x14ac:dyDescent="0.2">
      <c r="A48" s="414"/>
      <c r="B48" s="409"/>
      <c r="C48" s="13"/>
      <c r="D48" s="19"/>
      <c r="E48" s="19"/>
      <c r="F48" s="19"/>
      <c r="G48" s="19"/>
      <c r="H48" s="19"/>
      <c r="I48" s="412"/>
      <c r="J48" s="421"/>
      <c r="K48" s="64"/>
      <c r="L48" s="370"/>
      <c r="M48" s="68"/>
      <c r="N48" s="66"/>
      <c r="O48" s="67"/>
      <c r="P48" s="67"/>
      <c r="Q48" s="67"/>
      <c r="R48" s="67"/>
      <c r="S48" s="67"/>
      <c r="T48" s="359"/>
    </row>
    <row r="49" spans="1:20" ht="12.75" customHeight="1" x14ac:dyDescent="0.2">
      <c r="A49" s="414"/>
      <c r="B49" s="409"/>
      <c r="C49" s="374" t="s">
        <v>416</v>
      </c>
      <c r="D49" s="374"/>
      <c r="E49" s="374"/>
      <c r="F49" s="374"/>
      <c r="G49" s="374"/>
      <c r="H49" s="374"/>
      <c r="I49" s="412"/>
      <c r="J49" s="421"/>
      <c r="K49" s="64"/>
      <c r="L49" s="370"/>
      <c r="M49" s="68"/>
      <c r="N49" s="66"/>
      <c r="O49" s="67"/>
      <c r="P49" s="67"/>
      <c r="Q49" s="67"/>
      <c r="R49" s="67"/>
      <c r="S49" s="67"/>
      <c r="T49" s="359"/>
    </row>
    <row r="50" spans="1:20" ht="12.75" customHeight="1" x14ac:dyDescent="0.2">
      <c r="A50" s="414"/>
      <c r="B50" s="409"/>
      <c r="C50" s="374"/>
      <c r="D50" s="374"/>
      <c r="E50" s="374"/>
      <c r="F50" s="374"/>
      <c r="G50" s="374"/>
      <c r="H50" s="374"/>
      <c r="I50" s="412"/>
      <c r="J50" s="421"/>
      <c r="K50" s="64"/>
      <c r="L50" s="370"/>
      <c r="M50" s="68"/>
      <c r="N50" s="66"/>
      <c r="O50" s="67"/>
      <c r="P50" s="67"/>
      <c r="Q50" s="67"/>
      <c r="R50" s="67"/>
      <c r="S50" s="67"/>
      <c r="T50" s="359"/>
    </row>
    <row r="51" spans="1:20" ht="12.75" customHeight="1" x14ac:dyDescent="0.2">
      <c r="A51" s="414"/>
      <c r="B51" s="409"/>
      <c r="C51" s="374"/>
      <c r="D51" s="374"/>
      <c r="E51" s="374"/>
      <c r="F51" s="374"/>
      <c r="G51" s="374"/>
      <c r="H51" s="374"/>
      <c r="I51" s="412"/>
      <c r="J51" s="421"/>
      <c r="K51" s="64"/>
      <c r="L51" s="370"/>
      <c r="M51" s="68"/>
      <c r="N51" s="66"/>
      <c r="O51" s="67"/>
      <c r="P51" s="67"/>
      <c r="Q51" s="67"/>
      <c r="R51" s="67"/>
      <c r="S51" s="67"/>
      <c r="T51" s="359"/>
    </row>
    <row r="52" spans="1:20" ht="12.75" customHeight="1" x14ac:dyDescent="0.2">
      <c r="A52" s="414"/>
      <c r="B52" s="409"/>
      <c r="C52" s="374"/>
      <c r="D52" s="374"/>
      <c r="E52" s="374"/>
      <c r="F52" s="374"/>
      <c r="G52" s="374"/>
      <c r="H52" s="374"/>
      <c r="I52" s="412"/>
      <c r="J52" s="421"/>
      <c r="K52" s="64"/>
      <c r="L52" s="370"/>
      <c r="M52" s="68"/>
      <c r="N52" s="66"/>
      <c r="O52" s="67"/>
      <c r="P52" s="67"/>
      <c r="Q52" s="67"/>
      <c r="R52" s="67"/>
      <c r="S52" s="67"/>
      <c r="T52" s="359"/>
    </row>
    <row r="53" spans="1:20" ht="12.75" customHeight="1" x14ac:dyDescent="0.2">
      <c r="A53" s="414"/>
      <c r="B53" s="409"/>
      <c r="C53" s="374"/>
      <c r="D53" s="374"/>
      <c r="E53" s="374"/>
      <c r="F53" s="374"/>
      <c r="G53" s="374"/>
      <c r="H53" s="374"/>
      <c r="I53" s="412"/>
      <c r="J53" s="421"/>
      <c r="K53" s="64"/>
      <c r="L53" s="370"/>
      <c r="M53" s="68"/>
      <c r="N53" s="66"/>
      <c r="O53" s="67"/>
      <c r="P53" s="67"/>
      <c r="Q53" s="67"/>
      <c r="R53" s="67"/>
      <c r="S53" s="67"/>
      <c r="T53" s="359"/>
    </row>
    <row r="54" spans="1:20" ht="12.75" customHeight="1" x14ac:dyDescent="0.2">
      <c r="A54" s="414"/>
      <c r="B54" s="409"/>
      <c r="C54" s="374"/>
      <c r="D54" s="374"/>
      <c r="E54" s="374"/>
      <c r="F54" s="374"/>
      <c r="G54" s="374"/>
      <c r="H54" s="374"/>
      <c r="I54" s="412"/>
      <c r="J54" s="421"/>
      <c r="K54" s="64"/>
      <c r="L54" s="370"/>
      <c r="M54" s="68"/>
      <c r="N54" s="66"/>
      <c r="O54" s="67"/>
      <c r="P54" s="67"/>
      <c r="Q54" s="67"/>
      <c r="R54" s="67"/>
      <c r="S54" s="67"/>
      <c r="T54" s="359"/>
    </row>
    <row r="55" spans="1:20" ht="12.75" customHeight="1" x14ac:dyDescent="0.2">
      <c r="A55" s="414"/>
      <c r="B55" s="409"/>
      <c r="C55" s="374"/>
      <c r="D55" s="374"/>
      <c r="E55" s="374"/>
      <c r="F55" s="374"/>
      <c r="G55" s="374"/>
      <c r="H55" s="374"/>
      <c r="I55" s="412"/>
      <c r="J55" s="421"/>
      <c r="K55" s="64"/>
      <c r="L55" s="370"/>
      <c r="M55" s="68"/>
      <c r="N55" s="66"/>
      <c r="O55" s="67"/>
      <c r="P55" s="67"/>
      <c r="Q55" s="67"/>
      <c r="R55" s="67"/>
      <c r="S55" s="67"/>
      <c r="T55" s="359"/>
    </row>
    <row r="56" spans="1:20" ht="12.75" customHeight="1" x14ac:dyDescent="0.2">
      <c r="A56" s="414"/>
      <c r="B56" s="409"/>
      <c r="C56" s="374"/>
      <c r="D56" s="374"/>
      <c r="E56" s="374"/>
      <c r="F56" s="374"/>
      <c r="G56" s="374"/>
      <c r="H56" s="374"/>
      <c r="I56" s="412"/>
      <c r="J56" s="421"/>
      <c r="K56" s="64"/>
      <c r="L56" s="370"/>
      <c r="M56" s="68"/>
      <c r="N56" s="66"/>
      <c r="O56" s="67"/>
      <c r="P56" s="67"/>
      <c r="Q56" s="67"/>
      <c r="R56" s="67"/>
      <c r="S56" s="67"/>
      <c r="T56" s="359"/>
    </row>
    <row r="57" spans="1:20" ht="12.75" customHeight="1" x14ac:dyDescent="0.2">
      <c r="A57" s="414"/>
      <c r="B57" s="409"/>
      <c r="C57" s="374"/>
      <c r="D57" s="374"/>
      <c r="E57" s="374"/>
      <c r="F57" s="374"/>
      <c r="G57" s="374"/>
      <c r="H57" s="374"/>
      <c r="I57" s="412"/>
      <c r="J57" s="421"/>
      <c r="K57" s="64"/>
      <c r="L57" s="370"/>
      <c r="M57" s="68"/>
      <c r="N57" s="66"/>
      <c r="O57" s="67"/>
      <c r="P57" s="67"/>
      <c r="Q57" s="67"/>
      <c r="R57" s="67"/>
      <c r="S57" s="67"/>
      <c r="T57" s="359"/>
    </row>
    <row r="58" spans="1:20" ht="12.75" customHeight="1" x14ac:dyDescent="0.2">
      <c r="A58" s="414"/>
      <c r="B58" s="409"/>
      <c r="C58" s="374"/>
      <c r="D58" s="374"/>
      <c r="E58" s="374"/>
      <c r="F58" s="374"/>
      <c r="G58" s="374"/>
      <c r="H58" s="374"/>
      <c r="I58" s="412"/>
      <c r="J58" s="421"/>
      <c r="K58" s="64"/>
      <c r="L58" s="370"/>
      <c r="M58" s="68"/>
      <c r="N58" s="66"/>
      <c r="O58" s="67"/>
      <c r="P58" s="67"/>
      <c r="Q58" s="67"/>
      <c r="R58" s="67"/>
      <c r="S58" s="67"/>
      <c r="T58" s="359"/>
    </row>
    <row r="59" spans="1:20" ht="12.75" customHeight="1" x14ac:dyDescent="0.2">
      <c r="A59" s="414"/>
      <c r="B59" s="409"/>
      <c r="C59" s="44"/>
      <c r="D59" s="44"/>
      <c r="E59" s="44"/>
      <c r="F59" s="44"/>
      <c r="G59" s="44"/>
      <c r="H59" s="44"/>
      <c r="I59" s="412"/>
      <c r="J59" s="421"/>
      <c r="K59" s="64"/>
      <c r="L59" s="370"/>
      <c r="M59" s="68"/>
      <c r="N59" s="66"/>
      <c r="O59" s="67"/>
      <c r="P59" s="67"/>
      <c r="Q59" s="67"/>
      <c r="R59" s="67"/>
      <c r="S59" s="67"/>
      <c r="T59" s="359"/>
    </row>
    <row r="60" spans="1:20" ht="12.75" customHeight="1" x14ac:dyDescent="0.2">
      <c r="A60" s="414"/>
      <c r="B60" s="409"/>
      <c r="C60" s="374" t="s">
        <v>417</v>
      </c>
      <c r="D60" s="374"/>
      <c r="E60" s="374"/>
      <c r="F60" s="374"/>
      <c r="G60" s="374"/>
      <c r="H60" s="374"/>
      <c r="I60" s="412"/>
      <c r="J60" s="421"/>
      <c r="K60" s="64"/>
      <c r="L60" s="370"/>
      <c r="M60" s="68"/>
      <c r="N60" s="66"/>
      <c r="O60" s="67"/>
      <c r="P60" s="67"/>
      <c r="Q60" s="67"/>
      <c r="R60" s="67"/>
      <c r="S60" s="67"/>
      <c r="T60" s="359"/>
    </row>
    <row r="61" spans="1:20" ht="12.75" customHeight="1" x14ac:dyDescent="0.2">
      <c r="A61" s="414"/>
      <c r="B61" s="409"/>
      <c r="C61" s="374"/>
      <c r="D61" s="374"/>
      <c r="E61" s="374"/>
      <c r="F61" s="374"/>
      <c r="G61" s="374"/>
      <c r="H61" s="374"/>
      <c r="I61" s="412"/>
      <c r="J61" s="421"/>
      <c r="K61" s="64"/>
      <c r="L61" s="370"/>
      <c r="M61" s="68"/>
      <c r="N61" s="66"/>
      <c r="O61" s="67"/>
      <c r="P61" s="67"/>
      <c r="Q61" s="67"/>
      <c r="R61" s="67"/>
      <c r="S61" s="67"/>
      <c r="T61" s="359"/>
    </row>
    <row r="62" spans="1:20" ht="12.75" customHeight="1" x14ac:dyDescent="0.2">
      <c r="A62" s="414"/>
      <c r="B62" s="409"/>
      <c r="C62" s="374"/>
      <c r="D62" s="374"/>
      <c r="E62" s="374"/>
      <c r="F62" s="374"/>
      <c r="G62" s="374"/>
      <c r="H62" s="374"/>
      <c r="I62" s="412"/>
      <c r="J62" s="421"/>
      <c r="K62" s="64"/>
      <c r="L62" s="370"/>
      <c r="M62" s="68"/>
      <c r="N62" s="66"/>
      <c r="O62" s="67"/>
      <c r="P62" s="67"/>
      <c r="Q62" s="67"/>
      <c r="R62" s="67"/>
      <c r="S62" s="67"/>
      <c r="T62" s="359"/>
    </row>
    <row r="63" spans="1:20" ht="12.75" customHeight="1" x14ac:dyDescent="0.2">
      <c r="A63" s="414"/>
      <c r="B63" s="409"/>
      <c r="C63" s="374"/>
      <c r="D63" s="374"/>
      <c r="E63" s="374"/>
      <c r="F63" s="374"/>
      <c r="G63" s="374"/>
      <c r="H63" s="374"/>
      <c r="I63" s="412"/>
      <c r="J63" s="421"/>
      <c r="K63" s="64"/>
      <c r="L63" s="370"/>
      <c r="M63" s="68"/>
      <c r="N63" s="66"/>
      <c r="O63" s="67"/>
      <c r="P63" s="67"/>
      <c r="Q63" s="67"/>
      <c r="R63" s="67"/>
      <c r="S63" s="67"/>
      <c r="T63" s="359"/>
    </row>
    <row r="64" spans="1:20" ht="12.75" customHeight="1" x14ac:dyDescent="0.2">
      <c r="A64" s="414"/>
      <c r="B64" s="409"/>
      <c r="C64" s="374"/>
      <c r="D64" s="374"/>
      <c r="E64" s="374"/>
      <c r="F64" s="374"/>
      <c r="G64" s="374"/>
      <c r="H64" s="374"/>
      <c r="I64" s="412"/>
      <c r="J64" s="421"/>
      <c r="K64" s="64"/>
      <c r="L64" s="370"/>
      <c r="M64" s="68"/>
      <c r="N64" s="66"/>
      <c r="O64" s="67"/>
      <c r="P64" s="67"/>
      <c r="Q64" s="67"/>
      <c r="R64" s="67"/>
      <c r="S64" s="67"/>
      <c r="T64" s="359"/>
    </row>
    <row r="65" spans="1:20" ht="12.75" customHeight="1" x14ac:dyDescent="0.2">
      <c r="A65" s="414"/>
      <c r="B65" s="409"/>
      <c r="C65" s="374"/>
      <c r="D65" s="374"/>
      <c r="E65" s="374"/>
      <c r="F65" s="374"/>
      <c r="G65" s="374"/>
      <c r="H65" s="374"/>
      <c r="I65" s="412"/>
      <c r="J65" s="421"/>
      <c r="K65" s="64"/>
      <c r="L65" s="370"/>
      <c r="M65" s="68"/>
      <c r="N65" s="66"/>
      <c r="O65" s="67"/>
      <c r="P65" s="67"/>
      <c r="Q65" s="67"/>
      <c r="R65" s="67"/>
      <c r="S65" s="67"/>
      <c r="T65" s="359"/>
    </row>
    <row r="66" spans="1:20" ht="12.75" customHeight="1" x14ac:dyDescent="0.2">
      <c r="A66" s="414"/>
      <c r="B66" s="409"/>
      <c r="C66" s="44"/>
      <c r="D66" s="44"/>
      <c r="E66" s="44"/>
      <c r="F66" s="44"/>
      <c r="G66" s="44"/>
      <c r="H66" s="44"/>
      <c r="I66" s="412"/>
      <c r="J66" s="421"/>
      <c r="K66" s="64"/>
      <c r="L66" s="370"/>
      <c r="M66" s="68"/>
      <c r="N66" s="66"/>
      <c r="O66" s="67"/>
      <c r="P66" s="67"/>
      <c r="Q66" s="67"/>
      <c r="R66" s="67"/>
      <c r="S66" s="67"/>
      <c r="T66" s="359"/>
    </row>
    <row r="67" spans="1:20" ht="12.75" customHeight="1" x14ac:dyDescent="0.2">
      <c r="A67" s="414"/>
      <c r="B67" s="409"/>
      <c r="C67" s="352" t="s">
        <v>80</v>
      </c>
      <c r="D67" s="372"/>
      <c r="E67" s="372"/>
      <c r="F67" s="372"/>
      <c r="G67" s="372"/>
      <c r="H67" s="372"/>
      <c r="I67" s="412"/>
      <c r="J67" s="421"/>
      <c r="K67" s="64"/>
      <c r="L67" s="370"/>
      <c r="M67" s="68"/>
      <c r="N67" s="66"/>
      <c r="O67" s="67"/>
      <c r="P67" s="67"/>
      <c r="Q67" s="67"/>
      <c r="R67" s="67"/>
      <c r="S67" s="67"/>
      <c r="T67" s="359"/>
    </row>
    <row r="68" spans="1:20" ht="12.75" customHeight="1" x14ac:dyDescent="0.2">
      <c r="A68" s="414"/>
      <c r="B68" s="409"/>
      <c r="C68" s="45" t="s">
        <v>373</v>
      </c>
      <c r="D68" s="353" t="s">
        <v>418</v>
      </c>
      <c r="E68" s="353"/>
      <c r="F68" s="353"/>
      <c r="G68" s="353"/>
      <c r="H68" s="353"/>
      <c r="I68" s="412"/>
      <c r="J68" s="421"/>
      <c r="K68" s="64"/>
      <c r="L68" s="370"/>
      <c r="M68" s="68"/>
      <c r="N68" s="66"/>
      <c r="O68" s="67"/>
      <c r="P68" s="67"/>
      <c r="Q68" s="67"/>
      <c r="R68" s="67"/>
      <c r="S68" s="67"/>
      <c r="T68" s="359"/>
    </row>
    <row r="69" spans="1:20" ht="31.5" customHeight="1" x14ac:dyDescent="0.2">
      <c r="A69" s="414"/>
      <c r="B69" s="409"/>
      <c r="C69" s="46" t="s">
        <v>312</v>
      </c>
      <c r="D69" s="425" t="s">
        <v>378</v>
      </c>
      <c r="E69" s="425"/>
      <c r="F69" s="425"/>
      <c r="G69" s="425"/>
      <c r="H69" s="425"/>
      <c r="I69" s="412"/>
      <c r="J69" s="421"/>
      <c r="K69" s="64"/>
      <c r="L69" s="65"/>
      <c r="M69" s="65"/>
      <c r="N69" s="69"/>
      <c r="O69" s="70"/>
      <c r="P69" s="70"/>
      <c r="Q69" s="70"/>
      <c r="R69" s="70"/>
      <c r="S69" s="70"/>
      <c r="T69" s="359"/>
    </row>
    <row r="70" spans="1:20" ht="45" customHeight="1" x14ac:dyDescent="0.2">
      <c r="A70" s="414"/>
      <c r="B70" s="409"/>
      <c r="C70" s="47" t="s">
        <v>374</v>
      </c>
      <c r="D70" s="425" t="s">
        <v>383</v>
      </c>
      <c r="E70" s="425"/>
      <c r="F70" s="425"/>
      <c r="G70" s="425"/>
      <c r="H70" s="425"/>
      <c r="I70" s="412"/>
      <c r="J70" s="421"/>
      <c r="K70" s="64"/>
      <c r="L70" s="65"/>
      <c r="N70" s="69"/>
      <c r="O70" s="71"/>
      <c r="P70" s="71"/>
      <c r="Q70" s="371"/>
      <c r="R70" s="371"/>
      <c r="S70" s="71"/>
      <c r="T70" s="359"/>
    </row>
    <row r="71" spans="1:20" ht="36.75" customHeight="1" x14ac:dyDescent="0.2">
      <c r="A71" s="414"/>
      <c r="B71" s="409"/>
      <c r="C71" s="47" t="s">
        <v>375</v>
      </c>
      <c r="D71" s="425" t="s">
        <v>379</v>
      </c>
      <c r="E71" s="425"/>
      <c r="F71" s="425"/>
      <c r="G71" s="425"/>
      <c r="H71" s="425"/>
      <c r="I71" s="412"/>
      <c r="J71" s="421"/>
      <c r="K71" s="64"/>
      <c r="L71" s="352" t="s">
        <v>380</v>
      </c>
      <c r="M71" s="352"/>
      <c r="N71" s="352"/>
      <c r="O71" s="352"/>
      <c r="P71" s="352"/>
      <c r="Q71" s="352"/>
      <c r="R71" s="352"/>
      <c r="S71" s="352"/>
      <c r="T71" s="359"/>
    </row>
    <row r="72" spans="1:20" ht="36" customHeight="1" x14ac:dyDescent="0.2">
      <c r="A72" s="414"/>
      <c r="B72" s="409"/>
      <c r="C72" s="47" t="s">
        <v>376</v>
      </c>
      <c r="D72" s="425" t="s">
        <v>377</v>
      </c>
      <c r="E72" s="425"/>
      <c r="F72" s="425"/>
      <c r="G72" s="425"/>
      <c r="H72" s="425"/>
      <c r="I72" s="412"/>
      <c r="J72" s="421"/>
      <c r="K72" s="64"/>
      <c r="L72" s="352" t="s">
        <v>464</v>
      </c>
      <c r="M72" s="352"/>
      <c r="N72" s="352"/>
      <c r="O72" s="352"/>
      <c r="P72" s="352"/>
      <c r="Q72" s="352"/>
      <c r="R72" s="352"/>
      <c r="S72" s="352"/>
      <c r="T72" s="359"/>
    </row>
    <row r="73" spans="1:20" ht="11.25" customHeight="1" thickBot="1" x14ac:dyDescent="0.25">
      <c r="A73" s="415"/>
      <c r="B73" s="409"/>
      <c r="C73" s="423"/>
      <c r="D73" s="423"/>
      <c r="E73" s="423"/>
      <c r="F73" s="423"/>
      <c r="G73" s="423"/>
      <c r="H73" s="423"/>
      <c r="I73" s="412"/>
      <c r="J73" s="421"/>
      <c r="K73" s="367"/>
      <c r="L73" s="367"/>
      <c r="M73" s="367"/>
      <c r="N73" s="367"/>
      <c r="O73" s="367"/>
      <c r="P73" s="367"/>
      <c r="Q73" s="367"/>
      <c r="R73" s="367"/>
      <c r="S73" s="367"/>
      <c r="T73" s="377"/>
    </row>
    <row r="74" spans="1:20" ht="32.25" customHeight="1" x14ac:dyDescent="0.2">
      <c r="A74" s="18" t="s">
        <v>28</v>
      </c>
      <c r="B74" s="408"/>
      <c r="C74" s="417" t="s">
        <v>419</v>
      </c>
      <c r="D74" s="417"/>
      <c r="E74" s="417"/>
      <c r="F74" s="417"/>
      <c r="G74" s="417"/>
      <c r="H74" s="417"/>
      <c r="I74" s="361"/>
      <c r="J74" s="420"/>
      <c r="K74" s="424"/>
      <c r="L74" s="424"/>
      <c r="M74" s="424"/>
      <c r="N74" s="424"/>
      <c r="O74" s="424"/>
      <c r="P74" s="424"/>
      <c r="Q74" s="424"/>
      <c r="R74" s="40"/>
      <c r="S74" s="40"/>
      <c r="T74" s="358"/>
    </row>
    <row r="75" spans="1:20" ht="25.5" customHeight="1" x14ac:dyDescent="0.2">
      <c r="A75" s="396" t="s">
        <v>30</v>
      </c>
      <c r="B75" s="409"/>
      <c r="C75" s="418" t="s">
        <v>465</v>
      </c>
      <c r="D75" s="418"/>
      <c r="E75" s="418"/>
      <c r="F75" s="418"/>
      <c r="G75" s="418"/>
      <c r="H75" s="418"/>
      <c r="I75" s="362"/>
      <c r="J75" s="421"/>
      <c r="K75" s="354" t="s">
        <v>50</v>
      </c>
      <c r="L75" s="354"/>
      <c r="M75" s="354" t="s">
        <v>47</v>
      </c>
      <c r="N75" s="354"/>
      <c r="O75" s="354"/>
      <c r="P75" s="354" t="s">
        <v>48</v>
      </c>
      <c r="Q75" s="354"/>
      <c r="R75" s="354"/>
      <c r="S75" s="354"/>
      <c r="T75" s="359"/>
    </row>
    <row r="76" spans="1:20" ht="24.95" customHeight="1" x14ac:dyDescent="0.2">
      <c r="A76" s="396"/>
      <c r="B76" s="409"/>
      <c r="C76" s="418" t="s">
        <v>420</v>
      </c>
      <c r="D76" s="374"/>
      <c r="E76" s="374"/>
      <c r="F76" s="374"/>
      <c r="G76" s="374"/>
      <c r="H76" s="374"/>
      <c r="I76" s="362"/>
      <c r="J76" s="421"/>
      <c r="K76" s="354"/>
      <c r="L76" s="354"/>
      <c r="M76" s="354"/>
      <c r="N76" s="354"/>
      <c r="O76" s="354"/>
      <c r="P76" s="354"/>
      <c r="Q76" s="354"/>
      <c r="R76" s="354"/>
      <c r="S76" s="354"/>
      <c r="T76" s="359"/>
    </row>
    <row r="77" spans="1:20" ht="23.25" customHeight="1" x14ac:dyDescent="0.2">
      <c r="A77" s="396"/>
      <c r="B77" s="409"/>
      <c r="C77" s="353" t="s">
        <v>101</v>
      </c>
      <c r="D77" s="353"/>
      <c r="E77" s="353"/>
      <c r="F77" s="353"/>
      <c r="G77" s="353"/>
      <c r="H77" s="353"/>
      <c r="I77" s="362"/>
      <c r="J77" s="421"/>
      <c r="K77" s="364" t="s">
        <v>381</v>
      </c>
      <c r="L77" s="364"/>
      <c r="M77" s="356" t="s">
        <v>43</v>
      </c>
      <c r="N77" s="356"/>
      <c r="O77" s="356"/>
      <c r="P77" s="355" t="s">
        <v>466</v>
      </c>
      <c r="Q77" s="355"/>
      <c r="R77" s="355"/>
      <c r="S77" s="355"/>
      <c r="T77" s="359"/>
    </row>
    <row r="78" spans="1:20" ht="24.95" customHeight="1" x14ac:dyDescent="0.2">
      <c r="A78" s="396"/>
      <c r="B78" s="409"/>
      <c r="C78" s="418" t="s">
        <v>421</v>
      </c>
      <c r="D78" s="374"/>
      <c r="E78" s="374"/>
      <c r="F78" s="374"/>
      <c r="G78" s="374"/>
      <c r="H78" s="374"/>
      <c r="I78" s="362"/>
      <c r="J78" s="421"/>
      <c r="K78" s="364"/>
      <c r="L78" s="364"/>
      <c r="M78" s="356"/>
      <c r="N78" s="356"/>
      <c r="O78" s="356"/>
      <c r="P78" s="355"/>
      <c r="Q78" s="355"/>
      <c r="R78" s="355"/>
      <c r="S78" s="355"/>
      <c r="T78" s="359"/>
    </row>
    <row r="79" spans="1:20" ht="24.95" customHeight="1" x14ac:dyDescent="0.2">
      <c r="A79" s="396"/>
      <c r="B79" s="409"/>
      <c r="C79" s="374"/>
      <c r="D79" s="374"/>
      <c r="E79" s="374"/>
      <c r="F79" s="374"/>
      <c r="G79" s="374"/>
      <c r="H79" s="374"/>
      <c r="I79" s="362"/>
      <c r="J79" s="421"/>
      <c r="K79" s="364"/>
      <c r="L79" s="364"/>
      <c r="M79" s="356"/>
      <c r="N79" s="356"/>
      <c r="O79" s="356"/>
      <c r="P79" s="355"/>
      <c r="Q79" s="355"/>
      <c r="R79" s="355"/>
      <c r="S79" s="355"/>
      <c r="T79" s="359"/>
    </row>
    <row r="80" spans="1:20" ht="24.95" customHeight="1" x14ac:dyDescent="0.2">
      <c r="A80" s="396"/>
      <c r="B80" s="409"/>
      <c r="C80" s="374"/>
      <c r="D80" s="374"/>
      <c r="E80" s="374"/>
      <c r="F80" s="374"/>
      <c r="G80" s="374"/>
      <c r="H80" s="374"/>
      <c r="I80" s="362"/>
      <c r="J80" s="421"/>
      <c r="K80" s="364"/>
      <c r="L80" s="364"/>
      <c r="M80" s="356"/>
      <c r="N80" s="356"/>
      <c r="O80" s="356"/>
      <c r="P80" s="355"/>
      <c r="Q80" s="355"/>
      <c r="R80" s="355"/>
      <c r="S80" s="355"/>
      <c r="T80" s="359"/>
    </row>
    <row r="81" spans="1:20" ht="24.95" customHeight="1" x14ac:dyDescent="0.2">
      <c r="A81" s="396"/>
      <c r="B81" s="409"/>
      <c r="C81" s="352" t="s">
        <v>29</v>
      </c>
      <c r="D81" s="352"/>
      <c r="E81" s="352"/>
      <c r="F81" s="352"/>
      <c r="G81" s="352"/>
      <c r="H81" s="352"/>
      <c r="I81" s="362"/>
      <c r="J81" s="421"/>
      <c r="K81" s="364"/>
      <c r="L81" s="364"/>
      <c r="M81" s="356"/>
      <c r="N81" s="356"/>
      <c r="O81" s="356"/>
      <c r="P81" s="355"/>
      <c r="Q81" s="355"/>
      <c r="R81" s="355"/>
      <c r="S81" s="355"/>
      <c r="T81" s="359"/>
    </row>
    <row r="82" spans="1:20" ht="23.1" customHeight="1" x14ac:dyDescent="0.2">
      <c r="A82" s="396"/>
      <c r="B82" s="409"/>
      <c r="C82" s="374" t="s">
        <v>102</v>
      </c>
      <c r="D82" s="374"/>
      <c r="E82" s="374"/>
      <c r="F82" s="374"/>
      <c r="G82" s="374"/>
      <c r="H82" s="374"/>
      <c r="I82" s="362"/>
      <c r="J82" s="421"/>
      <c r="K82" s="364"/>
      <c r="L82" s="364"/>
      <c r="M82" s="356"/>
      <c r="N82" s="356"/>
      <c r="O82" s="356"/>
      <c r="P82" s="355"/>
      <c r="Q82" s="355"/>
      <c r="R82" s="355"/>
      <c r="S82" s="355"/>
      <c r="T82" s="359"/>
    </row>
    <row r="83" spans="1:20" ht="23.1" customHeight="1" x14ac:dyDescent="0.2">
      <c r="A83" s="396"/>
      <c r="B83" s="409"/>
      <c r="C83" s="374"/>
      <c r="D83" s="374"/>
      <c r="E83" s="374"/>
      <c r="F83" s="374"/>
      <c r="G83" s="374"/>
      <c r="H83" s="374"/>
      <c r="I83" s="362"/>
      <c r="J83" s="421"/>
      <c r="K83" s="366" t="s">
        <v>384</v>
      </c>
      <c r="L83" s="366"/>
      <c r="M83" s="356" t="s">
        <v>44</v>
      </c>
      <c r="N83" s="356"/>
      <c r="O83" s="356"/>
      <c r="P83" s="355" t="s">
        <v>467</v>
      </c>
      <c r="Q83" s="355"/>
      <c r="R83" s="355"/>
      <c r="S83" s="355"/>
      <c r="T83" s="359"/>
    </row>
    <row r="84" spans="1:20" ht="23.1" customHeight="1" x14ac:dyDescent="0.2">
      <c r="A84" s="396"/>
      <c r="B84" s="409"/>
      <c r="C84" s="374"/>
      <c r="D84" s="374"/>
      <c r="E84" s="374"/>
      <c r="F84" s="374"/>
      <c r="G84" s="374"/>
      <c r="H84" s="374"/>
      <c r="I84" s="362"/>
      <c r="J84" s="421"/>
      <c r="K84" s="366"/>
      <c r="L84" s="366"/>
      <c r="M84" s="356"/>
      <c r="N84" s="356"/>
      <c r="O84" s="356"/>
      <c r="P84" s="355"/>
      <c r="Q84" s="355"/>
      <c r="R84" s="355"/>
      <c r="S84" s="355"/>
      <c r="T84" s="359"/>
    </row>
    <row r="85" spans="1:20" ht="23.1" customHeight="1" x14ac:dyDescent="0.2">
      <c r="A85" s="396"/>
      <c r="B85" s="409"/>
      <c r="C85" s="352" t="s">
        <v>103</v>
      </c>
      <c r="D85" s="352"/>
      <c r="E85" s="352"/>
      <c r="F85" s="352"/>
      <c r="G85" s="352"/>
      <c r="H85" s="352"/>
      <c r="I85" s="362"/>
      <c r="J85" s="421"/>
      <c r="K85" s="366"/>
      <c r="L85" s="366"/>
      <c r="M85" s="356"/>
      <c r="N85" s="356"/>
      <c r="O85" s="356"/>
      <c r="P85" s="355"/>
      <c r="Q85" s="355"/>
      <c r="R85" s="355"/>
      <c r="S85" s="355"/>
      <c r="T85" s="359"/>
    </row>
    <row r="86" spans="1:20" ht="23.1" customHeight="1" x14ac:dyDescent="0.2">
      <c r="A86" s="396"/>
      <c r="B86" s="409"/>
      <c r="C86" s="418" t="s">
        <v>85</v>
      </c>
      <c r="D86" s="353"/>
      <c r="E86" s="353"/>
      <c r="F86" s="353"/>
      <c r="G86" s="353"/>
      <c r="H86" s="353"/>
      <c r="I86" s="362"/>
      <c r="J86" s="421"/>
      <c r="K86" s="366"/>
      <c r="L86" s="366"/>
      <c r="M86" s="356"/>
      <c r="N86" s="356"/>
      <c r="O86" s="356"/>
      <c r="P86" s="355"/>
      <c r="Q86" s="355"/>
      <c r="R86" s="355"/>
      <c r="S86" s="355"/>
      <c r="T86" s="359"/>
    </row>
    <row r="87" spans="1:20" ht="23.1" customHeight="1" x14ac:dyDescent="0.2">
      <c r="A87" s="396"/>
      <c r="B87" s="409"/>
      <c r="C87" s="353"/>
      <c r="D87" s="353"/>
      <c r="E87" s="353"/>
      <c r="F87" s="353"/>
      <c r="G87" s="353"/>
      <c r="H87" s="353"/>
      <c r="I87" s="362"/>
      <c r="J87" s="421"/>
      <c r="K87" s="366"/>
      <c r="L87" s="366"/>
      <c r="M87" s="356"/>
      <c r="N87" s="356"/>
      <c r="O87" s="356"/>
      <c r="P87" s="355"/>
      <c r="Q87" s="355"/>
      <c r="R87" s="355"/>
      <c r="S87" s="355"/>
      <c r="T87" s="359"/>
    </row>
    <row r="88" spans="1:20" ht="23.1" customHeight="1" x14ac:dyDescent="0.2">
      <c r="A88" s="396"/>
      <c r="B88" s="409"/>
      <c r="C88" s="352" t="s">
        <v>79</v>
      </c>
      <c r="D88" s="352"/>
      <c r="E88" s="352"/>
      <c r="F88" s="352"/>
      <c r="G88" s="352"/>
      <c r="H88" s="352"/>
      <c r="I88" s="362"/>
      <c r="J88" s="421"/>
      <c r="K88" s="366"/>
      <c r="L88" s="366"/>
      <c r="M88" s="356"/>
      <c r="N88" s="356"/>
      <c r="O88" s="356"/>
      <c r="P88" s="355"/>
      <c r="Q88" s="355"/>
      <c r="R88" s="355"/>
      <c r="S88" s="355"/>
      <c r="T88" s="359"/>
    </row>
    <row r="89" spans="1:20" ht="23.1" customHeight="1" x14ac:dyDescent="0.2">
      <c r="A89" s="396"/>
      <c r="B89" s="409"/>
      <c r="C89" s="372" t="s">
        <v>78</v>
      </c>
      <c r="D89" s="372"/>
      <c r="E89" s="372"/>
      <c r="F89" s="372"/>
      <c r="G89" s="372"/>
      <c r="H89" s="372"/>
      <c r="I89" s="362"/>
      <c r="J89" s="421"/>
      <c r="K89" s="365" t="s">
        <v>382</v>
      </c>
      <c r="L89" s="365"/>
      <c r="M89" s="356" t="s">
        <v>45</v>
      </c>
      <c r="N89" s="356"/>
      <c r="O89" s="356"/>
      <c r="P89" s="355" t="s">
        <v>73</v>
      </c>
      <c r="Q89" s="355"/>
      <c r="R89" s="355"/>
      <c r="S89" s="355"/>
      <c r="T89" s="359"/>
    </row>
    <row r="90" spans="1:20" ht="23.1" customHeight="1" x14ac:dyDescent="0.2">
      <c r="A90" s="396"/>
      <c r="B90" s="409"/>
      <c r="C90" s="372"/>
      <c r="D90" s="372"/>
      <c r="E90" s="372"/>
      <c r="F90" s="372"/>
      <c r="G90" s="372"/>
      <c r="H90" s="372"/>
      <c r="I90" s="362"/>
      <c r="J90" s="421"/>
      <c r="K90" s="365"/>
      <c r="L90" s="365"/>
      <c r="M90" s="356"/>
      <c r="N90" s="356"/>
      <c r="O90" s="356"/>
      <c r="P90" s="355"/>
      <c r="Q90" s="355"/>
      <c r="R90" s="355"/>
      <c r="S90" s="355"/>
      <c r="T90" s="359"/>
    </row>
    <row r="91" spans="1:20" ht="23.1" customHeight="1" x14ac:dyDescent="0.2">
      <c r="A91" s="396"/>
      <c r="B91" s="409"/>
      <c r="C91" s="352" t="s">
        <v>61</v>
      </c>
      <c r="D91" s="352"/>
      <c r="E91" s="352"/>
      <c r="F91" s="352"/>
      <c r="G91" s="352"/>
      <c r="H91" s="352"/>
      <c r="I91" s="362"/>
      <c r="J91" s="421"/>
      <c r="K91" s="365"/>
      <c r="L91" s="365"/>
      <c r="M91" s="356"/>
      <c r="N91" s="356"/>
      <c r="O91" s="356"/>
      <c r="P91" s="355"/>
      <c r="Q91" s="355"/>
      <c r="R91" s="355"/>
      <c r="S91" s="355"/>
      <c r="T91" s="359"/>
    </row>
    <row r="92" spans="1:20" ht="23.1" customHeight="1" x14ac:dyDescent="0.2">
      <c r="A92" s="396"/>
      <c r="B92" s="409"/>
      <c r="C92" s="372" t="s">
        <v>402</v>
      </c>
      <c r="D92" s="372"/>
      <c r="E92" s="372"/>
      <c r="F92" s="372"/>
      <c r="G92" s="372"/>
      <c r="H92" s="372"/>
      <c r="I92" s="362"/>
      <c r="J92" s="421"/>
      <c r="K92" s="365"/>
      <c r="L92" s="365"/>
      <c r="M92" s="356"/>
      <c r="N92" s="356"/>
      <c r="O92" s="356"/>
      <c r="P92" s="355"/>
      <c r="Q92" s="355"/>
      <c r="R92" s="355"/>
      <c r="S92" s="355"/>
      <c r="T92" s="359"/>
    </row>
    <row r="93" spans="1:20" ht="23.1" customHeight="1" x14ac:dyDescent="0.2">
      <c r="A93" s="396"/>
      <c r="B93" s="409"/>
      <c r="C93" s="372"/>
      <c r="D93" s="372"/>
      <c r="E93" s="372"/>
      <c r="F93" s="372"/>
      <c r="G93" s="372"/>
      <c r="H93" s="372"/>
      <c r="I93" s="362"/>
      <c r="J93" s="421"/>
      <c r="K93" s="365"/>
      <c r="L93" s="365"/>
      <c r="M93" s="356"/>
      <c r="N93" s="356"/>
      <c r="O93" s="356"/>
      <c r="P93" s="355"/>
      <c r="Q93" s="355"/>
      <c r="R93" s="355"/>
      <c r="S93" s="355"/>
      <c r="T93" s="359"/>
    </row>
    <row r="94" spans="1:20" ht="22.5" customHeight="1" x14ac:dyDescent="0.2">
      <c r="A94" s="396"/>
      <c r="B94" s="409"/>
      <c r="C94" s="372"/>
      <c r="D94" s="372"/>
      <c r="E94" s="372"/>
      <c r="F94" s="372"/>
      <c r="G94" s="372"/>
      <c r="H94" s="372"/>
      <c r="I94" s="362"/>
      <c r="J94" s="421"/>
      <c r="K94" s="365"/>
      <c r="L94" s="365"/>
      <c r="M94" s="356"/>
      <c r="N94" s="356"/>
      <c r="O94" s="356"/>
      <c r="P94" s="355"/>
      <c r="Q94" s="355"/>
      <c r="R94" s="355"/>
      <c r="S94" s="355"/>
      <c r="T94" s="359"/>
    </row>
    <row r="95" spans="1:20" ht="18" customHeight="1" thickBot="1" x14ac:dyDescent="0.25">
      <c r="A95" s="397"/>
      <c r="B95" s="410"/>
      <c r="C95" s="416"/>
      <c r="D95" s="416"/>
      <c r="E95" s="416"/>
      <c r="F95" s="416"/>
      <c r="G95" s="416"/>
      <c r="H95" s="416"/>
      <c r="I95" s="363"/>
      <c r="J95" s="422"/>
      <c r="K95" s="368"/>
      <c r="L95" s="368"/>
      <c r="M95" s="368"/>
      <c r="N95" s="368"/>
      <c r="O95" s="368"/>
      <c r="P95" s="368"/>
      <c r="Q95" s="368"/>
      <c r="R95" s="23"/>
      <c r="S95" s="23"/>
      <c r="T95" s="360"/>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19"/>
      <c r="K106" s="419"/>
      <c r="L106" s="419"/>
    </row>
    <row r="107" spans="1:12" ht="22.5" customHeight="1" x14ac:dyDescent="0.2">
      <c r="A107" s="3"/>
      <c r="B107" s="3"/>
      <c r="C107" s="3"/>
      <c r="D107" s="3"/>
      <c r="E107" s="3"/>
      <c r="F107" s="3"/>
      <c r="I107" s="2"/>
      <c r="J107" s="419"/>
      <c r="K107" s="419"/>
      <c r="L107" s="419"/>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22"/>
  <sheetViews>
    <sheetView view="pageBreakPreview" topLeftCell="E2" zoomScaleNormal="100" zoomScaleSheetLayoutView="100" workbookViewId="0">
      <selection activeCell="O4" sqref="O4:O5"/>
    </sheetView>
  </sheetViews>
  <sheetFormatPr baseColWidth="10" defaultRowHeight="12.75" x14ac:dyDescent="0.2"/>
  <cols>
    <col min="1" max="1" width="16.140625" customWidth="1"/>
    <col min="2" max="4" width="19.7109375" customWidth="1"/>
    <col min="5" max="5" width="19.7109375" style="61" customWidth="1"/>
    <col min="6" max="6" width="19.7109375" customWidth="1"/>
    <col min="7" max="7" width="34.42578125" customWidth="1"/>
    <col min="8" max="10" width="19.7109375" customWidth="1"/>
    <col min="11" max="11" width="25.42578125" bestFit="1" customWidth="1"/>
    <col min="12" max="15" width="19.7109375" customWidth="1"/>
  </cols>
  <sheetData>
    <row r="1" spans="1:15" ht="19.5" thickBot="1" x14ac:dyDescent="0.25">
      <c r="A1" s="435" t="s">
        <v>106</v>
      </c>
      <c r="B1" s="436"/>
      <c r="C1" s="436"/>
      <c r="D1" s="436"/>
      <c r="E1" s="436"/>
      <c r="F1" s="436"/>
      <c r="G1" s="436"/>
      <c r="H1" s="436"/>
      <c r="I1" s="436"/>
      <c r="J1" s="436"/>
      <c r="K1" s="436"/>
      <c r="L1" s="436"/>
      <c r="M1" s="437"/>
    </row>
    <row r="2" spans="1:15" ht="18" customHeight="1" x14ac:dyDescent="0.2">
      <c r="A2" s="448" t="s">
        <v>390</v>
      </c>
      <c r="B2" s="450" t="s">
        <v>107</v>
      </c>
      <c r="C2" s="452" t="s">
        <v>108</v>
      </c>
      <c r="D2" s="452" t="s">
        <v>105</v>
      </c>
      <c r="E2" s="454" t="s">
        <v>109</v>
      </c>
      <c r="F2" s="456" t="s">
        <v>110</v>
      </c>
      <c r="G2" s="452" t="s">
        <v>111</v>
      </c>
      <c r="H2" s="456" t="s">
        <v>112</v>
      </c>
      <c r="I2" s="456" t="s">
        <v>113</v>
      </c>
      <c r="J2" s="456" t="s">
        <v>142</v>
      </c>
      <c r="K2" s="456" t="s">
        <v>227</v>
      </c>
      <c r="L2" s="456" t="s">
        <v>114</v>
      </c>
      <c r="M2" s="456" t="s">
        <v>115</v>
      </c>
      <c r="N2" s="427" t="s">
        <v>602</v>
      </c>
      <c r="O2" s="427" t="s">
        <v>578</v>
      </c>
    </row>
    <row r="3" spans="1:15" ht="20.25" customHeight="1" thickBot="1" x14ac:dyDescent="0.25">
      <c r="A3" s="449"/>
      <c r="B3" s="451"/>
      <c r="C3" s="453"/>
      <c r="D3" s="453"/>
      <c r="E3" s="455"/>
      <c r="F3" s="457"/>
      <c r="G3" s="453"/>
      <c r="H3" s="457"/>
      <c r="I3" s="457"/>
      <c r="J3" s="457"/>
      <c r="K3" s="457"/>
      <c r="L3" s="457"/>
      <c r="M3" s="457"/>
      <c r="N3" s="428"/>
      <c r="O3" s="428"/>
    </row>
    <row r="4" spans="1:15" ht="57.75" customHeight="1" x14ac:dyDescent="0.2">
      <c r="A4" s="449"/>
      <c r="B4" s="446" t="s">
        <v>116</v>
      </c>
      <c r="C4" s="433" t="s">
        <v>391</v>
      </c>
      <c r="D4" s="433" t="s">
        <v>117</v>
      </c>
      <c r="E4" s="458" t="s">
        <v>228</v>
      </c>
      <c r="F4" s="433" t="s">
        <v>118</v>
      </c>
      <c r="G4" s="433" t="s">
        <v>119</v>
      </c>
      <c r="H4" s="433" t="s">
        <v>120</v>
      </c>
      <c r="I4" s="433" t="s">
        <v>121</v>
      </c>
      <c r="J4" s="433" t="s">
        <v>122</v>
      </c>
      <c r="K4" s="433" t="s">
        <v>322</v>
      </c>
      <c r="L4" s="433" t="s">
        <v>123</v>
      </c>
      <c r="M4" s="433" t="s">
        <v>124</v>
      </c>
      <c r="N4" s="429" t="s">
        <v>590</v>
      </c>
      <c r="O4" s="429" t="s">
        <v>579</v>
      </c>
    </row>
    <row r="5" spans="1:15" ht="120" customHeight="1" thickBot="1" x14ac:dyDescent="0.25">
      <c r="A5" s="49" t="s">
        <v>138</v>
      </c>
      <c r="B5" s="447"/>
      <c r="C5" s="434"/>
      <c r="D5" s="434"/>
      <c r="E5" s="459"/>
      <c r="F5" s="434"/>
      <c r="G5" s="434"/>
      <c r="H5" s="434"/>
      <c r="I5" s="434"/>
      <c r="J5" s="434"/>
      <c r="K5" s="434"/>
      <c r="L5" s="434"/>
      <c r="M5" s="434"/>
      <c r="N5" s="430"/>
      <c r="O5" s="430"/>
    </row>
    <row r="6" spans="1:15" ht="210" customHeight="1" thickBot="1" x14ac:dyDescent="0.25">
      <c r="A6" s="50" t="s">
        <v>139</v>
      </c>
      <c r="B6" s="48" t="s">
        <v>323</v>
      </c>
      <c r="C6" s="48" t="s">
        <v>126</v>
      </c>
      <c r="D6" s="48" t="s">
        <v>324</v>
      </c>
      <c r="E6" s="57" t="s">
        <v>397</v>
      </c>
      <c r="F6" s="48" t="s">
        <v>325</v>
      </c>
      <c r="G6" s="48" t="s">
        <v>326</v>
      </c>
      <c r="H6" s="48" t="s">
        <v>327</v>
      </c>
      <c r="I6" s="48" t="s">
        <v>328</v>
      </c>
      <c r="J6" s="48" t="s">
        <v>329</v>
      </c>
      <c r="K6" s="43" t="s">
        <v>330</v>
      </c>
      <c r="L6" s="48" t="s">
        <v>331</v>
      </c>
      <c r="M6" s="48" t="s">
        <v>332</v>
      </c>
      <c r="N6" s="178" t="s">
        <v>591</v>
      </c>
      <c r="O6" s="178" t="s">
        <v>580</v>
      </c>
    </row>
    <row r="7" spans="1:15" ht="189.75" customHeight="1" thickBot="1" x14ac:dyDescent="0.25">
      <c r="A7" s="51" t="s">
        <v>209</v>
      </c>
      <c r="B7" s="43" t="s">
        <v>333</v>
      </c>
      <c r="C7" s="43" t="s">
        <v>229</v>
      </c>
      <c r="D7" s="43" t="s">
        <v>334</v>
      </c>
      <c r="E7" s="57" t="s">
        <v>398</v>
      </c>
      <c r="F7" s="43" t="s">
        <v>335</v>
      </c>
      <c r="G7" s="43" t="s">
        <v>336</v>
      </c>
      <c r="H7" s="48" t="s">
        <v>337</v>
      </c>
      <c r="I7" s="43" t="s">
        <v>338</v>
      </c>
      <c r="J7" s="48" t="s">
        <v>230</v>
      </c>
      <c r="K7" s="52" t="s">
        <v>339</v>
      </c>
      <c r="L7" s="43" t="s">
        <v>340</v>
      </c>
      <c r="M7" s="43" t="s">
        <v>130</v>
      </c>
      <c r="N7" s="176" t="s">
        <v>592</v>
      </c>
      <c r="O7" s="176" t="s">
        <v>581</v>
      </c>
    </row>
    <row r="8" spans="1:15" ht="144.75" customHeight="1" thickBot="1" x14ac:dyDescent="0.25">
      <c r="A8" s="53" t="s">
        <v>140</v>
      </c>
      <c r="B8" s="43" t="s">
        <v>341</v>
      </c>
      <c r="C8" s="43" t="s">
        <v>231</v>
      </c>
      <c r="D8" s="43" t="s">
        <v>342</v>
      </c>
      <c r="E8" s="58" t="s">
        <v>399</v>
      </c>
      <c r="F8" s="43" t="s">
        <v>343</v>
      </c>
      <c r="G8" s="43" t="s">
        <v>344</v>
      </c>
      <c r="H8" s="48" t="s">
        <v>345</v>
      </c>
      <c r="I8" s="48" t="s">
        <v>346</v>
      </c>
      <c r="J8" s="43" t="s">
        <v>347</v>
      </c>
      <c r="K8" s="43" t="s">
        <v>348</v>
      </c>
      <c r="L8" s="43" t="s">
        <v>232</v>
      </c>
      <c r="M8" s="43" t="s">
        <v>349</v>
      </c>
      <c r="N8" s="176" t="s">
        <v>593</v>
      </c>
      <c r="O8" s="176" t="s">
        <v>582</v>
      </c>
    </row>
    <row r="9" spans="1:15" ht="108.75" customHeight="1" thickBot="1" x14ac:dyDescent="0.25">
      <c r="A9" s="54" t="s">
        <v>208</v>
      </c>
      <c r="B9" s="20" t="s">
        <v>350</v>
      </c>
      <c r="C9" s="20" t="s">
        <v>128</v>
      </c>
      <c r="D9" s="43" t="s">
        <v>351</v>
      </c>
      <c r="E9" s="59" t="s">
        <v>400</v>
      </c>
      <c r="F9" s="43" t="s">
        <v>352</v>
      </c>
      <c r="G9" s="20" t="s">
        <v>353</v>
      </c>
      <c r="H9" s="48" t="s">
        <v>354</v>
      </c>
      <c r="I9" s="43" t="s">
        <v>338</v>
      </c>
      <c r="J9" s="20" t="s">
        <v>129</v>
      </c>
      <c r="K9" s="52" t="s">
        <v>355</v>
      </c>
      <c r="L9" s="43" t="s">
        <v>233</v>
      </c>
      <c r="M9" s="43" t="s">
        <v>338</v>
      </c>
      <c r="N9" s="176" t="s">
        <v>594</v>
      </c>
      <c r="O9" s="176" t="s">
        <v>583</v>
      </c>
    </row>
    <row r="10" spans="1:15" ht="100.5" customHeight="1" thickBot="1" x14ac:dyDescent="0.25">
      <c r="A10" s="55" t="s">
        <v>141</v>
      </c>
      <c r="B10" s="20" t="s">
        <v>356</v>
      </c>
      <c r="C10" s="20" t="s">
        <v>234</v>
      </c>
      <c r="D10" s="43" t="s">
        <v>357</v>
      </c>
      <c r="E10" s="59" t="s">
        <v>401</v>
      </c>
      <c r="F10" s="43" t="s">
        <v>358</v>
      </c>
      <c r="G10" s="20" t="s">
        <v>359</v>
      </c>
      <c r="H10" s="43" t="s">
        <v>360</v>
      </c>
      <c r="I10" s="43" t="s">
        <v>361</v>
      </c>
      <c r="J10" s="20" t="s">
        <v>129</v>
      </c>
      <c r="K10" s="43" t="s">
        <v>362</v>
      </c>
      <c r="L10" s="43" t="s">
        <v>291</v>
      </c>
      <c r="M10" s="20" t="s">
        <v>338</v>
      </c>
      <c r="N10" s="177" t="s">
        <v>595</v>
      </c>
      <c r="O10" s="177" t="s">
        <v>584</v>
      </c>
    </row>
    <row r="11" spans="1:15" x14ac:dyDescent="0.2">
      <c r="A11" s="56"/>
      <c r="B11" s="56"/>
      <c r="C11" s="56"/>
      <c r="D11" s="56"/>
      <c r="E11" s="60"/>
      <c r="F11" s="56"/>
      <c r="G11" s="56"/>
      <c r="H11" s="56"/>
      <c r="I11" s="56"/>
      <c r="J11" s="56"/>
      <c r="K11" s="56"/>
      <c r="L11" s="56"/>
      <c r="M11" s="56"/>
      <c r="N11" s="56"/>
      <c r="O11" s="56"/>
    </row>
    <row r="12" spans="1:15" ht="13.5" thickBot="1" x14ac:dyDescent="0.25">
      <c r="A12" s="56"/>
      <c r="B12" s="56"/>
      <c r="C12" s="56"/>
      <c r="D12" s="56"/>
      <c r="E12" s="60"/>
      <c r="F12" s="56"/>
      <c r="G12" s="56"/>
      <c r="H12" s="56"/>
      <c r="I12" s="56"/>
      <c r="J12" s="56"/>
      <c r="K12" s="56"/>
      <c r="L12" s="56"/>
      <c r="M12" s="56"/>
      <c r="N12" s="56"/>
      <c r="O12" s="56"/>
    </row>
    <row r="13" spans="1:15" ht="19.5" thickBot="1" x14ac:dyDescent="0.25">
      <c r="A13" s="435" t="s">
        <v>131</v>
      </c>
      <c r="B13" s="436"/>
      <c r="C13" s="436"/>
      <c r="D13" s="436"/>
      <c r="E13" s="436"/>
      <c r="F13" s="436"/>
      <c r="G13" s="436"/>
      <c r="H13" s="436"/>
      <c r="I13" s="436"/>
      <c r="J13" s="436"/>
      <c r="K13" s="436"/>
      <c r="L13" s="436"/>
      <c r="M13" s="437"/>
      <c r="O13" s="37"/>
    </row>
    <row r="14" spans="1:15" x14ac:dyDescent="0.2">
      <c r="A14" s="438" t="s">
        <v>132</v>
      </c>
      <c r="B14" s="440" t="s">
        <v>107</v>
      </c>
      <c r="C14" s="442" t="s">
        <v>108</v>
      </c>
      <c r="D14" s="442" t="s">
        <v>105</v>
      </c>
      <c r="E14" s="444" t="s">
        <v>109</v>
      </c>
      <c r="F14" s="440" t="s">
        <v>110</v>
      </c>
      <c r="G14" s="442" t="s">
        <v>111</v>
      </c>
      <c r="H14" s="440" t="s">
        <v>112</v>
      </c>
      <c r="I14" s="440" t="s">
        <v>113</v>
      </c>
      <c r="J14" s="440" t="s">
        <v>142</v>
      </c>
      <c r="K14" s="440" t="s">
        <v>227</v>
      </c>
      <c r="L14" s="440" t="s">
        <v>114</v>
      </c>
      <c r="M14" s="460" t="s">
        <v>115</v>
      </c>
      <c r="N14" s="431" t="s">
        <v>575</v>
      </c>
      <c r="O14" s="431" t="s">
        <v>578</v>
      </c>
    </row>
    <row r="15" spans="1:15" x14ac:dyDescent="0.2">
      <c r="A15" s="439"/>
      <c r="B15" s="441"/>
      <c r="C15" s="443"/>
      <c r="D15" s="443"/>
      <c r="E15" s="445"/>
      <c r="F15" s="441"/>
      <c r="G15" s="443"/>
      <c r="H15" s="441"/>
      <c r="I15" s="441"/>
      <c r="J15" s="441"/>
      <c r="K15" s="441"/>
      <c r="L15" s="441"/>
      <c r="M15" s="461"/>
      <c r="N15" s="432"/>
      <c r="O15" s="432"/>
    </row>
    <row r="16" spans="1:15" x14ac:dyDescent="0.2">
      <c r="A16" s="426" t="s">
        <v>133</v>
      </c>
      <c r="B16" s="441"/>
      <c r="C16" s="443"/>
      <c r="D16" s="443"/>
      <c r="E16" s="445"/>
      <c r="F16" s="441"/>
      <c r="G16" s="443"/>
      <c r="H16" s="441"/>
      <c r="I16" s="441"/>
      <c r="J16" s="441"/>
      <c r="K16" s="441"/>
      <c r="L16" s="441"/>
      <c r="M16" s="461"/>
      <c r="N16" s="432"/>
      <c r="O16" s="432"/>
    </row>
    <row r="17" spans="1:15" ht="13.5" thickBot="1" x14ac:dyDescent="0.25">
      <c r="A17" s="426" t="s">
        <v>134</v>
      </c>
      <c r="B17" s="441"/>
      <c r="C17" s="443"/>
      <c r="D17" s="443"/>
      <c r="E17" s="445"/>
      <c r="F17" s="441"/>
      <c r="G17" s="443"/>
      <c r="H17" s="441"/>
      <c r="I17" s="441"/>
      <c r="J17" s="441"/>
      <c r="K17" s="441"/>
      <c r="L17" s="441"/>
      <c r="M17" s="461"/>
      <c r="N17" s="432"/>
      <c r="O17" s="432"/>
    </row>
    <row r="18" spans="1:15" ht="63" customHeight="1" thickBot="1" x14ac:dyDescent="0.25">
      <c r="A18" s="50" t="s">
        <v>125</v>
      </c>
      <c r="B18" s="20" t="s">
        <v>363</v>
      </c>
      <c r="C18" s="20" t="s">
        <v>135</v>
      </c>
      <c r="D18" s="20" t="s">
        <v>135</v>
      </c>
      <c r="E18" s="20" t="s">
        <v>364</v>
      </c>
      <c r="F18" s="20" t="s">
        <v>364</v>
      </c>
      <c r="G18" s="20" t="s">
        <v>363</v>
      </c>
      <c r="H18" s="20" t="s">
        <v>135</v>
      </c>
      <c r="I18" s="20" t="s">
        <v>135</v>
      </c>
      <c r="J18" s="20" t="s">
        <v>235</v>
      </c>
      <c r="K18" s="43" t="s">
        <v>135</v>
      </c>
      <c r="L18" s="20" t="s">
        <v>135</v>
      </c>
      <c r="M18" s="20" t="s">
        <v>363</v>
      </c>
      <c r="N18" s="177" t="s">
        <v>596</v>
      </c>
      <c r="O18" s="177" t="s">
        <v>585</v>
      </c>
    </row>
    <row r="19" spans="1:15" ht="65.25" customHeight="1" thickBot="1" x14ac:dyDescent="0.25">
      <c r="A19" s="51" t="s">
        <v>203</v>
      </c>
      <c r="B19" s="20" t="s">
        <v>365</v>
      </c>
      <c r="C19" s="20" t="s">
        <v>422</v>
      </c>
      <c r="D19" s="20" t="s">
        <v>422</v>
      </c>
      <c r="E19" s="20" t="s">
        <v>366</v>
      </c>
      <c r="F19" s="20" t="s">
        <v>366</v>
      </c>
      <c r="G19" s="20" t="s">
        <v>365</v>
      </c>
      <c r="H19" s="20" t="s">
        <v>422</v>
      </c>
      <c r="I19" s="20" t="s">
        <v>422</v>
      </c>
      <c r="J19" s="20" t="s">
        <v>236</v>
      </c>
      <c r="K19" s="43" t="s">
        <v>136</v>
      </c>
      <c r="L19" s="20" t="s">
        <v>422</v>
      </c>
      <c r="M19" s="20" t="s">
        <v>365</v>
      </c>
      <c r="N19" s="177" t="s">
        <v>597</v>
      </c>
      <c r="O19" s="177" t="s">
        <v>586</v>
      </c>
    </row>
    <row r="20" spans="1:15" ht="56.25" customHeight="1" thickBot="1" x14ac:dyDescent="0.25">
      <c r="A20" s="53" t="s">
        <v>104</v>
      </c>
      <c r="B20" s="20" t="s">
        <v>367</v>
      </c>
      <c r="C20" s="20" t="s">
        <v>423</v>
      </c>
      <c r="D20" s="20" t="s">
        <v>423</v>
      </c>
      <c r="E20" s="20" t="s">
        <v>367</v>
      </c>
      <c r="F20" s="20" t="s">
        <v>367</v>
      </c>
      <c r="G20" s="20" t="s">
        <v>367</v>
      </c>
      <c r="H20" s="20" t="s">
        <v>423</v>
      </c>
      <c r="I20" s="20" t="s">
        <v>423</v>
      </c>
      <c r="J20" s="20" t="s">
        <v>237</v>
      </c>
      <c r="K20" s="43" t="s">
        <v>137</v>
      </c>
      <c r="L20" s="20" t="s">
        <v>423</v>
      </c>
      <c r="M20" s="20" t="s">
        <v>367</v>
      </c>
      <c r="N20" s="177" t="s">
        <v>598</v>
      </c>
      <c r="O20" s="177" t="s">
        <v>587</v>
      </c>
    </row>
    <row r="21" spans="1:15" ht="56.25" customHeight="1" thickBot="1" x14ac:dyDescent="0.25">
      <c r="A21" s="54" t="s">
        <v>206</v>
      </c>
      <c r="B21" s="20" t="s">
        <v>368</v>
      </c>
      <c r="C21" s="20" t="s">
        <v>424</v>
      </c>
      <c r="D21" s="20" t="s">
        <v>424</v>
      </c>
      <c r="E21" s="20" t="s">
        <v>369</v>
      </c>
      <c r="F21" s="20" t="s">
        <v>369</v>
      </c>
      <c r="G21" s="20" t="s">
        <v>368</v>
      </c>
      <c r="H21" s="20" t="s">
        <v>424</v>
      </c>
      <c r="I21" s="20" t="s">
        <v>424</v>
      </c>
      <c r="J21" s="20" t="s">
        <v>239</v>
      </c>
      <c r="K21" s="43" t="s">
        <v>238</v>
      </c>
      <c r="L21" s="20" t="s">
        <v>424</v>
      </c>
      <c r="M21" s="20" t="s">
        <v>368</v>
      </c>
      <c r="N21" s="177" t="s">
        <v>599</v>
      </c>
      <c r="O21" s="177" t="s">
        <v>588</v>
      </c>
    </row>
    <row r="22" spans="1:15" ht="51.75" customHeight="1" thickBot="1" x14ac:dyDescent="0.25">
      <c r="A22" s="55" t="s">
        <v>127</v>
      </c>
      <c r="B22" s="20" t="s">
        <v>241</v>
      </c>
      <c r="C22" s="20" t="s">
        <v>240</v>
      </c>
      <c r="D22" s="20" t="s">
        <v>240</v>
      </c>
      <c r="E22" s="20" t="s">
        <v>240</v>
      </c>
      <c r="F22" s="20" t="s">
        <v>240</v>
      </c>
      <c r="G22" s="20" t="s">
        <v>241</v>
      </c>
      <c r="H22" s="20" t="s">
        <v>240</v>
      </c>
      <c r="I22" s="20" t="s">
        <v>240</v>
      </c>
      <c r="J22" s="20" t="s">
        <v>242</v>
      </c>
      <c r="K22" s="43" t="s">
        <v>240</v>
      </c>
      <c r="L22" s="20" t="s">
        <v>240</v>
      </c>
      <c r="M22" s="20" t="s">
        <v>241</v>
      </c>
      <c r="N22" s="177" t="s">
        <v>600</v>
      </c>
      <c r="O22" s="177" t="s">
        <v>589</v>
      </c>
    </row>
  </sheetData>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6" orientation="landscape" r:id="rId1"/>
  <rowBreaks count="1" manualBreakCount="1">
    <brk id="1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F48"/>
  <sheetViews>
    <sheetView showGridLines="0" topLeftCell="A3" workbookViewId="0">
      <selection activeCell="C3" sqref="C3:C7"/>
    </sheetView>
  </sheetViews>
  <sheetFormatPr baseColWidth="10" defaultColWidth="11.42578125" defaultRowHeight="12.75" x14ac:dyDescent="0.2"/>
  <cols>
    <col min="1" max="1" width="11.42578125" style="13"/>
    <col min="2" max="2" width="15.5703125" style="13" customWidth="1"/>
    <col min="3" max="3" width="16" style="13" customWidth="1"/>
    <col min="4" max="4" width="37.85546875" style="13" customWidth="1"/>
    <col min="5" max="5" width="56.140625" style="13" customWidth="1"/>
    <col min="6" max="6" width="15.42578125" style="13" customWidth="1"/>
    <col min="7" max="16384" width="11.42578125" style="13"/>
  </cols>
  <sheetData>
    <row r="1" spans="2:6" ht="13.5" thickBot="1" x14ac:dyDescent="0.25">
      <c r="B1" s="472" t="s">
        <v>468</v>
      </c>
      <c r="C1" s="473"/>
      <c r="D1" s="473"/>
      <c r="E1" s="474"/>
      <c r="F1" s="161"/>
    </row>
    <row r="2" spans="2:6" ht="13.5" thickBot="1" x14ac:dyDescent="0.25">
      <c r="B2" s="162" t="s">
        <v>526</v>
      </c>
      <c r="C2" s="163" t="s">
        <v>259</v>
      </c>
      <c r="D2" s="164" t="s">
        <v>469</v>
      </c>
      <c r="E2" s="165" t="s">
        <v>0</v>
      </c>
    </row>
    <row r="3" spans="2:6" ht="12.75" customHeight="1" x14ac:dyDescent="0.2">
      <c r="B3" s="462" t="s">
        <v>472</v>
      </c>
      <c r="C3" s="489" t="s">
        <v>34</v>
      </c>
      <c r="D3" s="490" t="s">
        <v>470</v>
      </c>
      <c r="E3" s="138" t="s">
        <v>471</v>
      </c>
    </row>
    <row r="4" spans="2:6" x14ac:dyDescent="0.2">
      <c r="B4" s="463"/>
      <c r="C4" s="476"/>
      <c r="D4" s="467"/>
      <c r="E4" s="139" t="s">
        <v>473</v>
      </c>
    </row>
    <row r="5" spans="2:6" x14ac:dyDescent="0.2">
      <c r="B5" s="463"/>
      <c r="C5" s="476"/>
      <c r="D5" s="467"/>
      <c r="E5" s="140" t="s">
        <v>474</v>
      </c>
    </row>
    <row r="6" spans="2:6" x14ac:dyDescent="0.2">
      <c r="B6" s="463"/>
      <c r="C6" s="476"/>
      <c r="D6" s="467"/>
      <c r="E6" s="141" t="s">
        <v>475</v>
      </c>
    </row>
    <row r="7" spans="2:6" ht="13.5" thickBot="1" x14ac:dyDescent="0.25">
      <c r="B7" s="463"/>
      <c r="C7" s="469"/>
      <c r="D7" s="492"/>
      <c r="E7" s="142" t="s">
        <v>523</v>
      </c>
    </row>
    <row r="8" spans="2:6" x14ac:dyDescent="0.2">
      <c r="B8" s="463"/>
      <c r="C8" s="468" t="s">
        <v>35</v>
      </c>
      <c r="D8" s="490" t="s">
        <v>476</v>
      </c>
      <c r="E8" s="143" t="s">
        <v>477</v>
      </c>
    </row>
    <row r="9" spans="2:6" x14ac:dyDescent="0.2">
      <c r="B9" s="463"/>
      <c r="C9" s="476"/>
      <c r="D9" s="484"/>
      <c r="E9" s="144" t="s">
        <v>478</v>
      </c>
    </row>
    <row r="10" spans="2:6" ht="13.5" thickBot="1" x14ac:dyDescent="0.25">
      <c r="B10" s="463"/>
      <c r="C10" s="469"/>
      <c r="D10" s="471"/>
      <c r="E10" s="145" t="s">
        <v>479</v>
      </c>
    </row>
    <row r="11" spans="2:6" ht="25.5" customHeight="1" x14ac:dyDescent="0.2">
      <c r="B11" s="463"/>
      <c r="C11" s="475" t="s">
        <v>36</v>
      </c>
      <c r="D11" s="477" t="s">
        <v>527</v>
      </c>
      <c r="E11" s="146" t="s">
        <v>480</v>
      </c>
    </row>
    <row r="12" spans="2:6" ht="24" customHeight="1" x14ac:dyDescent="0.2">
      <c r="B12" s="463"/>
      <c r="C12" s="476"/>
      <c r="D12" s="478"/>
      <c r="E12" s="147" t="s">
        <v>481</v>
      </c>
    </row>
    <row r="13" spans="2:6" ht="24.75" customHeight="1" thickBot="1" x14ac:dyDescent="0.25">
      <c r="B13" s="463"/>
      <c r="C13" s="476"/>
      <c r="D13" s="491"/>
      <c r="E13" s="148" t="s">
        <v>482</v>
      </c>
    </row>
    <row r="14" spans="2:6" ht="28.5" customHeight="1" x14ac:dyDescent="0.2">
      <c r="B14" s="463"/>
      <c r="C14" s="481" t="s">
        <v>37</v>
      </c>
      <c r="D14" s="487" t="s">
        <v>483</v>
      </c>
      <c r="E14" s="149" t="s">
        <v>484</v>
      </c>
    </row>
    <row r="15" spans="2:6" ht="17.25" customHeight="1" x14ac:dyDescent="0.2">
      <c r="B15" s="463"/>
      <c r="C15" s="476"/>
      <c r="D15" s="478"/>
      <c r="E15" s="144" t="s">
        <v>485</v>
      </c>
    </row>
    <row r="16" spans="2:6" ht="26.25" thickBot="1" x14ac:dyDescent="0.25">
      <c r="B16" s="463"/>
      <c r="C16" s="476"/>
      <c r="D16" s="478"/>
      <c r="E16" s="144" t="s">
        <v>486</v>
      </c>
    </row>
    <row r="17" spans="2:5" ht="28.5" customHeight="1" x14ac:dyDescent="0.2">
      <c r="B17" s="463"/>
      <c r="C17" s="481" t="s">
        <v>226</v>
      </c>
      <c r="D17" s="487" t="s">
        <v>522</v>
      </c>
      <c r="E17" s="149" t="s">
        <v>487</v>
      </c>
    </row>
    <row r="18" spans="2:5" ht="21" customHeight="1" thickBot="1" x14ac:dyDescent="0.25">
      <c r="B18" s="463"/>
      <c r="C18" s="476"/>
      <c r="D18" s="478"/>
      <c r="E18" s="144" t="s">
        <v>488</v>
      </c>
    </row>
    <row r="19" spans="2:5" x14ac:dyDescent="0.2">
      <c r="B19" s="463"/>
      <c r="C19" s="486" t="s">
        <v>144</v>
      </c>
      <c r="D19" s="487" t="s">
        <v>529</v>
      </c>
      <c r="E19" s="149" t="s">
        <v>528</v>
      </c>
    </row>
    <row r="20" spans="2:5" x14ac:dyDescent="0.2">
      <c r="B20" s="463"/>
      <c r="C20" s="476"/>
      <c r="D20" s="467"/>
      <c r="E20" s="144" t="s">
        <v>489</v>
      </c>
    </row>
    <row r="21" spans="2:5" x14ac:dyDescent="0.2">
      <c r="B21" s="463"/>
      <c r="C21" s="476"/>
      <c r="D21" s="467"/>
      <c r="E21" s="144" t="s">
        <v>490</v>
      </c>
    </row>
    <row r="22" spans="2:5" ht="13.5" thickBot="1" x14ac:dyDescent="0.25">
      <c r="B22" s="463"/>
      <c r="C22" s="482"/>
      <c r="D22" s="488"/>
      <c r="E22" s="150" t="s">
        <v>491</v>
      </c>
    </row>
    <row r="23" spans="2:5" x14ac:dyDescent="0.2">
      <c r="B23" s="463"/>
      <c r="C23" s="489" t="s">
        <v>38</v>
      </c>
      <c r="D23" s="490" t="s">
        <v>492</v>
      </c>
      <c r="E23" s="151" t="s">
        <v>493</v>
      </c>
    </row>
    <row r="24" spans="2:5" x14ac:dyDescent="0.2">
      <c r="B24" s="463"/>
      <c r="C24" s="476"/>
      <c r="D24" s="478"/>
      <c r="E24" s="152" t="s">
        <v>494</v>
      </c>
    </row>
    <row r="25" spans="2:5" x14ac:dyDescent="0.2">
      <c r="B25" s="463"/>
      <c r="C25" s="476"/>
      <c r="D25" s="478"/>
      <c r="E25" s="152" t="s">
        <v>495</v>
      </c>
    </row>
    <row r="26" spans="2:5" x14ac:dyDescent="0.2">
      <c r="B26" s="463"/>
      <c r="C26" s="476"/>
      <c r="D26" s="478"/>
      <c r="E26" s="153" t="s">
        <v>496</v>
      </c>
    </row>
    <row r="27" spans="2:5" ht="13.5" thickBot="1" x14ac:dyDescent="0.25">
      <c r="B27" s="463"/>
      <c r="C27" s="476"/>
      <c r="D27" s="491"/>
      <c r="E27" s="147" t="s">
        <v>497</v>
      </c>
    </row>
    <row r="28" spans="2:5" ht="102" x14ac:dyDescent="0.2">
      <c r="B28" s="464"/>
      <c r="C28" s="166" t="s">
        <v>570</v>
      </c>
      <c r="D28" s="167" t="s">
        <v>577</v>
      </c>
      <c r="E28" s="154" t="s">
        <v>573</v>
      </c>
    </row>
    <row r="29" spans="2:5" ht="76.5" x14ac:dyDescent="0.2">
      <c r="B29" s="464"/>
      <c r="C29" s="168" t="s">
        <v>567</v>
      </c>
      <c r="D29" s="169" t="s">
        <v>569</v>
      </c>
      <c r="E29" s="155" t="s">
        <v>574</v>
      </c>
    </row>
    <row r="30" spans="2:5" ht="128.25" thickBot="1" x14ac:dyDescent="0.25">
      <c r="B30" s="465"/>
      <c r="C30" s="170" t="s">
        <v>568</v>
      </c>
      <c r="D30" s="171" t="s">
        <v>572</v>
      </c>
      <c r="E30" s="156" t="s">
        <v>571</v>
      </c>
    </row>
    <row r="31" spans="2:5" x14ac:dyDescent="0.2">
      <c r="B31" s="463" t="s">
        <v>524</v>
      </c>
      <c r="C31" s="475" t="s">
        <v>262</v>
      </c>
      <c r="D31" s="477" t="s">
        <v>498</v>
      </c>
      <c r="E31" s="146" t="s">
        <v>499</v>
      </c>
    </row>
    <row r="32" spans="2:5" x14ac:dyDescent="0.2">
      <c r="B32" s="479"/>
      <c r="C32" s="476"/>
      <c r="D32" s="478"/>
      <c r="E32" s="144" t="s">
        <v>500</v>
      </c>
    </row>
    <row r="33" spans="2:5" ht="26.25" thickBot="1" x14ac:dyDescent="0.25">
      <c r="B33" s="479"/>
      <c r="C33" s="476"/>
      <c r="D33" s="478"/>
      <c r="E33" s="144" t="s">
        <v>501</v>
      </c>
    </row>
    <row r="34" spans="2:5" x14ac:dyDescent="0.2">
      <c r="B34" s="479"/>
      <c r="C34" s="481" t="s">
        <v>39</v>
      </c>
      <c r="D34" s="466" t="s">
        <v>502</v>
      </c>
      <c r="E34" s="149" t="s">
        <v>503</v>
      </c>
    </row>
    <row r="35" spans="2:5" x14ac:dyDescent="0.2">
      <c r="B35" s="479"/>
      <c r="C35" s="476"/>
      <c r="D35" s="478"/>
      <c r="E35" s="144" t="s">
        <v>504</v>
      </c>
    </row>
    <row r="36" spans="2:5" x14ac:dyDescent="0.2">
      <c r="B36" s="479"/>
      <c r="C36" s="476"/>
      <c r="D36" s="478"/>
      <c r="E36" s="144" t="s">
        <v>505</v>
      </c>
    </row>
    <row r="37" spans="2:5" ht="13.5" thickBot="1" x14ac:dyDescent="0.25">
      <c r="B37" s="479"/>
      <c r="C37" s="482"/>
      <c r="D37" s="483"/>
      <c r="E37" s="150" t="s">
        <v>506</v>
      </c>
    </row>
    <row r="38" spans="2:5" x14ac:dyDescent="0.2">
      <c r="B38" s="479"/>
      <c r="C38" s="481" t="s">
        <v>40</v>
      </c>
      <c r="D38" s="466" t="s">
        <v>507</v>
      </c>
      <c r="E38" s="157" t="s">
        <v>508</v>
      </c>
    </row>
    <row r="39" spans="2:5" x14ac:dyDescent="0.2">
      <c r="B39" s="479"/>
      <c r="C39" s="476"/>
      <c r="D39" s="484"/>
      <c r="E39" s="158" t="s">
        <v>525</v>
      </c>
    </row>
    <row r="40" spans="2:5" x14ac:dyDescent="0.2">
      <c r="B40" s="479"/>
      <c r="C40" s="476"/>
      <c r="D40" s="484"/>
      <c r="E40" s="152" t="s">
        <v>509</v>
      </c>
    </row>
    <row r="41" spans="2:5" ht="13.5" thickBot="1" x14ac:dyDescent="0.25">
      <c r="B41" s="479"/>
      <c r="C41" s="482"/>
      <c r="D41" s="485"/>
      <c r="E41" s="159" t="s">
        <v>510</v>
      </c>
    </row>
    <row r="42" spans="2:5" ht="20.25" customHeight="1" x14ac:dyDescent="0.2">
      <c r="B42" s="479"/>
      <c r="C42" s="481" t="s">
        <v>41</v>
      </c>
      <c r="D42" s="466" t="s">
        <v>511</v>
      </c>
      <c r="E42" s="157" t="s">
        <v>512</v>
      </c>
    </row>
    <row r="43" spans="2:5" ht="21" customHeight="1" thickBot="1" x14ac:dyDescent="0.25">
      <c r="B43" s="479"/>
      <c r="C43" s="476"/>
      <c r="D43" s="484"/>
      <c r="E43" s="152" t="s">
        <v>513</v>
      </c>
    </row>
    <row r="44" spans="2:5" x14ac:dyDescent="0.2">
      <c r="B44" s="479"/>
      <c r="C44" s="481" t="s">
        <v>225</v>
      </c>
      <c r="D44" s="466" t="s">
        <v>514</v>
      </c>
      <c r="E44" s="149" t="s">
        <v>515</v>
      </c>
    </row>
    <row r="45" spans="2:5" x14ac:dyDescent="0.2">
      <c r="B45" s="479"/>
      <c r="C45" s="476"/>
      <c r="D45" s="467"/>
      <c r="E45" s="144" t="s">
        <v>516</v>
      </c>
    </row>
    <row r="46" spans="2:5" ht="17.25" customHeight="1" thickBot="1" x14ac:dyDescent="0.25">
      <c r="B46" s="479"/>
      <c r="C46" s="476"/>
      <c r="D46" s="467"/>
      <c r="E46" s="147" t="s">
        <v>517</v>
      </c>
    </row>
    <row r="47" spans="2:5" ht="30" customHeight="1" x14ac:dyDescent="0.2">
      <c r="B47" s="479"/>
      <c r="C47" s="468" t="s">
        <v>518</v>
      </c>
      <c r="D47" s="470" t="s">
        <v>519</v>
      </c>
      <c r="E47" s="143" t="s">
        <v>520</v>
      </c>
    </row>
    <row r="48" spans="2:5" ht="20.25" customHeight="1" thickBot="1" x14ac:dyDescent="0.25">
      <c r="B48" s="480"/>
      <c r="C48" s="469"/>
      <c r="D48" s="471"/>
      <c r="E48" s="160" t="s">
        <v>521</v>
      </c>
    </row>
  </sheetData>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98</vt:i4>
      </vt:variant>
    </vt:vector>
  </HeadingPairs>
  <TitlesOfParts>
    <vt:vector size="105"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'03-Seguimiento'!Área_de_impresión</vt:lpstr>
      <vt:lpstr>ESCALA!Área_de_impresión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2025-06-24T18:59:01Z</dcterms:modified>
</cp:coreProperties>
</file>