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NOVIEMBRE\PROD A\Seg_MR\RESPONSABLES\"/>
    </mc:Choice>
  </mc:AlternateContent>
  <bookViews>
    <workbookView xWindow="0" yWindow="0" windowWidth="12735" windowHeight="7200" activeTab="2"/>
  </bookViews>
  <sheets>
    <sheet name="01-Mapa de riesgo-UO" sheetId="12" r:id="rId1"/>
    <sheet name="02-Plan Mitigación" sheetId="8" r:id="rId2"/>
    <sheet name="03-Seguimiento" sheetId="7" r:id="rId3"/>
    <sheet name="Hoja1" sheetId="9" state="hidden" r:id="rId4"/>
    <sheet name="INSTRUCTIVO" sheetId="10" r:id="rId5"/>
    <sheet name="ESCALA" sheetId="11" r:id="rId6"/>
    <sheet name="FACTORES" sheetId="13" r:id="rId7"/>
  </sheets>
  <definedNames>
    <definedName name="_xlnm._FilterDatabase" localSheetId="0" hidden="1">'01-Mapa de riesgo-UO'!$A$8:$BA$76</definedName>
    <definedName name="_VICERRECTORÍA_INVESTIGACIONES_INNOVACIÓN_Y_EXTENSIÓN_">'01-Mapa de riesgo-UO'!$BE$195</definedName>
    <definedName name="_VICERRECTORÍA_RESPONSABILIDAD_SOCIAL_Y_BIENESTAR_UNIVERSITARIO_">'01-Mapa de riesgo-UO'!$BE$198</definedName>
    <definedName name="ACCION" localSheetId="0">'01-Mapa de riesgo-UO'!#REF!</definedName>
    <definedName name="ACCION">#REF!</definedName>
    <definedName name="ADMINISTRACIÓN_INSTITUCIONAL" localSheetId="0">'01-Mapa de riesgo-UO'!#REF!</definedName>
    <definedName name="ADMINISTRACIÓN_INSTITUCIONAL">#REF!</definedName>
    <definedName name="ADMISIONES_REGISTRO_CONTROL_ACADÉMICO" localSheetId="0">'01-Mapa de riesgo-UO'!#REF!</definedName>
    <definedName name="ADMISIONES_REGISTRO_CONTROL_ACADÉMICO">#REF!</definedName>
    <definedName name="ADMISIONES_REGISTRO_Y_CONTROL_ACADÉMICO">'01-Mapa de riesgo-UO'!$BZ$195</definedName>
    <definedName name="ALIANZAS_ESTRATÉGICAS" localSheetId="0">'01-Mapa de riesgo-UO'!#REF!</definedName>
    <definedName name="ALIANZAS_ESTRATÉGICAS">#REF!</definedName>
    <definedName name="Ambiental" localSheetId="0">'01-Mapa de riesgo-UO'!$K$202:$K$206</definedName>
    <definedName name="Ambiental">#REF!</definedName>
    <definedName name="Aplicados_efectivos_No_Documentados">'01-Mapa de riesgo-UO'!#REF!</definedName>
    <definedName name="Aplicados_No_efectivos">'01-Mapa de riesgo-UO'!#REF!</definedName>
    <definedName name="_xlnm.Print_Area" localSheetId="2">'03-Seguimiento'!$D$1:$AB$15</definedName>
    <definedName name="ASEGURAMIENTO_DE_LA_CALIDAD_INSTITUCIONAL" localSheetId="0">'01-Mapa de riesgo-UO'!$AX$203:$AX$205</definedName>
    <definedName name="ASEGURAMIENTO_DE_LA_CALIDAD_INSTITUCIONAL">#REF!</definedName>
    <definedName name="ASUMIR">'03-Seguimiento'!$W$131</definedName>
    <definedName name="BIBLIOTECA_E_INFORMACIÓN_CIENTIFICA" localSheetId="0">'01-Mapa de riesgo-UO'!$CA$195</definedName>
    <definedName name="BIBLIOTECA_E_INFORMACIÓN_CIENTIFICA">#REF!</definedName>
    <definedName name="BIENESTAR_INSTITUCIONAL" localSheetId="0">'01-Mapa de riesgo-UO'!#REF!</definedName>
    <definedName name="BIENESTAR_INSTITUCIONAL">#REF!</definedName>
    <definedName name="CLASE_RIESGO">'01-Mapa de riesgo-UO'!$J$194:$J$204</definedName>
    <definedName name="COBERTURA_CON_CALIDAD" localSheetId="0">'01-Mapa de riesgo-UO'!#REF!</definedName>
    <definedName name="COBERTURA_CON_CALIDAD">#REF!</definedName>
    <definedName name="COMPARTIR">'03-Seguimiento'!$X$131:$X$133</definedName>
    <definedName name="COMUNICACIONES" localSheetId="0">'01-Mapa de riesgo-UO'!#REF!</definedName>
    <definedName name="COMUNICACIONES">#REF!</definedName>
    <definedName name="Contable" localSheetId="0">'01-Mapa de riesgo-UO'!$L$202:$L$206</definedName>
    <definedName name="Contable">#REF!</definedName>
    <definedName name="CONTROL_INTERNO" localSheetId="0">'01-Mapa de riesgo-UO'!$BR$195</definedName>
    <definedName name="CONTROL_INTERNO">#REF!</definedName>
    <definedName name="CONTROL_INTERNO_DISCIPLINARIO" localSheetId="0">'01-Mapa de riesgo-UO'!$BS$195</definedName>
    <definedName name="CONTROL_INTERNO_DISCIPLINARIO">#REF!</definedName>
    <definedName name="CONTROL_SEGUIMIENTO" localSheetId="0">'01-Mapa de riesgo-UO'!$AX$207:$AX$214</definedName>
    <definedName name="CONTROL_SEGUIMIENTO">#REF!</definedName>
    <definedName name="CONTROLES">'01-Mapa de riesgo-UO'!$S$194:$S$198</definedName>
    <definedName name="Corrupción" localSheetId="0">'01-Mapa de riesgo-UO'!$M$202:$M$204</definedName>
    <definedName name="Corrupción">#REF!</definedName>
    <definedName name="Cumplimiento" localSheetId="0">'01-Mapa de riesgo-UO'!$N$202:$N$206</definedName>
    <definedName name="CUMPLIMIENTO">'03-Seguimiento'!#REF!</definedName>
    <definedName name="CUMPLIMIENTO_PARCIAL">'03-Seguimiento'!$W$139</definedName>
    <definedName name="CUMPLIMIENTO_TOTAL">'03-Seguimiento'!$Y$139:$Y$140</definedName>
    <definedName name="DEMAS" localSheetId="0">'01-Mapa de riesgo-UO'!#REF!</definedName>
    <definedName name="DEMAS">#REF!</definedName>
    <definedName name="Derechos_Humanos" localSheetId="0">'01-Mapa de riesgo-UO'!$O$202:$O$204</definedName>
    <definedName name="Derechos_Humanos">#REF!</definedName>
    <definedName name="DIRECCIONAMIENTO_INSTITUCIONAL" localSheetId="0">'01-Mapa de riesgo-UO'!#REF!</definedName>
    <definedName name="DIRECCIONAMIENTO_INSTITUCIONAL">#REF!</definedName>
    <definedName name="DOCENCIA" localSheetId="0">'01-Mapa de riesgo-UO'!#REF!</definedName>
    <definedName name="DOCENCIA">#REF!</definedName>
    <definedName name="Documentados_Aplicados_Efectivos">'01-Mapa de riesgo-UO'!#REF!</definedName>
    <definedName name="EGRESADOS" localSheetId="0">'01-Mapa de riesgo-UO'!#REF!</definedName>
    <definedName name="EGRESADOS">#REF!</definedName>
    <definedName name="Estratégico" localSheetId="0">'01-Mapa de riesgo-UO'!$P$202:$P$206</definedName>
    <definedName name="Estratégico">#REF!</definedName>
    <definedName name="EVAL_PERIODICIDAD">'01-Mapa de riesgo-UO'!$AK$194:$AK$195</definedName>
    <definedName name="EVITAR">'03-Seguimiento'!$AA$131:$AA$133</definedName>
    <definedName name="EXTENSIÓN_PROYECCIÓN_SOCIAL" localSheetId="0">'01-Mapa de riesgo-UO'!#REF!</definedName>
    <definedName name="EXTENSIÓN_PROYECCIÓN_SOCIAL">#REF!</definedName>
    <definedName name="EXTERNO">'01-Mapa de riesgo-UO'!$I$194:$I$199</definedName>
    <definedName name="FACTOR">'01-Mapa de riesgo-UO'!$G$194:$G$195</definedName>
    <definedName name="FACULTAD_BELLAS_ARTES_HUMANIDADES" localSheetId="0">'01-Mapa de riesgo-UO'!$CD$195:$CD$198</definedName>
    <definedName name="FACULTAD_BELLAS_ARTES_HUMANIDADES">#REF!</definedName>
    <definedName name="FACULTAD_CIENCIAS_AGRARIAS_AGROINDUSTRIA" localSheetId="0">'01-Mapa de riesgo-UO'!$CE$195:$CE$198</definedName>
    <definedName name="FACULTAD_CIENCIAS_AGRARIAS_AGROINDUSTRIA">#REF!</definedName>
    <definedName name="FACULTAD_CIENCIAS_AMBIENTALES" localSheetId="0">'01-Mapa de riesgo-UO'!$CF$195:$CF$198</definedName>
    <definedName name="FACULTAD_CIENCIAS_AMBIENTALES">#REF!</definedName>
    <definedName name="FACULTAD_CIENCIAS_BÁSICAS" localSheetId="0">'01-Mapa de riesgo-UO'!$CG$195:$CG$198</definedName>
    <definedName name="FACULTAD_CIENCIAS_BÁSICAS">#REF!</definedName>
    <definedName name="FACULTAD_CIENCIAS_DE_LA_EDUCACIÓN" localSheetId="0">'01-Mapa de riesgo-UO'!$CH$195:$CH$198</definedName>
    <definedName name="FACULTAD_CIENCIAS_DE_LA_EDUCACIÓN">#REF!</definedName>
    <definedName name="FACULTAD_CIENCIAS_DE_LA_SALUD" localSheetId="0">'01-Mapa de riesgo-UO'!$CI$195:$CI$198</definedName>
    <definedName name="FACULTAD_CIENCIAS_DE_LA_SALUD">#REF!</definedName>
    <definedName name="FACULTAD_DE_CIENCIAS_EMPRESARIALES">'01-Mapa de riesgo-UO'!$CJ$195:$CJ$198</definedName>
    <definedName name="FACULTAD_INGENIERÍA_INDUSTRIAL" localSheetId="0">'01-Mapa de riesgo-UO'!#REF!</definedName>
    <definedName name="FACULTAD_INGENIERÍA_INDUSTRIAL">#REF!</definedName>
    <definedName name="FACULTAD_INGENIERÍA_MECÁNICA" localSheetId="0">'01-Mapa de riesgo-UO'!$CK$195:$CK$198</definedName>
    <definedName name="FACULTAD_INGENIERÍA_MECÁNICA">#REF!</definedName>
    <definedName name="FACULTAD_INGENIERÍAS" localSheetId="0">'01-Mapa de riesgo-UO'!$CL$195:$CL$198</definedName>
    <definedName name="FACULTAD_INGENIERÍAS">#REF!</definedName>
    <definedName name="FACULTAD_TECNOLOGÍA">'01-Mapa de riesgo-UO'!$CM$195:$CM$198</definedName>
    <definedName name="Financiero" localSheetId="0">'01-Mapa de riesgo-UO'!$R$202:$R$206</definedName>
    <definedName name="Financiero">#REF!</definedName>
    <definedName name="GESTIÓN_DE_DOCUMENTOS" localSheetId="0">'01-Mapa de riesgo-UO'!#REF!</definedName>
    <definedName name="GESTIÓN_DE_DOCUMENTOS">#REF!</definedName>
    <definedName name="GESTIÓN_DE_SERVICIOS_INSTITUCIONALES" localSheetId="0">'01-Mapa de riesgo-UO'!$BX$195:$BX$196</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_TECNOLOGÍAS_INFORMÁTICAS_Y_SISTEMAS_DE_INFORMACIÓN">'01-Mapa de riesgo-UO'!$BV$195</definedName>
    <definedName name="GESTIÓN_DEL_TALENTO_HUMANO">'01-Mapa de riesgo-UO'!$BW$195:$BW$196</definedName>
    <definedName name="GESTIÓN_FINANCIERA" localSheetId="0">'01-Mapa de riesgo-UO'!$BU$195</definedName>
    <definedName name="GESTIÓN_FINANCIERA">#REF!</definedName>
    <definedName name="GRAVE" localSheetId="0">'01-Mapa de riesgo-UO'!$AY$195:$AY$198</definedName>
    <definedName name="GRAVE">'03-Seguimiento'!$G$136</definedName>
    <definedName name="GRUPO_INVESTIGACIÓN_AGUAS_SANEAMIENTO" localSheetId="0">'01-Mapa de riesgo-UO'!$CV$195</definedName>
    <definedName name="GRUPO_INVESTIGACIÓN_AGUAS_SANEAMIENTO">#REF!</definedName>
    <definedName name="Imagen" localSheetId="0">'01-Mapa de riesgo-UO'!$S$202:$S$206</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riesgo-UO'!$T$202:$T$204</definedName>
    <definedName name="Información">#REF!</definedName>
    <definedName name="INSTITUCIONAL">'01-Mapa de riesgo-UO'!$L$194:$L$195</definedName>
    <definedName name="INTERNACIONALIZACIÓN" localSheetId="0">'01-Mapa de riesgo-UO'!#REF!</definedName>
    <definedName name="INTERNACIONALIZACIÓN">#REF!</definedName>
    <definedName name="INTERNO">'01-Mapa de riesgo-UO'!$H$194:$H$200</definedName>
    <definedName name="INVESTIGACIÓN_E_INNOVACIÓN" localSheetId="0">'01-Mapa de riesgo-UO'!#REF!</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riesgo-UO'!$BK$195</definedName>
    <definedName name="JURIDICA">#REF!</definedName>
    <definedName name="Laborales" localSheetId="0">'01-Mapa de riesgo-UO'!#REF!</definedName>
    <definedName name="Laborales">#REF!</definedName>
    <definedName name="LABORATORIO_AGUAS_ALIMENTOS" localSheetId="0">'01-Mapa de riesgo-UO'!$CP$195</definedName>
    <definedName name="LABORATORIO_AGUAS_ALIMENTOS">#REF!</definedName>
    <definedName name="LABORATORIO_BIOLOGÍA_MOLECULAR">'01-Mapa de riesgo-UO'!$CW$195</definedName>
    <definedName name="LABORATORIO_DE_METROOLOGIA_DE_VARIABLES_ELECTRICAS" localSheetId="0">'01-Mapa de riesgo-UO'!$CQ$195</definedName>
    <definedName name="LABORATORIO_DE_METROOLOGIA_DE_VARIABLES_ELECTRICAS">#REF!</definedName>
    <definedName name="LABORATORIO_ENSAYOS_NO_DESTRUCTIVOS_DESTRUCTIVOS" localSheetId="0">'01-Mapa de riesgo-UO'!$CR$195</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riesgo-UO'!$CO$195</definedName>
    <definedName name="LABORATORIO_GENÉTICA_MÉDICA" localSheetId="0">'01-Mapa de riesgo-UO'!$CS$195</definedName>
    <definedName name="LABORATORIO_GENÉTICA_MÉDICA">#REF!</definedName>
    <definedName name="LABORATORIO_METROLOGÍA_DIMENSIONAL">'01-Mapa de riesgo-UO'!#REF!</definedName>
    <definedName name="LABORATORIO_QUÍMICA_AMBIENTAL" localSheetId="0">'01-Mapa de riesgo-UO'!$CT$195</definedName>
    <definedName name="LABORATORIO_QUÍMICA_AMBIENTAL">#REF!</definedName>
    <definedName name="LEVE" localSheetId="0">'01-Mapa de riesgo-UO'!$AW$195</definedName>
    <definedName name="LEVE">'03-Seguimiento'!$I$136:$I$1048576</definedName>
    <definedName name="MAPA" localSheetId="0">'01-Mapa de riesgo-UO'!$A$194:$A$196</definedName>
    <definedName name="MAPA">#REF!</definedName>
    <definedName name="MODERADO" localSheetId="0">'01-Mapa de riesgo-UO'!$AX$195:$AX$197</definedName>
    <definedName name="MODERADO">'03-Seguimiento'!$H$136:$H$1048576</definedName>
    <definedName name="NIVEL_AUTOMAT">'01-Mapa de riesgo-UO'!$AA$194:$AA$196</definedName>
    <definedName name="NIVEL_EXPOSICION">'01-Mapa de riesgo-UO'!$AT$194:$AT$196</definedName>
    <definedName name="nnnn" localSheetId="0">'01-Mapa de riesgo-UO'!#REF!</definedName>
    <definedName name="nnnn">#REF!</definedName>
    <definedName name="No_aplicados">'01-Mapa de riesgo-UO'!#REF!</definedName>
    <definedName name="NO_CUMPLIDA">'03-Seguimiento'!$X$139</definedName>
    <definedName name="No_existen">'01-Mapa de riesgo-UO'!#REF!</definedName>
    <definedName name="OBJETIVOS" localSheetId="0">'01-Mapa de riesgo-UO'!#REF!</definedName>
    <definedName name="OBJETIVOS">#REF!</definedName>
    <definedName name="OEC">'01-Mapa de riesgo-UO'!$BC$203:$BC$211</definedName>
    <definedName name="Operacional" localSheetId="0">'01-Mapa de riesgo-UO'!$W$202:$W$206</definedName>
    <definedName name="Operacional">#REF!</definedName>
    <definedName name="ORGANISMO_CERTIFICADOR_DE_SISTEMAS_DE_GESTIÓN_QLCT" localSheetId="0">'01-Mapa de riesgo-UO'!$CU$195</definedName>
    <definedName name="ORGANISMO_CERTIFICADOR_DE_SISTEMAS_DE_GESTIÓN_QLCT">#REF!</definedName>
    <definedName name="PDI" localSheetId="0">'01-Mapa de riesgo-UO'!$BC$194:$BC$198</definedName>
    <definedName name="PDI">#REF!</definedName>
    <definedName name="PERIODICIDAD">'01-Mapa de riesgo-UO'!$AL$194:$AL$203</definedName>
    <definedName name="PLANEACIÓN" localSheetId="0">'01-Mapa de riesgo-UO'!$BP$195:$BP$197</definedName>
    <definedName name="PLANEACIÓN">#REF!</definedName>
    <definedName name="PLANEACIÓN_">'01-Mapa de riesgo-UO'!$BE$196</definedName>
    <definedName name="PLANEACIÓN_PDI">'01-Mapa de riesgo-UO'!$DB$195</definedName>
    <definedName name="Presupuestal" localSheetId="0">'01-Mapa de riesgo-UO'!#REF!</definedName>
    <definedName name="Presupuestal">#REF!</definedName>
    <definedName name="PROBABILIDAD" localSheetId="0">'01-Mapa de riesgo-UO'!$N$194:$N$198</definedName>
    <definedName name="PROBABILIDAD">#REF!</definedName>
    <definedName name="PROCESOS" localSheetId="0">'01-Mapa de riesgo-UO'!$BG$194:$BG$221</definedName>
    <definedName name="PROCESOS">#REF!</definedName>
    <definedName name="PROCESOSA">'01-Mapa de riesgo-UO'!#REF!</definedName>
    <definedName name="RECTORÍA" localSheetId="0">'01-Mapa de riesgo-UO'!$BJ$195:$BJ$196</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CURSOS_INFORMÁTICOS_Y_EDUCATIVOS_CRIE">'01-Mapa de riesgo-UO'!$BY$195</definedName>
    <definedName name="REDUCIR">'03-Seguimiento'!$Y$131:$Y$133</definedName>
    <definedName name="RELACIONES_INTERNACIONALES" localSheetId="0">'01-Mapa de riesgo-UO'!$BQ$195</definedName>
    <definedName name="RELACIONES_INTERNACIONALES">#REF!</definedName>
    <definedName name="RELACIONES_INTERNACIONALES_">'01-Mapa de riesgo-UO'!#REF!</definedName>
    <definedName name="RESPONSABILIDAD">'01-Mapa de riesgo-UO'!$AG$194:$AG$195</definedName>
    <definedName name="RESPONSABLES_PDI" localSheetId="0">'01-Mapa de riesgo-UO'!#REF!</definedName>
    <definedName name="RESPONSABLES_PDI">#REF!</definedName>
    <definedName name="SECRETARIA_GENERAL" localSheetId="0">'01-Mapa de riesgo-UO'!$BT$195</definedName>
    <definedName name="SECRETARIA_GENERAL">#REF!</definedName>
    <definedName name="SECRETARIA_GENERAL_Gestión_de_Documentos">'01-Mapa de riesgo-UO'!#REF!</definedName>
    <definedName name="Seguridad_y_Salud_en_el_trabajo" localSheetId="0">'01-Mapa de riesgo-UO'!$AF$202:$AF$206</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riesgo-UO'!$AG$202:$AG$206</definedName>
    <definedName name="Tecnológico">#REF!</definedName>
    <definedName name="TIPO" localSheetId="0">'01-Mapa de riesgo-UO'!#REF!</definedName>
    <definedName name="TIPO">#REF!</definedName>
    <definedName name="_xlnm.Print_Titles" localSheetId="0">'01-Mapa de riesgo-UO'!$8:$9</definedName>
    <definedName name="_xlnm.Print_Titles" localSheetId="1">'02-Plan Mitigación'!$8:$9</definedName>
    <definedName name="_xlnm.Print_Titles" localSheetId="2">'03-Seguimiento'!$8:$9</definedName>
    <definedName name="TRANSFERIR">'03-Seguimiento'!$Z$131:$Z$133</definedName>
    <definedName name="Transparencia" localSheetId="0">'01-Mapa de riesgo-UO'!#REF!</definedName>
    <definedName name="Transparencia">#REF!</definedName>
    <definedName name="UNIDAD">'01-Mapa de riesgo-UO'!$BA$194:$BA$218</definedName>
    <definedName name="UNIVIRTUAL" localSheetId="0">'01-Mapa de riesgo-UO'!#REF!</definedName>
    <definedName name="UNIVIRTUAL">#REF!</definedName>
    <definedName name="VICERRECTORÍA_ACADÉMICA" localSheetId="0">'01-Mapa de riesgo-UO'!$BN$195:$BN$199</definedName>
    <definedName name="VICERRECTORÍA_ACADÉMICA">#REF!</definedName>
    <definedName name="VICERRECTORÍA_ACADÉMICA_">'01-Mapa de riesgo-UO'!$BE$194</definedName>
    <definedName name="VICERRECTORÍA_ACADÉMICA_PDI">'01-Mapa de riesgo-UO'!$CZ$195</definedName>
    <definedName name="VICERRECTORÍA_ACADÉMICA_Univirtual">'01-Mapa de riesgo-UO'!#REF!</definedName>
    <definedName name="VICERRECTORIA_ADMINISTRATIVA_FINANCIERA" localSheetId="0">'01-Mapa de riesgo-UO'!$BL$195:$BL$200</definedName>
    <definedName name="VICERRECTORIA_ADMINISTRATIVA_FINANCIERA">#REF!</definedName>
    <definedName name="VICERRECTORIA_ADMINISTRATIVA_FINANCIERA_">'01-Mapa de riesgo-UO'!#REF!</definedName>
    <definedName name="VICERRECTORÍA_ADMINISTRATIVA_FINANCIERA_">'01-Mapa de riesgo-UO'!$BE$197</definedName>
    <definedName name="VICERRECTORÍA_ADMINISTRATIVA_FINANCIERA_PDI">'01-Mapa de riesgo-UO'!$DC$195</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VICERRECTORÍA_INVESTIGACIONES_INNOVACIÓN_EXTENSIÓN_">'01-Mapa de riesgo-UO'!#REF!</definedName>
    <definedName name="VICERRECTORÍA_INVESTIGACIONES_INNOVACIÓN_Y_EXTENSIÓN">'01-Mapa de riesgo-UO'!$BM$195:$BM$198</definedName>
    <definedName name="VICERRECTORÍA_INVESTIGACIONES_INNOVACIÓN_Y_EXTENSIÓN_PDI">'01-Mapa de riesgo-UO'!$DA$195</definedName>
    <definedName name="VICERRECTORÍA_RESPONSABILIDAD_SOCIAL_Y_BIENESTAR_UNIVERSITARIO">'01-Mapa de riesgo-UO'!$BO$195:$BO$196</definedName>
    <definedName name="VICERRECTORÍA_RESPONSABILIDAD_SOCIAL_Y_BIENESTAR_UNIVERSITARIO_PDI">'01-Mapa de riesgo-UO'!$DD$195</definedName>
    <definedName name="X">'01-Mapa de riesgo-UO'!#REF!</definedName>
    <definedName name="Y">'01-Mapa de riesgo-UO'!#REF!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11" i="12" l="1"/>
  <c r="AO12" i="12"/>
  <c r="AO13" i="12"/>
  <c r="AJ11" i="12"/>
  <c r="AJ12" i="12"/>
  <c r="AJ13" i="12"/>
  <c r="AI11" i="12" l="1"/>
  <c r="AH11" i="12" s="1"/>
  <c r="AN11" i="12"/>
  <c r="AM11" i="12" s="1"/>
  <c r="AA136" i="7"/>
  <c r="D10" i="7" l="1"/>
  <c r="AE11" i="12"/>
  <c r="AE12" i="12"/>
  <c r="AE13" i="12"/>
  <c r="Z11" i="12"/>
  <c r="Z12" i="12"/>
  <c r="Z13" i="12"/>
  <c r="Y11" i="12" l="1"/>
  <c r="X11" i="12" s="1"/>
  <c r="AD11" i="12"/>
  <c r="AC11" i="12" s="1"/>
  <c r="M12" i="7"/>
  <c r="C13" i="8" l="1"/>
  <c r="C16" i="8"/>
  <c r="C19" i="8"/>
  <c r="C22" i="8"/>
  <c r="C25" i="8"/>
  <c r="C28" i="8"/>
  <c r="C31" i="8"/>
  <c r="C34" i="8"/>
  <c r="C37" i="8"/>
  <c r="C40" i="8"/>
  <c r="C43" i="8"/>
  <c r="C46" i="8"/>
  <c r="C49" i="8"/>
  <c r="C52" i="8"/>
  <c r="C55" i="8"/>
  <c r="C58" i="8"/>
  <c r="C61" i="8"/>
  <c r="C64" i="8"/>
  <c r="C67" i="8"/>
  <c r="C70" i="8"/>
  <c r="C73" i="8"/>
  <c r="C10" i="8"/>
  <c r="B10" i="7"/>
  <c r="B13" i="7"/>
  <c r="C16" i="7"/>
  <c r="C19" i="7"/>
  <c r="C22" i="7"/>
  <c r="C25" i="7"/>
  <c r="C28" i="7"/>
  <c r="C31" i="7"/>
  <c r="C34" i="7"/>
  <c r="C37" i="7"/>
  <c r="C40" i="7"/>
  <c r="C43" i="7"/>
  <c r="C46" i="7"/>
  <c r="C49" i="7"/>
  <c r="C52" i="7"/>
  <c r="C55" i="7"/>
  <c r="C58" i="7"/>
  <c r="C61" i="7"/>
  <c r="C64" i="7"/>
  <c r="C67" i="7"/>
  <c r="C70" i="7"/>
  <c r="C73" i="7"/>
  <c r="C13" i="7"/>
  <c r="C10" i="7"/>
  <c r="E11" i="12" l="1"/>
  <c r="Q11" i="12"/>
  <c r="O11" i="12"/>
  <c r="C17" i="12"/>
  <c r="C11" i="12"/>
  <c r="C14" i="12"/>
  <c r="C20" i="12"/>
  <c r="C23" i="12"/>
  <c r="C26" i="12"/>
  <c r="C29" i="12"/>
  <c r="C32" i="12"/>
  <c r="C35" i="12"/>
  <c r="C38" i="12"/>
  <c r="C41" i="12"/>
  <c r="C44" i="12"/>
  <c r="C47" i="12"/>
  <c r="C50" i="12"/>
  <c r="C53" i="12"/>
  <c r="C56" i="12"/>
  <c r="C59" i="12"/>
  <c r="C62" i="12"/>
  <c r="C65" i="12"/>
  <c r="C68" i="12"/>
  <c r="C71" i="12"/>
  <c r="C74" i="12"/>
  <c r="E14" i="12" l="1"/>
  <c r="E29" i="12"/>
  <c r="E23" i="12"/>
  <c r="E20" i="12"/>
  <c r="E17" i="12"/>
  <c r="T12" i="12" l="1"/>
  <c r="T11" i="12"/>
  <c r="T13" i="12"/>
  <c r="T14" i="12"/>
  <c r="BO194" i="12"/>
  <c r="BM194" i="12"/>
  <c r="BL194" i="12"/>
  <c r="BJ194" i="12"/>
  <c r="U11" i="12" l="1"/>
  <c r="V11" i="12" s="1"/>
  <c r="AQ11" i="12" l="1"/>
  <c r="T16" i="12"/>
  <c r="T15" i="12"/>
  <c r="Q14" i="12"/>
  <c r="O14" i="12"/>
  <c r="U14" i="12" l="1"/>
  <c r="R14" i="12"/>
  <c r="E74" i="12"/>
  <c r="E71" i="12"/>
  <c r="E68" i="12"/>
  <c r="E65" i="12"/>
  <c r="E62" i="12"/>
  <c r="E59" i="12"/>
  <c r="E56" i="12"/>
  <c r="E53" i="12"/>
  <c r="E50" i="12"/>
  <c r="E47" i="12"/>
  <c r="E44" i="12"/>
  <c r="E41" i="12"/>
  <c r="E38" i="12"/>
  <c r="E35" i="12"/>
  <c r="E32" i="12"/>
  <c r="E26" i="12"/>
  <c r="V14" i="12" l="1"/>
  <c r="Z14" i="12"/>
  <c r="Z15" i="12"/>
  <c r="Z16" i="12"/>
  <c r="Z17" i="12"/>
  <c r="Z18" i="12"/>
  <c r="Z19" i="12"/>
  <c r="Z20" i="12"/>
  <c r="Z21" i="12"/>
  <c r="Z22" i="12"/>
  <c r="Z23" i="12"/>
  <c r="Z24" i="12"/>
  <c r="Z25" i="12"/>
  <c r="Z26" i="12"/>
  <c r="Z27" i="12"/>
  <c r="Z28" i="12"/>
  <c r="Z29" i="12"/>
  <c r="Z30" i="12"/>
  <c r="Z31" i="12"/>
  <c r="Z32" i="12"/>
  <c r="Z33" i="12"/>
  <c r="Z34" i="12"/>
  <c r="Z35" i="12"/>
  <c r="Z36" i="12"/>
  <c r="Z37" i="12"/>
  <c r="Z38" i="12"/>
  <c r="Z39" i="12"/>
  <c r="Z40" i="12"/>
  <c r="Z41" i="12"/>
  <c r="Z42" i="12"/>
  <c r="Z43" i="12"/>
  <c r="Z44" i="12"/>
  <c r="Z45" i="12"/>
  <c r="Z46" i="12"/>
  <c r="Z47" i="12"/>
  <c r="Z48" i="12"/>
  <c r="Z49" i="12"/>
  <c r="Z50" i="12"/>
  <c r="Z51" i="12"/>
  <c r="Z52" i="12"/>
  <c r="Z53" i="12"/>
  <c r="Z54" i="12"/>
  <c r="Z55" i="12"/>
  <c r="Z56" i="12"/>
  <c r="Z57" i="12"/>
  <c r="Z58" i="12"/>
  <c r="Z59" i="12"/>
  <c r="Z60" i="12"/>
  <c r="Z61" i="12"/>
  <c r="Z62" i="12"/>
  <c r="Z63" i="12"/>
  <c r="Z64" i="12"/>
  <c r="Z65" i="12"/>
  <c r="Z66" i="12"/>
  <c r="Z67" i="12"/>
  <c r="Z68" i="12"/>
  <c r="Z69" i="12"/>
  <c r="Z70" i="12"/>
  <c r="Z71" i="12"/>
  <c r="Z72" i="12"/>
  <c r="Z73" i="12"/>
  <c r="Z74" i="12"/>
  <c r="Z75" i="12"/>
  <c r="Z76" i="12"/>
  <c r="Y74" i="12" l="1"/>
  <c r="X74" i="12" s="1"/>
  <c r="Y50" i="12"/>
  <c r="X50" i="12" s="1"/>
  <c r="Y17" i="12"/>
  <c r="X17" i="12" s="1"/>
  <c r="Y62" i="12"/>
  <c r="X62" i="12" s="1"/>
  <c r="Y38" i="12"/>
  <c r="X38" i="12" s="1"/>
  <c r="Y14" i="12"/>
  <c r="Y26" i="12"/>
  <c r="X26" i="12" s="1"/>
  <c r="Y56" i="12"/>
  <c r="X56" i="12" s="1"/>
  <c r="Y32" i="12"/>
  <c r="X32" i="12" s="1"/>
  <c r="Y23" i="12"/>
  <c r="X23" i="12" s="1"/>
  <c r="Y68" i="12"/>
  <c r="X68" i="12" s="1"/>
  <c r="Y44" i="12"/>
  <c r="X44" i="12" s="1"/>
  <c r="Y20" i="12"/>
  <c r="X20" i="12" s="1"/>
  <c r="Y29" i="12"/>
  <c r="X29" i="12" s="1"/>
  <c r="Y53" i="12"/>
  <c r="X53" i="12" s="1"/>
  <c r="Y41" i="12"/>
  <c r="X41" i="12" s="1"/>
  <c r="Y65" i="12"/>
  <c r="X65" i="12" s="1"/>
  <c r="Y71" i="12"/>
  <c r="X71" i="12" s="1"/>
  <c r="Y47" i="12"/>
  <c r="X47" i="12" s="1"/>
  <c r="Y59" i="12"/>
  <c r="X59" i="12" s="1"/>
  <c r="Y35" i="12"/>
  <c r="X35" i="12" s="1"/>
  <c r="BZ194" i="12"/>
  <c r="BY194" i="12"/>
  <c r="BW194" i="12"/>
  <c r="BV194" i="12"/>
  <c r="BK194" i="12"/>
  <c r="CA194" i="12"/>
  <c r="BX194" i="12"/>
  <c r="BU194" i="12"/>
  <c r="BT194" i="12"/>
  <c r="BS194" i="12"/>
  <c r="BR194" i="12"/>
  <c r="BQ194" i="12"/>
  <c r="BP194" i="12"/>
  <c r="BN194" i="12"/>
  <c r="X14" i="12" l="1"/>
  <c r="AO14" i="12"/>
  <c r="AO15" i="12"/>
  <c r="AO16" i="12"/>
  <c r="AO17" i="12"/>
  <c r="AO18" i="12"/>
  <c r="AO19" i="12"/>
  <c r="AO20" i="12"/>
  <c r="AO21" i="12"/>
  <c r="AO22" i="12"/>
  <c r="AO23" i="12"/>
  <c r="AO24" i="12"/>
  <c r="AO25" i="12"/>
  <c r="AO26" i="12"/>
  <c r="AO27" i="12"/>
  <c r="AO28" i="12"/>
  <c r="AO29" i="12"/>
  <c r="AO30" i="12"/>
  <c r="AO31" i="12"/>
  <c r="AO32" i="12"/>
  <c r="AO33" i="12"/>
  <c r="AO34" i="12"/>
  <c r="AO35" i="12"/>
  <c r="AO36" i="12"/>
  <c r="AO37" i="12"/>
  <c r="AO38" i="12"/>
  <c r="AO39" i="12"/>
  <c r="AO40" i="12"/>
  <c r="AO41" i="12"/>
  <c r="AO42" i="12"/>
  <c r="AO43" i="12"/>
  <c r="AO44" i="12"/>
  <c r="AO45" i="12"/>
  <c r="AO46" i="12"/>
  <c r="AO47" i="12"/>
  <c r="AO48" i="12"/>
  <c r="AO49" i="12"/>
  <c r="AO50" i="12"/>
  <c r="AO51" i="12"/>
  <c r="AO52" i="12"/>
  <c r="AO53" i="12"/>
  <c r="AO54" i="12"/>
  <c r="AO55" i="12"/>
  <c r="AO56" i="12"/>
  <c r="AO57" i="12"/>
  <c r="AO58" i="12"/>
  <c r="AO59" i="12"/>
  <c r="AO60" i="12"/>
  <c r="AO61" i="12"/>
  <c r="AO62" i="12"/>
  <c r="AO63" i="12"/>
  <c r="AO64" i="12"/>
  <c r="AO65" i="12"/>
  <c r="AO66" i="12"/>
  <c r="AO67" i="12"/>
  <c r="AO68" i="12"/>
  <c r="AO69" i="12"/>
  <c r="AO70" i="12"/>
  <c r="AO71" i="12"/>
  <c r="AO72" i="12"/>
  <c r="AO73" i="12"/>
  <c r="AO74" i="12"/>
  <c r="AO75" i="12"/>
  <c r="AO76" i="12"/>
  <c r="AN74" i="12" l="1"/>
  <c r="AN26" i="12"/>
  <c r="AN14" i="12"/>
  <c r="AM14" i="12" s="1"/>
  <c r="AN35" i="12"/>
  <c r="AN17" i="12"/>
  <c r="AM17" i="12" s="1"/>
  <c r="AN20" i="12"/>
  <c r="AN32" i="12"/>
  <c r="AN23" i="12"/>
  <c r="AN71" i="12"/>
  <c r="AN68" i="12"/>
  <c r="AN65" i="12"/>
  <c r="AN62" i="12"/>
  <c r="AN59" i="12"/>
  <c r="AN56" i="12"/>
  <c r="AN53" i="12"/>
  <c r="AN50" i="12"/>
  <c r="AN47" i="12"/>
  <c r="AN44" i="12"/>
  <c r="AN41" i="12"/>
  <c r="AN38" i="12"/>
  <c r="AN29" i="12"/>
  <c r="AE26" i="12" l="1"/>
  <c r="AJ26" i="12"/>
  <c r="AM26" i="12"/>
  <c r="AE27" i="12"/>
  <c r="AJ27" i="12"/>
  <c r="AE28" i="12"/>
  <c r="AJ28" i="12"/>
  <c r="AI26" i="12" l="1"/>
  <c r="AH26" i="12" s="1"/>
  <c r="AD26" i="12"/>
  <c r="AC26" i="12" s="1"/>
  <c r="AE14" i="12"/>
  <c r="AE15" i="12"/>
  <c r="AE16" i="12"/>
  <c r="AE17" i="12"/>
  <c r="AE18" i="12"/>
  <c r="AE19" i="12"/>
  <c r="AE20" i="12"/>
  <c r="AE21" i="12"/>
  <c r="AE22" i="12"/>
  <c r="AE23" i="12"/>
  <c r="AE24" i="12"/>
  <c r="AE25" i="12"/>
  <c r="AE29" i="12"/>
  <c r="AE30" i="12"/>
  <c r="AE31" i="12"/>
  <c r="AE32" i="12"/>
  <c r="AE33" i="12"/>
  <c r="AE34" i="12"/>
  <c r="AE35" i="12"/>
  <c r="AE36" i="12"/>
  <c r="AE37" i="12"/>
  <c r="AE38" i="12"/>
  <c r="AE39" i="12"/>
  <c r="AE40" i="12"/>
  <c r="AE41" i="12"/>
  <c r="AE42" i="12"/>
  <c r="AE43" i="12"/>
  <c r="AE44" i="12"/>
  <c r="AE45" i="12"/>
  <c r="AE46" i="12"/>
  <c r="AE47" i="12"/>
  <c r="AE48" i="12"/>
  <c r="AE49" i="12"/>
  <c r="AE50" i="12"/>
  <c r="AE51" i="12"/>
  <c r="AE52" i="12"/>
  <c r="AE53" i="12"/>
  <c r="AE54" i="12"/>
  <c r="AE55" i="12"/>
  <c r="AE56" i="12"/>
  <c r="AE57" i="12"/>
  <c r="AE58" i="12"/>
  <c r="AE59" i="12"/>
  <c r="AE60" i="12"/>
  <c r="AE61" i="12"/>
  <c r="AE62" i="12"/>
  <c r="AE63" i="12"/>
  <c r="AE64" i="12"/>
  <c r="AE65" i="12"/>
  <c r="AE66" i="12"/>
  <c r="AE67" i="12"/>
  <c r="AE68" i="12"/>
  <c r="AE69" i="12"/>
  <c r="AE70" i="12"/>
  <c r="AE71" i="12"/>
  <c r="AE72" i="12"/>
  <c r="AE73" i="12"/>
  <c r="AE74" i="12"/>
  <c r="AE75" i="12"/>
  <c r="AE76" i="12"/>
  <c r="AD53" i="12" l="1"/>
  <c r="AD29" i="12"/>
  <c r="AC29" i="12" s="1"/>
  <c r="AD14" i="12"/>
  <c r="AD47" i="12"/>
  <c r="AD20" i="12"/>
  <c r="AC20" i="12" s="1"/>
  <c r="AD68" i="12"/>
  <c r="AD17" i="12"/>
  <c r="AC17" i="12" s="1"/>
  <c r="AD59" i="12"/>
  <c r="AD35" i="12"/>
  <c r="AC35" i="12" s="1"/>
  <c r="AD74" i="12"/>
  <c r="AC74" i="12" s="1"/>
  <c r="AD23" i="12"/>
  <c r="J49" i="7"/>
  <c r="AC14" i="12" l="1"/>
  <c r="J73" i="7"/>
  <c r="J70" i="7"/>
  <c r="J67" i="7"/>
  <c r="J64" i="7"/>
  <c r="J61" i="7"/>
  <c r="J58" i="7"/>
  <c r="J55" i="7"/>
  <c r="J52" i="7"/>
  <c r="J46" i="7"/>
  <c r="J43" i="7"/>
  <c r="J40" i="7"/>
  <c r="J37" i="7"/>
  <c r="J34" i="7"/>
  <c r="J31" i="7"/>
  <c r="J28" i="7"/>
  <c r="J25" i="7"/>
  <c r="J22" i="7"/>
  <c r="J19" i="7"/>
  <c r="J16" i="7"/>
  <c r="J13" i="7"/>
  <c r="J10" i="7"/>
  <c r="M11" i="7" l="1"/>
  <c r="N11" i="7"/>
  <c r="O11" i="7"/>
  <c r="P11" i="7"/>
  <c r="Q11" i="7"/>
  <c r="N12" i="7"/>
  <c r="O12" i="7"/>
  <c r="P12" i="7"/>
  <c r="Q12" i="7"/>
  <c r="M13" i="7"/>
  <c r="N13" i="7"/>
  <c r="O13" i="7"/>
  <c r="P13" i="7"/>
  <c r="Q13" i="7"/>
  <c r="M14" i="7"/>
  <c r="N14" i="7"/>
  <c r="O14" i="7"/>
  <c r="P14" i="7"/>
  <c r="Q14" i="7"/>
  <c r="M15" i="7"/>
  <c r="N15" i="7"/>
  <c r="O15" i="7"/>
  <c r="P15" i="7"/>
  <c r="Q15" i="7"/>
  <c r="M16" i="7"/>
  <c r="N16" i="7"/>
  <c r="O16" i="7"/>
  <c r="P16" i="7"/>
  <c r="Q16" i="7"/>
  <c r="M17" i="7"/>
  <c r="N17" i="7"/>
  <c r="O17" i="7"/>
  <c r="P17" i="7"/>
  <c r="Q17" i="7"/>
  <c r="M18" i="7"/>
  <c r="N18" i="7"/>
  <c r="O18" i="7"/>
  <c r="P18" i="7"/>
  <c r="Q18" i="7"/>
  <c r="M19" i="7"/>
  <c r="N19" i="7"/>
  <c r="O19" i="7"/>
  <c r="P19" i="7"/>
  <c r="Q19" i="7"/>
  <c r="M20" i="7"/>
  <c r="N20" i="7"/>
  <c r="O20" i="7"/>
  <c r="P20" i="7"/>
  <c r="Q20" i="7"/>
  <c r="M21" i="7"/>
  <c r="N21" i="7"/>
  <c r="O21" i="7"/>
  <c r="P21" i="7"/>
  <c r="Q21" i="7"/>
  <c r="M22" i="7"/>
  <c r="N22" i="7"/>
  <c r="O22" i="7"/>
  <c r="P22" i="7"/>
  <c r="Q22" i="7"/>
  <c r="M23" i="7"/>
  <c r="N23" i="7"/>
  <c r="O23" i="7"/>
  <c r="P23" i="7"/>
  <c r="Q23" i="7"/>
  <c r="M24" i="7"/>
  <c r="N24" i="7"/>
  <c r="O24" i="7"/>
  <c r="P24" i="7"/>
  <c r="Q24" i="7"/>
  <c r="M25" i="7"/>
  <c r="N25" i="7"/>
  <c r="O25" i="7"/>
  <c r="P25" i="7"/>
  <c r="Q25" i="7"/>
  <c r="M26" i="7"/>
  <c r="N26" i="7"/>
  <c r="O26" i="7"/>
  <c r="P26" i="7"/>
  <c r="Q26" i="7"/>
  <c r="M27" i="7"/>
  <c r="N27" i="7"/>
  <c r="O27" i="7"/>
  <c r="P27" i="7"/>
  <c r="Q27" i="7"/>
  <c r="M28" i="7"/>
  <c r="N28" i="7"/>
  <c r="O28" i="7"/>
  <c r="P28" i="7"/>
  <c r="Q28" i="7"/>
  <c r="M29" i="7"/>
  <c r="N29" i="7"/>
  <c r="O29" i="7"/>
  <c r="P29" i="7"/>
  <c r="Q29" i="7"/>
  <c r="M30" i="7"/>
  <c r="N30" i="7"/>
  <c r="O30" i="7"/>
  <c r="P30" i="7"/>
  <c r="Q30" i="7"/>
  <c r="M31" i="7"/>
  <c r="N31" i="7"/>
  <c r="O31" i="7"/>
  <c r="P31" i="7"/>
  <c r="Q31" i="7"/>
  <c r="M32" i="7"/>
  <c r="N32" i="7"/>
  <c r="O32" i="7"/>
  <c r="P32" i="7"/>
  <c r="Q32" i="7"/>
  <c r="M33" i="7"/>
  <c r="N33" i="7"/>
  <c r="O33" i="7"/>
  <c r="P33" i="7"/>
  <c r="Q33" i="7"/>
  <c r="M34" i="7"/>
  <c r="N34" i="7"/>
  <c r="O34" i="7"/>
  <c r="P34" i="7"/>
  <c r="Q34" i="7"/>
  <c r="M35" i="7"/>
  <c r="N35" i="7"/>
  <c r="O35" i="7"/>
  <c r="P35" i="7"/>
  <c r="Q35" i="7"/>
  <c r="M36" i="7"/>
  <c r="N36" i="7"/>
  <c r="O36" i="7"/>
  <c r="P36" i="7"/>
  <c r="Q36" i="7"/>
  <c r="M37" i="7"/>
  <c r="N37" i="7"/>
  <c r="O37" i="7"/>
  <c r="P37" i="7"/>
  <c r="Q37" i="7"/>
  <c r="M38" i="7"/>
  <c r="N38" i="7"/>
  <c r="O38" i="7"/>
  <c r="P38" i="7"/>
  <c r="Q38" i="7"/>
  <c r="M39" i="7"/>
  <c r="N39" i="7"/>
  <c r="O39" i="7"/>
  <c r="P39" i="7"/>
  <c r="Q39" i="7"/>
  <c r="M40" i="7"/>
  <c r="N40" i="7"/>
  <c r="O40" i="7"/>
  <c r="P40" i="7"/>
  <c r="Q40" i="7"/>
  <c r="M41" i="7"/>
  <c r="N41" i="7"/>
  <c r="O41" i="7"/>
  <c r="P41" i="7"/>
  <c r="Q41" i="7"/>
  <c r="M42" i="7"/>
  <c r="N42" i="7"/>
  <c r="O42" i="7"/>
  <c r="P42" i="7"/>
  <c r="Q42" i="7"/>
  <c r="M43" i="7"/>
  <c r="N43" i="7"/>
  <c r="O43" i="7"/>
  <c r="P43" i="7"/>
  <c r="Q43" i="7"/>
  <c r="M44" i="7"/>
  <c r="N44" i="7"/>
  <c r="O44" i="7"/>
  <c r="P44" i="7"/>
  <c r="Q44" i="7"/>
  <c r="M45" i="7"/>
  <c r="N45" i="7"/>
  <c r="O45" i="7"/>
  <c r="P45" i="7"/>
  <c r="Q45" i="7"/>
  <c r="M46" i="7"/>
  <c r="N46" i="7"/>
  <c r="O46" i="7"/>
  <c r="P46" i="7"/>
  <c r="Q46" i="7"/>
  <c r="M47" i="7"/>
  <c r="N47" i="7"/>
  <c r="O47" i="7"/>
  <c r="P47" i="7"/>
  <c r="Q47" i="7"/>
  <c r="M48" i="7"/>
  <c r="N48" i="7"/>
  <c r="O48" i="7"/>
  <c r="P48" i="7"/>
  <c r="Q48" i="7"/>
  <c r="M49" i="7"/>
  <c r="N49" i="7"/>
  <c r="O49" i="7"/>
  <c r="P49" i="7"/>
  <c r="Q49" i="7"/>
  <c r="M50" i="7"/>
  <c r="N50" i="7"/>
  <c r="O50" i="7"/>
  <c r="P50" i="7"/>
  <c r="Q50" i="7"/>
  <c r="M51" i="7"/>
  <c r="N51" i="7"/>
  <c r="O51" i="7"/>
  <c r="P51" i="7"/>
  <c r="Q51" i="7"/>
  <c r="M52" i="7"/>
  <c r="N52" i="7"/>
  <c r="O52" i="7"/>
  <c r="P52" i="7"/>
  <c r="Q52" i="7"/>
  <c r="M53" i="7"/>
  <c r="N53" i="7"/>
  <c r="O53" i="7"/>
  <c r="P53" i="7"/>
  <c r="Q53" i="7"/>
  <c r="M54" i="7"/>
  <c r="N54" i="7"/>
  <c r="O54" i="7"/>
  <c r="P54" i="7"/>
  <c r="Q54" i="7"/>
  <c r="M55" i="7"/>
  <c r="N55" i="7"/>
  <c r="O55" i="7"/>
  <c r="P55" i="7"/>
  <c r="Q55" i="7"/>
  <c r="M56" i="7"/>
  <c r="N56" i="7"/>
  <c r="O56" i="7"/>
  <c r="P56" i="7"/>
  <c r="Q56" i="7"/>
  <c r="M57" i="7"/>
  <c r="N57" i="7"/>
  <c r="O57" i="7"/>
  <c r="P57" i="7"/>
  <c r="Q57" i="7"/>
  <c r="M58" i="7"/>
  <c r="N58" i="7"/>
  <c r="O58" i="7"/>
  <c r="P58" i="7"/>
  <c r="Q58" i="7"/>
  <c r="M59" i="7"/>
  <c r="N59" i="7"/>
  <c r="O59" i="7"/>
  <c r="P59" i="7"/>
  <c r="Q59" i="7"/>
  <c r="M60" i="7"/>
  <c r="N60" i="7"/>
  <c r="O60" i="7"/>
  <c r="P60" i="7"/>
  <c r="Q60" i="7"/>
  <c r="M61" i="7"/>
  <c r="N61" i="7"/>
  <c r="O61" i="7"/>
  <c r="P61" i="7"/>
  <c r="Q61" i="7"/>
  <c r="M62" i="7"/>
  <c r="N62" i="7"/>
  <c r="O62" i="7"/>
  <c r="P62" i="7"/>
  <c r="Q62" i="7"/>
  <c r="M63" i="7"/>
  <c r="N63" i="7"/>
  <c r="O63" i="7"/>
  <c r="P63" i="7"/>
  <c r="Q63" i="7"/>
  <c r="M64" i="7"/>
  <c r="N64" i="7"/>
  <c r="O64" i="7"/>
  <c r="P64" i="7"/>
  <c r="Q64" i="7"/>
  <c r="M65" i="7"/>
  <c r="N65" i="7"/>
  <c r="O65" i="7"/>
  <c r="P65" i="7"/>
  <c r="Q65" i="7"/>
  <c r="M66" i="7"/>
  <c r="N66" i="7"/>
  <c r="O66" i="7"/>
  <c r="P66" i="7"/>
  <c r="Q66" i="7"/>
  <c r="M67" i="7"/>
  <c r="N67" i="7"/>
  <c r="O67" i="7"/>
  <c r="P67" i="7"/>
  <c r="Q67" i="7"/>
  <c r="M68" i="7"/>
  <c r="N68" i="7"/>
  <c r="O68" i="7"/>
  <c r="P68" i="7"/>
  <c r="Q68" i="7"/>
  <c r="M69" i="7"/>
  <c r="N69" i="7"/>
  <c r="O69" i="7"/>
  <c r="P69" i="7"/>
  <c r="Q69" i="7"/>
  <c r="M70" i="7"/>
  <c r="N70" i="7"/>
  <c r="O70" i="7"/>
  <c r="P70" i="7"/>
  <c r="Q70" i="7"/>
  <c r="M71" i="7"/>
  <c r="N71" i="7"/>
  <c r="O71" i="7"/>
  <c r="P71" i="7"/>
  <c r="Q71" i="7"/>
  <c r="M72" i="7"/>
  <c r="N72" i="7"/>
  <c r="O72" i="7"/>
  <c r="P72" i="7"/>
  <c r="Q72" i="7"/>
  <c r="M73" i="7"/>
  <c r="N73" i="7"/>
  <c r="O73" i="7"/>
  <c r="M74" i="7"/>
  <c r="N74" i="7"/>
  <c r="O74" i="7"/>
  <c r="P74" i="7"/>
  <c r="Q74" i="7"/>
  <c r="M75" i="7"/>
  <c r="N75" i="7"/>
  <c r="O75" i="7"/>
  <c r="P75" i="7"/>
  <c r="Q75" i="7"/>
  <c r="Q10" i="7"/>
  <c r="P10" i="7"/>
  <c r="O10" i="7"/>
  <c r="N10" i="7"/>
  <c r="AJ14" i="12" l="1"/>
  <c r="AJ15" i="12"/>
  <c r="AJ16" i="12"/>
  <c r="AJ17" i="12"/>
  <c r="AJ18" i="12"/>
  <c r="AJ19" i="12"/>
  <c r="AJ20" i="12"/>
  <c r="AJ21" i="12"/>
  <c r="AJ22" i="12"/>
  <c r="AJ23" i="12"/>
  <c r="AJ24" i="12"/>
  <c r="AJ25" i="12"/>
  <c r="AJ29" i="12"/>
  <c r="AJ30" i="12"/>
  <c r="AJ31" i="12"/>
  <c r="AJ32" i="12"/>
  <c r="AJ33" i="12"/>
  <c r="AJ34" i="12"/>
  <c r="AJ35" i="12"/>
  <c r="AJ36" i="12"/>
  <c r="AJ37" i="12"/>
  <c r="AJ38" i="12"/>
  <c r="AJ39" i="12"/>
  <c r="AJ40" i="12"/>
  <c r="AJ41" i="12"/>
  <c r="AJ42" i="12"/>
  <c r="AJ43" i="12"/>
  <c r="AJ44" i="12"/>
  <c r="AJ45" i="12"/>
  <c r="AJ46" i="12"/>
  <c r="AJ47" i="12"/>
  <c r="AJ48" i="12"/>
  <c r="AJ49" i="12"/>
  <c r="AJ50" i="12"/>
  <c r="AJ51" i="12"/>
  <c r="AJ52" i="12"/>
  <c r="AJ53" i="12"/>
  <c r="AJ54" i="12"/>
  <c r="AJ55" i="12"/>
  <c r="AJ56" i="12"/>
  <c r="AJ57" i="12"/>
  <c r="AJ58" i="12"/>
  <c r="AJ59" i="12"/>
  <c r="AJ60" i="12"/>
  <c r="AJ61" i="12"/>
  <c r="AJ62" i="12"/>
  <c r="AJ63" i="12"/>
  <c r="AJ64" i="12"/>
  <c r="AJ65" i="12"/>
  <c r="AJ66" i="12"/>
  <c r="AJ67" i="12"/>
  <c r="AJ68" i="12"/>
  <c r="AJ69" i="12"/>
  <c r="AJ70" i="12"/>
  <c r="AJ71" i="12"/>
  <c r="AJ72" i="12"/>
  <c r="AJ73" i="12"/>
  <c r="AJ74" i="12"/>
  <c r="AJ75" i="12"/>
  <c r="AJ76" i="12"/>
  <c r="AI17" i="12" l="1"/>
  <c r="AI41" i="12"/>
  <c r="AH41" i="12" s="1"/>
  <c r="AI14" i="12"/>
  <c r="AI74" i="12"/>
  <c r="AH74" i="12" s="1"/>
  <c r="AI50" i="12"/>
  <c r="AI32" i="12"/>
  <c r="AI20" i="12"/>
  <c r="AH20" i="12" s="1"/>
  <c r="AI62" i="12"/>
  <c r="AH62" i="12" s="1"/>
  <c r="AD71" i="12"/>
  <c r="AC71" i="12" s="1"/>
  <c r="AH14" i="12" l="1"/>
  <c r="AQ14" i="12"/>
  <c r="AI38" i="12"/>
  <c r="AH38" i="12" s="1"/>
  <c r="AI47" i="12"/>
  <c r="AH47" i="12" s="1"/>
  <c r="AI53" i="12"/>
  <c r="AH53" i="12" s="1"/>
  <c r="AI71" i="12"/>
  <c r="AH71" i="12" s="1"/>
  <c r="AD32" i="12"/>
  <c r="AC32" i="12" s="1"/>
  <c r="AD56" i="12"/>
  <c r="AC56" i="12" s="1"/>
  <c r="T17" i="12"/>
  <c r="T18" i="12"/>
  <c r="T19" i="12"/>
  <c r="T20" i="12"/>
  <c r="T21" i="12"/>
  <c r="T22" i="12"/>
  <c r="T23" i="12"/>
  <c r="T24" i="12"/>
  <c r="T25" i="12"/>
  <c r="T26" i="12"/>
  <c r="T27" i="12"/>
  <c r="T28" i="12"/>
  <c r="T29" i="12"/>
  <c r="T30" i="12"/>
  <c r="T31" i="12"/>
  <c r="T32" i="12"/>
  <c r="T33" i="12"/>
  <c r="T34" i="12"/>
  <c r="T35" i="12"/>
  <c r="T36" i="12"/>
  <c r="T37" i="12"/>
  <c r="T38" i="12"/>
  <c r="T39" i="12"/>
  <c r="T40" i="12"/>
  <c r="T41" i="12"/>
  <c r="T42" i="12"/>
  <c r="T43" i="12"/>
  <c r="T44" i="12"/>
  <c r="T45" i="12"/>
  <c r="T46" i="12"/>
  <c r="T47" i="12"/>
  <c r="T48" i="12"/>
  <c r="T49" i="12"/>
  <c r="T50" i="12"/>
  <c r="T51" i="12"/>
  <c r="T52" i="12"/>
  <c r="T53" i="12"/>
  <c r="T54" i="12"/>
  <c r="T55" i="12"/>
  <c r="T56" i="12"/>
  <c r="T57" i="12"/>
  <c r="T58" i="12"/>
  <c r="T59" i="12"/>
  <c r="T60" i="12"/>
  <c r="T61" i="12"/>
  <c r="T62" i="12"/>
  <c r="T63" i="12"/>
  <c r="T64" i="12"/>
  <c r="T65" i="12"/>
  <c r="T66" i="12"/>
  <c r="T67" i="12"/>
  <c r="T68" i="12"/>
  <c r="T69" i="12"/>
  <c r="T70" i="12"/>
  <c r="T71" i="12"/>
  <c r="T72" i="12"/>
  <c r="T73" i="12"/>
  <c r="T74" i="12"/>
  <c r="T75" i="12"/>
  <c r="T76" i="12"/>
  <c r="AR11" i="12" l="1"/>
  <c r="U74" i="12"/>
  <c r="V74" i="12" s="1"/>
  <c r="U50" i="12"/>
  <c r="U26" i="12"/>
  <c r="V26" i="12" s="1"/>
  <c r="U17" i="12"/>
  <c r="V17" i="12" s="1"/>
  <c r="U41" i="12"/>
  <c r="V41" i="12" s="1"/>
  <c r="U65" i="12"/>
  <c r="V65" i="12" s="1"/>
  <c r="U53" i="12"/>
  <c r="V53" i="12" s="1"/>
  <c r="U29" i="12"/>
  <c r="V29" i="12" s="1"/>
  <c r="U56" i="12"/>
  <c r="V56" i="12" s="1"/>
  <c r="U32" i="12"/>
  <c r="V32" i="12" s="1"/>
  <c r="U71" i="12"/>
  <c r="U47" i="12"/>
  <c r="V47" i="12" s="1"/>
  <c r="U23" i="12"/>
  <c r="V23" i="12" s="1"/>
  <c r="U62" i="12"/>
  <c r="V62" i="12" s="1"/>
  <c r="U38" i="12"/>
  <c r="V38" i="12" s="1"/>
  <c r="U44" i="12"/>
  <c r="V44" i="12" s="1"/>
  <c r="U20" i="12"/>
  <c r="V20" i="12" s="1"/>
  <c r="U68" i="12"/>
  <c r="U59" i="12"/>
  <c r="V59" i="12" s="1"/>
  <c r="U35" i="12"/>
  <c r="V35" i="12" s="1"/>
  <c r="AM20" i="12"/>
  <c r="AM56" i="12"/>
  <c r="AM32" i="12"/>
  <c r="AI23" i="12"/>
  <c r="AH23" i="12" s="1"/>
  <c r="AM62" i="12"/>
  <c r="AI65" i="12"/>
  <c r="AH65" i="12" s="1"/>
  <c r="AM65" i="12"/>
  <c r="AI59" i="12"/>
  <c r="AH59" i="12" s="1"/>
  <c r="AM74" i="12"/>
  <c r="AM50" i="12"/>
  <c r="AM44" i="12"/>
  <c r="AI35" i="12"/>
  <c r="AH35" i="12" s="1"/>
  <c r="AM41" i="12"/>
  <c r="AM59" i="12"/>
  <c r="AM35" i="12"/>
  <c r="AH32" i="12"/>
  <c r="AM71" i="12"/>
  <c r="AM53" i="12"/>
  <c r="AM47" i="12"/>
  <c r="AM38" i="12"/>
  <c r="AM23" i="12"/>
  <c r="AI68" i="12"/>
  <c r="AH68" i="12" s="1"/>
  <c r="AI44" i="12"/>
  <c r="AH44" i="12" s="1"/>
  <c r="AI29" i="12"/>
  <c r="AH29" i="12" s="1"/>
  <c r="AM68" i="12"/>
  <c r="AM29" i="12"/>
  <c r="AC68" i="12"/>
  <c r="AD44" i="12"/>
  <c r="AC44" i="12" s="1"/>
  <c r="AD65" i="12"/>
  <c r="AC65" i="12" s="1"/>
  <c r="AD50" i="12"/>
  <c r="AC50" i="12" s="1"/>
  <c r="AD62" i="12"/>
  <c r="AC62" i="12" s="1"/>
  <c r="AC47" i="12"/>
  <c r="AI56" i="12"/>
  <c r="AH56" i="12" s="1"/>
  <c r="AH50" i="12"/>
  <c r="AH17" i="12"/>
  <c r="AC53" i="12"/>
  <c r="AD41" i="12"/>
  <c r="AC41" i="12" s="1"/>
  <c r="AC59" i="12"/>
  <c r="AD38" i="12"/>
  <c r="AC38" i="12" s="1"/>
  <c r="AC23" i="12"/>
  <c r="J75" i="8" l="1"/>
  <c r="G75" i="8"/>
  <c r="J74" i="8"/>
  <c r="G74" i="8"/>
  <c r="Q74" i="12"/>
  <c r="O74" i="12"/>
  <c r="J73" i="8"/>
  <c r="H73" i="8"/>
  <c r="G73" i="8"/>
  <c r="F73" i="8"/>
  <c r="E73" i="8"/>
  <c r="D73" i="8"/>
  <c r="B73" i="8"/>
  <c r="J72" i="8"/>
  <c r="G72" i="8"/>
  <c r="J71" i="8"/>
  <c r="G71" i="8"/>
  <c r="Q71" i="12"/>
  <c r="O71" i="12"/>
  <c r="J70" i="8"/>
  <c r="H70" i="8"/>
  <c r="G70" i="8"/>
  <c r="F70" i="8"/>
  <c r="E70" i="8"/>
  <c r="D70" i="8"/>
  <c r="B70" i="8"/>
  <c r="B40" i="8"/>
  <c r="V10" i="7"/>
  <c r="U10" i="7"/>
  <c r="V11" i="7"/>
  <c r="U11" i="7"/>
  <c r="V12" i="7"/>
  <c r="U12" i="7"/>
  <c r="W12" i="7" s="1"/>
  <c r="B25" i="7"/>
  <c r="D25" i="7"/>
  <c r="E25" i="7"/>
  <c r="F25" i="7"/>
  <c r="G25" i="7"/>
  <c r="H25" i="7"/>
  <c r="Q26" i="12"/>
  <c r="O26" i="12"/>
  <c r="U25" i="7"/>
  <c r="V25" i="7"/>
  <c r="G26" i="7"/>
  <c r="U26" i="7"/>
  <c r="W26" i="7" s="1"/>
  <c r="V26" i="7"/>
  <c r="G27" i="7"/>
  <c r="U27" i="7"/>
  <c r="V27" i="7"/>
  <c r="B28" i="7"/>
  <c r="D28" i="7"/>
  <c r="E28" i="7"/>
  <c r="F28" i="7"/>
  <c r="G28" i="7"/>
  <c r="H28" i="7"/>
  <c r="Q29" i="12"/>
  <c r="O29" i="12"/>
  <c r="U28" i="7"/>
  <c r="V28" i="7"/>
  <c r="G29" i="7"/>
  <c r="U29" i="7"/>
  <c r="W29" i="7" s="1"/>
  <c r="V29" i="7"/>
  <c r="G30" i="7"/>
  <c r="U30" i="7"/>
  <c r="V30" i="7"/>
  <c r="B31" i="7"/>
  <c r="D31" i="7"/>
  <c r="E31" i="7"/>
  <c r="F31" i="7"/>
  <c r="G31" i="7"/>
  <c r="H31" i="7"/>
  <c r="Q32" i="12"/>
  <c r="O32" i="12"/>
  <c r="U31" i="7"/>
  <c r="V31" i="7"/>
  <c r="G32" i="7"/>
  <c r="U32" i="7"/>
  <c r="W32" i="7" s="1"/>
  <c r="V32" i="7"/>
  <c r="G33" i="7"/>
  <c r="U33" i="7"/>
  <c r="V33" i="7"/>
  <c r="B34" i="7"/>
  <c r="D34" i="7"/>
  <c r="E34" i="7"/>
  <c r="F34" i="7"/>
  <c r="G34" i="7"/>
  <c r="H34" i="7"/>
  <c r="Q35" i="12"/>
  <c r="O35" i="12"/>
  <c r="U34" i="7"/>
  <c r="V34" i="7"/>
  <c r="G35" i="7"/>
  <c r="U35" i="7"/>
  <c r="W35" i="7" s="1"/>
  <c r="V35" i="7"/>
  <c r="G36" i="7"/>
  <c r="U36" i="7"/>
  <c r="V36" i="7"/>
  <c r="B37" i="7"/>
  <c r="D37" i="7"/>
  <c r="E37" i="7"/>
  <c r="F37" i="7"/>
  <c r="G37" i="7"/>
  <c r="H37" i="7"/>
  <c r="Q38" i="12"/>
  <c r="O38" i="12"/>
  <c r="U37" i="7"/>
  <c r="V37" i="7"/>
  <c r="G38" i="7"/>
  <c r="U38" i="7"/>
  <c r="W38" i="7" s="1"/>
  <c r="V38" i="7"/>
  <c r="G39" i="7"/>
  <c r="U39" i="7"/>
  <c r="W39" i="7" s="1"/>
  <c r="V39" i="7"/>
  <c r="B40" i="7"/>
  <c r="D40" i="7"/>
  <c r="E40" i="7"/>
  <c r="F40" i="7"/>
  <c r="G40" i="7"/>
  <c r="H40" i="7"/>
  <c r="Q41" i="12"/>
  <c r="O41" i="12"/>
  <c r="U40" i="7"/>
  <c r="V40" i="7"/>
  <c r="G41" i="7"/>
  <c r="U41" i="7"/>
  <c r="W41" i="7" s="1"/>
  <c r="V41" i="7"/>
  <c r="G42" i="7"/>
  <c r="U42" i="7"/>
  <c r="W42" i="7" s="1"/>
  <c r="V42" i="7"/>
  <c r="B43" i="7"/>
  <c r="D43" i="7"/>
  <c r="E43" i="7"/>
  <c r="F43" i="7"/>
  <c r="G43" i="7"/>
  <c r="H43" i="7"/>
  <c r="Q44" i="12"/>
  <c r="O44" i="12"/>
  <c r="U43" i="7"/>
  <c r="V43" i="7"/>
  <c r="G44" i="7"/>
  <c r="U44" i="7"/>
  <c r="W44" i="7" s="1"/>
  <c r="V44" i="7"/>
  <c r="G45" i="7"/>
  <c r="U45" i="7"/>
  <c r="V45" i="7"/>
  <c r="B46" i="7"/>
  <c r="D46" i="7"/>
  <c r="E46" i="7"/>
  <c r="F46" i="7"/>
  <c r="G46" i="7"/>
  <c r="H46" i="7"/>
  <c r="Q47" i="12"/>
  <c r="O47" i="12"/>
  <c r="U46" i="7"/>
  <c r="V46" i="7"/>
  <c r="G47" i="7"/>
  <c r="U47" i="7"/>
  <c r="W47" i="7" s="1"/>
  <c r="V47" i="7"/>
  <c r="G48" i="7"/>
  <c r="U48" i="7"/>
  <c r="W48" i="7" s="1"/>
  <c r="V48" i="7"/>
  <c r="B49" i="7"/>
  <c r="D49" i="7"/>
  <c r="E49" i="7"/>
  <c r="F49" i="7"/>
  <c r="G49" i="7"/>
  <c r="H49" i="7"/>
  <c r="Q50" i="12"/>
  <c r="O50" i="12"/>
  <c r="U49" i="7"/>
  <c r="V49" i="7"/>
  <c r="G50" i="7"/>
  <c r="U50" i="7"/>
  <c r="W50" i="7" s="1"/>
  <c r="V50" i="7"/>
  <c r="G51" i="7"/>
  <c r="U51" i="7"/>
  <c r="V51" i="7"/>
  <c r="B52" i="7"/>
  <c r="D52" i="7"/>
  <c r="E52" i="7"/>
  <c r="F52" i="7"/>
  <c r="G52" i="7"/>
  <c r="H52" i="7"/>
  <c r="Q53" i="12"/>
  <c r="O53" i="12"/>
  <c r="U52" i="7"/>
  <c r="V52" i="7"/>
  <c r="G53" i="7"/>
  <c r="U53" i="7"/>
  <c r="W53" i="7" s="1"/>
  <c r="V53" i="7"/>
  <c r="G54" i="7"/>
  <c r="U54" i="7"/>
  <c r="V54" i="7"/>
  <c r="B55" i="7"/>
  <c r="D55" i="7"/>
  <c r="E55" i="7"/>
  <c r="F55" i="7"/>
  <c r="G55" i="7"/>
  <c r="H55" i="7"/>
  <c r="Q56" i="12"/>
  <c r="O56" i="12"/>
  <c r="U55" i="7"/>
  <c r="V55" i="7"/>
  <c r="G56" i="7"/>
  <c r="U56" i="7"/>
  <c r="W56" i="7" s="1"/>
  <c r="V56" i="7"/>
  <c r="G57" i="7"/>
  <c r="U57" i="7"/>
  <c r="V57" i="7"/>
  <c r="B58" i="7"/>
  <c r="D58" i="7"/>
  <c r="E58" i="7"/>
  <c r="F58" i="7"/>
  <c r="G58" i="7"/>
  <c r="H58" i="7"/>
  <c r="Q59" i="12"/>
  <c r="O59" i="12"/>
  <c r="U58" i="7"/>
  <c r="W58" i="7" s="1"/>
  <c r="V58" i="7"/>
  <c r="G59" i="7"/>
  <c r="U59" i="7"/>
  <c r="W59" i="7" s="1"/>
  <c r="V59" i="7"/>
  <c r="G60" i="7"/>
  <c r="U60" i="7"/>
  <c r="W60" i="7" s="1"/>
  <c r="V60" i="7"/>
  <c r="B61" i="7"/>
  <c r="D61" i="7"/>
  <c r="E61" i="7"/>
  <c r="F61" i="7"/>
  <c r="G61" i="7"/>
  <c r="H61" i="7"/>
  <c r="Q62" i="12"/>
  <c r="O62" i="12"/>
  <c r="U61" i="7"/>
  <c r="W61" i="7" s="1"/>
  <c r="V61" i="7"/>
  <c r="G62" i="7"/>
  <c r="U62" i="7"/>
  <c r="W62" i="7" s="1"/>
  <c r="V62" i="7"/>
  <c r="G63" i="7"/>
  <c r="U63" i="7"/>
  <c r="W63" i="7" s="1"/>
  <c r="V63" i="7"/>
  <c r="B64" i="7"/>
  <c r="D64" i="7"/>
  <c r="E64" i="7"/>
  <c r="F64" i="7"/>
  <c r="G64" i="7"/>
  <c r="H64" i="7"/>
  <c r="Q65" i="12"/>
  <c r="O65" i="12"/>
  <c r="U64" i="7"/>
  <c r="W64" i="7" s="1"/>
  <c r="V64" i="7"/>
  <c r="G65" i="7"/>
  <c r="U65" i="7"/>
  <c r="W65" i="7" s="1"/>
  <c r="V65" i="7"/>
  <c r="G66" i="7"/>
  <c r="U66" i="7"/>
  <c r="W66" i="7" s="1"/>
  <c r="V66" i="7"/>
  <c r="B67" i="7"/>
  <c r="D67" i="7"/>
  <c r="E67" i="7"/>
  <c r="F67" i="7"/>
  <c r="G67" i="7"/>
  <c r="H67" i="7"/>
  <c r="Q68" i="12"/>
  <c r="O68" i="12"/>
  <c r="U67" i="7"/>
  <c r="W67" i="7" s="1"/>
  <c r="V67" i="7"/>
  <c r="G68" i="7"/>
  <c r="U68" i="7"/>
  <c r="W68" i="7" s="1"/>
  <c r="V68" i="7"/>
  <c r="G69" i="7"/>
  <c r="U69" i="7"/>
  <c r="W69" i="7" s="1"/>
  <c r="V69" i="7"/>
  <c r="B70" i="7"/>
  <c r="D70" i="7"/>
  <c r="E70" i="7"/>
  <c r="F70" i="7"/>
  <c r="G70" i="7"/>
  <c r="H70" i="7"/>
  <c r="U70" i="7"/>
  <c r="W70" i="7" s="1"/>
  <c r="V70" i="7"/>
  <c r="G71" i="7"/>
  <c r="U71" i="7"/>
  <c r="W71" i="7" s="1"/>
  <c r="V71" i="7"/>
  <c r="G72" i="7"/>
  <c r="U72" i="7"/>
  <c r="W72" i="7" s="1"/>
  <c r="V72" i="7"/>
  <c r="B73" i="7"/>
  <c r="E73" i="7"/>
  <c r="F73" i="7"/>
  <c r="G73" i="7"/>
  <c r="H73" i="7"/>
  <c r="W73" i="7"/>
  <c r="V73" i="7"/>
  <c r="G74" i="7"/>
  <c r="U74" i="7"/>
  <c r="W74" i="7" s="1"/>
  <c r="V74" i="7"/>
  <c r="G75" i="7"/>
  <c r="U75" i="7"/>
  <c r="W75" i="7" s="1"/>
  <c r="V75" i="7"/>
  <c r="B67" i="8"/>
  <c r="D67" i="8"/>
  <c r="E67" i="8"/>
  <c r="F67" i="8"/>
  <c r="G67" i="8"/>
  <c r="H67" i="8"/>
  <c r="J67" i="8"/>
  <c r="G68" i="8"/>
  <c r="J68" i="8"/>
  <c r="G69" i="8"/>
  <c r="J69" i="8"/>
  <c r="B58" i="8"/>
  <c r="D58" i="8"/>
  <c r="E58" i="8"/>
  <c r="F58" i="8"/>
  <c r="G58" i="8"/>
  <c r="H58" i="8"/>
  <c r="J58" i="8"/>
  <c r="G59" i="8"/>
  <c r="J59" i="8"/>
  <c r="G60" i="8"/>
  <c r="J60" i="8"/>
  <c r="B61" i="8"/>
  <c r="D61" i="8"/>
  <c r="E61" i="8"/>
  <c r="F61" i="8"/>
  <c r="G61" i="8"/>
  <c r="H61" i="8"/>
  <c r="J61" i="8"/>
  <c r="G62" i="8"/>
  <c r="J62" i="8"/>
  <c r="G63" i="8"/>
  <c r="J63" i="8"/>
  <c r="B64" i="8"/>
  <c r="D64" i="8"/>
  <c r="E64" i="8"/>
  <c r="F64" i="8"/>
  <c r="G64" i="8"/>
  <c r="H64" i="8"/>
  <c r="J64" i="8"/>
  <c r="G65" i="8"/>
  <c r="J65" i="8"/>
  <c r="G66" i="8"/>
  <c r="J66" i="8"/>
  <c r="B46" i="8"/>
  <c r="D46" i="8"/>
  <c r="E46" i="8"/>
  <c r="F46" i="8"/>
  <c r="G46" i="8"/>
  <c r="H46" i="8"/>
  <c r="J46" i="8"/>
  <c r="G47" i="8"/>
  <c r="J47" i="8"/>
  <c r="G48" i="8"/>
  <c r="J48" i="8"/>
  <c r="B49" i="8"/>
  <c r="D49" i="8"/>
  <c r="E49" i="8"/>
  <c r="F49" i="8"/>
  <c r="G49" i="8"/>
  <c r="H49" i="8"/>
  <c r="J49" i="8"/>
  <c r="G50" i="8"/>
  <c r="J50" i="8"/>
  <c r="G51" i="8"/>
  <c r="J51" i="8"/>
  <c r="B52" i="8"/>
  <c r="D52" i="8"/>
  <c r="E52" i="8"/>
  <c r="F52" i="8"/>
  <c r="G52" i="8"/>
  <c r="H52" i="8"/>
  <c r="J52" i="8"/>
  <c r="G53" i="8"/>
  <c r="J53" i="8"/>
  <c r="G54" i="8"/>
  <c r="J54" i="8"/>
  <c r="B55" i="8"/>
  <c r="D55" i="8"/>
  <c r="E55" i="8"/>
  <c r="F55" i="8"/>
  <c r="G55" i="8"/>
  <c r="H55" i="8"/>
  <c r="J55" i="8"/>
  <c r="G56" i="8"/>
  <c r="J56" i="8"/>
  <c r="G57" i="8"/>
  <c r="J57" i="8"/>
  <c r="B34" i="8"/>
  <c r="D34" i="8"/>
  <c r="E34" i="8"/>
  <c r="F34" i="8"/>
  <c r="G34" i="8"/>
  <c r="H34" i="8"/>
  <c r="J34" i="8"/>
  <c r="G35" i="8"/>
  <c r="J35" i="8"/>
  <c r="G36" i="8"/>
  <c r="J36" i="8"/>
  <c r="B37" i="8"/>
  <c r="D37" i="8"/>
  <c r="E37" i="8"/>
  <c r="F37" i="8"/>
  <c r="G37" i="8"/>
  <c r="H37" i="8"/>
  <c r="J37" i="8"/>
  <c r="G38" i="8"/>
  <c r="J38" i="8"/>
  <c r="G39" i="8"/>
  <c r="J39" i="8"/>
  <c r="D40" i="8"/>
  <c r="E40" i="8"/>
  <c r="F40" i="8"/>
  <c r="G40" i="8"/>
  <c r="H40" i="8"/>
  <c r="J40" i="8"/>
  <c r="G41" i="8"/>
  <c r="J41" i="8"/>
  <c r="G42" i="8"/>
  <c r="J42" i="8"/>
  <c r="B43" i="8"/>
  <c r="D43" i="8"/>
  <c r="E43" i="8"/>
  <c r="F43" i="8"/>
  <c r="G43" i="8"/>
  <c r="H43" i="8"/>
  <c r="J43" i="8"/>
  <c r="G44" i="8"/>
  <c r="J44" i="8"/>
  <c r="G45" i="8"/>
  <c r="J45" i="8"/>
  <c r="B25" i="8"/>
  <c r="D25" i="8"/>
  <c r="E25" i="8"/>
  <c r="F25" i="8"/>
  <c r="G25" i="8"/>
  <c r="H25" i="8"/>
  <c r="J25" i="8"/>
  <c r="G26" i="8"/>
  <c r="J26" i="8"/>
  <c r="G27" i="8"/>
  <c r="J27" i="8"/>
  <c r="B28" i="8"/>
  <c r="D28" i="8"/>
  <c r="E28" i="8"/>
  <c r="F28" i="8"/>
  <c r="G28" i="8"/>
  <c r="H28" i="8"/>
  <c r="J28" i="8"/>
  <c r="G29" i="8"/>
  <c r="J29" i="8"/>
  <c r="G30" i="8"/>
  <c r="J30" i="8"/>
  <c r="B31" i="8"/>
  <c r="D31" i="8"/>
  <c r="E31" i="8"/>
  <c r="F31" i="8"/>
  <c r="G31" i="8"/>
  <c r="H31" i="8"/>
  <c r="J31" i="8"/>
  <c r="G32" i="8"/>
  <c r="J32" i="8"/>
  <c r="G33" i="8"/>
  <c r="J33" i="8"/>
  <c r="U13" i="7"/>
  <c r="U14" i="7"/>
  <c r="W14" i="7" s="1"/>
  <c r="U15" i="7"/>
  <c r="U16" i="7"/>
  <c r="W16" i="7" s="1"/>
  <c r="U17" i="7"/>
  <c r="U18" i="7"/>
  <c r="U19" i="7"/>
  <c r="W19" i="7" s="1"/>
  <c r="U20" i="7"/>
  <c r="W20" i="7" s="1"/>
  <c r="U21" i="7"/>
  <c r="U22" i="7"/>
  <c r="U23" i="7"/>
  <c r="U24" i="7"/>
  <c r="W24" i="7" s="1"/>
  <c r="M10" i="7"/>
  <c r="G11" i="7"/>
  <c r="G12" i="7"/>
  <c r="G13" i="7"/>
  <c r="G14" i="7"/>
  <c r="G15" i="7"/>
  <c r="G16" i="7"/>
  <c r="G17" i="7"/>
  <c r="G18" i="7"/>
  <c r="G19" i="7"/>
  <c r="G20" i="7"/>
  <c r="G21" i="7"/>
  <c r="G22" i="7"/>
  <c r="G23" i="7"/>
  <c r="G24" i="7"/>
  <c r="G10" i="7"/>
  <c r="G11" i="8"/>
  <c r="G12" i="8"/>
  <c r="G13" i="8"/>
  <c r="G14" i="8"/>
  <c r="G15" i="8"/>
  <c r="G16" i="8"/>
  <c r="G17" i="8"/>
  <c r="G18" i="8"/>
  <c r="G19" i="8"/>
  <c r="G20" i="8"/>
  <c r="G21" i="8"/>
  <c r="G22" i="8"/>
  <c r="G23" i="8"/>
  <c r="G24" i="8"/>
  <c r="G10" i="8"/>
  <c r="V13" i="7"/>
  <c r="V14" i="7"/>
  <c r="V15" i="7"/>
  <c r="V16" i="7"/>
  <c r="V17" i="7"/>
  <c r="V18" i="7"/>
  <c r="V19" i="7"/>
  <c r="V20" i="7"/>
  <c r="V21" i="7"/>
  <c r="V22" i="7"/>
  <c r="V23" i="7"/>
  <c r="V24" i="7"/>
  <c r="O17" i="12"/>
  <c r="O20" i="12"/>
  <c r="O23" i="12"/>
  <c r="Q17" i="12"/>
  <c r="Q20" i="12"/>
  <c r="Q23" i="12"/>
  <c r="D6" i="7"/>
  <c r="A6" i="7"/>
  <c r="B16" i="7"/>
  <c r="B19" i="7"/>
  <c r="B22" i="7"/>
  <c r="D13" i="7"/>
  <c r="D16" i="7"/>
  <c r="D19" i="7"/>
  <c r="D22" i="7"/>
  <c r="E13" i="7"/>
  <c r="E16" i="7"/>
  <c r="E19" i="7"/>
  <c r="E22" i="7"/>
  <c r="F13" i="7"/>
  <c r="F16" i="7"/>
  <c r="F19" i="7"/>
  <c r="F22" i="7"/>
  <c r="H13" i="7"/>
  <c r="H16" i="7"/>
  <c r="H19" i="7"/>
  <c r="H22" i="7"/>
  <c r="H10" i="7"/>
  <c r="F10" i="7"/>
  <c r="E10" i="7"/>
  <c r="J11" i="8"/>
  <c r="J12" i="8"/>
  <c r="J13" i="8"/>
  <c r="J14" i="8"/>
  <c r="J15" i="8"/>
  <c r="J16" i="8"/>
  <c r="J17" i="8"/>
  <c r="J18" i="8"/>
  <c r="J19" i="8"/>
  <c r="J20" i="8"/>
  <c r="J21" i="8"/>
  <c r="J22" i="8"/>
  <c r="J23" i="8"/>
  <c r="J24" i="8"/>
  <c r="J10" i="8"/>
  <c r="H13" i="8"/>
  <c r="H16" i="8"/>
  <c r="H19" i="8"/>
  <c r="H22" i="8"/>
  <c r="B16" i="8"/>
  <c r="D16" i="8"/>
  <c r="E16" i="8"/>
  <c r="F16" i="8"/>
  <c r="B19" i="8"/>
  <c r="D19" i="8"/>
  <c r="E19" i="8"/>
  <c r="F19" i="8"/>
  <c r="B22" i="8"/>
  <c r="D22" i="8"/>
  <c r="E22" i="8"/>
  <c r="F22" i="8"/>
  <c r="B13" i="8"/>
  <c r="D13" i="8"/>
  <c r="E13" i="8"/>
  <c r="F13" i="8"/>
  <c r="H10" i="8"/>
  <c r="F10" i="8"/>
  <c r="E10" i="8"/>
  <c r="D10" i="8"/>
  <c r="B10" i="8"/>
  <c r="F6" i="8"/>
  <c r="A6" i="8"/>
  <c r="R17" i="12" l="1"/>
  <c r="R74" i="12"/>
  <c r="R35" i="12"/>
  <c r="R29" i="12"/>
  <c r="R23" i="12"/>
  <c r="R20" i="12"/>
  <c r="R11" i="12"/>
  <c r="AS11" i="12" s="1"/>
  <c r="AT11" i="12" s="1"/>
  <c r="R10" i="7"/>
  <c r="W57" i="7"/>
  <c r="W55" i="7"/>
  <c r="W54" i="7"/>
  <c r="W51" i="7"/>
  <c r="W52" i="7"/>
  <c r="W49" i="7"/>
  <c r="W46" i="7"/>
  <c r="W45" i="7"/>
  <c r="W43" i="7"/>
  <c r="W40" i="7"/>
  <c r="W37" i="7"/>
  <c r="W36" i="7"/>
  <c r="W33" i="7"/>
  <c r="W34" i="7"/>
  <c r="W31" i="7"/>
  <c r="W30" i="7"/>
  <c r="W21" i="7"/>
  <c r="W28" i="7"/>
  <c r="W27" i="7"/>
  <c r="W17" i="7"/>
  <c r="W13" i="7"/>
  <c r="W25" i="7"/>
  <c r="W23" i="7"/>
  <c r="W15" i="7"/>
  <c r="W22" i="7"/>
  <c r="W18" i="7"/>
  <c r="W11" i="7"/>
  <c r="W10" i="7"/>
  <c r="AQ74" i="12"/>
  <c r="AQ17" i="12"/>
  <c r="R41" i="12"/>
  <c r="R71" i="12"/>
  <c r="R53" i="12"/>
  <c r="R62" i="12"/>
  <c r="R38" i="12"/>
  <c r="R65" i="12"/>
  <c r="R59" i="12"/>
  <c r="AQ23" i="12"/>
  <c r="AQ50" i="12"/>
  <c r="R68" i="12"/>
  <c r="R44" i="12"/>
  <c r="R56" i="12"/>
  <c r="AQ38" i="12"/>
  <c r="AQ65" i="12"/>
  <c r="AQ47" i="12"/>
  <c r="R32" i="12"/>
  <c r="AQ44" i="12"/>
  <c r="AQ29" i="12"/>
  <c r="AQ20" i="12"/>
  <c r="AQ56" i="12"/>
  <c r="AQ35" i="12"/>
  <c r="AQ62" i="12"/>
  <c r="R50" i="12"/>
  <c r="R26" i="12"/>
  <c r="AQ41" i="12"/>
  <c r="AQ32" i="12"/>
  <c r="AQ26" i="12"/>
  <c r="AQ68" i="12"/>
  <c r="AQ59" i="12"/>
  <c r="AQ53" i="12"/>
  <c r="AQ71" i="12"/>
  <c r="R47" i="12"/>
  <c r="I10" i="7" l="1"/>
  <c r="V50" i="12"/>
  <c r="V68" i="12"/>
  <c r="V71" i="12"/>
  <c r="AR35" i="12" l="1"/>
  <c r="R34" i="7" s="1"/>
  <c r="AR68" i="12"/>
  <c r="R67" i="7" s="1"/>
  <c r="AR71" i="12"/>
  <c r="R70" i="7" s="1"/>
  <c r="AR38" i="12"/>
  <c r="R37" i="7" s="1"/>
  <c r="AR14" i="12"/>
  <c r="R13" i="7" s="1"/>
  <c r="AR50" i="12"/>
  <c r="R49" i="7" s="1"/>
  <c r="AR29" i="12"/>
  <c r="R28" i="7" s="1"/>
  <c r="AR41" i="12"/>
  <c r="R40" i="7" s="1"/>
  <c r="AR47" i="12"/>
  <c r="R46" i="7" s="1"/>
  <c r="AR26" i="12"/>
  <c r="R25" i="7" s="1"/>
  <c r="AR17" i="12"/>
  <c r="R16" i="7" s="1"/>
  <c r="AR74" i="12"/>
  <c r="R73" i="7" s="1"/>
  <c r="AR56" i="12"/>
  <c r="R55" i="7" s="1"/>
  <c r="AR53" i="12"/>
  <c r="R52" i="7" s="1"/>
  <c r="AR23" i="12"/>
  <c r="R22" i="7" s="1"/>
  <c r="AR44" i="12"/>
  <c r="R43" i="7" s="1"/>
  <c r="AR20" i="12"/>
  <c r="R19" i="7" s="1"/>
  <c r="AR65" i="12"/>
  <c r="R64" i="7" s="1"/>
  <c r="AR62" i="12"/>
  <c r="R61" i="7" s="1"/>
  <c r="AR59" i="12"/>
  <c r="R58" i="7" s="1"/>
  <c r="AR32" i="12"/>
  <c r="R31" i="7" s="1"/>
  <c r="AS62" i="12"/>
  <c r="AT62" i="12" s="1"/>
  <c r="AS14" i="12"/>
  <c r="AT14" i="12" s="1"/>
  <c r="AS74" i="12"/>
  <c r="AT74" i="12" s="1"/>
  <c r="AS71" i="12"/>
  <c r="AT71" i="12" s="1"/>
  <c r="AS68" i="12"/>
  <c r="AT68" i="12" s="1"/>
  <c r="AS65" i="12"/>
  <c r="AT65" i="12" s="1"/>
  <c r="AS59" i="12"/>
  <c r="AT59" i="12" s="1"/>
  <c r="AS56" i="12"/>
  <c r="AT56" i="12" s="1"/>
  <c r="AS53" i="12"/>
  <c r="AT53" i="12" s="1"/>
  <c r="AS50" i="12"/>
  <c r="AT50" i="12" s="1"/>
  <c r="AS47" i="12"/>
  <c r="AT47" i="12" s="1"/>
  <c r="AS44" i="12"/>
  <c r="AT44" i="12" s="1"/>
  <c r="AS41" i="12"/>
  <c r="AT41" i="12" s="1"/>
  <c r="AS38" i="12"/>
  <c r="AT38" i="12" s="1"/>
  <c r="AS35" i="12"/>
  <c r="AT35" i="12" s="1"/>
  <c r="AS32" i="12"/>
  <c r="AT32" i="12" s="1"/>
  <c r="AS29" i="12"/>
  <c r="AT29" i="12" s="1"/>
  <c r="AS26" i="12"/>
  <c r="AT26" i="12" s="1"/>
  <c r="AS23" i="12"/>
  <c r="AT23" i="12" s="1"/>
  <c r="AS20" i="12"/>
  <c r="AT20" i="12" s="1"/>
  <c r="AS17" i="12"/>
  <c r="AT17" i="12" s="1"/>
  <c r="I10" i="8"/>
  <c r="K10" i="8" s="1"/>
  <c r="I46" i="7" l="1"/>
  <c r="I73" i="7"/>
  <c r="I49" i="7"/>
  <c r="I13" i="8"/>
  <c r="K13" i="8" s="1"/>
  <c r="I28" i="8"/>
  <c r="K28" i="8" s="1"/>
  <c r="I52" i="8"/>
  <c r="K52" i="8" s="1"/>
  <c r="I61" i="8"/>
  <c r="K61" i="8" s="1"/>
  <c r="I25" i="8"/>
  <c r="K25" i="8" s="1"/>
  <c r="I31" i="8"/>
  <c r="K31" i="8" s="1"/>
  <c r="I55" i="8"/>
  <c r="K55" i="8" s="1"/>
  <c r="I34" i="7"/>
  <c r="I58" i="7"/>
  <c r="I22" i="8"/>
  <c r="K22" i="8" s="1"/>
  <c r="I37" i="8"/>
  <c r="K37" i="8" s="1"/>
  <c r="I64" i="7"/>
  <c r="I67" i="8"/>
  <c r="K67" i="8" s="1"/>
  <c r="I40" i="7"/>
  <c r="I19" i="8"/>
  <c r="K19" i="8" s="1"/>
  <c r="I43" i="8"/>
  <c r="K43" i="8" s="1"/>
  <c r="I70" i="8"/>
  <c r="K70" i="8" s="1"/>
  <c r="I16" i="7"/>
  <c r="I49" i="8"/>
  <c r="K49" i="8" s="1"/>
  <c r="I46" i="8"/>
  <c r="K46" i="8" s="1"/>
  <c r="I34" i="8"/>
  <c r="K34" i="8" s="1"/>
  <c r="I28" i="7"/>
  <c r="I52" i="7"/>
  <c r="I31" i="7"/>
  <c r="I73" i="8"/>
  <c r="K73" i="8" s="1"/>
  <c r="I55" i="7"/>
  <c r="I64" i="8" l="1"/>
  <c r="K64" i="8" s="1"/>
  <c r="I61" i="7"/>
  <c r="I22" i="7"/>
  <c r="I70" i="7"/>
  <c r="I67" i="7"/>
  <c r="I58" i="8"/>
  <c r="K58" i="8" s="1"/>
  <c r="I25" i="7"/>
  <c r="I13" i="7"/>
  <c r="I40" i="8"/>
  <c r="K40" i="8" s="1"/>
  <c r="I19" i="7"/>
  <c r="I43" i="7"/>
  <c r="I37" i="7"/>
  <c r="I16" i="8"/>
  <c r="K16" i="8" s="1"/>
</calcChain>
</file>

<file path=xl/sharedStrings.xml><?xml version="1.0" encoding="utf-8"?>
<sst xmlns="http://schemas.openxmlformats.org/spreadsheetml/2006/main" count="1409" uniqueCount="693">
  <si>
    <t>DESCRIPCIÓN</t>
  </si>
  <si>
    <t>POSIBLES CONSECUENCIAS</t>
  </si>
  <si>
    <t>TRATAMIENTO</t>
  </si>
  <si>
    <t>RESPONSABLE (S) EN EL PROCESO</t>
  </si>
  <si>
    <t>RIESGO</t>
  </si>
  <si>
    <t xml:space="preserve">PROBABILIDAD </t>
  </si>
  <si>
    <t xml:space="preserve">IMPACTO </t>
  </si>
  <si>
    <t>FECHA DE ACTUALIZACIÓN</t>
  </si>
  <si>
    <t>FECHA DE SEGUIMIENTO</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</si>
  <si>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</si>
  <si>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</si>
  <si>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</si>
  <si>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</si>
  <si>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</si>
  <si>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</si>
  <si>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</si>
  <si>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</si>
  <si>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</si>
  <si>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</si>
  <si>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</si>
  <si>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</si>
  <si>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</si>
  <si>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</si>
  <si>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</si>
  <si>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</si>
  <si>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</si>
  <si>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</si>
  <si>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</si>
  <si>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</si>
  <si>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</si>
  <si>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</si>
  <si>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</si>
  <si>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</si>
  <si>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</si>
  <si>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</si>
  <si>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</si>
  <si>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</si>
  <si>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</si>
  <si>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</si>
  <si>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</si>
  <si>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</si>
  <si>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</si>
  <si>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</si>
  <si>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</si>
  <si>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</si>
  <si>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</si>
  <si>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</si>
  <si>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</si>
  <si>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</si>
  <si>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</si>
  <si>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</si>
  <si>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</si>
  <si>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</si>
  <si>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</si>
  <si>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</si>
  <si>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</si>
  <si>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</si>
  <si>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</si>
  <si>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</si>
  <si>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</si>
  <si>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</si>
  <si>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</si>
  <si>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</si>
  <si>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</si>
  <si>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</si>
  <si>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SGC-FOR-011-01</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</si>
  <si>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</si>
  <si>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</si>
  <si>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</si>
  <si>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</si>
  <si>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</si>
  <si>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</si>
  <si>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</si>
  <si>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</si>
  <si>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</si>
  <si>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</si>
  <si>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</si>
  <si>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</si>
  <si>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</si>
  <si>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</si>
  <si>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</si>
  <si>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</si>
  <si>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</si>
  <si>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</si>
  <si>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</si>
  <si>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</si>
  <si>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</si>
  <si>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</si>
  <si>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</si>
  <si>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</si>
  <si>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</si>
  <si>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</si>
  <si>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</si>
  <si>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</si>
  <si>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</si>
  <si>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</si>
  <si>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</si>
  <si>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</si>
  <si>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</si>
  <si>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</si>
  <si>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</si>
  <si>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</si>
  <si>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</si>
  <si>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</si>
  <si>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</si>
  <si>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</si>
  <si>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</si>
  <si>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</si>
  <si>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</si>
  <si>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</si>
  <si>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</si>
  <si>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</si>
  <si>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</si>
  <si>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</si>
  <si>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</si>
  <si>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</si>
  <si>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</si>
  <si>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</si>
  <si>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</si>
  <si>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</si>
  <si>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</si>
  <si>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</si>
  <si>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</si>
  <si>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</si>
  <si>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</si>
  <si>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</si>
  <si>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</si>
  <si>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</si>
  <si>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</si>
  <si>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</si>
  <si>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</si>
  <si>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</si>
  <si>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</si>
  <si>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</si>
  <si>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</si>
  <si>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</si>
  <si>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</si>
  <si>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</si>
  <si>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</si>
  <si>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</si>
  <si>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</si>
  <si>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</si>
  <si>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</si>
  <si>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</si>
  <si>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</si>
  <si>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</si>
  <si>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</si>
  <si>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</si>
  <si>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</si>
  <si>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</si>
  <si>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</si>
  <si>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</si>
  <si>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</si>
  <si>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</si>
  <si>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</si>
  <si>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</si>
  <si>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</si>
  <si>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</si>
  <si>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</si>
  <si>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</si>
  <si>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</si>
  <si>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</si>
  <si>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</si>
  <si>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</si>
  <si>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</si>
  <si>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</si>
  <si>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</si>
  <si>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</si>
  <si>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</si>
  <si>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</si>
  <si>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</si>
  <si>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</si>
  <si>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LUIS FERNANDO GAVIRIA TRUJILLO</t>
  </si>
  <si>
    <t>LUZ SOCORRO LEONTES LENNIS</t>
  </si>
  <si>
    <t>MARIA TERESA VELEZ ANGEL</t>
  </si>
  <si>
    <t>LILIANA ARDILA GOMEZ</t>
  </si>
  <si>
    <t>DIANA PATRICIA JURADO RAMIREZ</t>
  </si>
  <si>
    <t>SANDRA YAMILE CALVO CATAÑO</t>
  </si>
  <si>
    <t>OSWALDO AGUDELO  GONZALEZ</t>
  </si>
  <si>
    <t>MARGARITA MARIA FAJARDO TORRES</t>
  </si>
  <si>
    <t>WILSON ARENAS VALENCIA</t>
  </si>
  <si>
    <t>ENIS PAOLA GARCIA GARCIA</t>
  </si>
  <si>
    <t>CONTROL_INTERNO_DISCIPLINARIO</t>
  </si>
  <si>
    <t>RELACIONES_INTERNACIONALES</t>
  </si>
  <si>
    <t>SECRETARIA_GENERAL</t>
  </si>
  <si>
    <t>VICERRECTORÍA_ACADÉMICA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</si>
  <si>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</si>
  <si>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</si>
  <si>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</si>
  <si>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</si>
  <si>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</si>
  <si>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</si>
  <si>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</si>
  <si>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</si>
  <si>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</si>
  <si>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</si>
  <si>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</si>
  <si>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</si>
  <si>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</si>
  <si>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</si>
  <si>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</si>
  <si>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</si>
  <si>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</si>
  <si>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</si>
  <si>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</si>
  <si>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</si>
  <si>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</si>
  <si>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</si>
  <si>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</si>
  <si>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</si>
  <si>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</si>
  <si>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</si>
  <si>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</si>
  <si>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</si>
  <si>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</si>
  <si>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</si>
  <si>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</si>
  <si>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</si>
  <si>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</si>
  <si>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</si>
  <si>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</si>
  <si>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</si>
  <si>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</si>
  <si>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</si>
  <si>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</si>
  <si>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</si>
  <si>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</si>
  <si>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</si>
  <si>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</si>
  <si>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</si>
  <si>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</si>
  <si>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</si>
  <si>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</si>
  <si>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</si>
  <si>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</si>
  <si>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</si>
  <si>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</si>
  <si>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</si>
  <si>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</si>
  <si>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</si>
  <si>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</si>
  <si>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</si>
  <si>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</si>
  <si>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</si>
  <si>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</si>
  <si>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</si>
  <si>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</si>
  <si>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</si>
  <si>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</si>
  <si>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</si>
  <si>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</si>
  <si>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FRANCISCO ANTORIO URIBE GOMEZ</t>
  </si>
  <si>
    <t>ORLANDO CAÑAS MORENO</t>
  </si>
  <si>
    <t>JHONNIERS GUERRERO ERAZO</t>
  </si>
  <si>
    <t>JAIRO ORDILIO TORRES MORENO</t>
  </si>
  <si>
    <t>YETSIKA NATALIA VILLA MONTES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</si>
  <si>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</si>
  <si>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</si>
  <si>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</si>
  <si>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</si>
  <si>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</si>
  <si>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</si>
  <si>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</si>
  <si>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</si>
  <si>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</si>
  <si>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ORGANISMO_CERTIFICADOR_DE_SISTEMAS_DE_GESTIÓN_QLCT</t>
  </si>
  <si>
    <t>DIEGO PAREDES CUERVO</t>
  </si>
  <si>
    <t>LABORATORIO_QUÍMICA_AMBIENTAL</t>
  </si>
  <si>
    <t>GRUPO_INVESTIGACIÓN_AGUAS_SANEAMIENTO</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</si>
  <si>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</si>
  <si>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</si>
  <si>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</si>
  <si>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</si>
  <si>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</si>
  <si>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</si>
  <si>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</si>
  <si>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</si>
  <si>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</si>
  <si>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</si>
  <si>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</si>
  <si>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</si>
  <si>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</si>
  <si>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</si>
  <si>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</si>
  <si>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</si>
  <si>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t>VULNERABILIDAD
(Riesgo residual)</t>
  </si>
  <si>
    <t>Análisis de cumplimiento de la acción</t>
  </si>
  <si>
    <t>META</t>
  </si>
  <si>
    <t>No_existen</t>
  </si>
  <si>
    <t>Analisis de la eficacia de la acción</t>
  </si>
  <si>
    <t>LABORATORIO_ENSAYOS_PARA_EQUIPOS_ACONDICIONADORES_DE_AIRE</t>
  </si>
  <si>
    <t>ENRIQUE DEMESIO CASTAÑO ARIAS</t>
  </si>
  <si>
    <t>ALEXANDER MOLINA CABRERA</t>
  </si>
  <si>
    <t>OBJETIVOS</t>
  </si>
  <si>
    <t>CLASE RIESGO</t>
  </si>
  <si>
    <t>ACCIONES</t>
  </si>
  <si>
    <t>NIVELES DE EXPOSICION</t>
  </si>
  <si>
    <t>RESPONSABLE</t>
  </si>
  <si>
    <t>UNIDAD ASOCIADA</t>
  </si>
  <si>
    <t>LIDER</t>
  </si>
  <si>
    <t>UNIDADES ORGANIZACIONALES ASOCIADAS A PROCESOS</t>
  </si>
  <si>
    <t>FACULTADES ASOCIADAS A PROCESOS</t>
  </si>
  <si>
    <t>LABORATORIO ASOCIADOS A PROCESOS</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</si>
  <si>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</si>
  <si>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</si>
  <si>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</si>
  <si>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</si>
  <si>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</si>
  <si>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</si>
  <si>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</si>
  <si>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</si>
  <si>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</si>
  <si>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</si>
  <si>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</si>
  <si>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</si>
  <si>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</si>
  <si>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</si>
  <si>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</si>
  <si>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</si>
  <si>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</si>
  <si>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</si>
  <si>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</si>
  <si>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</si>
  <si>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</si>
  <si>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</si>
  <si>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</si>
  <si>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</si>
  <si>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</si>
  <si>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</si>
  <si>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</si>
  <si>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</si>
  <si>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</si>
  <si>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</si>
  <si>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</si>
  <si>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</si>
  <si>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</si>
  <si>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</si>
  <si>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</si>
  <si>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</si>
  <si>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</si>
  <si>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</si>
  <si>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</si>
  <si>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</si>
  <si>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</si>
  <si>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</si>
  <si>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</si>
  <si>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</si>
  <si>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</si>
  <si>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</si>
  <si>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</si>
  <si>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</si>
  <si>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</si>
  <si>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</si>
  <si>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</si>
  <si>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</si>
  <si>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</si>
  <si>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</si>
  <si>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</si>
  <si>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</si>
  <si>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</si>
  <si>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</si>
  <si>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</si>
  <si>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</si>
  <si>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</si>
  <si>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</si>
  <si>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</si>
  <si>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</si>
  <si>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</si>
  <si>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</si>
  <si>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</si>
  <si>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</si>
  <si>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</si>
  <si>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</si>
  <si>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</si>
  <si>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</si>
  <si>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</si>
  <si>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</si>
  <si>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</si>
  <si>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</si>
  <si>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</si>
  <si>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</si>
  <si>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</si>
  <si>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</si>
  <si>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</si>
  <si>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ORGANISMO DE EVALUACION DE LA CONFORMIDAD (Laboratorios de ensayo, calibración y QLCT) 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</si>
  <si>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</si>
  <si>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</si>
  <si>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</si>
  <si>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</si>
  <si>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</si>
  <si>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</si>
  <si>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</si>
  <si>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</si>
  <si>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</si>
  <si>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</si>
  <si>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</si>
  <si>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</si>
  <si>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UNIDAD RESPONSABLE QUE DILIGENCIA EL MAPA DE RIESGO</t>
  </si>
  <si>
    <t>Regularmente_confiables</t>
  </si>
  <si>
    <t>Software/aplicativo asociado</t>
  </si>
  <si>
    <t>Responsable (Cargo)</t>
  </si>
  <si>
    <t>Propósito</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</si>
  <si>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</si>
  <si>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</si>
  <si>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</si>
  <si>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</si>
  <si>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</si>
  <si>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</si>
  <si>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GESTIÓN_AMBIENTAL (VICERRECTORIA INVESTIGACIONES, INNOVACIÓN Y EXTENSIÓN)</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</si>
  <si>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</si>
  <si>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</si>
  <si>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</si>
  <si>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</si>
  <si>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</si>
  <si>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</si>
  <si>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Cargo Planta /
Transitorio / 
Contratista</t>
  </si>
  <si>
    <t xml:space="preserve">Estado del Control </t>
  </si>
  <si>
    <t>CARLOS FERNANDO CASTAÑO MONTOYA</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</si>
  <si>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</si>
  <si>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</si>
  <si>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</si>
  <si>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</si>
  <si>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</si>
  <si>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</si>
  <si>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</si>
  <si>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</si>
  <si>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</si>
  <si>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</si>
  <si>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</si>
  <si>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</si>
  <si>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 xml:space="preserve">Efectividad </t>
  </si>
  <si>
    <t xml:space="preserve">De acuerdo a los nivel de exposición del riesgo, se establecerá si corresponde: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</si>
  <si>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</si>
  <si>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</si>
  <si>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</si>
  <si>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</si>
  <si>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</si>
  <si>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</si>
  <si>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</si>
  <si>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</si>
  <si>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</si>
  <si>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</si>
  <si>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</si>
  <si>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</si>
  <si>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SGC-FOR-011-02</t>
  </si>
  <si>
    <t>SGC-FOR-011-03</t>
  </si>
  <si>
    <t>PILAR PDI</t>
  </si>
  <si>
    <t>EXCELENCIA_ACADÉMICA_PARA_LA_FORMACIÓN_INTEGRAL</t>
  </si>
  <si>
    <t>JHONIERS GUERRERO ERAZO</t>
  </si>
  <si>
    <t>CREACIÓN_GESTIÓN_Y_TRANSFERENCIA_DEL_CONOCIMIENTO</t>
  </si>
  <si>
    <t>MARTA LEONOR MARULANDA ÁNGEL</t>
  </si>
  <si>
    <t>GESTIÓN_DEL_CONTEXTO_Y_VISIBILIDAD_NACIONAL_E_INTERNACIONAL</t>
  </si>
  <si>
    <t>FRANCISCO ANTONIO URIBE GÓMEZ</t>
  </si>
  <si>
    <t>GESTIÓN_Y_SOSTENIBILIDAD_INSTITUCIONAL</t>
  </si>
  <si>
    <t>BIENESTAR_INSTITUCIONAL_CALIDAD_DE_VIDA_E_INCLUSIÓN_EN_CONTEXTOS_UNIVERSITARIOS</t>
  </si>
  <si>
    <t>DIANA PATRICIA GÓMEZ BOTERO</t>
  </si>
  <si>
    <t>Transformar los procesos educativos  para la  consolidación de  una cultura institucional orientada a la calidad y excelencia académica.</t>
  </si>
  <si>
    <t>Fomentar  y fortalecer la Creación, Gestión y transferencia del conocimiento.</t>
  </si>
  <si>
    <t>Fortalecer la gestión del contexto para lograr mayor impacto y visibilidad regional, nacional e internacional.</t>
  </si>
  <si>
    <t>Administrar y gestionar los recursos físicos, ambientales, tecnológicos, humanos y financieros orientados al desarrollo y la sostenibilidad institucional.</t>
  </si>
  <si>
    <t>Contribuir a la formación integral,  el desarrollo social e intercultural y el acompañamiento integral, así como promover el ejercicio colectivo de la responsabilidad social aportando al mejoramiento de la calidad de vida de la comunidad universitaria.</t>
  </si>
  <si>
    <t>OBJETIVO</t>
  </si>
  <si>
    <t>LABORATORIO_BIOLOGÍA_MOLECULAR</t>
  </si>
  <si>
    <t>JUAN CARLOS SEPÚLVEDA</t>
  </si>
  <si>
    <t>Cuatrimestral</t>
  </si>
  <si>
    <t>ADMISIONES_REGISTRO_Y_CONTROL_ACADÉMICO</t>
  </si>
  <si>
    <t>GESTIÓN_DEL_TALENTO_HUMANO</t>
  </si>
  <si>
    <t>GESTIÓN_DE_TECNOLOGÍAS_INFORMÁTICAS_Y_SISTEMAS_DE_INFORMACIÓN</t>
  </si>
  <si>
    <t>RECURSOS_INFORMÁTICOS_Y_EDUCATIVOS_CRIE</t>
  </si>
  <si>
    <t>GLORIA INÉS HINCAPIÉ</t>
  </si>
  <si>
    <t>LABORATORIO QUÍMICA AMBIENTAL</t>
  </si>
  <si>
    <t>LABORATORIO_DE_METROLOGIA_DE_VARIABLES_ELECTRICAS</t>
  </si>
  <si>
    <t xml:space="preserve"> LINA MARÍA SUÁREZ GUZMÁN</t>
  </si>
  <si>
    <t>TITO MORALES PINZÓN</t>
  </si>
  <si>
    <t>JUAN PABLO TRUJILLO LEMUS</t>
  </si>
  <si>
    <t>CECILIA LUCA ESCOBAR VEKEMAN</t>
  </si>
  <si>
    <t>GIOVANNI GARCÍA CASTRO</t>
  </si>
  <si>
    <t>VALENTINA KALLEWAARD ECHEVERRI</t>
  </si>
  <si>
    <t>LUZ STELLA RAMIREZ ARISTIZABAL</t>
  </si>
  <si>
    <t>CAROLINA CUARTAS</t>
  </si>
  <si>
    <t>Análisis de la medición</t>
  </si>
  <si>
    <t>Análisis de la aplicación del control existente</t>
  </si>
  <si>
    <t>Medio  Ambiental</t>
  </si>
  <si>
    <t>Una vez ubicados los riesgos en la matriz de riesgos inherente, se evaluan el dissño y la eficacia de los controles asociados a los riesgos, con el fin de determinar la posición del riesgo en la matriz de riesgo residual.</t>
  </si>
  <si>
    <t>El riesgo residual resulta de cruzar el resultado de la matriz de riesgo inherente con la efectividad de los controles asociados al riesgo identificado</t>
  </si>
  <si>
    <t xml:space="preserve">-  Acciones preventivas de acuerdo al tipo de tratamiento, para lo cual deberá  seguir el procedimiento de toma de acciones código SGC-PRO-006 </t>
  </si>
  <si>
    <t>Se deberá implementar inmediatamente las acciones preventivas que conlleven a evitar, reducir, transferir o compartir el riesgo de acuerdo al procedimiento de toma de acciones SGC-PRO-006 del Sistema Integral de Gestión.
Las acciones preventivas tomadas deberán conllevar a implementar nuevos controles que prevengan la materialización del riesgo y a mitigar el impacto.
Se debe implementar el plan de mitigación frente a a estos riesgos.</t>
  </si>
  <si>
    <t>Se deberá implementaracciones preventivas que conlleven a reducir, transferir o compartir el riesgo de acuerdo al procedimiento de toma de acciones SGC-PRO-006 del Sistema Integral de Gestión. 
Se deberá implementar acciones preventivas que conlleven a mejorar el diseño o eficacia de los controles existentes. 
La implementación de un plan de mitigación estará sujeto a las necesidades del usuario de la metodología</t>
  </si>
  <si>
    <t>FACTORES DE RIESGO</t>
  </si>
  <si>
    <t>DEFINICIÓN</t>
  </si>
  <si>
    <t>Incluye seguridad y salud en el
trabajo.
Se analiza posible dolo e
intención frente a la corrupción.</t>
  </si>
  <si>
    <t>Hurto de activos.</t>
  </si>
  <si>
    <t>Interno</t>
  </si>
  <si>
    <t>Posibles comportamientos no éticos de los empleados.</t>
  </si>
  <si>
    <t>Fraude interno (corrupción, soborno).</t>
  </si>
  <si>
    <t>No se cuenta con las competencias laborales para el cargo</t>
  </si>
  <si>
    <t>Evento relacionado con la pérdida de información atendida o registrada en los sistemas de información.</t>
  </si>
  <si>
    <t>Intrusión en página web.</t>
  </si>
  <si>
    <t>Intrusión en aplicativos.</t>
  </si>
  <si>
    <t>Daño en los sistemas de información.</t>
  </si>
  <si>
    <t>Inversiones con rendimientos financieros por debajo de lo esperado</t>
  </si>
  <si>
    <t>Disminución en los ingresos presupuestados</t>
  </si>
  <si>
    <t>Errores en la proyección presupuestal de ingresos y gastos</t>
  </si>
  <si>
    <t>Eventos relacionados con la ausencia de procedimientos o lineamientos que orienten el desarrollo de las acciones al interior de la Institución</t>
  </si>
  <si>
    <t>Ausencia de procedimientos o reglamentación en temas específicos</t>
  </si>
  <si>
    <t xml:space="preserve">Desactualización de procedimientos </t>
  </si>
  <si>
    <t>Falta de capacitación o socialización de procedimientos y reglamentaciones</t>
  </si>
  <si>
    <t>Uso inadecuado de la información.</t>
  </si>
  <si>
    <t>Ausencia de canales de información o comunicación</t>
  </si>
  <si>
    <t>Caída de redes</t>
  </si>
  <si>
    <t>Fallas en el diseño y/o funcionamiento de los aplicativos.</t>
  </si>
  <si>
    <t>Daño de equipos</t>
  </si>
  <si>
    <t>Eventos relacionados con la infraestructura física de la entidad.</t>
  </si>
  <si>
    <t>Derrumbes</t>
  </si>
  <si>
    <t>Incendios</t>
  </si>
  <si>
    <t>Inundaciones</t>
  </si>
  <si>
    <t>Daños a activos fijos</t>
  </si>
  <si>
    <t>Mala planeación de la infrastructura fisica</t>
  </si>
  <si>
    <t>Situaciones de incertidumbre debido a los cambios producidos por la situación económica del sector.</t>
  </si>
  <si>
    <t>Cambios en políticas de financiación nacional para el sector</t>
  </si>
  <si>
    <t>Disminución de la inversión</t>
  </si>
  <si>
    <t>Cambios en las variables macroeconomicas que impacten el presupuesto.</t>
  </si>
  <si>
    <t xml:space="preserve">Afectación o ausencia que tiene su origen en una situación de tipo social o cultural de la sociedad. </t>
  </si>
  <si>
    <t>Condiciones económicas</t>
  </si>
  <si>
    <t>Falta acceso a la educación</t>
  </si>
  <si>
    <t>Ambiente social y familiar</t>
  </si>
  <si>
    <t>Ambiente frustante</t>
  </si>
  <si>
    <t>Disturbios/desorden social que afecte la seguridad, tranquilidad, moralidad y salud pública.</t>
  </si>
  <si>
    <t>Alteración del orden publico/vandalismo</t>
  </si>
  <si>
    <t>Ruidos excesivos/gritos.</t>
  </si>
  <si>
    <t>Concentración de grupos de personas sin medidas de bio-seguridad</t>
  </si>
  <si>
    <t>Afectación/incumplimiento de las obligaciones legales, normativas, politicas externas.</t>
  </si>
  <si>
    <t>No cumplimiento de una ley, norma, políticas.</t>
  </si>
  <si>
    <t>Desconocimiento u omisión de una ley, norma, politica.</t>
  </si>
  <si>
    <t>Eventos relacionados con la
infraestructura tecnológica.</t>
  </si>
  <si>
    <t>Caída de redes.</t>
  </si>
  <si>
    <t>Cambios tecnologicos a gran escala.</t>
  </si>
  <si>
    <t>Manejo de información a cargo de terceros (Servidores)</t>
  </si>
  <si>
    <t>Medio  Ambientales</t>
  </si>
  <si>
    <t>Eventos ocasionados de forma natural o por acción humana donde se produzca daño en el medio ambiente y a la institución.</t>
  </si>
  <si>
    <t>Naturales: tanto físicos (Vendavales, Terremotos) como biológicos (proliferación de algas, plagas…).</t>
  </si>
  <si>
    <t>Actos mal intencionados de terceros.</t>
  </si>
  <si>
    <t>Eventos relacionados con la ausencia de una comunicación asertiva enfocada en la misión y visión de la organización.</t>
  </si>
  <si>
    <t>Afectación a la Seguridad Salud en el Trabajo</t>
  </si>
  <si>
    <t>Externo</t>
  </si>
  <si>
    <t>Disputas y riñas en público.</t>
  </si>
  <si>
    <t>TIPO DE FACTOR</t>
  </si>
  <si>
    <t xml:space="preserve"> Situaciones que pueden perjudicar los resultados operativos esperados y generar, como consecuencia, una carga financiera más elevada e impactos en la gestión presupuestal</t>
  </si>
  <si>
    <t>Infrastructura tecnológica desactualizada.</t>
  </si>
  <si>
    <t>Eventos relacionados con la
infraestructura tecnológica de
la Institución.</t>
  </si>
  <si>
    <t>LABORATORIO_METROLOGÍA_DIMENSIONAL</t>
  </si>
  <si>
    <t>RECURSOS_INFORMÁTICOS_EDUCATIVOS</t>
  </si>
  <si>
    <t>VICERRECTORIA_ADMINISTRATIVA_FINANCIERA</t>
  </si>
  <si>
    <t>VICERRECTORÍA_DE_RESPONSABILIDAD_SOCIAL_BIENESTAR_UNIVERSITARIO</t>
  </si>
  <si>
    <t>VICERRECTORÍA_INVESTIGACIÓN_INNOVACIÓN_EXTENSIÓN</t>
  </si>
  <si>
    <t>DIANA PATRICIA GOMEZ BOTERO</t>
  </si>
  <si>
    <t>MARTHA LEONOR MARULANDA ANGEL</t>
  </si>
  <si>
    <t>VICERRECTORÍA_RESPONSABILIDAD_SOCIAL_Y_BIENESTAR_UNIVERSITARIO</t>
  </si>
  <si>
    <t>VICERRECTORÍA_INVESTIGACIONES_INNOVACIÓN_Y_EXTENSIÓN</t>
  </si>
  <si>
    <t>UNIDAD ORGANIZACIONAL/ ÁREA</t>
  </si>
  <si>
    <t>NOMBRE DEL PROCESO O PILAR DEL PDI</t>
  </si>
  <si>
    <t>MAPA INSTITUCIONAL</t>
  </si>
  <si>
    <t>INTITUCIONAL</t>
  </si>
  <si>
    <t>RESPONSABLE APROBACIÓN DEL RIESGO</t>
  </si>
  <si>
    <t>VICERRECTORÍA_ACADÉMICA_PDI</t>
  </si>
  <si>
    <t>VICERRECTORÍA_INVESTIGACIONES_INNOVACIÓN_Y_EXTENSIÓN_PDI</t>
  </si>
  <si>
    <t>PLANEACIÓN_PDI</t>
  </si>
  <si>
    <t>VICERRECTORÍA_RESPONSABILIDAD_SOCIAL_Y_BIENESTAR_UNIVERSITARIO_PDI</t>
  </si>
  <si>
    <t>NOMBRES PDI</t>
  </si>
  <si>
    <t>VICERRECTORÍA_ADMINISTRATIVA_FINANCIERA_PDI</t>
  </si>
  <si>
    <t>CUMPLIMIENTO_TOTAL</t>
  </si>
  <si>
    <t>Detectivo</t>
  </si>
  <si>
    <t>Preventivo</t>
  </si>
  <si>
    <t>Pendiente Evaluación de eficacia</t>
  </si>
  <si>
    <t>Sin evaluación de eficiacia por no cumplimiento de la acción</t>
  </si>
  <si>
    <t>Eficaz</t>
  </si>
  <si>
    <t>No eficaz</t>
  </si>
  <si>
    <t>Debilidad en el seguimiento a las metas del Plan de Desarrollo Institucional 2020-2028 "Aquí construimos futuro"</t>
  </si>
  <si>
    <t xml:space="preserve">Reporte inadecuado o incompletopor parte de las redes de trabajo </t>
  </si>
  <si>
    <t xml:space="preserve">Baja calidad del reporte en los tres niveles de gestión del PDI </t>
  </si>
  <si>
    <t xml:space="preserve">Desconocimiento de los  procedimientos contractuales y proyectos especiales  </t>
  </si>
  <si>
    <t>Bajo nivel de seguimiento periódico en la ejecución de proyectos (contratos, Ordenes de servicios, proyectos de operación comercial)</t>
  </si>
  <si>
    <t xml:space="preserve">Desarticulación de los procedimientos institucionales para el desarrollo y ejecución en cada una de sus etapas </t>
  </si>
  <si>
    <t>Diferentes fuentes primarias de información sin responsables</t>
  </si>
  <si>
    <t>Daños o pérdida de información en servidores o equipos de computo. Rotación de personal</t>
  </si>
  <si>
    <t xml:space="preserve">Bajo nivel de apropiación de los responsables del Plan de Mejoramiento institucional, que dificulte el cumplimiento de las acciones establecidas en el PMI. </t>
  </si>
  <si>
    <t>Inexistencia de una control dentro de los documentos previos al inicio el proceso.</t>
  </si>
  <si>
    <t>Desconocimiento por parte del equipo GEC del Plan Maestro y del Plan de Desarrollo Institucional, para la adecuada priorización de las obras</t>
  </si>
  <si>
    <t xml:space="preserve">Cambio de diseño por peticion del usuario durante ejecucion de las obras </t>
  </si>
  <si>
    <t xml:space="preserve">Falta de planeacion del proyecto </t>
  </si>
  <si>
    <t>Cambio y actualizacion de normativas de construccion.</t>
  </si>
  <si>
    <t>La posibilidad de afectación en la gestión institucional por Incumplimiento de las metas en los tres niveles de gestión  del PDI 2020-2028, debido a la ejecución inadecuada  por parte de las redes de trabajo del PDI.</t>
  </si>
  <si>
    <t xml:space="preserve">Incumplimiento de las metas planteadas en los tres niveles de gestión del Plan de Desarrollo Institcional  proyectadas por las redes de trabajo </t>
  </si>
  <si>
    <t xml:space="preserve">Incumplimiento de la misión y visión institucional
Hallazgos por parte de los entes de control externos e internos
Reprocesos en el reporte
Credibilidad e imagen institucional 
Detrimento presupuestal
Falta de confiabilidad de la información </t>
  </si>
  <si>
    <t>Probabilidad de Afectación administrativa, disciplinaria o fiscal por sanción o iniciación de una proceso del ente de control por la ejecución inadecuada de proyectos de la Oficina de Planeación (contratos, Ordenes contractuales,  resoluciones,  proyectos de operación comercial).</t>
  </si>
  <si>
    <t>Incumplimiento en la  ejecución de proyectos (contratos, Ordenes contractuales, resoluciones, proyectos de operación comercial) en el desarrollo y ejecución en cada una de sus etapas</t>
  </si>
  <si>
    <t xml:space="preserve">Hallazgos por parte de entes de control
Detrimiento patrimonial
Incumplimiento de resultados
Afectación de la imagen institucional </t>
  </si>
  <si>
    <t>Probabilidad de tener inconsistencias en la información estadística e institucional reportada debido a las diversas fuentes de información internas y las reglas de negocio asociadas a su extracción.</t>
  </si>
  <si>
    <t>La oficina de planeación recibe múltiples solicitudes de información de diferentes tipos de usuario (interrnos y externos), la cual desde los scripts o vistas se genera una respuesta no siempre concordante con la posible respuesta de la fuente primaria, adicionalmente que la solicitud se genera a diferentes oficinas al tiempo.</t>
  </si>
  <si>
    <t>Hallazgos, multas o sanciones por los entes de control o pérdida de credibilidad por diferencias en los reportes de información</t>
  </si>
  <si>
    <t>Probabilidad de pérdida de información física y magnética debido a la falta de una política de respaldo en la Universidad, lo que podría ocasionar reprocesos al momento de necesitar su disponibilidad</t>
  </si>
  <si>
    <t>La oficina de planeación maneja un alto volumen de información debido a los múltiples contratos, planos, entre otros activos de información que allí se generan por lo tanto se requiere de un control de una gestión y control de estos archivos.</t>
  </si>
  <si>
    <t>Multas o sanciones por los entes de control por las demoras en reportes de información. Pérdida de estudios o trabajos ya realizados.</t>
  </si>
  <si>
    <t xml:space="preserve">Posibilidad de Incumplimiento del Plan de Mejoramiento Institucional derivado de la autoevaluación institucional con fines de reacreditación, que afecte su reconocimiento como institución acredita de alta calidad </t>
  </si>
  <si>
    <t xml:space="preserve">Riesgo de incumplimiento de las metas propuestas en el Plan de Mejoramiento Institucional derivado de la Autoevaluación con fines de renovación de la acreditación. </t>
  </si>
  <si>
    <t>Pérdida del reconocimiento como Institución acreditada en alta calidad
Pérdida de oportunidades en el contexto a nivel departamental, regional, nacional e internacional
Pérdida de la imagen institucional</t>
  </si>
  <si>
    <t>Obras y diseños  a llevar a cabo por parte de la institución deben estar alineadas  con el Plan maestro GEC y las  apuestas del PDI</t>
  </si>
  <si>
    <t>Posible afectación  en la gestión institucional y el desarrollo de la infraestructura física por una mala planeación del espacio físico inadecuado para la prestación del servicio para el cual fue concebido.</t>
  </si>
  <si>
    <t xml:space="preserve">Espacio fisico que no responde a las necesidades que originaron el proyecto y/o adecuación con  incumplimiento de normatividad. </t>
  </si>
  <si>
    <t>*insatisfaccion del usuario. 
*Imposibilidad de prestacion del servicio. 
*Incremento de costos de construcción. 
*Riesgo juridico con contratistas.  
*Mayores costos de mantenimiento.</t>
  </si>
  <si>
    <t>Comité de Gerencia del PDI y proceso de autoevaluación 
Sistema de Gerencia del PDI</t>
  </si>
  <si>
    <t>Sistema de información del PDI</t>
  </si>
  <si>
    <t>Proceso de calidad de información del PDI</t>
  </si>
  <si>
    <t>Generar periodicamene alertas a los supervisores  e interventores frente al estado de los contratos y documentación contractual</t>
  </si>
  <si>
    <t xml:space="preserve">Realizar proceso de apoyo al seguimiento de la contratación de la oficina de planeación </t>
  </si>
  <si>
    <t xml:space="preserve">Proceso de Control de seguimiento a pólizas de los contratos de la oficina de planeación </t>
  </si>
  <si>
    <t>Inclusión en el Plan de Acción de AIE la generación de alertas a las fuentes de información cuando se detectan inconsistencias.</t>
  </si>
  <si>
    <t>Calidad de datos</t>
  </si>
  <si>
    <t>Actividad en el plan de trabajo de AIE para la actualización de los activos de información</t>
  </si>
  <si>
    <t>Actividad en el plan de trabajo de AIE para la realización de jornadas de los activos de información de OPLA</t>
  </si>
  <si>
    <t>Seguimiento periódico del PMI.</t>
  </si>
  <si>
    <t>Cuadro de control</t>
  </si>
  <si>
    <t>Plan Operativo de Gerencia Integral del Campus</t>
  </si>
  <si>
    <t>Plan Operativo de Fortalecimiento de la Insfraestructura física</t>
  </si>
  <si>
    <t>Registro y consolidacion de la necesidad del usuario a traves del aplicativo y/o mediante actas de reunion y/o memorando y/o correos electronicos.</t>
  </si>
  <si>
    <t>Cada proyecto de intervención de infraestructura debe contener (Estudios previos, diseños, presupuesto, especificaciones, en fase III, permisos aprobados)</t>
  </si>
  <si>
    <t xml:space="preserve">Se validan las intervenciones con las dependencias de la universidad relacionadas con el manejo de la planta fisica tales como seccion de mantenimiento y CRIE Centro de Recursos informaticos. </t>
  </si>
  <si>
    <t>SIGER</t>
  </si>
  <si>
    <t xml:space="preserve">Profesional PDI
Profesional Proyectos </t>
  </si>
  <si>
    <t>Profesional PDI
Profesional Proyectos 
Profesional AIE</t>
  </si>
  <si>
    <t>Prestación de servicios No. 5636 -23</t>
  </si>
  <si>
    <t xml:space="preserve">Prestación de servicios No. 5636 -23
Profesional Gerencia del Plan de Desarrollo Institucional </t>
  </si>
  <si>
    <t>Interventores y supervisores</t>
  </si>
  <si>
    <t>Profesional AIE
Técnico AIE</t>
  </si>
  <si>
    <t>Técnico AIE</t>
  </si>
  <si>
    <t>Profesional AIE</t>
  </si>
  <si>
    <t xml:space="preserve">Prestación de Servicios No. 5359 </t>
  </si>
  <si>
    <t>Profesional PAC</t>
  </si>
  <si>
    <t>Profesionl 16
Prestación de Servicios No. 5482</t>
  </si>
  <si>
    <t>Nivel cumplimiento del PDI en sus tres niveles de gestión</t>
  </si>
  <si>
    <t>Contratos y/o proyectos ejecutados inadecuadamente /Total proyectos y/o contratos ejecutados</t>
  </si>
  <si>
    <t>Tiempos de respuesta a los requerimientos de información estratégica
Nivel de actualización de la información a nivel estratégico y táctico</t>
  </si>
  <si>
    <t>98%
95%</t>
  </si>
  <si>
    <t>Cumplimiento de la actividad Respaldo de activos de Información del Plan de acción de AIE</t>
  </si>
  <si>
    <t>Nivel cumplimiento del Plan de Mejoramiento Institucional (corte anualizado 2023)</t>
  </si>
  <si>
    <t xml:space="preserve">Intervenciones a la planta fisica del plan de accion de la vigencia/ Intervenciones recibidos a satisfacción por el usuario. </t>
  </si>
  <si>
    <t>Definir tips informativos contractuales y de interventoría y supervisión con el fin de generar conocimiento sobre estis tenas</t>
  </si>
  <si>
    <t xml:space="preserve">Designación de un profesional de seguimiento y control como apoyo a la interventoría y supervisión de proyectos /contratos (verificación de productos)
Verificación de documentación de contratos de la oficina de Planeación </t>
  </si>
  <si>
    <t>Diligenciamiento de un  formato para seguimiento a los amparos de las pólizas</t>
  </si>
  <si>
    <t xml:space="preserve">Definición de alcances de respuestas de planeación de las diferentes solicitudes, para evitar reprocesos y distintas cifras o valores para una misma solicitud. 
</t>
  </si>
  <si>
    <t>Admisiones, Registro y Control Académico
Gestión de Tecnologías Informáticas y Sistemas de Información
Gestión del Talento Humano</t>
  </si>
  <si>
    <t xml:space="preserve"> Generar una mesa de responsabilidad en cuanto a la información suministrada. El instrumento para este fin debe acordarse con las áreas involucradas.</t>
  </si>
  <si>
    <t>Definición de protocolos o manuales para la generación de la información definiendo roles y responsabilidades.</t>
  </si>
  <si>
    <t>Generación de reglas con los diferentes líderes de proceso y sus equipos de trabajo para la optimización del espacio y tiempo en los respaldos a los activos de información, esto con el fin de evitar redundancia de información y agotamiento del recurso para este fin.</t>
  </si>
  <si>
    <t xml:space="preserve">Incluir en el documento de estudios previos la descripción del eje estratégico del plan maestro y proyecto del PDI al que le apunta. </t>
  </si>
  <si>
    <t>Definir el protocolo para la inclusión de apuestas en infraestructura física que no estén contemplada de manera específica en el plan maestro del campus</t>
  </si>
  <si>
    <t>Realizar los correctivos que den lugar acordados con la interventoría /supervisión y la oficina jurídica</t>
  </si>
  <si>
    <t xml:space="preserve">Interventor/Supervisor </t>
  </si>
  <si>
    <t xml:space="preserve">Realizar plan de mejoramiento </t>
  </si>
  <si>
    <t xml:space="preserve">Profesional  PDI 
Interventor/Supervisor </t>
  </si>
  <si>
    <t xml:space="preserve">En cuanto a la ejecución de los contratos 2022 y 2023, y proyectos especiales, se cuenta con una ejecución adecuada de los mismos. 
Actualmente en ejeución 
</t>
  </si>
  <si>
    <t>En el Comité de Gerencia se realiza seguimiento a los indicadores de bajo cumplimiento con el fin de poder analizar la expectativa de cumplimiento en los tres niveles de gestión y poder hacer los controles correspondientes</t>
  </si>
  <si>
    <t>El sistema de información permite realizar monitoreo a las metas  y avance cualitativo del PDI, para la generación de alertas e indentificación de cumplimiento del plan</t>
  </si>
  <si>
    <t>EL control ha aportado a que se tenga coherencia en el reporte del plan a nivel cualitativo y cuantitativo y soportes</t>
  </si>
  <si>
    <t>El sistema de alertas ha permitido llevar un control a los supervisores de los contratos a cargo puesto permite evidenciar ocn tiempo necesidades de adición , prorrogas, reinicios entre otras actividades</t>
  </si>
  <si>
    <t>Este apoyo al seguimiento permite apoyar a los supervisores en revisar detllaes generales a los inormes de contratistas como avances, productos cargados, fechas, certificaciones</t>
  </si>
  <si>
    <t>Esta formato ha permitido que los interventores y supervisores previo a radicar pólizas a Gestión de la contratación, puedan revisarlas e identificar inconsistencias</t>
  </si>
  <si>
    <t>N.A</t>
  </si>
  <si>
    <t xml:space="preserve">Se han venido  socializando al interior de la oficina de Planeación los Tips informativos  frente a los procesos de contratación y manual de interventoría lo que permite manternerlos informados para hacer un ejercicio adecuado </t>
  </si>
  <si>
    <t>Se cuenta con un profesional desigando para realizar el seguimiento y control como apoyo a la interventoría y supervisión en la verificación de informes, generación de alertas</t>
  </si>
  <si>
    <t>Se aprobó el plan de acción del área para la vigencia, en el cual se incluyó la generación de alertas a las fuentes primarias de información cuando se encuentren inconsistencias. Las actividades que responden a este control son:
- Actualización de las Estadísticas Institucionales
- Reporte al SNIES</t>
  </si>
  <si>
    <t>Se incluyó en el Plan de Acción del área AIE, adicionalmente la actividad ya se encuentra en fase de planificación</t>
  </si>
  <si>
    <t>En el Plan de acción de AIE se incluyo la acción: Respaldo de activos de Información, se encuentra en ejecución.</t>
  </si>
  <si>
    <t>Plan de Acción AIE</t>
  </si>
  <si>
    <t>CONTINUA LA ACCIÓN ANTERIOR</t>
  </si>
  <si>
    <t xml:space="preserve">Desarticulación 
de los lineamientos del Plan Maestro de la Planta Físca con las apuestas del Plan de Desarrollo Institucional  </t>
  </si>
  <si>
    <t>No se prioricen de manera adecuado los proyectos acordes a la necesidades de la institución
Hallazgos por parte de los entes de control</t>
  </si>
  <si>
    <t>Indice Neto de ocupación
Campus incluyente
Fortalecimiento y/o mejoramiento de los medios educativos (Aulas y Laboratorios)
Fortalecimiento de la sostenibilidad y gestión del riesgo del campus</t>
  </si>
  <si>
    <t>PRIORIDAD
INICIAL 
(Riesgo inherente)</t>
  </si>
  <si>
    <t xml:space="preserve">A la fecha, el nivel de cumplimiento del cumplimiento del Plan de Mejoramiento Institucional ha avanzado en un 82.5%, con corte al segundo cuatrimestre respecto a la meta proyectada para el 2023. Este indicador se mide desde los resultados del PDI y los avances de la encuesta de MSU del Sistema de Gestión. </t>
  </si>
  <si>
    <t xml:space="preserve">Se realizó el segundo seguimiento en el mes de abril,  acorde a los resultados del PDI, articulados con el PMI. </t>
  </si>
  <si>
    <t xml:space="preserve">Se adelanta el proceso para incorporar las observaciones derivadas del proceso de acreditación internacional institucional, y definir el Plan de Mejoramiento Internacional Institucional, que permita atender las observaciones respectivas. </t>
  </si>
  <si>
    <t>Acta de presentación del comité de sistema de Gerencia y Autoevaluación</t>
  </si>
  <si>
    <t>Propuesta Plan de Mejoramiento Internacional Institucional</t>
  </si>
  <si>
    <t>31/11/2023</t>
  </si>
  <si>
    <t>Con corte al 31 de agosto de 2023 (parcial), el Plan de Desarrollo Institucional cuenta con un avance de cumplimiento del  77.51% en sus tres niveles de gestión.  
Nivel de pilar:81.97%
Nivel de programa: 79.71%
Nivel de proyectos:  72.51%</t>
  </si>
  <si>
    <t>Tiempos de respuesta: 95%
Nivel de actualización de la información: 61%
Ambos indicadores tienen un comportamiento normal para la fecha de seguimiento.</t>
  </si>
  <si>
    <t>Se recibieron en el mes de Julio por parte de la universidad dos discos duros de 2Tb para la ejeución de la actividad.
Se realizó jornada de respaldo en el mes de junio</t>
  </si>
  <si>
    <t>Se desarrolló un tablero para la disposición de los protocolos de consulta de información.</t>
  </si>
  <si>
    <t>A la fecha se adelantan obras de nueva infraestuctura las cuales se ecuentran alineaneadas al plan maestro y le apuntan a las metas del PDI. 
Indice Neto de ocupacion : 60,45 
Campus incluyente: 64 
Fortalecimiento de los medios educativos: 98
Fortalecimiento de la sostenibilidad y gestion del riesgo del campus: 59</t>
  </si>
  <si>
    <t xml:space="preserve">A la fecha los proyectos que se han contratado cuentan con sus respectivos estudios previos tales como pliegos de condiciones y/o terminos de referencia en los que se ha incluido lo convenido en el presente control. Para el periodo se anexa como soporte el pliego de una (1)  invitacion publica, una (1) invitacion privada y una (1) invitacion a ofertar para un total de tres (3) procesos. </t>
  </si>
  <si>
    <t xml:space="preserve">A la fecha se trabaja en el cierre de los procesos iniciados en la vigencia y se prepara el plan de accion de la siguiente vigencia, en tal sentido y luego de avanzar en estos temas prioritarios de programacion, se darà inicio con la generacion del  mencionado protocolo. </t>
  </si>
  <si>
    <t xml:space="preserve">Se tiene como meta al 2023 terminar  14  contratos de obras y adecuaciones y amoblamiento , tendientes a mejorar la infraestructura del campus UTP , de estos procesos para el periodo se reportan 4  Procesos de diseño y/o consultorìa  terminados y 6 contratos de obras y adecuaciones y amoblamiento finalizados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</si>
</sst>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m/yyyy;@"/>
    <numFmt numFmtId="165" formatCode="yyyy\-mm\-dd;@"/>
    <numFmt numFmtId="166" formatCode="dd/mm/yyyy;@"/>
  </numFmts>
  <fonts count="42" x14ac:knownFonts="1">
    <font>
      <sz val="10"/>
      <name val="Arial"/>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sz val="7"/>
      <name val="Arial"/>
      <family val="2"/>
    </font>
    <font>
      <b/>
      <sz val="10"/>
      <color theme="1"/>
      <name val="Arial"/>
      <family val="2"/>
    </font>
    <font>
      <sz val="7"/>
      <color theme="1"/>
      <name val="Calibri"/>
      <family val="2"/>
      <scheme val="minor"/>
    </font>
    <font>
      <sz val="8"/>
      <color indexed="8"/>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12"/>
      <color theme="1"/>
      <name val="Calibri"/>
      <family val="2"/>
    </font>
    <font>
      <b/>
      <sz val="11"/>
      <color theme="1"/>
      <name val="Calibri"/>
      <family val="2"/>
    </font>
    <font>
      <b/>
      <i/>
      <sz val="11"/>
      <name val="Calibri"/>
      <family val="2"/>
    </font>
    <font>
      <sz val="11"/>
      <name val="Arial"/>
      <family val="2"/>
    </font>
    <font>
      <b/>
      <i/>
      <sz val="11"/>
      <color theme="1"/>
      <name val="Calibri"/>
      <family val="2"/>
    </font>
    <font>
      <b/>
      <sz val="11"/>
      <color theme="1"/>
      <name val="Arial"/>
      <family val="2"/>
    </font>
    <font>
      <b/>
      <sz val="9"/>
      <color rgb="FF000000"/>
      <name val="Calibri"/>
      <family val="2"/>
      <scheme val="minor"/>
    </font>
    <font>
      <sz val="9"/>
      <color rgb="FF000000"/>
      <name val="Calibri"/>
      <family val="2"/>
      <scheme val="minor"/>
    </font>
    <font>
      <sz val="9"/>
      <color theme="0"/>
      <name val="Calibri"/>
      <family val="2"/>
      <scheme val="minor"/>
    </font>
    <font>
      <b/>
      <sz val="9"/>
      <color theme="0"/>
      <name val="Calibri"/>
      <family val="2"/>
      <scheme val="minor"/>
    </font>
  </fonts>
  <fills count="18">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E8FEE9"/>
        <bgColor indexed="64"/>
      </patternFill>
    </fill>
    <fill>
      <patternFill patternType="solid">
        <fgColor rgb="FFCCFFFF"/>
        <bgColor indexed="64"/>
      </patternFill>
    </fill>
  </fills>
  <borders count="8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bottom style="thin">
        <color rgb="FF000000"/>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5" fillId="0" borderId="0" applyFont="0" applyFill="0" applyBorder="0" applyAlignment="0" applyProtection="0"/>
  </cellStyleXfs>
  <cellXfs count="486">
    <xf numFmtId="0" fontId="0" fillId="0" borderId="0" xfId="0"/>
    <xf numFmtId="0" fontId="4" fillId="0" borderId="0" xfId="0" applyFont="1"/>
    <xf numFmtId="0" fontId="0" fillId="0" borderId="0" xfId="0" applyBorder="1"/>
    <xf numFmtId="0" fontId="7" fillId="0" borderId="0" xfId="0" applyFont="1" applyBorder="1" applyAlignment="1">
      <alignment vertical="top"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ill="1" applyBorder="1"/>
    <xf numFmtId="0" fontId="7" fillId="0" borderId="0" xfId="0" applyFont="1" applyFill="1" applyBorder="1" applyAlignment="1">
      <alignment vertical="top" wrapText="1"/>
    </xf>
    <xf numFmtId="0" fontId="10" fillId="0" borderId="0" xfId="0" applyFont="1" applyFill="1" applyBorder="1" applyAlignment="1">
      <alignment horizontal="center" vertical="center" textRotation="90" wrapText="1"/>
    </xf>
    <xf numFmtId="0" fontId="10" fillId="0" borderId="0" xfId="0" applyFont="1" applyFill="1" applyBorder="1" applyAlignment="1">
      <alignment horizontal="center" vertical="center" wrapText="1"/>
    </xf>
    <xf numFmtId="0" fontId="0" fillId="0" borderId="0" xfId="0" applyAlignment="1">
      <alignment horizontal="center"/>
    </xf>
    <xf numFmtId="0" fontId="3" fillId="0" borderId="0" xfId="0" applyFont="1"/>
    <xf numFmtId="0" fontId="12" fillId="2" borderId="0" xfId="0" applyFont="1" applyFill="1" applyAlignment="1">
      <alignment horizontal="center" vertical="center" wrapText="1"/>
    </xf>
    <xf numFmtId="0" fontId="12" fillId="2" borderId="0" xfId="0" applyFont="1" applyFill="1" applyBorder="1" applyAlignment="1" applyProtection="1">
      <alignment vertical="center" wrapText="1"/>
    </xf>
    <xf numFmtId="0" fontId="14" fillId="0" borderId="24" xfId="0" applyFont="1" applyBorder="1" applyAlignment="1">
      <alignment horizontal="center"/>
    </xf>
    <xf numFmtId="0" fontId="14" fillId="0" borderId="0" xfId="0" applyFont="1" applyBorder="1" applyAlignment="1">
      <alignment horizontal="center"/>
    </xf>
    <xf numFmtId="0" fontId="14" fillId="0" borderId="0" xfId="0" applyFont="1" applyBorder="1"/>
    <xf numFmtId="0" fontId="19" fillId="0" borderId="24" xfId="0" applyFont="1" applyBorder="1" applyAlignment="1">
      <alignment horizontal="center"/>
    </xf>
    <xf numFmtId="0" fontId="19" fillId="0" borderId="0" xfId="0" applyFont="1" applyBorder="1" applyAlignment="1">
      <alignment horizontal="center"/>
    </xf>
    <xf numFmtId="0" fontId="14" fillId="0" borderId="0" xfId="0" applyFont="1" applyAlignment="1">
      <alignment horizontal="center"/>
    </xf>
    <xf numFmtId="0" fontId="14" fillId="0" borderId="0" xfId="0" applyFont="1"/>
    <xf numFmtId="0" fontId="16" fillId="0" borderId="8" xfId="0" applyFont="1" applyBorder="1" applyAlignment="1">
      <alignment horizontal="center" vertical="center"/>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0" fontId="11" fillId="0" borderId="0" xfId="0" applyFont="1" applyBorder="1" applyAlignment="1">
      <alignment vertical="center"/>
    </xf>
    <xf numFmtId="0" fontId="2" fillId="10" borderId="5" xfId="0" applyFont="1" applyFill="1" applyBorder="1" applyAlignment="1">
      <alignment horizontal="center" vertical="center" wrapText="1"/>
    </xf>
    <xf numFmtId="0" fontId="19" fillId="0" borderId="0" xfId="0" applyFont="1" applyBorder="1" applyAlignment="1">
      <alignment horizontal="center"/>
    </xf>
    <xf numFmtId="0" fontId="14" fillId="0" borderId="4" xfId="0" applyFont="1" applyBorder="1" applyAlignment="1">
      <alignment horizontal="center" vertical="top" wrapText="1"/>
    </xf>
    <xf numFmtId="0" fontId="11" fillId="0" borderId="3" xfId="0" applyFont="1" applyBorder="1" applyAlignment="1">
      <alignment horizontal="left" vertical="center"/>
    </xf>
    <xf numFmtId="0" fontId="11" fillId="0" borderId="4" xfId="0" applyFont="1" applyBorder="1" applyAlignment="1">
      <alignment horizontal="center" vertical="top" wrapText="1"/>
    </xf>
    <xf numFmtId="0" fontId="23" fillId="12" borderId="2"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5" fillId="12"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1" fillId="10" borderId="0" xfId="0" applyFont="1" applyFill="1" applyBorder="1" applyAlignment="1">
      <alignment horizontal="center" vertical="center" textRotation="90" wrapText="1"/>
    </xf>
    <xf numFmtId="0" fontId="26" fillId="13" borderId="2" xfId="0" applyFont="1" applyFill="1" applyBorder="1" applyAlignment="1">
      <alignment horizontal="center" vertical="center" wrapText="1"/>
    </xf>
    <xf numFmtId="0" fontId="21" fillId="10" borderId="0" xfId="0" applyFont="1" applyFill="1" applyBorder="1" applyAlignment="1">
      <alignment wrapText="1"/>
    </xf>
    <xf numFmtId="0" fontId="21" fillId="10" borderId="0"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0" fillId="10" borderId="0" xfId="0" applyFill="1" applyBorder="1"/>
    <xf numFmtId="0" fontId="1" fillId="1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3" xfId="0" applyFont="1" applyBorder="1" applyAlignment="1">
      <alignment horizontal="center"/>
    </xf>
    <xf numFmtId="0" fontId="13" fillId="0" borderId="0" xfId="0" applyFont="1" applyFill="1" applyBorder="1" applyAlignment="1">
      <alignment vertical="center" wrapText="1"/>
    </xf>
    <xf numFmtId="0" fontId="14" fillId="0" borderId="3" xfId="0" applyFont="1" applyFill="1" applyBorder="1" applyAlignment="1"/>
    <xf numFmtId="0" fontId="14" fillId="0" borderId="0" xfId="0" applyFont="1" applyFill="1" applyBorder="1" applyAlignment="1"/>
    <xf numFmtId="0" fontId="2" fillId="10" borderId="42" xfId="0" applyFont="1" applyFill="1" applyBorder="1" applyAlignment="1">
      <alignment horizontal="center" vertical="center" wrapText="1"/>
    </xf>
    <xf numFmtId="0" fontId="11" fillId="0" borderId="0" xfId="0" applyFont="1" applyBorder="1" applyAlignment="1">
      <alignment vertical="center" wrapText="1"/>
    </xf>
    <xf numFmtId="0" fontId="12" fillId="2" borderId="6" xfId="0" applyFont="1" applyFill="1" applyBorder="1" applyAlignment="1" applyProtection="1">
      <alignment horizontal="center" vertical="center" wrapText="1"/>
    </xf>
    <xf numFmtId="0" fontId="12" fillId="2" borderId="8" xfId="0" applyFont="1" applyFill="1" applyBorder="1" applyAlignment="1" applyProtection="1">
      <alignment vertical="center" wrapText="1"/>
    </xf>
    <xf numFmtId="0" fontId="12" fillId="2" borderId="3" xfId="0" applyFont="1" applyFill="1" applyBorder="1" applyAlignment="1" applyProtection="1">
      <alignment vertical="center" wrapText="1"/>
    </xf>
    <xf numFmtId="0" fontId="12" fillId="2" borderId="6" xfId="0" applyFont="1" applyFill="1" applyBorder="1" applyAlignment="1" applyProtection="1">
      <alignment vertical="center" wrapText="1"/>
    </xf>
    <xf numFmtId="0" fontId="12" fillId="2" borderId="7"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6" fillId="0" borderId="0" xfId="0" applyFont="1" applyBorder="1" applyAlignment="1">
      <alignment vertical="center" wrapText="1"/>
    </xf>
    <xf numFmtId="16" fontId="11" fillId="0" borderId="0" xfId="0" quotePrefix="1" applyNumberFormat="1" applyFont="1" applyBorder="1" applyAlignment="1">
      <alignment horizontal="center" vertical="center" wrapText="1"/>
    </xf>
    <xf numFmtId="0" fontId="11" fillId="0" borderId="0" xfId="0" quotePrefix="1" applyFont="1" applyBorder="1" applyAlignment="1">
      <alignment horizontal="center" vertical="center" wrapText="1"/>
    </xf>
    <xf numFmtId="0" fontId="18" fillId="2" borderId="3" xfId="0" applyFont="1" applyFill="1" applyBorder="1" applyAlignment="1" applyProtection="1">
      <alignment horizontal="center" vertical="center" wrapText="1"/>
    </xf>
    <xf numFmtId="0" fontId="2" fillId="10" borderId="41" xfId="0" applyFont="1" applyFill="1" applyBorder="1" applyAlignment="1">
      <alignment horizontal="center" vertical="center" wrapText="1"/>
    </xf>
    <xf numFmtId="0" fontId="1" fillId="10" borderId="33" xfId="0" applyFont="1" applyFill="1" applyBorder="1" applyAlignment="1">
      <alignment horizontal="center" vertical="center" wrapText="1"/>
    </xf>
    <xf numFmtId="0" fontId="29" fillId="8" borderId="32" xfId="0" applyFont="1" applyFill="1" applyBorder="1" applyAlignment="1">
      <alignment horizontal="center" vertical="center" wrapText="1"/>
    </xf>
    <xf numFmtId="0" fontId="29" fillId="4" borderId="42"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9" fillId="6" borderId="42" xfId="0" applyFont="1" applyFill="1" applyBorder="1" applyAlignment="1">
      <alignment horizontal="center" vertical="center" wrapText="1"/>
    </xf>
    <xf numFmtId="0" fontId="29" fillId="14" borderId="33" xfId="0" applyFont="1" applyFill="1" applyBorder="1" applyAlignment="1">
      <alignment horizontal="center" vertical="center" wrapText="1"/>
    </xf>
    <xf numFmtId="0" fontId="29" fillId="7" borderId="33" xfId="0" applyFont="1" applyFill="1" applyBorder="1" applyAlignment="1">
      <alignment horizontal="center" vertical="center" wrapText="1"/>
    </xf>
    <xf numFmtId="0" fontId="0" fillId="10" borderId="0" xfId="0" applyFont="1" applyFill="1" applyAlignment="1">
      <alignment horizontal="center" vertical="center" wrapText="1"/>
    </xf>
    <xf numFmtId="0" fontId="2" fillId="10" borderId="5" xfId="0" applyFont="1" applyFill="1" applyBorder="1" applyAlignment="1">
      <alignment horizontal="center" vertical="center" wrapText="1"/>
    </xf>
    <xf numFmtId="0" fontId="21" fillId="10" borderId="41" xfId="0" applyFont="1" applyFill="1" applyBorder="1" applyAlignment="1">
      <alignment horizontal="center" vertical="center" wrapText="1"/>
    </xf>
    <xf numFmtId="0" fontId="21" fillId="10" borderId="42" xfId="0" applyFont="1" applyFill="1" applyBorder="1" applyAlignment="1">
      <alignment horizontal="center" vertical="center" wrapText="1"/>
    </xf>
    <xf numFmtId="0" fontId="21" fillId="10" borderId="5" xfId="0" applyFont="1" applyFill="1" applyBorder="1" applyAlignment="1">
      <alignment horizontal="center" vertical="center" wrapText="1"/>
    </xf>
    <xf numFmtId="0" fontId="30" fillId="10" borderId="0" xfId="0" applyFont="1" applyFill="1" applyAlignment="1">
      <alignment horizontal="center" vertical="center" wrapText="1"/>
    </xf>
    <xf numFmtId="0" fontId="30" fillId="0" borderId="0" xfId="0" applyFont="1"/>
    <xf numFmtId="0" fontId="16" fillId="0" borderId="0" xfId="0" applyFont="1" applyBorder="1" applyAlignment="1">
      <alignment horizontal="left" vertical="top" wrapText="1"/>
    </xf>
    <xf numFmtId="0" fontId="11" fillId="0" borderId="0" xfId="0" applyFont="1" applyBorder="1" applyAlignment="1">
      <alignment vertical="center" wrapText="1"/>
    </xf>
    <xf numFmtId="0" fontId="13" fillId="10" borderId="0" xfId="0" applyFont="1" applyFill="1" applyBorder="1" applyAlignment="1">
      <alignment vertical="center" wrapText="1"/>
    </xf>
    <xf numFmtId="0" fontId="16" fillId="10" borderId="0" xfId="0" applyFont="1" applyFill="1" applyBorder="1" applyAlignment="1">
      <alignment vertical="center" textRotation="90"/>
    </xf>
    <xf numFmtId="0" fontId="1" fillId="10" borderId="0" xfId="0" applyFont="1" applyFill="1" applyBorder="1" applyAlignment="1">
      <alignment horizontal="center" vertical="center" textRotation="90"/>
    </xf>
    <xf numFmtId="0" fontId="28" fillId="10" borderId="0" xfId="0" applyFont="1" applyFill="1" applyBorder="1" applyAlignment="1">
      <alignment horizontal="center" vertical="center" wrapText="1"/>
    </xf>
    <xf numFmtId="0" fontId="27"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4" fillId="10" borderId="0" xfId="0" applyFont="1" applyFill="1" applyBorder="1" applyAlignment="1">
      <alignment horizontal="center"/>
    </xf>
    <xf numFmtId="0" fontId="13" fillId="10" borderId="0"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12" fillId="2" borderId="3" xfId="0" applyFont="1" applyFill="1" applyBorder="1" applyAlignment="1" applyProtection="1">
      <alignment horizontal="center" vertical="center" wrapText="1"/>
      <protection hidden="1"/>
    </xf>
    <xf numFmtId="0" fontId="12" fillId="10" borderId="2" xfId="0" applyFont="1" applyFill="1" applyBorder="1" applyAlignment="1" applyProtection="1">
      <alignment vertical="center" wrapText="1"/>
      <protection locked="0"/>
    </xf>
    <xf numFmtId="0" fontId="16" fillId="0" borderId="0" xfId="0" applyFont="1" applyBorder="1" applyAlignment="1">
      <alignment horizontal="left" vertical="center" wrapText="1"/>
    </xf>
    <xf numFmtId="0" fontId="19" fillId="0" borderId="0" xfId="0" applyFont="1" applyBorder="1" applyAlignment="1">
      <alignment horizontal="center"/>
    </xf>
    <xf numFmtId="0" fontId="11" fillId="0" borderId="0" xfId="0" applyFont="1" applyBorder="1" applyAlignment="1">
      <alignment horizontal="center" vertical="center" wrapText="1"/>
    </xf>
    <xf numFmtId="0" fontId="3" fillId="0" borderId="53" xfId="0" applyFont="1" applyBorder="1" applyAlignment="1">
      <alignment horizontal="left" wrapText="1"/>
    </xf>
    <xf numFmtId="0" fontId="3" fillId="0" borderId="59" xfId="0" applyFont="1" applyBorder="1" applyAlignment="1">
      <alignment horizontal="left" wrapText="1"/>
    </xf>
    <xf numFmtId="0" fontId="3" fillId="0" borderId="55" xfId="0" applyFont="1" applyBorder="1" applyAlignment="1">
      <alignment horizontal="left" wrapText="1"/>
    </xf>
    <xf numFmtId="0" fontId="33" fillId="15" borderId="63" xfId="0" applyFont="1" applyFill="1" applyBorder="1" applyAlignment="1">
      <alignment horizontal="center"/>
    </xf>
    <xf numFmtId="0" fontId="33" fillId="15" borderId="64" xfId="0" applyFont="1" applyFill="1" applyBorder="1" applyAlignment="1">
      <alignment horizontal="center"/>
    </xf>
    <xf numFmtId="0" fontId="33" fillId="15" borderId="42" xfId="0" applyFont="1" applyFill="1" applyBorder="1" applyAlignment="1">
      <alignment horizontal="center"/>
    </xf>
    <xf numFmtId="0" fontId="32" fillId="0" borderId="6" xfId="0" applyFont="1" applyFill="1" applyBorder="1" applyAlignment="1"/>
    <xf numFmtId="0" fontId="33" fillId="15" borderId="76" xfId="0" applyFont="1" applyFill="1" applyBorder="1" applyAlignment="1">
      <alignment horizontal="center"/>
    </xf>
    <xf numFmtId="0" fontId="3" fillId="0" borderId="51" xfId="0" applyFont="1" applyBorder="1" applyAlignment="1">
      <alignment horizontal="left"/>
    </xf>
    <xf numFmtId="0" fontId="3" fillId="0" borderId="53" xfId="0" applyFont="1" applyBorder="1" applyAlignment="1">
      <alignment horizontal="left"/>
    </xf>
    <xf numFmtId="0" fontId="3" fillId="0" borderId="51" xfId="0" applyFont="1" applyBorder="1" applyAlignment="1">
      <alignment vertical="center" wrapText="1"/>
    </xf>
    <xf numFmtId="0" fontId="3" fillId="0" borderId="53" xfId="0" applyFont="1" applyBorder="1" applyAlignment="1">
      <alignment vertical="center" wrapText="1"/>
    </xf>
    <xf numFmtId="0" fontId="3" fillId="0" borderId="55" xfId="0" applyFont="1" applyBorder="1" applyAlignment="1">
      <alignment vertical="center" wrapText="1"/>
    </xf>
    <xf numFmtId="0" fontId="3" fillId="0" borderId="77" xfId="0" applyFont="1" applyBorder="1" applyAlignment="1">
      <alignment vertical="center" wrapText="1"/>
    </xf>
    <xf numFmtId="0" fontId="3" fillId="0" borderId="59" xfId="0" applyFont="1" applyBorder="1" applyAlignment="1">
      <alignment vertical="center" wrapText="1"/>
    </xf>
    <xf numFmtId="0" fontId="3" fillId="0" borderId="12" xfId="0" applyFont="1" applyBorder="1" applyAlignment="1">
      <alignment vertical="center" wrapText="1"/>
    </xf>
    <xf numFmtId="0" fontId="3" fillId="0" borderId="79" xfId="0" applyFont="1" applyBorder="1" applyAlignment="1">
      <alignment vertical="center" wrapText="1"/>
    </xf>
    <xf numFmtId="0" fontId="30" fillId="0" borderId="51" xfId="0" applyFont="1" applyBorder="1" applyAlignment="1">
      <alignment vertical="center" wrapText="1"/>
    </xf>
    <xf numFmtId="0" fontId="30" fillId="0" borderId="53" xfId="0" applyFont="1" applyBorder="1" applyAlignment="1">
      <alignment vertical="center" wrapText="1"/>
    </xf>
    <xf numFmtId="0" fontId="30" fillId="0" borderId="59" xfId="0" applyFont="1" applyBorder="1" applyAlignment="1">
      <alignment vertical="center" wrapText="1"/>
    </xf>
    <xf numFmtId="0" fontId="3" fillId="0" borderId="81" xfId="0" applyFont="1" applyBorder="1" applyAlignment="1">
      <alignment vertical="center" wrapText="1"/>
    </xf>
    <xf numFmtId="0" fontId="30" fillId="0" borderId="79" xfId="0" applyFont="1" applyBorder="1" applyAlignment="1">
      <alignment vertical="center" wrapText="1"/>
    </xf>
    <xf numFmtId="0" fontId="30" fillId="0" borderId="53" xfId="0" applyFont="1" applyBorder="1" applyAlignment="1">
      <alignment wrapText="1"/>
    </xf>
    <xf numFmtId="0" fontId="30" fillId="0" borderId="81" xfId="0" applyFont="1" applyBorder="1" applyAlignment="1">
      <alignment vertical="center" wrapText="1"/>
    </xf>
    <xf numFmtId="0" fontId="3" fillId="0" borderId="75" xfId="0" applyFont="1" applyBorder="1" applyAlignment="1">
      <alignment vertical="center" wrapText="1"/>
    </xf>
    <xf numFmtId="0" fontId="3" fillId="0" borderId="79" xfId="0" applyFont="1" applyFill="1" applyBorder="1" applyAlignment="1">
      <alignment vertical="center" wrapText="1"/>
    </xf>
    <xf numFmtId="0" fontId="3" fillId="0" borderId="53" xfId="0" applyFont="1" applyFill="1" applyBorder="1" applyAlignment="1">
      <alignment vertical="center" wrapText="1"/>
    </xf>
    <xf numFmtId="0" fontId="3" fillId="0" borderId="81" xfId="0" applyFont="1" applyFill="1" applyBorder="1" applyAlignment="1">
      <alignment vertical="center" wrapText="1"/>
    </xf>
    <xf numFmtId="0" fontId="11" fillId="0" borderId="0" xfId="0" applyFont="1" applyFill="1" applyBorder="1" applyAlignment="1">
      <alignment horizontal="center" vertical="center" wrapText="1"/>
    </xf>
    <xf numFmtId="0" fontId="12" fillId="2" borderId="2" xfId="0" applyFont="1" applyFill="1" applyBorder="1" applyAlignment="1" applyProtection="1">
      <alignment vertical="center" wrapText="1"/>
    </xf>
    <xf numFmtId="0" fontId="12" fillId="2" borderId="2" xfId="0" applyFont="1" applyFill="1" applyBorder="1" applyAlignment="1" applyProtection="1">
      <alignment horizontal="center" vertical="top" wrapText="1"/>
    </xf>
    <xf numFmtId="0" fontId="12" fillId="2" borderId="2" xfId="0" applyFont="1" applyFill="1" applyBorder="1" applyAlignment="1" applyProtection="1">
      <alignment vertical="center" wrapText="1"/>
      <protection locked="0"/>
    </xf>
    <xf numFmtId="0" fontId="12" fillId="2" borderId="1" xfId="0" applyFont="1" applyFill="1" applyBorder="1" applyAlignment="1" applyProtection="1">
      <alignment vertical="center" wrapText="1"/>
      <protection locked="0"/>
    </xf>
    <xf numFmtId="0" fontId="12" fillId="2" borderId="2"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10" borderId="2"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0"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38" fillId="0" borderId="50" xfId="0" applyFont="1" applyBorder="1" applyAlignment="1">
      <alignment horizontal="center" vertical="center" wrapText="1"/>
    </xf>
    <xf numFmtId="0" fontId="38" fillId="0" borderId="60" xfId="0" applyFont="1" applyBorder="1" applyAlignment="1">
      <alignment horizontal="center" vertical="center" wrapText="1"/>
    </xf>
    <xf numFmtId="0" fontId="39" fillId="0" borderId="51" xfId="0" applyFont="1" applyBorder="1" applyAlignment="1">
      <alignment horizontal="center" vertical="center" wrapText="1"/>
    </xf>
    <xf numFmtId="0" fontId="39" fillId="0" borderId="0"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61" xfId="0" applyFont="1" applyBorder="1" applyAlignment="1">
      <alignment horizontal="center" vertical="center" wrapText="1"/>
    </xf>
    <xf numFmtId="0" fontId="39" fillId="10" borderId="53" xfId="0" applyFont="1" applyFill="1" applyBorder="1" applyAlignment="1">
      <alignment horizontal="center" vertical="center" wrapText="1"/>
    </xf>
    <xf numFmtId="165" fontId="39" fillId="10" borderId="53" xfId="0" applyNumberFormat="1" applyFont="1" applyFill="1" applyBorder="1" applyAlignment="1">
      <alignment horizontal="center" vertical="center" wrapText="1"/>
    </xf>
    <xf numFmtId="14" fontId="39" fillId="0" borderId="0" xfId="0" applyNumberFormat="1" applyFont="1" applyBorder="1" applyAlignment="1">
      <alignment horizontal="center" vertical="center" wrapText="1"/>
    </xf>
    <xf numFmtId="0" fontId="38" fillId="0" borderId="58" xfId="0" applyFont="1" applyBorder="1" applyAlignment="1">
      <alignment horizontal="center" vertical="center" wrapText="1"/>
    </xf>
    <xf numFmtId="0" fontId="38" fillId="0" borderId="62" xfId="0" applyFont="1" applyBorder="1" applyAlignment="1">
      <alignment horizontal="center" vertical="center" wrapText="1"/>
    </xf>
    <xf numFmtId="0" fontId="39" fillId="0" borderId="59" xfId="0" applyFont="1" applyBorder="1" applyAlignment="1">
      <alignment horizontal="center" vertical="center" wrapText="1"/>
    </xf>
    <xf numFmtId="0" fontId="12" fillId="0" borderId="0" xfId="0" applyFont="1"/>
    <xf numFmtId="14" fontId="18" fillId="17" borderId="42"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vertical="center" wrapText="1"/>
    </xf>
    <xf numFmtId="0" fontId="18" fillId="9" borderId="39" xfId="0" applyFont="1" applyFill="1" applyBorder="1" applyAlignment="1" applyProtection="1">
      <alignment vertical="center" wrapText="1"/>
    </xf>
    <xf numFmtId="0" fontId="18" fillId="9" borderId="40" xfId="0" applyFont="1" applyFill="1" applyBorder="1" applyAlignment="1" applyProtection="1">
      <alignment vertical="center" wrapText="1"/>
    </xf>
    <xf numFmtId="0" fontId="18" fillId="0" borderId="0" xfId="0" applyFont="1" applyFill="1" applyBorder="1" applyAlignment="1" applyProtection="1">
      <alignment vertical="center"/>
      <protection locked="0"/>
    </xf>
    <xf numFmtId="0" fontId="18" fillId="9" borderId="2" xfId="0" applyFont="1" applyFill="1" applyBorder="1" applyAlignment="1" applyProtection="1">
      <alignment horizontal="center" vertical="center" wrapText="1"/>
    </xf>
    <xf numFmtId="0" fontId="18" fillId="2" borderId="0" xfId="0" applyFont="1" applyFill="1" applyAlignment="1">
      <alignment horizontal="center" vertical="center" wrapText="1"/>
    </xf>
    <xf numFmtId="9" fontId="18" fillId="9" borderId="2" xfId="0" applyNumberFormat="1" applyFont="1" applyFill="1" applyBorder="1" applyAlignment="1" applyProtection="1">
      <alignment horizontal="center" vertical="center" wrapText="1"/>
    </xf>
    <xf numFmtId="0" fontId="18" fillId="9" borderId="2" xfId="0" applyFont="1" applyFill="1" applyBorder="1" applyAlignment="1" applyProtection="1">
      <alignment horizontal="center" vertical="center" wrapText="1"/>
      <protection hidden="1"/>
    </xf>
    <xf numFmtId="9" fontId="18" fillId="9" borderId="2" xfId="0" applyNumberFormat="1" applyFont="1" applyFill="1" applyBorder="1" applyAlignment="1" applyProtection="1">
      <alignment horizontal="center" vertical="center" wrapText="1"/>
      <protection hidden="1"/>
    </xf>
    <xf numFmtId="0" fontId="18" fillId="9" borderId="2" xfId="0" applyFont="1" applyFill="1" applyBorder="1" applyAlignment="1" applyProtection="1">
      <alignment vertical="center" wrapText="1"/>
      <protection hidden="1"/>
    </xf>
    <xf numFmtId="0" fontId="12" fillId="2" borderId="2" xfId="0" applyFont="1" applyFill="1" applyBorder="1" applyAlignment="1" applyProtection="1">
      <alignment vertical="center" wrapText="1"/>
      <protection hidden="1"/>
    </xf>
    <xf numFmtId="0" fontId="12" fillId="2" borderId="2" xfId="0" applyFont="1" applyFill="1" applyBorder="1" applyAlignment="1" applyProtection="1">
      <alignment horizontal="center" vertical="center" wrapText="1"/>
      <protection locked="0" hidden="1"/>
    </xf>
    <xf numFmtId="0" fontId="12" fillId="2" borderId="2" xfId="0" applyFont="1" applyFill="1" applyBorder="1" applyAlignment="1" applyProtection="1">
      <alignment horizontal="center" vertical="center" wrapText="1"/>
      <protection hidden="1"/>
    </xf>
    <xf numFmtId="166" fontId="12" fillId="2" borderId="2" xfId="0" applyNumberFormat="1" applyFont="1" applyFill="1" applyBorder="1" applyAlignment="1" applyProtection="1">
      <alignment horizontal="center" vertical="center" wrapText="1"/>
      <protection locked="0"/>
    </xf>
    <xf numFmtId="14" fontId="12" fillId="2" borderId="2"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8" fillId="0" borderId="0" xfId="0" applyFont="1" applyFill="1" applyAlignment="1">
      <alignment horizontal="center" vertical="center" wrapText="1"/>
    </xf>
    <xf numFmtId="14" fontId="12" fillId="2" borderId="1" xfId="0" applyNumberFormat="1" applyFont="1" applyFill="1" applyBorder="1" applyAlignment="1" applyProtection="1">
      <alignment horizontal="center" vertical="center" wrapText="1"/>
      <protection locked="0"/>
    </xf>
    <xf numFmtId="14" fontId="12" fillId="2" borderId="20" xfId="0" applyNumberFormat="1" applyFont="1" applyFill="1" applyBorder="1" applyAlignment="1" applyProtection="1">
      <alignment horizontal="center" vertical="center" wrapText="1"/>
      <protection locked="0"/>
    </xf>
    <xf numFmtId="0" fontId="12" fillId="0" borderId="37"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4" fontId="12" fillId="0" borderId="2" xfId="0" applyNumberFormat="1" applyFont="1" applyFill="1" applyBorder="1" applyAlignment="1" applyProtection="1">
      <alignment horizontal="center" vertical="center" wrapText="1"/>
      <protection locked="0"/>
    </xf>
    <xf numFmtId="0" fontId="12" fillId="2" borderId="2"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vertical="center" wrapText="1"/>
    </xf>
    <xf numFmtId="0" fontId="18" fillId="6" borderId="0" xfId="0" applyFont="1" applyFill="1" applyAlignment="1">
      <alignment horizontal="center" vertical="center" wrapText="1"/>
    </xf>
    <xf numFmtId="0" fontId="41" fillId="10" borderId="0" xfId="0" applyFont="1" applyFill="1" applyBorder="1" applyAlignment="1">
      <alignment vertical="center" wrapText="1"/>
    </xf>
    <xf numFmtId="0" fontId="41" fillId="10" borderId="0" xfId="0" applyFont="1" applyFill="1" applyBorder="1" applyAlignment="1">
      <alignment horizontal="center" vertical="center" wrapText="1"/>
    </xf>
    <xf numFmtId="0" fontId="40" fillId="10" borderId="0" xfId="0" applyFont="1" applyFill="1" applyBorder="1" applyAlignment="1" applyProtection="1">
      <alignment horizontal="center" vertical="center" wrapText="1"/>
      <protection hidden="1"/>
    </xf>
    <xf numFmtId="0" fontId="40" fillId="10" borderId="0" xfId="0" applyFont="1" applyFill="1" applyBorder="1" applyAlignment="1">
      <alignment horizontal="center" vertical="center" wrapText="1"/>
    </xf>
    <xf numFmtId="0" fontId="40" fillId="10" borderId="0" xfId="0" applyFont="1" applyFill="1" applyBorder="1" applyAlignment="1">
      <alignment vertical="center" wrapText="1"/>
    </xf>
    <xf numFmtId="0" fontId="41" fillId="10" borderId="0" xfId="0" applyFont="1" applyFill="1" applyBorder="1" applyAlignment="1" applyProtection="1">
      <alignment horizontal="center" vertical="center" wrapText="1"/>
      <protection hidden="1"/>
    </xf>
    <xf numFmtId="0" fontId="41" fillId="10" borderId="0" xfId="0" applyFont="1" applyFill="1" applyBorder="1" applyAlignment="1" applyProtection="1">
      <alignment vertical="center" wrapText="1"/>
      <protection hidden="1"/>
    </xf>
    <xf numFmtId="0" fontId="40" fillId="10" borderId="0" xfId="0" applyFont="1" applyFill="1" applyBorder="1" applyAlignment="1">
      <alignment horizontal="center" wrapText="1"/>
    </xf>
    <xf numFmtId="0" fontId="40" fillId="10" borderId="0" xfId="0" applyFont="1" applyFill="1" applyBorder="1"/>
    <xf numFmtId="0" fontId="40" fillId="10" borderId="0" xfId="0" applyFont="1" applyFill="1" applyBorder="1" applyAlignment="1">
      <alignment horizontal="justify" vertical="center" wrapText="1"/>
    </xf>
    <xf numFmtId="0" fontId="40" fillId="10" borderId="0" xfId="0" applyFont="1" applyFill="1" applyBorder="1" applyAlignment="1">
      <alignment horizontal="justify" vertical="center"/>
    </xf>
    <xf numFmtId="0" fontId="12" fillId="2" borderId="0" xfId="0" applyFont="1" applyFill="1" applyAlignment="1" applyProtection="1">
      <alignment horizontal="center" vertical="center" wrapText="1"/>
    </xf>
    <xf numFmtId="0" fontId="18" fillId="2" borderId="3" xfId="0" applyFont="1" applyFill="1" applyBorder="1" applyAlignment="1" applyProtection="1">
      <alignment vertical="center"/>
    </xf>
    <xf numFmtId="0" fontId="18" fillId="2" borderId="0" xfId="0" applyFont="1" applyFill="1" applyBorder="1" applyAlignment="1" applyProtection="1">
      <alignment vertical="center"/>
    </xf>
    <xf numFmtId="0" fontId="18" fillId="2" borderId="4" xfId="0" applyFont="1" applyFill="1" applyBorder="1" applyAlignment="1" applyProtection="1">
      <alignment vertical="center"/>
    </xf>
    <xf numFmtId="0" fontId="38" fillId="0" borderId="54" xfId="0" applyFont="1" applyBorder="1" applyAlignment="1">
      <alignment horizontal="center" vertical="center" wrapText="1"/>
    </xf>
    <xf numFmtId="0" fontId="39" fillId="0" borderId="55" xfId="0" applyFont="1" applyBorder="1" applyAlignment="1">
      <alignment horizontal="center" vertical="center" wrapText="1"/>
    </xf>
    <xf numFmtId="0" fontId="12" fillId="0" borderId="0" xfId="0" applyFont="1" applyBorder="1"/>
    <xf numFmtId="0" fontId="18" fillId="15" borderId="45" xfId="0" applyFont="1" applyFill="1" applyBorder="1" applyAlignment="1" applyProtection="1">
      <alignment horizontal="center" vertical="center" wrapText="1"/>
    </xf>
    <xf numFmtId="0" fontId="18" fillId="9" borderId="10" xfId="0" applyFont="1" applyFill="1" applyBorder="1" applyAlignment="1" applyProtection="1">
      <alignment horizontal="center" vertical="center" wrapText="1"/>
    </xf>
    <xf numFmtId="0" fontId="12" fillId="2" borderId="18" xfId="0" applyFont="1" applyFill="1" applyBorder="1" applyAlignment="1" applyProtection="1">
      <alignment vertical="center" wrapText="1"/>
    </xf>
    <xf numFmtId="0" fontId="12" fillId="2" borderId="18" xfId="0" applyFont="1" applyFill="1" applyBorder="1" applyAlignment="1" applyProtection="1">
      <alignment horizontal="center" vertical="center" wrapText="1"/>
    </xf>
    <xf numFmtId="0" fontId="12" fillId="2" borderId="13" xfId="0" applyFont="1" applyFill="1" applyBorder="1" applyAlignment="1" applyProtection="1">
      <alignment vertical="center" wrapText="1"/>
    </xf>
    <xf numFmtId="0" fontId="12" fillId="2" borderId="13" xfId="0" applyFont="1" applyFill="1" applyBorder="1" applyAlignment="1" applyProtection="1">
      <alignment horizontal="center" vertical="center" wrapText="1"/>
    </xf>
    <xf numFmtId="0" fontId="18" fillId="15" borderId="39" xfId="0" applyFont="1" applyFill="1" applyBorder="1" applyAlignment="1" applyProtection="1">
      <alignment horizontal="center" vertical="center"/>
    </xf>
    <xf numFmtId="0" fontId="12" fillId="0" borderId="0" xfId="0" applyFont="1" applyAlignment="1"/>
    <xf numFmtId="0" fontId="18" fillId="9" borderId="30" xfId="0" applyFont="1" applyFill="1" applyBorder="1" applyAlignment="1" applyProtection="1">
      <alignment horizontal="center" vertical="center" wrapText="1"/>
    </xf>
    <xf numFmtId="0" fontId="18" fillId="9" borderId="24" xfId="0" applyFont="1" applyFill="1" applyBorder="1" applyAlignment="1" applyProtection="1">
      <alignment horizontal="center" vertical="center" wrapText="1"/>
    </xf>
    <xf numFmtId="0" fontId="12" fillId="10" borderId="2"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41" fillId="10" borderId="0" xfId="0" applyFont="1" applyFill="1" applyBorder="1" applyAlignment="1">
      <alignment horizontal="center" vertical="center" wrapText="1"/>
    </xf>
    <xf numFmtId="0" fontId="12" fillId="2" borderId="2" xfId="0" applyFont="1" applyFill="1" applyBorder="1" applyAlignment="1" applyProtection="1">
      <alignment horizontal="center" vertical="center" wrapText="1"/>
      <protection locked="0" hidden="1"/>
    </xf>
    <xf numFmtId="0" fontId="18" fillId="9" borderId="2"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protection hidden="1"/>
    </xf>
    <xf numFmtId="0" fontId="12" fillId="2" borderId="8"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22" xfId="0" applyFont="1" applyFill="1" applyBorder="1" applyAlignment="1" applyProtection="1">
      <alignment horizontal="center" vertical="center" wrapText="1"/>
    </xf>
    <xf numFmtId="0" fontId="12" fillId="2" borderId="82"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8" fillId="0" borderId="2" xfId="0" applyFont="1" applyFill="1" applyBorder="1" applyAlignment="1" applyProtection="1">
      <alignment horizontal="center" vertical="center" wrapText="1"/>
      <protection hidden="1"/>
    </xf>
    <xf numFmtId="0" fontId="18" fillId="0" borderId="2" xfId="0" applyFont="1" applyFill="1" applyBorder="1" applyAlignment="1" applyProtection="1">
      <alignment horizontal="center" vertical="center" wrapText="1"/>
      <protection locked="0"/>
    </xf>
    <xf numFmtId="0" fontId="18" fillId="2"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locked="0"/>
    </xf>
    <xf numFmtId="0" fontId="18" fillId="2" borderId="2" xfId="0" applyFont="1" applyFill="1" applyBorder="1" applyAlignment="1" applyProtection="1">
      <alignment horizontal="center" vertical="center" wrapText="1"/>
    </xf>
    <xf numFmtId="0" fontId="18" fillId="10" borderId="10" xfId="0" applyFont="1" applyFill="1" applyBorder="1" applyAlignment="1" applyProtection="1">
      <alignment horizontal="center" vertical="center" wrapText="1"/>
      <protection locked="0"/>
    </xf>
    <xf numFmtId="0" fontId="18" fillId="10" borderId="30" xfId="0" applyFont="1" applyFill="1" applyBorder="1" applyAlignment="1" applyProtection="1">
      <alignment horizontal="center" vertical="center" wrapText="1"/>
      <protection locked="0"/>
    </xf>
    <xf numFmtId="0" fontId="18" fillId="10" borderId="1" xfId="0" applyFont="1" applyFill="1" applyBorder="1" applyAlignment="1" applyProtection="1">
      <alignment horizontal="center" vertical="center" wrapText="1"/>
      <protection locked="0"/>
    </xf>
    <xf numFmtId="9" fontId="18" fillId="10" borderId="10" xfId="0" applyNumberFormat="1" applyFont="1" applyFill="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9" fontId="18" fillId="0" borderId="10" xfId="0" applyNumberFormat="1" applyFont="1" applyBorder="1" applyAlignment="1" applyProtection="1">
      <alignment horizontal="center" vertical="center" wrapText="1"/>
      <protection locked="0"/>
    </xf>
    <xf numFmtId="0" fontId="18" fillId="2" borderId="2" xfId="0" applyFont="1" applyFill="1" applyBorder="1" applyAlignment="1" applyProtection="1">
      <alignment horizontal="center" vertical="center" wrapText="1"/>
      <protection locked="0"/>
    </xf>
    <xf numFmtId="0" fontId="18" fillId="9" borderId="56" xfId="0" applyFont="1" applyFill="1" applyBorder="1" applyAlignment="1" applyProtection="1">
      <alignment horizontal="center" vertical="center"/>
    </xf>
    <xf numFmtId="0" fontId="18" fillId="9" borderId="44" xfId="0" applyFont="1" applyFill="1" applyBorder="1" applyAlignment="1" applyProtection="1">
      <alignment horizontal="center" vertical="center"/>
    </xf>
    <xf numFmtId="0" fontId="18" fillId="9" borderId="45" xfId="0" applyFont="1" applyFill="1" applyBorder="1" applyAlignment="1" applyProtection="1">
      <alignment horizontal="center" vertical="center"/>
    </xf>
    <xf numFmtId="0" fontId="18" fillId="2"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8" fillId="2" borderId="10" xfId="0" applyFont="1" applyFill="1" applyBorder="1" applyAlignment="1" applyProtection="1">
      <alignment horizontal="center" vertical="center" wrapText="1"/>
      <protection locked="0"/>
    </xf>
    <xf numFmtId="0" fontId="12" fillId="2" borderId="30"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9" fontId="18" fillId="0" borderId="1" xfId="0" applyNumberFormat="1" applyFont="1" applyFill="1" applyBorder="1" applyAlignment="1" applyProtection="1">
      <alignment horizontal="center" vertical="center" wrapText="1"/>
      <protection locked="0"/>
    </xf>
    <xf numFmtId="0" fontId="18" fillId="10" borderId="2" xfId="0" applyFont="1" applyFill="1" applyBorder="1" applyAlignment="1" applyProtection="1">
      <alignment horizontal="center" vertical="center" wrapText="1"/>
      <protection locked="0"/>
    </xf>
    <xf numFmtId="0" fontId="12" fillId="10" borderId="2" xfId="0" applyFont="1" applyFill="1" applyBorder="1" applyAlignment="1" applyProtection="1">
      <alignment horizontal="center" vertical="center" wrapText="1"/>
      <protection locked="0"/>
    </xf>
    <xf numFmtId="0" fontId="12" fillId="10" borderId="10" xfId="0" applyFont="1" applyFill="1" applyBorder="1" applyAlignment="1" applyProtection="1">
      <alignment horizontal="center" vertical="center" wrapText="1"/>
      <protection locked="0"/>
    </xf>
    <xf numFmtId="0" fontId="12" fillId="10" borderId="30" xfId="0" applyFont="1" applyFill="1" applyBorder="1" applyAlignment="1" applyProtection="1">
      <alignment horizontal="center" vertical="center" wrapText="1"/>
      <protection locked="0"/>
    </xf>
    <xf numFmtId="0" fontId="12" fillId="10" borderId="1" xfId="0" applyFont="1" applyFill="1" applyBorder="1" applyAlignment="1" applyProtection="1">
      <alignment horizontal="center" vertical="center" wrapText="1"/>
      <protection locked="0"/>
    </xf>
    <xf numFmtId="0" fontId="12" fillId="0" borderId="0" xfId="0" applyFont="1"/>
    <xf numFmtId="9" fontId="18" fillId="10" borderId="30" xfId="0" applyNumberFormat="1" applyFont="1" applyFill="1" applyBorder="1" applyAlignment="1" applyProtection="1">
      <alignment horizontal="center" vertical="center" wrapText="1"/>
      <protection locked="0"/>
    </xf>
    <xf numFmtId="9" fontId="18" fillId="10" borderId="1" xfId="0" applyNumberFormat="1" applyFont="1" applyFill="1" applyBorder="1" applyAlignment="1" applyProtection="1">
      <alignment horizontal="center" vertical="center" wrapText="1"/>
      <protection locked="0"/>
    </xf>
    <xf numFmtId="0" fontId="18" fillId="2" borderId="0" xfId="0" applyFont="1" applyFill="1" applyBorder="1" applyAlignment="1" applyProtection="1">
      <alignment horizontal="center" vertical="center"/>
    </xf>
    <xf numFmtId="0" fontId="18" fillId="0" borderId="2" xfId="0" applyFont="1" applyBorder="1" applyAlignment="1" applyProtection="1">
      <alignment horizontal="center" vertical="center" wrapText="1"/>
      <protection locked="0"/>
    </xf>
    <xf numFmtId="9" fontId="18" fillId="0" borderId="2" xfId="0" applyNumberFormat="1" applyFont="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center" vertical="center" wrapText="1"/>
      <protection locked="0" hidden="1"/>
    </xf>
    <xf numFmtId="0" fontId="12" fillId="2" borderId="0" xfId="0" applyFont="1" applyFill="1" applyBorder="1" applyAlignment="1" applyProtection="1">
      <alignment horizontal="center" vertical="center" wrapText="1"/>
      <protection locked="0"/>
    </xf>
    <xf numFmtId="0" fontId="18" fillId="9" borderId="38" xfId="0" applyFont="1" applyFill="1" applyBorder="1" applyAlignment="1" applyProtection="1">
      <alignment horizontal="center" vertical="center" wrapText="1"/>
    </xf>
    <xf numFmtId="0" fontId="18" fillId="9" borderId="39" xfId="0" applyFont="1" applyFill="1" applyBorder="1" applyAlignment="1" applyProtection="1">
      <alignment horizontal="center" vertical="center" wrapText="1"/>
    </xf>
    <xf numFmtId="0" fontId="18" fillId="17" borderId="38" xfId="0" applyFont="1" applyFill="1" applyBorder="1" applyAlignment="1" applyProtection="1">
      <alignment horizontal="center" vertical="center"/>
      <protection locked="0"/>
    </xf>
    <xf numFmtId="0" fontId="18" fillId="17" borderId="39" xfId="0" applyFont="1" applyFill="1" applyBorder="1" applyAlignment="1" applyProtection="1">
      <alignment horizontal="center" vertical="center"/>
      <protection locked="0"/>
    </xf>
    <xf numFmtId="0" fontId="18" fillId="17" borderId="40" xfId="0" applyFont="1" applyFill="1" applyBorder="1" applyAlignment="1" applyProtection="1">
      <alignment horizontal="center" vertical="center"/>
      <protection locked="0"/>
    </xf>
    <xf numFmtId="0" fontId="40" fillId="10" borderId="0" xfId="0" applyFont="1" applyFill="1" applyBorder="1" applyAlignment="1">
      <alignment horizontal="center" vertical="center" wrapText="1"/>
    </xf>
    <xf numFmtId="0" fontId="18" fillId="2" borderId="13"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vertical="center" wrapText="1"/>
      <protection locked="0"/>
    </xf>
    <xf numFmtId="0" fontId="18" fillId="2" borderId="15"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protection locked="0"/>
    </xf>
    <xf numFmtId="0" fontId="12" fillId="2" borderId="34"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2" fillId="2" borderId="28" xfId="0" applyFont="1" applyFill="1" applyBorder="1" applyAlignment="1" applyProtection="1">
      <alignment horizontal="center" vertical="center" wrapText="1"/>
      <protection locked="0"/>
    </xf>
    <xf numFmtId="0" fontId="12" fillId="2" borderId="16" xfId="0" applyFont="1" applyFill="1" applyBorder="1" applyAlignment="1" applyProtection="1">
      <alignment horizontal="center" vertical="center" wrapText="1"/>
      <protection locked="0"/>
    </xf>
    <xf numFmtId="0" fontId="12" fillId="2" borderId="29" xfId="0" applyFont="1" applyFill="1" applyBorder="1" applyAlignment="1" applyProtection="1">
      <alignment horizontal="center" vertical="center" wrapText="1"/>
      <protection locked="0"/>
    </xf>
    <xf numFmtId="0" fontId="12" fillId="2" borderId="24" xfId="0"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8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85"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8" fillId="2" borderId="4" xfId="0" applyFont="1" applyFill="1" applyBorder="1" applyAlignment="1" applyProtection="1">
      <alignment horizontal="center" vertical="center"/>
    </xf>
    <xf numFmtId="0" fontId="18" fillId="9" borderId="18" xfId="0" applyFont="1" applyFill="1" applyBorder="1" applyAlignment="1" applyProtection="1">
      <alignment horizontal="center" vertical="center" wrapText="1"/>
    </xf>
    <xf numFmtId="0" fontId="18" fillId="9" borderId="10" xfId="0" applyFont="1" applyFill="1" applyBorder="1" applyAlignment="1" applyProtection="1">
      <alignment horizontal="center" vertical="center" wrapText="1"/>
    </xf>
    <xf numFmtId="0" fontId="18" fillId="15" borderId="38" xfId="0" applyFont="1" applyFill="1" applyBorder="1" applyAlignment="1" applyProtection="1">
      <alignment horizontal="center" vertical="center"/>
    </xf>
    <xf numFmtId="0" fontId="18" fillId="15" borderId="39" xfId="0" applyFont="1" applyFill="1" applyBorder="1" applyAlignment="1" applyProtection="1">
      <alignment horizontal="center" vertical="center"/>
    </xf>
    <xf numFmtId="0" fontId="18" fillId="2" borderId="6"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9" borderId="43" xfId="0" applyFont="1" applyFill="1" applyBorder="1" applyAlignment="1" applyProtection="1">
      <alignment horizontal="center" vertical="center" wrapText="1"/>
    </xf>
    <xf numFmtId="0" fontId="18" fillId="9" borderId="83" xfId="0" applyFont="1" applyFill="1" applyBorder="1" applyAlignment="1" applyProtection="1">
      <alignment horizontal="center" vertical="center" wrapText="1"/>
    </xf>
    <xf numFmtId="0" fontId="18" fillId="9" borderId="17" xfId="0" applyFont="1" applyFill="1" applyBorder="1" applyAlignment="1" applyProtection="1">
      <alignment horizontal="center" vertical="center" wrapText="1"/>
    </xf>
    <xf numFmtId="0" fontId="18" fillId="9" borderId="30" xfId="0" applyFont="1" applyFill="1" applyBorder="1" applyAlignment="1" applyProtection="1">
      <alignment horizontal="center" vertical="center" wrapText="1"/>
    </xf>
    <xf numFmtId="0" fontId="18" fillId="9" borderId="19" xfId="0" applyFont="1" applyFill="1" applyBorder="1" applyAlignment="1" applyProtection="1">
      <alignment horizontal="center" vertical="center" wrapText="1"/>
    </xf>
    <xf numFmtId="0" fontId="18" fillId="9" borderId="35" xfId="0" applyFont="1" applyFill="1" applyBorder="1" applyAlignment="1" applyProtection="1">
      <alignment horizontal="center" vertical="center" wrapText="1"/>
    </xf>
    <xf numFmtId="0" fontId="12" fillId="16" borderId="38" xfId="0" applyFont="1" applyFill="1" applyBorder="1" applyAlignment="1" applyProtection="1">
      <alignment horizontal="center" vertical="center" wrapText="1"/>
    </xf>
    <xf numFmtId="0" fontId="12" fillId="16" borderId="39" xfId="0" applyFont="1" applyFill="1" applyBorder="1" applyAlignment="1" applyProtection="1">
      <alignment horizontal="center" vertical="center" wrapText="1"/>
    </xf>
    <xf numFmtId="0" fontId="12" fillId="16" borderId="40" xfId="0" applyFont="1" applyFill="1" applyBorder="1" applyAlignment="1" applyProtection="1">
      <alignment horizontal="center" vertical="center" wrapText="1"/>
    </xf>
    <xf numFmtId="164" fontId="12" fillId="16" borderId="38" xfId="0" applyNumberFormat="1" applyFont="1" applyFill="1" applyBorder="1" applyAlignment="1" applyProtection="1">
      <alignment horizontal="center" vertical="center" wrapText="1"/>
      <protection locked="0"/>
    </xf>
    <xf numFmtId="164" fontId="12" fillId="16" borderId="40" xfId="0" applyNumberFormat="1" applyFont="1" applyFill="1" applyBorder="1" applyAlignment="1" applyProtection="1">
      <alignment horizontal="center" vertical="center" wrapText="1"/>
      <protection locked="0"/>
    </xf>
    <xf numFmtId="0" fontId="18" fillId="2" borderId="43" xfId="0" applyFont="1" applyFill="1" applyBorder="1" applyAlignment="1" applyProtection="1">
      <alignment horizontal="center" vertical="center" wrapText="1"/>
      <protection locked="0"/>
    </xf>
    <xf numFmtId="0" fontId="12" fillId="2" borderId="18" xfId="0" applyFont="1" applyFill="1" applyBorder="1" applyAlignment="1" applyProtection="1">
      <alignment horizontal="center" vertical="center" wrapText="1"/>
    </xf>
    <xf numFmtId="0" fontId="18" fillId="2" borderId="18"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protection locked="0"/>
    </xf>
    <xf numFmtId="0" fontId="12" fillId="2" borderId="2" xfId="0" applyNumberFormat="1" applyFont="1" applyFill="1" applyBorder="1" applyAlignment="1" applyProtection="1">
      <alignment horizontal="center" vertical="center" wrapText="1"/>
    </xf>
    <xf numFmtId="0" fontId="18" fillId="2" borderId="0" xfId="0" applyFont="1" applyFill="1" applyAlignment="1">
      <alignment horizontal="center" vertical="center" wrapText="1"/>
    </xf>
    <xf numFmtId="0" fontId="18" fillId="9" borderId="24" xfId="0" applyFont="1" applyFill="1" applyBorder="1" applyAlignment="1" applyProtection="1">
      <alignment horizontal="center" vertical="center" wrapText="1"/>
    </xf>
    <xf numFmtId="0" fontId="18" fillId="9" borderId="26"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protection locked="0"/>
    </xf>
    <xf numFmtId="0" fontId="18" fillId="9" borderId="28" xfId="0" applyFont="1" applyFill="1" applyBorder="1" applyAlignment="1" applyProtection="1">
      <alignment horizontal="center" vertical="center" wrapText="1"/>
    </xf>
    <xf numFmtId="0" fontId="18" fillId="9" borderId="29" xfId="0" applyFont="1" applyFill="1" applyBorder="1" applyAlignment="1" applyProtection="1">
      <alignment horizontal="center" vertical="center" wrapText="1"/>
    </xf>
    <xf numFmtId="10" fontId="12" fillId="5" borderId="1" xfId="1" applyNumberFormat="1" applyFont="1" applyFill="1" applyBorder="1" applyAlignment="1" applyProtection="1">
      <alignment horizontal="center" vertical="center" wrapText="1"/>
      <protection locked="0"/>
    </xf>
    <xf numFmtId="0" fontId="12" fillId="5" borderId="2" xfId="1" applyNumberFormat="1" applyFont="1" applyFill="1" applyBorder="1" applyAlignment="1" applyProtection="1">
      <alignment horizontal="center" vertical="center" wrapText="1"/>
      <protection locked="0"/>
    </xf>
    <xf numFmtId="9" fontId="12" fillId="5" borderId="1" xfId="1" applyNumberFormat="1" applyFont="1" applyFill="1" applyBorder="1" applyAlignment="1" applyProtection="1">
      <alignment horizontal="center" vertical="center" wrapText="1"/>
      <protection locked="0"/>
    </xf>
    <xf numFmtId="0" fontId="12" fillId="5" borderId="2" xfId="0" applyFont="1" applyFill="1" applyBorder="1" applyAlignment="1" applyProtection="1">
      <alignment horizontal="center" vertical="center" wrapText="1"/>
      <protection locked="0"/>
    </xf>
    <xf numFmtId="0" fontId="12" fillId="5" borderId="1" xfId="1" applyNumberFormat="1" applyFont="1" applyFill="1" applyBorder="1" applyAlignment="1" applyProtection="1">
      <alignment horizontal="center" vertical="center" wrapText="1"/>
      <protection locked="0"/>
    </xf>
    <xf numFmtId="0" fontId="18" fillId="15" borderId="57" xfId="0" applyFont="1" applyFill="1" applyBorder="1" applyAlignment="1" applyProtection="1">
      <alignment horizontal="center" vertical="center" wrapText="1"/>
    </xf>
    <xf numFmtId="0" fontId="18" fillId="9" borderId="47" xfId="0" applyFont="1" applyFill="1" applyBorder="1" applyAlignment="1" applyProtection="1">
      <alignment horizontal="center" vertical="center" wrapText="1"/>
    </xf>
    <xf numFmtId="0" fontId="18" fillId="9" borderId="11" xfId="0" applyFont="1" applyFill="1" applyBorder="1" applyAlignment="1" applyProtection="1">
      <alignment horizontal="center" vertical="center" wrapText="1"/>
    </xf>
    <xf numFmtId="0" fontId="18" fillId="9" borderId="48" xfId="0" applyFont="1" applyFill="1" applyBorder="1" applyAlignment="1" applyProtection="1">
      <alignment horizontal="center" vertical="center" wrapText="1"/>
    </xf>
    <xf numFmtId="0" fontId="18" fillId="15" borderId="56" xfId="0" applyFont="1" applyFill="1" applyBorder="1" applyAlignment="1" applyProtection="1">
      <alignment horizontal="center" vertical="center"/>
    </xf>
    <xf numFmtId="0" fontId="18" fillId="15" borderId="45" xfId="0" applyFont="1" applyFill="1" applyBorder="1" applyAlignment="1" applyProtection="1">
      <alignment horizontal="center" vertical="center"/>
    </xf>
    <xf numFmtId="0" fontId="18" fillId="0" borderId="4" xfId="0" applyFont="1" applyFill="1" applyBorder="1" applyAlignment="1" applyProtection="1">
      <alignment horizontal="center" vertical="center"/>
    </xf>
    <xf numFmtId="14" fontId="18" fillId="16" borderId="57" xfId="0" applyNumberFormat="1" applyFont="1" applyFill="1" applyBorder="1" applyAlignment="1" applyProtection="1">
      <alignment horizontal="center" vertical="center" wrapText="1"/>
      <protection locked="0"/>
    </xf>
    <xf numFmtId="0" fontId="18" fillId="16" borderId="46" xfId="0" applyFont="1" applyFill="1" applyBorder="1" applyAlignment="1" applyProtection="1">
      <alignment horizontal="center" vertical="center" wrapText="1"/>
      <protection locked="0"/>
    </xf>
    <xf numFmtId="0" fontId="12" fillId="16" borderId="38" xfId="0" applyFont="1" applyFill="1" applyBorder="1" applyAlignment="1" applyProtection="1">
      <alignment horizontal="center" vertical="center"/>
    </xf>
    <xf numFmtId="0" fontId="12" fillId="16" borderId="39" xfId="0" applyFont="1" applyFill="1" applyBorder="1" applyAlignment="1" applyProtection="1">
      <alignment horizontal="center" vertical="center"/>
    </xf>
    <xf numFmtId="0" fontId="12" fillId="16" borderId="40" xfId="0" applyFont="1" applyFill="1" applyBorder="1" applyAlignment="1" applyProtection="1">
      <alignment horizontal="center" vertical="center"/>
    </xf>
    <xf numFmtId="9" fontId="12" fillId="5" borderId="2" xfId="1"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left" vertical="center" wrapText="1"/>
    </xf>
    <xf numFmtId="0" fontId="16"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1" fillId="10" borderId="0" xfId="0" applyFont="1" applyFill="1" applyBorder="1" applyAlignment="1">
      <alignment horizontal="center" vertical="center" wrapText="1"/>
    </xf>
    <xf numFmtId="0" fontId="16" fillId="0" borderId="22" xfId="0" applyFont="1" applyBorder="1" applyAlignment="1">
      <alignment horizontal="center" vertical="top" wrapText="1"/>
    </xf>
    <xf numFmtId="0" fontId="16" fillId="0" borderId="23" xfId="0" applyFont="1" applyBorder="1" applyAlignment="1">
      <alignment horizontal="center" vertical="top" wrapText="1"/>
    </xf>
    <xf numFmtId="0" fontId="16" fillId="0" borderId="5" xfId="0" applyFont="1" applyBorder="1" applyAlignment="1">
      <alignment horizontal="center" vertical="top" wrapText="1"/>
    </xf>
    <xf numFmtId="0" fontId="7" fillId="0" borderId="21" xfId="0" applyFont="1" applyBorder="1" applyAlignment="1">
      <alignment horizontal="center" vertical="top"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0" fontId="16" fillId="8" borderId="2"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4" fillId="0" borderId="0" xfId="0" applyFont="1" applyAlignment="1">
      <alignment horizontal="center"/>
    </xf>
    <xf numFmtId="0" fontId="11" fillId="0" borderId="4" xfId="0" applyFont="1" applyBorder="1" applyAlignment="1">
      <alignment horizontal="center" vertical="top" wrapText="1"/>
    </xf>
    <xf numFmtId="0" fontId="4" fillId="10" borderId="0" xfId="0" applyFont="1" applyFill="1" applyBorder="1" applyAlignment="1">
      <alignment horizontal="center" vertical="center"/>
    </xf>
    <xf numFmtId="0" fontId="1" fillId="10" borderId="0" xfId="0" applyFont="1" applyFill="1" applyBorder="1" applyAlignment="1">
      <alignment horizontal="center" vertical="center" textRotation="90"/>
    </xf>
    <xf numFmtId="0" fontId="16" fillId="10" borderId="0" xfId="0" applyFont="1" applyFill="1" applyBorder="1" applyAlignment="1">
      <alignment horizontal="center" vertical="center" wrapText="1"/>
    </xf>
    <xf numFmtId="0" fontId="16" fillId="0" borderId="0" xfId="0" applyFont="1" applyBorder="1" applyAlignment="1">
      <alignment horizontal="left" vertical="top" wrapText="1"/>
    </xf>
    <xf numFmtId="0" fontId="11" fillId="0" borderId="0" xfId="0" applyFont="1" applyBorder="1" applyAlignment="1">
      <alignment horizontal="left" vertical="center" wrapText="1"/>
    </xf>
    <xf numFmtId="0" fontId="31" fillId="10" borderId="0" xfId="0" applyFont="1" applyFill="1" applyBorder="1" applyAlignment="1">
      <alignment horizontal="center" vertical="center" wrapText="1"/>
    </xf>
    <xf numFmtId="0" fontId="14" fillId="0" borderId="22" xfId="0" applyFont="1" applyFill="1" applyBorder="1" applyAlignment="1">
      <alignment horizontal="center"/>
    </xf>
    <xf numFmtId="0" fontId="14" fillId="0" borderId="23" xfId="0" applyFont="1" applyFill="1" applyBorder="1" applyAlignment="1">
      <alignment horizontal="center"/>
    </xf>
    <xf numFmtId="0" fontId="14" fillId="0" borderId="5" xfId="0" applyFont="1" applyFill="1" applyBorder="1" applyAlignment="1">
      <alignment horizontal="center"/>
    </xf>
    <xf numFmtId="0" fontId="24" fillId="11" borderId="25" xfId="0" applyFont="1" applyFill="1" applyBorder="1" applyAlignment="1">
      <alignment horizontal="center" vertical="center"/>
    </xf>
    <xf numFmtId="0" fontId="1" fillId="2" borderId="20"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1" fillId="0" borderId="0" xfId="0" applyFont="1" applyBorder="1" applyAlignment="1">
      <alignment horizontal="center" vertical="top" wrapText="1"/>
    </xf>
    <xf numFmtId="0" fontId="16" fillId="0" borderId="0" xfId="0" applyFont="1" applyBorder="1" applyAlignment="1">
      <alignment horizontal="center" vertical="top" wrapText="1"/>
    </xf>
    <xf numFmtId="0" fontId="1" fillId="2" borderId="10" xfId="0" applyFont="1" applyFill="1" applyBorder="1" applyAlignment="1">
      <alignment horizontal="center" vertical="center" textRotation="90" wrapText="1"/>
    </xf>
    <xf numFmtId="0" fontId="1" fillId="2" borderId="30"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9" fillId="0" borderId="24" xfId="0" applyFont="1" applyBorder="1" applyAlignment="1">
      <alignment horizontal="center"/>
    </xf>
    <xf numFmtId="0" fontId="19" fillId="0" borderId="0" xfId="0" applyFont="1" applyBorder="1" applyAlignment="1">
      <alignment horizontal="center"/>
    </xf>
    <xf numFmtId="0" fontId="19" fillId="0" borderId="28" xfId="0" applyFont="1" applyBorder="1" applyAlignment="1">
      <alignment horizontal="center"/>
    </xf>
    <xf numFmtId="0" fontId="19" fillId="0" borderId="16" xfId="0" applyFont="1" applyBorder="1" applyAlignment="1">
      <alignment horizontal="center"/>
    </xf>
    <xf numFmtId="0" fontId="11" fillId="0" borderId="0"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5" xfId="0" applyFont="1" applyBorder="1" applyAlignment="1">
      <alignment horizontal="center" vertical="center"/>
    </xf>
    <xf numFmtId="0" fontId="16" fillId="0" borderId="4" xfId="0" applyFont="1" applyBorder="1" applyAlignment="1">
      <alignment horizontal="center" vertical="top" wrapText="1"/>
    </xf>
    <xf numFmtId="0" fontId="14" fillId="0" borderId="4" xfId="0" applyFont="1" applyBorder="1" applyAlignment="1">
      <alignment horizontal="center" vertical="top"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11" fillId="0" borderId="3" xfId="0" applyFont="1" applyBorder="1" applyAlignment="1">
      <alignment horizontal="left" vertical="center"/>
    </xf>
    <xf numFmtId="0" fontId="14" fillId="0" borderId="9" xfId="0" applyFont="1" applyBorder="1" applyAlignment="1">
      <alignment horizontal="center"/>
    </xf>
    <xf numFmtId="0" fontId="14" fillId="0" borderId="24" xfId="0" applyFont="1" applyBorder="1" applyAlignment="1">
      <alignment horizontal="center"/>
    </xf>
    <xf numFmtId="0" fontId="14" fillId="0" borderId="31" xfId="0" applyFont="1" applyBorder="1" applyAlignment="1">
      <alignment horizontal="center"/>
    </xf>
    <xf numFmtId="0" fontId="6" fillId="0" borderId="2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16" fillId="0" borderId="8"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21" xfId="0" applyFont="1" applyBorder="1" applyAlignment="1">
      <alignment horizontal="center" vertical="top" wrapText="1"/>
    </xf>
    <xf numFmtId="0" fontId="16" fillId="0" borderId="26" xfId="0" applyFont="1" applyBorder="1" applyAlignment="1">
      <alignment horizontal="center" vertical="top" wrapText="1"/>
    </xf>
    <xf numFmtId="0" fontId="16" fillId="0" borderId="27" xfId="0" applyFont="1" applyBorder="1" applyAlignment="1">
      <alignment horizontal="center" vertical="top"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4" fillId="0" borderId="4" xfId="0" applyFont="1" applyBorder="1" applyAlignment="1">
      <alignment horizontal="center"/>
    </xf>
    <xf numFmtId="0" fontId="11" fillId="0" borderId="3" xfId="0" applyFont="1" applyBorder="1" applyAlignment="1">
      <alignment horizontal="left" vertical="center" wrapText="1"/>
    </xf>
    <xf numFmtId="0" fontId="11" fillId="0" borderId="0" xfId="0" quotePrefix="1" applyFont="1" applyFill="1" applyBorder="1" applyAlignment="1">
      <alignment horizontal="left" vertical="center" wrapText="1"/>
    </xf>
    <xf numFmtId="0" fontId="11" fillId="0" borderId="0" xfId="0" quotePrefix="1" applyFont="1" applyBorder="1" applyAlignment="1">
      <alignment horizontal="left" vertical="center" wrapText="1"/>
    </xf>
    <xf numFmtId="0" fontId="9" fillId="0" borderId="0" xfId="0" applyFont="1" applyFill="1" applyBorder="1" applyAlignment="1">
      <alignment horizontal="center" vertical="center" wrapText="1"/>
    </xf>
    <xf numFmtId="0" fontId="16" fillId="0" borderId="9" xfId="0" applyFont="1" applyBorder="1" applyAlignment="1">
      <alignment horizontal="center" vertical="top" wrapText="1"/>
    </xf>
    <xf numFmtId="0" fontId="16" fillId="0" borderId="24" xfId="0" applyFont="1" applyBorder="1" applyAlignment="1">
      <alignment horizontal="center" vertical="top" wrapText="1"/>
    </xf>
    <xf numFmtId="0" fontId="16" fillId="0" borderId="31" xfId="0" applyFont="1" applyBorder="1" applyAlignment="1">
      <alignment horizontal="center" vertical="top" wrapText="1"/>
    </xf>
    <xf numFmtId="0" fontId="14" fillId="0" borderId="0" xfId="0" applyFont="1" applyBorder="1" applyAlignment="1">
      <alignment horizontal="center"/>
    </xf>
    <xf numFmtId="0" fontId="14" fillId="0" borderId="23" xfId="0" applyFont="1" applyBorder="1" applyAlignment="1">
      <alignment horizontal="center"/>
    </xf>
    <xf numFmtId="0" fontId="15" fillId="0" borderId="0" xfId="0" applyFont="1" applyBorder="1" applyAlignment="1">
      <alignment horizontal="justify" vertical="top" wrapText="1"/>
    </xf>
    <xf numFmtId="0" fontId="14" fillId="0" borderId="3" xfId="0" applyFont="1" applyBorder="1" applyAlignment="1">
      <alignment horizontal="center"/>
    </xf>
    <xf numFmtId="0" fontId="11" fillId="0" borderId="0" xfId="0" applyFont="1" applyBorder="1" applyAlignment="1">
      <alignment vertical="center" wrapText="1"/>
    </xf>
    <xf numFmtId="0" fontId="20" fillId="10" borderId="38" xfId="0" applyFont="1" applyFill="1" applyBorder="1" applyAlignment="1">
      <alignment horizontal="center" vertical="center" wrapText="1"/>
    </xf>
    <xf numFmtId="0" fontId="20" fillId="10" borderId="39" xfId="0" applyFont="1" applyFill="1" applyBorder="1" applyAlignment="1">
      <alignment horizontal="center" vertical="center" wrapText="1"/>
    </xf>
    <xf numFmtId="0" fontId="20" fillId="10" borderId="40" xfId="0" applyFont="1" applyFill="1" applyBorder="1" applyAlignment="1">
      <alignment horizontal="center" vertical="center" wrapText="1"/>
    </xf>
    <xf numFmtId="0" fontId="16" fillId="10" borderId="8" xfId="0" applyFont="1" applyFill="1" applyBorder="1" applyAlignment="1">
      <alignment horizontal="left" vertical="center" wrapText="1"/>
    </xf>
    <xf numFmtId="0" fontId="16" fillId="10" borderId="6" xfId="0" applyFont="1" applyFill="1" applyBorder="1" applyAlignment="1">
      <alignment horizontal="left" vertical="center" wrapText="1"/>
    </xf>
    <xf numFmtId="0" fontId="1" fillId="10" borderId="18"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31" fillId="10" borderId="18" xfId="0" applyFont="1" applyFill="1" applyBorder="1" applyAlignment="1">
      <alignment horizontal="center" vertical="center" wrapText="1"/>
    </xf>
    <xf numFmtId="0" fontId="31" fillId="10" borderId="2" xfId="0" applyFont="1" applyFill="1" applyBorder="1" applyAlignment="1">
      <alignment horizontal="center" vertical="center" wrapText="1"/>
    </xf>
    <xf numFmtId="0" fontId="1" fillId="10" borderId="19"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6" fillId="10" borderId="6" xfId="0" applyFont="1" applyFill="1" applyBorder="1" applyAlignment="1">
      <alignment horizontal="right" vertical="center" wrapText="1"/>
    </xf>
    <xf numFmtId="0" fontId="1" fillId="10" borderId="41" xfId="0" applyFont="1" applyFill="1" applyBorder="1" applyAlignment="1">
      <alignment horizontal="left" vertical="center" wrapText="1"/>
    </xf>
    <xf numFmtId="0" fontId="1" fillId="10" borderId="32" xfId="0" applyFont="1" applyFill="1" applyBorder="1" applyAlignment="1">
      <alignment horizontal="left" vertical="center" wrapText="1"/>
    </xf>
    <xf numFmtId="0" fontId="1" fillId="10" borderId="22"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10" borderId="41" xfId="0" applyFont="1" applyFill="1" applyBorder="1" applyAlignment="1">
      <alignment horizontal="center" vertical="center" wrapText="1"/>
    </xf>
    <xf numFmtId="0" fontId="1" fillId="10" borderId="33" xfId="0" applyFont="1" applyFill="1" applyBorder="1" applyAlignment="1">
      <alignment horizontal="center" vertical="center" wrapText="1"/>
    </xf>
    <xf numFmtId="0" fontId="31" fillId="10" borderId="41" xfId="0" applyFont="1" applyFill="1" applyBorder="1" applyAlignment="1">
      <alignment horizontal="center" vertical="center" wrapText="1"/>
    </xf>
    <xf numFmtId="0" fontId="31" fillId="10" borderId="33" xfId="0" applyFont="1" applyFill="1" applyBorder="1" applyAlignment="1">
      <alignment horizontal="center" vertical="center" wrapText="1"/>
    </xf>
    <xf numFmtId="0" fontId="2" fillId="10" borderId="41"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1" fillId="10" borderId="41" xfId="0" applyFont="1" applyFill="1" applyBorder="1" applyAlignment="1">
      <alignment horizontal="center" vertical="center" wrapText="1"/>
    </xf>
    <xf numFmtId="0" fontId="21" fillId="10" borderId="33" xfId="0" applyFont="1" applyFill="1" applyBorder="1" applyAlignment="1">
      <alignment horizontal="center" vertical="center" wrapText="1"/>
    </xf>
    <xf numFmtId="0" fontId="30" fillId="0" borderId="66" xfId="0" applyFont="1" applyBorder="1" applyAlignment="1">
      <alignment horizontal="center" vertical="center" wrapText="1"/>
    </xf>
    <xf numFmtId="0" fontId="3" fillId="0" borderId="65" xfId="0" applyFont="1" applyBorder="1" applyAlignment="1">
      <alignment vertical="center" wrapText="1"/>
    </xf>
    <xf numFmtId="0" fontId="36" fillId="0" borderId="69" xfId="0" applyFont="1" applyBorder="1" applyAlignment="1">
      <alignment horizontal="center" vertical="center" wrapText="1"/>
    </xf>
    <xf numFmtId="0" fontId="35" fillId="0" borderId="72" xfId="0" applyFont="1" applyBorder="1"/>
    <xf numFmtId="0" fontId="30" fillId="0" borderId="70" xfId="0" applyFont="1" applyBorder="1" applyAlignment="1">
      <alignment horizontal="center" vertical="center" wrapText="1"/>
    </xf>
    <xf numFmtId="0" fontId="3" fillId="0" borderId="74" xfId="0" applyFont="1" applyBorder="1" applyAlignment="1">
      <alignment vertical="center"/>
    </xf>
    <xf numFmtId="0" fontId="32" fillId="15" borderId="38" xfId="0" applyFont="1" applyFill="1" applyBorder="1" applyAlignment="1">
      <alignment horizontal="center"/>
    </xf>
    <xf numFmtId="0" fontId="32" fillId="15" borderId="39" xfId="0" applyFont="1" applyFill="1" applyBorder="1" applyAlignment="1">
      <alignment horizontal="center"/>
    </xf>
    <xf numFmtId="0" fontId="32" fillId="15" borderId="40" xfId="0" applyFont="1" applyFill="1" applyBorder="1" applyAlignment="1">
      <alignment horizontal="center"/>
    </xf>
    <xf numFmtId="0" fontId="36" fillId="0" borderId="71" xfId="0" applyFont="1" applyBorder="1" applyAlignment="1">
      <alignment horizontal="center" vertical="center" wrapText="1"/>
    </xf>
    <xf numFmtId="0" fontId="35" fillId="0" borderId="71" xfId="0" applyFont="1" applyBorder="1"/>
    <xf numFmtId="0" fontId="0" fillId="0" borderId="65" xfId="0" applyFont="1" applyBorder="1" applyAlignment="1">
      <alignment horizontal="center" vertical="center" wrapText="1"/>
    </xf>
    <xf numFmtId="0" fontId="35" fillId="0" borderId="65" xfId="0" applyFont="1" applyBorder="1"/>
    <xf numFmtId="0" fontId="37" fillId="0" borderId="4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36" fillId="0" borderId="78" xfId="0" applyFont="1" applyBorder="1" applyAlignment="1">
      <alignment horizontal="center" vertical="center" wrapText="1"/>
    </xf>
    <xf numFmtId="0" fontId="35" fillId="0" borderId="80" xfId="0" applyFont="1" applyBorder="1"/>
    <xf numFmtId="0" fontId="3" fillId="0" borderId="65" xfId="0" applyFont="1" applyBorder="1"/>
    <xf numFmtId="0" fontId="3" fillId="0" borderId="67" xfId="0" applyFont="1" applyBorder="1"/>
    <xf numFmtId="0" fontId="3" fillId="0" borderId="65" xfId="0" applyFont="1" applyBorder="1" applyAlignment="1">
      <alignment vertical="center"/>
    </xf>
    <xf numFmtId="0" fontId="3" fillId="0" borderId="67" xfId="0" applyFont="1" applyBorder="1" applyAlignment="1">
      <alignment vertical="center"/>
    </xf>
    <xf numFmtId="0" fontId="3" fillId="0" borderId="66" xfId="0" applyFont="1" applyBorder="1" applyAlignment="1">
      <alignment horizontal="center" vertical="center" wrapText="1"/>
    </xf>
    <xf numFmtId="0" fontId="0" fillId="0" borderId="70" xfId="0" applyFont="1" applyBorder="1" applyAlignment="1">
      <alignment horizontal="center" vertical="center" wrapText="1"/>
    </xf>
    <xf numFmtId="0" fontId="35" fillId="0" borderId="65" xfId="0" applyFont="1" applyBorder="1" applyAlignment="1">
      <alignment vertical="center"/>
    </xf>
    <xf numFmtId="0" fontId="35" fillId="0" borderId="74" xfId="0" applyFont="1" applyBorder="1" applyAlignment="1">
      <alignment vertical="center"/>
    </xf>
    <xf numFmtId="0" fontId="3" fillId="0" borderId="65" xfId="0" applyFont="1" applyBorder="1" applyAlignment="1">
      <alignment horizontal="center" vertical="center" wrapText="1"/>
    </xf>
    <xf numFmtId="0" fontId="35" fillId="0" borderId="68" xfId="0" applyFont="1" applyBorder="1"/>
    <xf numFmtId="0" fontId="0" fillId="0" borderId="66" xfId="0" applyFont="1" applyBorder="1" applyAlignment="1">
      <alignment horizontal="center" vertical="center" wrapText="1"/>
    </xf>
    <xf numFmtId="0" fontId="34" fillId="0" borderId="78" xfId="0" applyFont="1" applyFill="1" applyBorder="1" applyAlignment="1">
      <alignment horizontal="center" vertical="center" wrapText="1"/>
    </xf>
    <xf numFmtId="0" fontId="35" fillId="0" borderId="71" xfId="0" applyFont="1" applyFill="1" applyBorder="1"/>
    <xf numFmtId="0" fontId="35" fillId="0" borderId="80" xfId="0" applyFont="1" applyFill="1" applyBorder="1"/>
    <xf numFmtId="0" fontId="3" fillId="0" borderId="66" xfId="0" applyFont="1" applyFill="1" applyBorder="1" applyAlignment="1">
      <alignment horizontal="center" vertical="center" wrapText="1"/>
    </xf>
    <xf numFmtId="0" fontId="3" fillId="0" borderId="65" xfId="0" applyFont="1" applyFill="1" applyBorder="1" applyAlignment="1">
      <alignment vertical="center" wrapText="1"/>
    </xf>
    <xf numFmtId="0" fontId="3" fillId="0" borderId="67" xfId="0" applyFont="1" applyFill="1" applyBorder="1" applyAlignment="1">
      <alignment vertical="center" wrapText="1"/>
    </xf>
    <xf numFmtId="0" fontId="34" fillId="0" borderId="69" xfId="0" applyFont="1" applyBorder="1" applyAlignment="1">
      <alignment horizontal="center" vertical="center" wrapText="1"/>
    </xf>
    <xf numFmtId="0" fontId="35" fillId="0" borderId="73" xfId="0" applyFont="1" applyBorder="1"/>
    <xf numFmtId="0" fontId="3" fillId="0" borderId="70" xfId="0" applyFont="1" applyBorder="1" applyAlignment="1">
      <alignment horizontal="center" vertical="center" wrapText="1"/>
    </xf>
    <xf numFmtId="0" fontId="35" fillId="0" borderId="65" xfId="0" applyFont="1" applyBorder="1" applyAlignment="1">
      <alignment vertical="center" wrapText="1"/>
    </xf>
    <xf numFmtId="0" fontId="35" fillId="0" borderId="73" xfId="0" applyFont="1" applyBorder="1" applyAlignment="1">
      <alignment vertical="center" wrapText="1"/>
    </xf>
  </cellXfs>
  <cellStyles count="2">
    <cellStyle name="Normal" xfId="0" builtinId="0"/>
    <cellStyle name="Porcentaje" xfId="1" builtinId="5"/>
  </cellStyles>
  <dxfs count="439">
    <dxf>
      <font>
        <color rgb="FF9C0006"/>
      </font>
      <fill>
        <patternFill>
          <bgColor rgb="FFFFC7CE"/>
        </patternFill>
      </fill>
    </dxf>
    <dxf>
      <font>
        <color rgb="FF9C0006"/>
      </font>
      <fill>
        <patternFill>
          <bgColor rgb="FFFFC7CE"/>
        </patternFill>
      </fill>
    </dxf>
    <dxf>
      <fill>
        <patternFill patternType="darkTrellis"/>
      </fill>
    </dxf>
    <dxf>
      <fill>
        <patternFill patternType="gray125"/>
      </fill>
    </dxf>
    <dxf>
      <fill>
        <patternFill patternType="darkTrellis"/>
      </fill>
    </dxf>
    <dxf>
      <fill>
        <patternFill patternType="gray125"/>
      </fill>
    </dxf>
    <dxf>
      <fill>
        <patternFill patternType="darkTrellis"/>
      </fill>
    </dxf>
    <dxf>
      <fill>
        <patternFill patternType="gray125"/>
      </fill>
    </dxf>
    <dxf>
      <fill>
        <patternFill patternType="darkTrellis"/>
      </fill>
    </dxf>
    <dxf>
      <fill>
        <patternFill patternType="gray125"/>
      </fill>
    </dxf>
    <dxf>
      <fill>
        <patternFill patternType="darkTrellis"/>
      </fill>
    </dxf>
    <dxf>
      <fill>
        <patternFill patternType="darkTrellis"/>
      </fill>
    </dxf>
    <dxf>
      <fill>
        <patternFill patternType="darkTrellis"/>
      </fill>
    </dxf>
    <dxf>
      <fill>
        <patternFill patternType="gray125"/>
      </fill>
    </dxf>
    <dxf>
      <fill>
        <patternFill patternType="gray125"/>
      </fill>
    </dxf>
    <dxf>
      <fill>
        <patternFill patternType="darkTrellis"/>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gColor theme="1"/>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E8FEE9"/>
      <color rgb="FF6BA42C"/>
      <color rgb="FFFFCC00"/>
      <color rgb="FFFF5050"/>
      <color rgb="FFFFFFCC"/>
      <color rgb="FFBCE292"/>
      <color rgb="FFFF9F9F"/>
      <color rgb="FFF3FFF4"/>
      <color rgb="FFFEE8E8"/>
      <color rgb="FFFB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106590</xdr:colOff>
      <xdr:row>0</xdr:row>
      <xdr:rowOff>0</xdr:rowOff>
    </xdr:from>
    <xdr:to>
      <xdr:col>1</xdr:col>
      <xdr:colOff>605520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114960</xdr:colOff>
      <xdr:row>37</xdr:row>
      <xdr:rowOff>254002</xdr:rowOff>
    </xdr:from>
    <xdr:to>
      <xdr:col>19</xdr:col>
      <xdr:colOff>188291</xdr:colOff>
      <xdr:row>68</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281"/>
  <sheetViews>
    <sheetView showGridLines="0" topLeftCell="A22" zoomScale="85" zoomScaleNormal="85" zoomScaleSheetLayoutView="100" workbookViewId="0">
      <pane xSplit="1" topLeftCell="W1" activePane="topRight" state="frozen"/>
      <selection activeCell="A9" sqref="A9"/>
      <selection pane="topRight" activeCell="AV29" sqref="AV29:AV31"/>
    </sheetView>
  </sheetViews>
  <sheetFormatPr baseColWidth="10" defaultColWidth="11.42578125" defaultRowHeight="12" x14ac:dyDescent="0.2"/>
  <cols>
    <col min="1" max="1" width="6" style="13" customWidth="1"/>
    <col min="2" max="2" width="66.7109375" style="13" customWidth="1"/>
    <col min="3" max="3" width="30.7109375" style="13" customWidth="1"/>
    <col min="4" max="4" width="44.5703125" style="13" customWidth="1"/>
    <col min="5" max="5" width="33" style="13" customWidth="1"/>
    <col min="6" max="6" width="19.42578125" style="13" customWidth="1"/>
    <col min="7" max="8" width="15.7109375" style="13" customWidth="1"/>
    <col min="9" max="9" width="35" style="13" customWidth="1"/>
    <col min="10" max="10" width="19.140625" style="13" customWidth="1"/>
    <col min="11" max="11" width="30" style="13" customWidth="1"/>
    <col min="12" max="12" width="28.7109375" style="13" customWidth="1"/>
    <col min="13" max="13" width="22.5703125" style="13" customWidth="1"/>
    <col min="14" max="14" width="18.7109375" style="13" customWidth="1"/>
    <col min="15" max="15" width="9" style="13" hidden="1" customWidth="1"/>
    <col min="16" max="16" width="18.85546875" style="13" customWidth="1"/>
    <col min="17" max="17" width="7.28515625" style="13" hidden="1" customWidth="1"/>
    <col min="18" max="18" width="10.28515625" style="13" customWidth="1"/>
    <col min="19" max="19" width="33.7109375" style="13" bestFit="1" customWidth="1"/>
    <col min="20" max="20" width="7.42578125" style="13" hidden="1" customWidth="1"/>
    <col min="21" max="22" width="6.7109375" style="13" hidden="1" customWidth="1"/>
    <col min="23" max="23" width="23.28515625" style="13" bestFit="1" customWidth="1"/>
    <col min="24" max="24" width="6.7109375" style="13" hidden="1" customWidth="1"/>
    <col min="25" max="25" width="6.7109375" style="179" hidden="1" customWidth="1"/>
    <col min="26" max="26" width="2" style="179" hidden="1" customWidth="1"/>
    <col min="27" max="27" width="16.7109375" style="13" bestFit="1" customWidth="1"/>
    <col min="28" max="28" width="11.42578125" style="13" bestFit="1" customWidth="1"/>
    <col min="29" max="30" width="6.7109375" style="179" hidden="1" customWidth="1"/>
    <col min="31" max="31" width="2" style="179" hidden="1" customWidth="1"/>
    <col min="32" max="32" width="19.85546875" style="13" bestFit="1" customWidth="1"/>
    <col min="33" max="33" width="16.7109375" style="13" bestFit="1" customWidth="1"/>
    <col min="34" max="35" width="6.7109375" style="179" hidden="1" customWidth="1"/>
    <col min="36" max="36" width="2" style="179" hidden="1" customWidth="1"/>
    <col min="37" max="37" width="18.42578125" style="13" bestFit="1" customWidth="1"/>
    <col min="38" max="38" width="13.5703125" style="13" bestFit="1" customWidth="1"/>
    <col min="39" max="40" width="6.7109375" style="179" hidden="1" customWidth="1"/>
    <col min="41" max="41" width="2" style="179" hidden="1" customWidth="1"/>
    <col min="42" max="42" width="14.5703125" style="13" bestFit="1" customWidth="1"/>
    <col min="43" max="43" width="7.7109375" style="13" hidden="1" customWidth="1"/>
    <col min="44" max="44" width="13.7109375" style="160" hidden="1" customWidth="1"/>
    <col min="45" max="45" width="16" style="13" customWidth="1"/>
    <col min="46" max="46" width="19.85546875" style="13" customWidth="1"/>
    <col min="47" max="47" width="25.5703125" style="13" customWidth="1"/>
    <col min="48" max="48" width="19.28515625" style="13" customWidth="1"/>
    <col min="49" max="49" width="18" style="13" customWidth="1"/>
    <col min="50" max="50" width="22.140625" style="13" customWidth="1"/>
    <col min="51" max="51" width="16.7109375" style="13" customWidth="1"/>
    <col min="52" max="52" width="16.7109375" style="13" hidden="1" customWidth="1"/>
    <col min="53" max="53" width="29.42578125" style="13" customWidth="1"/>
    <col min="54" max="59" width="22.140625" style="13" customWidth="1"/>
    <col min="60" max="60" width="17" style="13" customWidth="1"/>
    <col min="61" max="62" width="11.42578125" style="13"/>
    <col min="63" max="63" width="12.5703125" style="13" customWidth="1"/>
    <col min="64" max="67" width="11.42578125" style="13"/>
    <col min="68" max="68" width="13.28515625" style="13" customWidth="1"/>
    <col min="69" max="16384" width="11.42578125" style="13"/>
  </cols>
  <sheetData>
    <row r="1" spans="1:89" s="138" customFormat="1" ht="18.75" customHeight="1" x14ac:dyDescent="0.2">
      <c r="A1" s="54"/>
      <c r="B1" s="55"/>
      <c r="C1" s="55"/>
      <c r="D1" s="55"/>
      <c r="E1" s="55"/>
      <c r="F1" s="55"/>
      <c r="G1" s="55"/>
      <c r="H1" s="55"/>
      <c r="I1" s="55"/>
      <c r="J1" s="55"/>
      <c r="K1" s="55"/>
      <c r="L1" s="133"/>
      <c r="M1" s="133"/>
      <c r="N1" s="133"/>
      <c r="O1" s="133"/>
      <c r="P1" s="133"/>
      <c r="Q1" s="133"/>
      <c r="R1" s="133"/>
      <c r="S1" s="133"/>
      <c r="T1" s="133"/>
      <c r="U1" s="133"/>
      <c r="V1" s="133"/>
      <c r="W1" s="133"/>
      <c r="X1" s="133"/>
      <c r="Y1" s="91"/>
      <c r="Z1" s="91"/>
      <c r="AA1" s="133"/>
      <c r="AB1" s="133"/>
      <c r="AC1" s="91"/>
      <c r="AD1" s="91"/>
      <c r="AE1" s="91"/>
      <c r="AF1" s="133"/>
      <c r="AG1" s="133"/>
      <c r="AH1" s="91"/>
      <c r="AI1" s="91"/>
      <c r="AJ1" s="91"/>
      <c r="AK1" s="133"/>
      <c r="AL1" s="133"/>
      <c r="AM1" s="91"/>
      <c r="AN1" s="91"/>
      <c r="AO1" s="91"/>
      <c r="AP1" s="133"/>
      <c r="AQ1" s="133"/>
      <c r="AR1" s="62"/>
      <c r="AS1" s="133"/>
      <c r="AW1" s="133"/>
      <c r="AX1" s="140"/>
      <c r="AY1" s="141" t="s">
        <v>66</v>
      </c>
      <c r="AZ1" s="142"/>
      <c r="BA1" s="143" t="s">
        <v>65</v>
      </c>
      <c r="BB1" s="144"/>
      <c r="BC1" s="144"/>
      <c r="BD1" s="144"/>
      <c r="BE1" s="144"/>
      <c r="BF1" s="144"/>
      <c r="BG1" s="144"/>
    </row>
    <row r="2" spans="1:89" s="138" customFormat="1" ht="18.75" customHeight="1" x14ac:dyDescent="0.2">
      <c r="A2" s="56"/>
      <c r="B2" s="14"/>
      <c r="C2" s="14"/>
      <c r="D2" s="14"/>
      <c r="E2" s="14"/>
      <c r="F2" s="14"/>
      <c r="G2" s="14"/>
      <c r="H2" s="14"/>
      <c r="I2" s="14"/>
      <c r="J2" s="14"/>
      <c r="K2" s="14"/>
      <c r="L2" s="256" t="s">
        <v>68</v>
      </c>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W2" s="137"/>
      <c r="AY2" s="145" t="s">
        <v>438</v>
      </c>
      <c r="AZ2" s="146"/>
      <c r="BA2" s="147">
        <v>9</v>
      </c>
      <c r="BB2" s="144"/>
      <c r="BC2" s="144"/>
      <c r="BD2" s="144"/>
      <c r="BE2" s="144"/>
      <c r="BF2" s="144"/>
      <c r="BG2" s="144"/>
    </row>
    <row r="3" spans="1:89" s="138" customFormat="1" ht="18.75" customHeight="1" x14ac:dyDescent="0.2">
      <c r="A3" s="56"/>
      <c r="B3" s="14"/>
      <c r="C3" s="14"/>
      <c r="D3" s="14"/>
      <c r="E3" s="14"/>
      <c r="F3" s="14"/>
      <c r="G3" s="14"/>
      <c r="H3" s="14"/>
      <c r="I3" s="14"/>
      <c r="J3" s="14"/>
      <c r="K3" s="14"/>
      <c r="L3" s="256" t="s">
        <v>52</v>
      </c>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W3" s="137"/>
      <c r="AY3" s="145" t="s">
        <v>439</v>
      </c>
      <c r="AZ3" s="146"/>
      <c r="BA3" s="148">
        <v>45219</v>
      </c>
      <c r="BB3" s="149"/>
      <c r="BC3" s="149"/>
      <c r="BD3" s="149"/>
      <c r="BE3" s="149"/>
      <c r="BF3" s="149"/>
      <c r="BG3" s="149"/>
    </row>
    <row r="4" spans="1:89" s="138" customFormat="1" ht="19.5" customHeight="1" thickBot="1" x14ac:dyDescent="0.25">
      <c r="A4" s="56"/>
      <c r="B4" s="14"/>
      <c r="C4" s="14"/>
      <c r="D4" s="14"/>
      <c r="E4" s="14"/>
      <c r="F4" s="14"/>
      <c r="G4" s="14"/>
      <c r="H4" s="14"/>
      <c r="I4" s="14"/>
      <c r="J4" s="14"/>
      <c r="K4" s="14"/>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W4" s="137"/>
      <c r="AY4" s="150" t="s">
        <v>440</v>
      </c>
      <c r="AZ4" s="151"/>
      <c r="BA4" s="152" t="s">
        <v>441</v>
      </c>
      <c r="BB4" s="144"/>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row>
    <row r="5" spans="1:89" s="138" customFormat="1" ht="19.5" customHeight="1" thickBot="1" x14ac:dyDescent="0.25">
      <c r="A5" s="217"/>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9"/>
      <c r="BB5" s="137"/>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row>
    <row r="6" spans="1:89" s="138" customFormat="1" ht="50.25" customHeight="1" thickBot="1" x14ac:dyDescent="0.25">
      <c r="A6" s="239" t="s">
        <v>159</v>
      </c>
      <c r="B6" s="240"/>
      <c r="C6" s="240"/>
      <c r="D6" s="241"/>
      <c r="E6" s="265" t="s">
        <v>153</v>
      </c>
      <c r="F6" s="266"/>
      <c r="G6" s="267"/>
      <c r="K6" s="263" t="s">
        <v>53</v>
      </c>
      <c r="L6" s="264"/>
      <c r="M6" s="154">
        <v>45000</v>
      </c>
      <c r="N6" s="155"/>
      <c r="O6" s="155"/>
      <c r="P6" s="155"/>
      <c r="Q6" s="155"/>
      <c r="R6" s="155"/>
      <c r="S6" s="155"/>
      <c r="T6" s="156"/>
      <c r="U6" s="156"/>
      <c r="V6" s="157"/>
      <c r="AB6" s="158"/>
      <c r="AC6" s="158"/>
      <c r="AD6" s="158"/>
      <c r="AE6" s="158"/>
      <c r="AF6" s="158"/>
      <c r="BA6" s="139"/>
      <c r="BB6" s="144"/>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153"/>
    </row>
    <row r="7" spans="1:89" s="138" customFormat="1" ht="18" customHeight="1" x14ac:dyDescent="0.2">
      <c r="A7" s="220"/>
      <c r="B7" s="221"/>
      <c r="C7" s="221"/>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3"/>
      <c r="BA7" s="224"/>
      <c r="BB7" s="144"/>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row>
    <row r="8" spans="1:89" s="138" customFormat="1" ht="44.45" customHeight="1" x14ac:dyDescent="0.2">
      <c r="A8" s="215" t="s">
        <v>54</v>
      </c>
      <c r="B8" s="215" t="s">
        <v>559</v>
      </c>
      <c r="C8" s="215" t="s">
        <v>563</v>
      </c>
      <c r="D8" s="215" t="s">
        <v>560</v>
      </c>
      <c r="E8" s="215" t="s">
        <v>461</v>
      </c>
      <c r="F8" s="215" t="s">
        <v>561</v>
      </c>
      <c r="G8" s="215" t="s">
        <v>76</v>
      </c>
      <c r="H8" s="215"/>
      <c r="I8" s="215"/>
      <c r="J8" s="215"/>
      <c r="K8" s="215"/>
      <c r="L8" s="215"/>
      <c r="M8" s="215"/>
      <c r="N8" s="215" t="s">
        <v>77</v>
      </c>
      <c r="O8" s="215"/>
      <c r="P8" s="215"/>
      <c r="Q8" s="215"/>
      <c r="R8" s="215"/>
      <c r="S8" s="215" t="s">
        <v>72</v>
      </c>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t="s">
        <v>73</v>
      </c>
      <c r="AT8" s="215"/>
      <c r="AU8" s="215" t="s">
        <v>33</v>
      </c>
      <c r="AV8" s="215"/>
      <c r="AW8" s="215" t="s">
        <v>78</v>
      </c>
      <c r="AX8" s="215"/>
      <c r="AY8" s="215"/>
      <c r="AZ8" s="215"/>
      <c r="BA8" s="215"/>
      <c r="BB8" s="149"/>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row>
    <row r="9" spans="1:89" s="160" customFormat="1" ht="49.15" customHeight="1" x14ac:dyDescent="0.2">
      <c r="A9" s="215"/>
      <c r="B9" s="215"/>
      <c r="C9" s="215"/>
      <c r="D9" s="215"/>
      <c r="E9" s="215"/>
      <c r="F9" s="215"/>
      <c r="G9" s="215" t="s">
        <v>269</v>
      </c>
      <c r="H9" s="215" t="s">
        <v>270</v>
      </c>
      <c r="I9" s="215" t="s">
        <v>31</v>
      </c>
      <c r="J9" s="215" t="s">
        <v>71</v>
      </c>
      <c r="K9" s="215" t="s">
        <v>4</v>
      </c>
      <c r="L9" s="215" t="s">
        <v>0</v>
      </c>
      <c r="M9" s="215" t="s">
        <v>32</v>
      </c>
      <c r="N9" s="215" t="s">
        <v>5</v>
      </c>
      <c r="O9" s="159"/>
      <c r="P9" s="215" t="s">
        <v>6</v>
      </c>
      <c r="Q9" s="159"/>
      <c r="R9" s="215" t="s">
        <v>678</v>
      </c>
      <c r="S9" s="215" t="s">
        <v>422</v>
      </c>
      <c r="T9" s="215"/>
      <c r="U9" s="215"/>
      <c r="V9" s="215"/>
      <c r="W9" s="215"/>
      <c r="X9" s="215" t="s">
        <v>421</v>
      </c>
      <c r="Y9" s="215"/>
      <c r="Z9" s="215"/>
      <c r="AA9" s="215"/>
      <c r="AB9" s="215"/>
      <c r="AC9" s="215"/>
      <c r="AD9" s="215"/>
      <c r="AE9" s="215"/>
      <c r="AF9" s="215"/>
      <c r="AG9" s="215"/>
      <c r="AH9" s="215"/>
      <c r="AI9" s="215"/>
      <c r="AJ9" s="215"/>
      <c r="AK9" s="215"/>
      <c r="AL9" s="215"/>
      <c r="AM9" s="215"/>
      <c r="AN9" s="215"/>
      <c r="AO9" s="215"/>
      <c r="AP9" s="215"/>
      <c r="AQ9" s="215" t="s">
        <v>406</v>
      </c>
      <c r="AR9" s="215"/>
      <c r="AS9" s="215"/>
      <c r="AT9" s="215"/>
      <c r="AU9" s="215"/>
      <c r="AV9" s="215"/>
      <c r="AW9" s="215"/>
      <c r="AX9" s="215"/>
      <c r="AY9" s="215"/>
      <c r="AZ9" s="215"/>
      <c r="BA9" s="215"/>
      <c r="BB9" s="144"/>
      <c r="BC9" s="144"/>
      <c r="BD9" s="144"/>
      <c r="BE9" s="144"/>
      <c r="BF9" s="144"/>
      <c r="BG9" s="144"/>
      <c r="BH9" s="144"/>
      <c r="CF9" s="153"/>
      <c r="CG9" s="153"/>
      <c r="CH9" s="153"/>
      <c r="CI9" s="153"/>
    </row>
    <row r="10" spans="1:89" s="160" customFormat="1" ht="75" customHeight="1" x14ac:dyDescent="0.2">
      <c r="A10" s="215"/>
      <c r="B10" s="215"/>
      <c r="C10" s="215"/>
      <c r="D10" s="215"/>
      <c r="E10" s="215"/>
      <c r="F10" s="215"/>
      <c r="G10" s="215"/>
      <c r="H10" s="215"/>
      <c r="I10" s="215"/>
      <c r="J10" s="215"/>
      <c r="K10" s="215"/>
      <c r="L10" s="215"/>
      <c r="M10" s="215"/>
      <c r="N10" s="215"/>
      <c r="O10" s="159"/>
      <c r="P10" s="215"/>
      <c r="Q10" s="159"/>
      <c r="R10" s="215"/>
      <c r="S10" s="215" t="s">
        <v>416</v>
      </c>
      <c r="T10" s="215"/>
      <c r="U10" s="215"/>
      <c r="V10" s="161">
        <v>0.6</v>
      </c>
      <c r="W10" s="159" t="s">
        <v>322</v>
      </c>
      <c r="X10" s="161">
        <v>0.05</v>
      </c>
      <c r="Y10" s="162"/>
      <c r="Z10" s="162"/>
      <c r="AA10" s="159" t="s">
        <v>419</v>
      </c>
      <c r="AB10" s="159" t="s">
        <v>328</v>
      </c>
      <c r="AC10" s="163">
        <v>0.15</v>
      </c>
      <c r="AD10" s="162"/>
      <c r="AE10" s="162"/>
      <c r="AF10" s="159" t="s">
        <v>420</v>
      </c>
      <c r="AG10" s="159" t="s">
        <v>415</v>
      </c>
      <c r="AH10" s="163">
        <v>0.1</v>
      </c>
      <c r="AI10" s="162"/>
      <c r="AJ10" s="162"/>
      <c r="AK10" s="159" t="s">
        <v>423</v>
      </c>
      <c r="AL10" s="159" t="s">
        <v>323</v>
      </c>
      <c r="AM10" s="163">
        <v>0.1</v>
      </c>
      <c r="AN10" s="164"/>
      <c r="AO10" s="164"/>
      <c r="AP10" s="159" t="s">
        <v>405</v>
      </c>
      <c r="AQ10" s="159" t="s">
        <v>321</v>
      </c>
      <c r="AR10" s="159" t="s">
        <v>325</v>
      </c>
      <c r="AS10" s="159" t="s">
        <v>285</v>
      </c>
      <c r="AT10" s="159" t="s">
        <v>320</v>
      </c>
      <c r="AU10" s="159" t="s">
        <v>407</v>
      </c>
      <c r="AV10" s="159" t="s">
        <v>287</v>
      </c>
      <c r="AW10" s="159" t="s">
        <v>69</v>
      </c>
      <c r="AX10" s="159" t="s">
        <v>70</v>
      </c>
      <c r="AY10" s="159" t="s">
        <v>284</v>
      </c>
      <c r="AZ10" s="159"/>
      <c r="BA10" s="159" t="s">
        <v>274</v>
      </c>
      <c r="BB10" s="144"/>
      <c r="BC10" s="144"/>
      <c r="BD10" s="144"/>
      <c r="BE10" s="144"/>
      <c r="BF10" s="144"/>
      <c r="BG10" s="144"/>
      <c r="BH10" s="144"/>
    </row>
    <row r="11" spans="1:89" s="160" customFormat="1" ht="79.5" customHeight="1" x14ac:dyDescent="0.2">
      <c r="A11" s="238">
        <v>1</v>
      </c>
      <c r="B11" s="238" t="s">
        <v>164</v>
      </c>
      <c r="C11" s="227" t="str">
        <f t="shared" ref="C11:C14" si="0">+VLOOKUP(B11,$A$224:$B$266,2,0)</f>
        <v>FRANCISCO ANTORIO URIBE GOMEZ</v>
      </c>
      <c r="D11" s="226" t="s">
        <v>167</v>
      </c>
      <c r="E11" s="216" t="str">
        <f>IF(D11=$D$194,$E$194,IF(D11=$D$195,$E$195,IF(D11=$D$196,$E$196,IF(D11=$D$197,$E$197,IF(D11=$D$198,$E$198,IF(D11=$D$199,$E$199,IF(D11=$D$200,$E$200,IF(D11=$D$201,$E$201,IF(D11=$D$202,$E$202,IF(D11=$D$203,$E$203,IF(D11=VICERRECTORÍA_ACADÉMICA_,BF194,IF(D11=PLANEACIÓN_,BF196, IF(D11=_VICERRECTORÍA_INVESTIGACIONES_INNOVACIÓN_Y_EXTENSIÓN_,BF195,IF(D11=VICERRECTORÍA_ADMINISTRATIVA_FINANCIERA_,BF197,IF(D11=_VICERRECTORÍA_RESPONSABILIDAD_SOCIAL_Y_BIENESTAR_UNIVERSITARIO_,BF198," ")))))))))))))))</f>
        <v>Orientar el desarrollo de la Universidad mediante el direccionamiento estratégico y visión compartida de la comunidad universitaria, a fin de lograr los objetivos misionales.</v>
      </c>
      <c r="F11" s="228" t="s">
        <v>276</v>
      </c>
      <c r="G11" s="129" t="s">
        <v>271</v>
      </c>
      <c r="H11" s="129" t="s">
        <v>37</v>
      </c>
      <c r="I11" s="92" t="s">
        <v>577</v>
      </c>
      <c r="J11" s="228" t="s">
        <v>112</v>
      </c>
      <c r="K11" s="244" t="s">
        <v>591</v>
      </c>
      <c r="L11" s="246" t="s">
        <v>592</v>
      </c>
      <c r="M11" s="246" t="s">
        <v>593</v>
      </c>
      <c r="N11" s="238" t="s">
        <v>151</v>
      </c>
      <c r="O11" s="229">
        <f>IF(N11="ALTA",5,IF(N11="MEDIO ALTA",4,IF(N11="MEDIA",3,IF(N11="MEDIO BAJA",2,IF(N11="BAJA",1,0)))))</f>
        <v>2</v>
      </c>
      <c r="P11" s="238" t="s">
        <v>144</v>
      </c>
      <c r="Q11" s="229">
        <f>IF(P11="ALTO",5,IF(P11="MEDIO ALTO",4,IF(P11="MEDIO",3,IF(P11="MEDIO BAJO",2,IF(P11="BAJO",1,0)))))</f>
        <v>4</v>
      </c>
      <c r="R11" s="229">
        <f>Q11*O11</f>
        <v>8</v>
      </c>
      <c r="S11" s="127" t="s">
        <v>327</v>
      </c>
      <c r="T11" s="165">
        <f>IF(S11=$S$198,1,IF(S11=$S$194,5,IF(S11=$S$195,4,IF(S11=$S$196,3,IF(S11=$S$197,2,0)))))</f>
        <v>1</v>
      </c>
      <c r="U11" s="216">
        <f>ROUND(AVERAGEIF(T11:T13,"&gt;0"),0)</f>
        <v>1</v>
      </c>
      <c r="V11" s="216">
        <f>U11*0.6</f>
        <v>0.6</v>
      </c>
      <c r="W11" s="130" t="s">
        <v>610</v>
      </c>
      <c r="X11" s="228">
        <f>IF(S11="No_existen",5*$X$10,Y11*$X$10)</f>
        <v>0.1</v>
      </c>
      <c r="Y11" s="214">
        <f>ROUND(AVERAGEIF(Z11:Z13,"&gt;0"),0)</f>
        <v>2</v>
      </c>
      <c r="Z11" s="166">
        <f t="shared" ref="Z11:Z13" si="1">IF(AA11=$AA$196,1,IF(AA11=$AA$195,2,IF(AA11=$AA$194,4,IF(S11="No_existen",5,0))))</f>
        <v>2</v>
      </c>
      <c r="AA11" s="129" t="s">
        <v>331</v>
      </c>
      <c r="AB11" s="129"/>
      <c r="AC11" s="214">
        <f>IF(S11="No_existen",5*$AC$10,AD11*$AC$10)</f>
        <v>0.15</v>
      </c>
      <c r="AD11" s="216">
        <f>ROUND(AVERAGEIF(AE11:AE13,"&gt;0"),0)</f>
        <v>1</v>
      </c>
      <c r="AE11" s="167">
        <f t="shared" ref="AE11:AE13" si="2">IF(AF11=$AG$195,1,IF(AF11=$AG$194,4,IF(S11="No_existen",5,0)))</f>
        <v>1</v>
      </c>
      <c r="AF11" s="129" t="s">
        <v>307</v>
      </c>
      <c r="AG11" s="130" t="s">
        <v>628</v>
      </c>
      <c r="AH11" s="214">
        <f>IF(S11="No_existen",5*$AH$10,AI11*$AH$10)</f>
        <v>0.1</v>
      </c>
      <c r="AI11" s="216">
        <f>ROUND(AVERAGEIF(AJ11:AJ13,"&gt;0"),0)</f>
        <v>1</v>
      </c>
      <c r="AJ11" s="167">
        <f t="shared" ref="AJ11:AJ13" si="3">IF(AK11=$AK$194,1,IF(AK11=$AK$195,4,IF(S11="No_existen",5,0)))</f>
        <v>1</v>
      </c>
      <c r="AK11" s="129" t="s">
        <v>304</v>
      </c>
      <c r="AL11" s="129" t="s">
        <v>464</v>
      </c>
      <c r="AM11" s="214">
        <f t="shared" ref="AM11" si="4">IF(S11="No_existen",5*$AM$10,AN11*$AM$10)</f>
        <v>0.1</v>
      </c>
      <c r="AN11" s="216">
        <f>ROUND(AVERAGEIF(AO11:AO13,"&gt;0"),0)</f>
        <v>1</v>
      </c>
      <c r="AO11" s="167">
        <f t="shared" ref="AO11:AO13" si="5">IF(AP11="Preventivo",1,IF(AP11="Detectivo",4, IF(S11="No_existen",5,0)))</f>
        <v>1</v>
      </c>
      <c r="AP11" s="129" t="s">
        <v>572</v>
      </c>
      <c r="AQ11" s="216">
        <f>ROUND(AVERAGE(U11,Y11,AD11,AI11,AN11),0)</f>
        <v>1</v>
      </c>
      <c r="AR11" s="227" t="str">
        <f>IF(AQ11&lt;1.5,"FUERTE",IF(AND(AQ11&gt;=1.5,AQ11&lt;2.5),"ACEPTABLE",IF(AQ11&gt;=5,"INEXISTENTE","DÉBIL")))</f>
        <v>FUERTE</v>
      </c>
      <c r="AS11" s="225">
        <f>IF(R11=0,0,ROUND((R11*AQ11),0))</f>
        <v>8</v>
      </c>
      <c r="AT11" s="225" t="str">
        <f>IF(AS11&gt;=36,"GRAVE", IF(AS11&lt;=10, "LEVE", "MODERADO"))</f>
        <v>LEVE</v>
      </c>
      <c r="AU11" s="230" t="s">
        <v>639</v>
      </c>
      <c r="AV11" s="233">
        <v>0.98899999999999999</v>
      </c>
      <c r="AW11" s="129" t="s">
        <v>90</v>
      </c>
      <c r="AX11" s="129"/>
      <c r="AY11" s="168"/>
      <c r="AZ11" s="169"/>
      <c r="BA11" s="170"/>
      <c r="BB11" s="144"/>
      <c r="BC11" s="144"/>
      <c r="BD11" s="144"/>
      <c r="BE11" s="144"/>
      <c r="BF11" s="144"/>
      <c r="BG11" s="144"/>
      <c r="BH11" s="144"/>
      <c r="BI11" s="171"/>
    </row>
    <row r="12" spans="1:89" s="160" customFormat="1" ht="79.5" customHeight="1" x14ac:dyDescent="0.2">
      <c r="A12" s="238"/>
      <c r="B12" s="238"/>
      <c r="C12" s="227"/>
      <c r="D12" s="226"/>
      <c r="E12" s="216"/>
      <c r="F12" s="228"/>
      <c r="G12" s="129" t="s">
        <v>271</v>
      </c>
      <c r="H12" s="129" t="s">
        <v>37</v>
      </c>
      <c r="I12" s="92" t="s">
        <v>578</v>
      </c>
      <c r="J12" s="228"/>
      <c r="K12" s="245"/>
      <c r="L12" s="245"/>
      <c r="M12" s="245"/>
      <c r="N12" s="238"/>
      <c r="O12" s="229"/>
      <c r="P12" s="238"/>
      <c r="Q12" s="229"/>
      <c r="R12" s="229"/>
      <c r="S12" s="127" t="s">
        <v>327</v>
      </c>
      <c r="T12" s="165">
        <f>IF(S12=$S$198,1,IF(S12=$S$194,5,IF(S12=$S$195,4,IF(S12=$S$196,3,IF(S12=$S$197,2,0)))))</f>
        <v>1</v>
      </c>
      <c r="U12" s="216"/>
      <c r="V12" s="216"/>
      <c r="W12" s="129" t="s">
        <v>611</v>
      </c>
      <c r="X12" s="228"/>
      <c r="Y12" s="214"/>
      <c r="Z12" s="166">
        <f t="shared" si="1"/>
        <v>1</v>
      </c>
      <c r="AA12" s="129" t="s">
        <v>332</v>
      </c>
      <c r="AB12" s="129" t="s">
        <v>627</v>
      </c>
      <c r="AC12" s="214"/>
      <c r="AD12" s="216"/>
      <c r="AE12" s="167">
        <f t="shared" si="2"/>
        <v>1</v>
      </c>
      <c r="AF12" s="129" t="s">
        <v>307</v>
      </c>
      <c r="AG12" s="130" t="s">
        <v>629</v>
      </c>
      <c r="AH12" s="214"/>
      <c r="AI12" s="216"/>
      <c r="AJ12" s="167">
        <f t="shared" si="3"/>
        <v>1</v>
      </c>
      <c r="AK12" s="129" t="s">
        <v>304</v>
      </c>
      <c r="AL12" s="129" t="s">
        <v>314</v>
      </c>
      <c r="AM12" s="214"/>
      <c r="AN12" s="216"/>
      <c r="AO12" s="167">
        <f t="shared" si="5"/>
        <v>1</v>
      </c>
      <c r="AP12" s="129" t="s">
        <v>572</v>
      </c>
      <c r="AQ12" s="216"/>
      <c r="AR12" s="227"/>
      <c r="AS12" s="225"/>
      <c r="AT12" s="225"/>
      <c r="AU12" s="231"/>
      <c r="AV12" s="231"/>
      <c r="AW12" s="129" t="s">
        <v>90</v>
      </c>
      <c r="AX12" s="129"/>
      <c r="AY12" s="168"/>
      <c r="AZ12" s="169"/>
      <c r="BA12" s="170"/>
      <c r="BB12" s="149"/>
      <c r="BC12" s="149"/>
      <c r="BD12" s="149"/>
      <c r="BE12" s="149"/>
      <c r="BF12" s="149"/>
      <c r="BG12" s="149"/>
      <c r="BH12" s="149"/>
      <c r="BI12" s="171"/>
    </row>
    <row r="13" spans="1:89" s="160" customFormat="1" ht="72" customHeight="1" x14ac:dyDescent="0.2">
      <c r="A13" s="238"/>
      <c r="B13" s="238"/>
      <c r="C13" s="227"/>
      <c r="D13" s="226"/>
      <c r="E13" s="216"/>
      <c r="F13" s="228"/>
      <c r="G13" s="129" t="s">
        <v>271</v>
      </c>
      <c r="H13" s="129" t="s">
        <v>37</v>
      </c>
      <c r="I13" s="127" t="s">
        <v>579</v>
      </c>
      <c r="J13" s="228"/>
      <c r="K13" s="243"/>
      <c r="L13" s="243"/>
      <c r="M13" s="243"/>
      <c r="N13" s="238"/>
      <c r="O13" s="229"/>
      <c r="P13" s="238"/>
      <c r="Q13" s="229"/>
      <c r="R13" s="229"/>
      <c r="S13" s="127" t="s">
        <v>327</v>
      </c>
      <c r="T13" s="165">
        <f t="shared" ref="T13:T16" si="6">IF(S13=$S$198,1,IF(S13=$S$194,5,IF(S13=$S$195,4,IF(S13=$S$196,3,IF(S13=$S$197,2,0)))))</f>
        <v>1</v>
      </c>
      <c r="U13" s="216"/>
      <c r="V13" s="216"/>
      <c r="W13" s="129" t="s">
        <v>612</v>
      </c>
      <c r="X13" s="228"/>
      <c r="Y13" s="214"/>
      <c r="Z13" s="166">
        <f t="shared" si="1"/>
        <v>2</v>
      </c>
      <c r="AA13" s="129" t="s">
        <v>331</v>
      </c>
      <c r="AB13" s="129"/>
      <c r="AC13" s="214"/>
      <c r="AD13" s="216"/>
      <c r="AE13" s="167">
        <f t="shared" si="2"/>
        <v>1</v>
      </c>
      <c r="AF13" s="129" t="s">
        <v>307</v>
      </c>
      <c r="AG13" s="130" t="s">
        <v>628</v>
      </c>
      <c r="AH13" s="214"/>
      <c r="AI13" s="216"/>
      <c r="AJ13" s="167">
        <f t="shared" si="3"/>
        <v>1</v>
      </c>
      <c r="AK13" s="129" t="s">
        <v>304</v>
      </c>
      <c r="AL13" s="129" t="s">
        <v>314</v>
      </c>
      <c r="AM13" s="214"/>
      <c r="AN13" s="216"/>
      <c r="AO13" s="167">
        <f t="shared" si="5"/>
        <v>1</v>
      </c>
      <c r="AP13" s="129" t="s">
        <v>572</v>
      </c>
      <c r="AQ13" s="216"/>
      <c r="AR13" s="227"/>
      <c r="AS13" s="225"/>
      <c r="AT13" s="225"/>
      <c r="AU13" s="232"/>
      <c r="AV13" s="232"/>
      <c r="AW13" s="129" t="s">
        <v>90</v>
      </c>
      <c r="AX13" s="129"/>
      <c r="AY13" s="168"/>
      <c r="AZ13" s="169"/>
      <c r="BA13" s="170"/>
      <c r="BB13" s="144"/>
      <c r="BC13" s="144"/>
      <c r="BD13" s="144"/>
      <c r="BE13" s="144"/>
      <c r="BF13" s="144"/>
      <c r="BG13" s="149"/>
      <c r="BH13" s="149"/>
    </row>
    <row r="14" spans="1:89" s="160" customFormat="1" ht="85.9" customHeight="1" x14ac:dyDescent="0.2">
      <c r="A14" s="238">
        <v>2</v>
      </c>
      <c r="B14" s="238" t="s">
        <v>164</v>
      </c>
      <c r="C14" s="227" t="str">
        <f t="shared" si="0"/>
        <v>FRANCISCO ANTORIO URIBE GOMEZ</v>
      </c>
      <c r="D14" s="226" t="s">
        <v>167</v>
      </c>
      <c r="E14" s="216" t="str">
        <f>IF(D14=$D$194,$E$194,IF(D14=$D$195,$E$195,IF(D14=$D$196,$E$196,IF(D14=$D$197,$E$197,IF(D14=$D$198,$E$198,IF(D14=$D$199,$E$199,IF(D14=$D$200,$E$200,IF(D14=$D$201,$E$201,IF(D14=$D$202,$E$202,IF(D14=$D$203,$E$203,IF(D14=VICERRECTORÍA_ACADÉMICA_,BF194,IF(D14=PLANEACIÓN_,BF196, IF(D14=_VICERRECTORÍA_INVESTIGACIONES_INNOVACIÓN_Y_EXTENSIÓN_,BF195,IF(D14=VICERRECTORÍA_ADMINISTRATIVA_FINANCIERA_,BF197,IF(D14=_VICERRECTORÍA_RESPONSABILIDAD_SOCIAL_Y_BIENESTAR_UNIVERSITARIO_,BF198," ")))))))))))))))</f>
        <v>Orientar el desarrollo de la Universidad mediante el direccionamiento estratégico y visión compartida de la comunidad universitaria, a fin de lograr los objetivos misionales.</v>
      </c>
      <c r="F14" s="228" t="s">
        <v>275</v>
      </c>
      <c r="G14" s="129" t="s">
        <v>271</v>
      </c>
      <c r="H14" s="129" t="s">
        <v>37</v>
      </c>
      <c r="I14" s="129" t="s">
        <v>580</v>
      </c>
      <c r="J14" s="228" t="s">
        <v>143</v>
      </c>
      <c r="K14" s="244" t="s">
        <v>594</v>
      </c>
      <c r="L14" s="246" t="s">
        <v>595</v>
      </c>
      <c r="M14" s="246" t="s">
        <v>596</v>
      </c>
      <c r="N14" s="238" t="s">
        <v>150</v>
      </c>
      <c r="O14" s="229">
        <f>IF(N14="ALTA",5,IF(N14="MEDIO ALTA",4,IF(N14="MEDIA",3,IF(N14="MEDIO BAJA",2,IF(N14="BAJA",1,0)))))</f>
        <v>4</v>
      </c>
      <c r="P14" s="238" t="s">
        <v>144</v>
      </c>
      <c r="Q14" s="229">
        <f>IF(P14="ALTO",5,IF(P14="MEDIO ALTO",4,IF(P14="MEDIO",3,IF(P14="MEDIO BAJO",2,IF(P14="BAJO",1,0)))))</f>
        <v>4</v>
      </c>
      <c r="R14" s="229">
        <f>Q14*O14</f>
        <v>16</v>
      </c>
      <c r="S14" s="127" t="s">
        <v>327</v>
      </c>
      <c r="T14" s="165">
        <f>IF(S14=$S$198,1,IF(S14=$S$194,5,IF(S14=$S$195,4,IF(S14=$S$196,3,IF(S14=$S$197,2,0)))))</f>
        <v>1</v>
      </c>
      <c r="U14" s="216">
        <f>ROUND(AVERAGEIF(T14:T16,"&gt;0"),0)</f>
        <v>1</v>
      </c>
      <c r="V14" s="216">
        <f>U14*0.6</f>
        <v>0.6</v>
      </c>
      <c r="W14" s="129" t="s">
        <v>613</v>
      </c>
      <c r="X14" s="228">
        <f>IF(S14="No_existen",5*$X$10,Y14*$X$10)</f>
        <v>0.1</v>
      </c>
      <c r="Y14" s="214">
        <f>ROUND(AVERAGEIF(Z14:Z16,"&gt;0"),0)</f>
        <v>2</v>
      </c>
      <c r="Z14" s="166">
        <f t="shared" ref="Z14:Z75" si="7">IF(AA14=$AA$196,1,IF(AA14=$AA$195,2,IF(AA14=$AA$194,4,IF(S14="No_existen",5,0))))</f>
        <v>2</v>
      </c>
      <c r="AA14" s="129" t="s">
        <v>331</v>
      </c>
      <c r="AB14" s="129"/>
      <c r="AC14" s="214">
        <f>IF(S14="No_existen",5*$AC$10,AD14*$AC$10)</f>
        <v>0.15</v>
      </c>
      <c r="AD14" s="216">
        <f>ROUND(AVERAGEIF(AE14:AE16,"&gt;0"),0)</f>
        <v>1</v>
      </c>
      <c r="AE14" s="167">
        <f t="shared" ref="AE14:AE75" si="8">IF(AF14=$AG$195,1,IF(AF14=$AG$194,4,IF(S14="No_existen",5,0)))</f>
        <v>1</v>
      </c>
      <c r="AF14" s="129" t="s">
        <v>307</v>
      </c>
      <c r="AG14" s="129" t="s">
        <v>630</v>
      </c>
      <c r="AH14" s="214">
        <f>IF(S14="No_existen",5*$AH$10,AI14*$AH$10)</f>
        <v>0.1</v>
      </c>
      <c r="AI14" s="216">
        <f>ROUND(AVERAGEIF(AJ14:AJ16,"&gt;0"),0)</f>
        <v>1</v>
      </c>
      <c r="AJ14" s="167">
        <f t="shared" ref="AJ14:AJ75" si="9">IF(AK14=$AK$194,1,IF(AK14=$AK$195,4,IF(S14="No_existen",5,0)))</f>
        <v>1</v>
      </c>
      <c r="AK14" s="129" t="s">
        <v>304</v>
      </c>
      <c r="AL14" s="129" t="s">
        <v>315</v>
      </c>
      <c r="AM14" s="214">
        <f t="shared" ref="AM14" si="10">IF(S14="No_existen",5*$AM$10,AN14*$AM$10)</f>
        <v>0.1</v>
      </c>
      <c r="AN14" s="216">
        <f>ROUND(AVERAGEIF(AO14:AO16,"&gt;0"),0)</f>
        <v>1</v>
      </c>
      <c r="AO14" s="167">
        <f t="shared" ref="AO14:AO75" si="11">IF(AP14="Preventivo",1,IF(AP14="Detectivo",4, IF(S14="No_existen",5,0)))</f>
        <v>1</v>
      </c>
      <c r="AP14" s="129" t="s">
        <v>572</v>
      </c>
      <c r="AQ14" s="216">
        <f>ROUND(AVERAGE(U14,Y14,AD14,AI14,AN14),0)</f>
        <v>1</v>
      </c>
      <c r="AR14" s="227" t="str">
        <f t="shared" ref="AR14" si="12">IF(AQ14&lt;1.5,"FUERTE",IF(AND(AQ14&gt;=1.5,AQ14&lt;2.5),"ACEPTABLE",IF(AQ14&gt;=5,"INEXISTENTE","DÉBIL")))</f>
        <v>FUERTE</v>
      </c>
      <c r="AS14" s="225">
        <f>IF(R14=0,0,ROUND((R14*AQ14),0))</f>
        <v>16</v>
      </c>
      <c r="AT14" s="225" t="str">
        <f t="shared" ref="AT14" si="13">IF(AS14&gt;=36,"GRAVE", IF(AS14&lt;=10, "LEVE", "MODERADO"))</f>
        <v>MODERADO</v>
      </c>
      <c r="AU14" s="234" t="s">
        <v>640</v>
      </c>
      <c r="AV14" s="258">
        <v>0</v>
      </c>
      <c r="AW14" s="129" t="s">
        <v>91</v>
      </c>
      <c r="AX14" s="129" t="s">
        <v>646</v>
      </c>
      <c r="AY14" s="169">
        <v>45275</v>
      </c>
      <c r="AZ14" s="169"/>
      <c r="BA14" s="170"/>
      <c r="BB14" s="149"/>
      <c r="BC14" s="149"/>
      <c r="BD14" s="149"/>
      <c r="BE14" s="149"/>
      <c r="BF14" s="149"/>
      <c r="BG14" s="144"/>
      <c r="BH14" s="144"/>
    </row>
    <row r="15" spans="1:89" s="160" customFormat="1" ht="64.5" customHeight="1" x14ac:dyDescent="0.2">
      <c r="A15" s="238"/>
      <c r="B15" s="238"/>
      <c r="C15" s="227"/>
      <c r="D15" s="226"/>
      <c r="E15" s="216"/>
      <c r="F15" s="228"/>
      <c r="G15" s="129" t="s">
        <v>271</v>
      </c>
      <c r="H15" s="129" t="s">
        <v>37</v>
      </c>
      <c r="I15" s="129" t="s">
        <v>581</v>
      </c>
      <c r="J15" s="228"/>
      <c r="K15" s="245"/>
      <c r="L15" s="245"/>
      <c r="M15" s="245"/>
      <c r="N15" s="238"/>
      <c r="O15" s="229"/>
      <c r="P15" s="238"/>
      <c r="Q15" s="229"/>
      <c r="R15" s="229"/>
      <c r="S15" s="127" t="s">
        <v>327</v>
      </c>
      <c r="T15" s="165">
        <f t="shared" si="6"/>
        <v>1</v>
      </c>
      <c r="U15" s="216"/>
      <c r="V15" s="216"/>
      <c r="W15" s="129" t="s">
        <v>614</v>
      </c>
      <c r="X15" s="228"/>
      <c r="Y15" s="214"/>
      <c r="Z15" s="166">
        <f t="shared" si="7"/>
        <v>2</v>
      </c>
      <c r="AA15" s="129" t="s">
        <v>331</v>
      </c>
      <c r="AB15" s="129"/>
      <c r="AC15" s="214"/>
      <c r="AD15" s="216"/>
      <c r="AE15" s="167">
        <f t="shared" si="8"/>
        <v>1</v>
      </c>
      <c r="AF15" s="129" t="s">
        <v>307</v>
      </c>
      <c r="AG15" s="129" t="s">
        <v>631</v>
      </c>
      <c r="AH15" s="214"/>
      <c r="AI15" s="216"/>
      <c r="AJ15" s="167">
        <f t="shared" si="9"/>
        <v>1</v>
      </c>
      <c r="AK15" s="129" t="s">
        <v>304</v>
      </c>
      <c r="AL15" s="129" t="s">
        <v>317</v>
      </c>
      <c r="AM15" s="214"/>
      <c r="AN15" s="216"/>
      <c r="AO15" s="167">
        <f t="shared" si="11"/>
        <v>1</v>
      </c>
      <c r="AP15" s="129" t="s">
        <v>572</v>
      </c>
      <c r="AQ15" s="216"/>
      <c r="AR15" s="227"/>
      <c r="AS15" s="225"/>
      <c r="AT15" s="225"/>
      <c r="AU15" s="235"/>
      <c r="AV15" s="257"/>
      <c r="AW15" s="129" t="s">
        <v>91</v>
      </c>
      <c r="AX15" s="129" t="s">
        <v>647</v>
      </c>
      <c r="AY15" s="169">
        <v>45275</v>
      </c>
      <c r="AZ15" s="169"/>
      <c r="BA15" s="170"/>
      <c r="BB15" s="144"/>
      <c r="BC15" s="144"/>
      <c r="BD15" s="144"/>
      <c r="BE15" s="144"/>
      <c r="BF15" s="144"/>
      <c r="BG15" s="144"/>
      <c r="BH15" s="144"/>
    </row>
    <row r="16" spans="1:89" s="160" customFormat="1" ht="64.5" customHeight="1" x14ac:dyDescent="0.2">
      <c r="A16" s="238"/>
      <c r="B16" s="238"/>
      <c r="C16" s="227"/>
      <c r="D16" s="226"/>
      <c r="E16" s="216"/>
      <c r="F16" s="228"/>
      <c r="G16" s="129" t="s">
        <v>271</v>
      </c>
      <c r="H16" s="129" t="s">
        <v>37</v>
      </c>
      <c r="I16" s="129" t="s">
        <v>582</v>
      </c>
      <c r="J16" s="228"/>
      <c r="K16" s="243"/>
      <c r="L16" s="243"/>
      <c r="M16" s="243"/>
      <c r="N16" s="238"/>
      <c r="O16" s="229"/>
      <c r="P16" s="238"/>
      <c r="Q16" s="229"/>
      <c r="R16" s="229"/>
      <c r="S16" s="127" t="s">
        <v>327</v>
      </c>
      <c r="T16" s="165">
        <f t="shared" si="6"/>
        <v>1</v>
      </c>
      <c r="U16" s="216"/>
      <c r="V16" s="216"/>
      <c r="W16" s="129" t="s">
        <v>615</v>
      </c>
      <c r="X16" s="228"/>
      <c r="Y16" s="214"/>
      <c r="Z16" s="166">
        <f t="shared" si="7"/>
        <v>2</v>
      </c>
      <c r="AA16" s="129" t="s">
        <v>331</v>
      </c>
      <c r="AB16" s="129"/>
      <c r="AC16" s="214"/>
      <c r="AD16" s="216"/>
      <c r="AE16" s="167">
        <f t="shared" si="8"/>
        <v>1</v>
      </c>
      <c r="AF16" s="129" t="s">
        <v>307</v>
      </c>
      <c r="AG16" s="129" t="s">
        <v>632</v>
      </c>
      <c r="AH16" s="214"/>
      <c r="AI16" s="216"/>
      <c r="AJ16" s="167">
        <f t="shared" si="9"/>
        <v>1</v>
      </c>
      <c r="AK16" s="129" t="s">
        <v>304</v>
      </c>
      <c r="AL16" s="129" t="s">
        <v>315</v>
      </c>
      <c r="AM16" s="214"/>
      <c r="AN16" s="216"/>
      <c r="AO16" s="167">
        <f t="shared" si="11"/>
        <v>1</v>
      </c>
      <c r="AP16" s="129" t="s">
        <v>572</v>
      </c>
      <c r="AQ16" s="216"/>
      <c r="AR16" s="227"/>
      <c r="AS16" s="225"/>
      <c r="AT16" s="225"/>
      <c r="AU16" s="236"/>
      <c r="AV16" s="257"/>
      <c r="AW16" s="129" t="s">
        <v>91</v>
      </c>
      <c r="AX16" s="129" t="s">
        <v>648</v>
      </c>
      <c r="AY16" s="169">
        <v>45275</v>
      </c>
      <c r="AZ16" s="169"/>
      <c r="BA16" s="170"/>
      <c r="BB16" s="144"/>
      <c r="BC16" s="144"/>
      <c r="BD16" s="144"/>
      <c r="BE16" s="144"/>
      <c r="BF16" s="144"/>
      <c r="BG16" s="144"/>
      <c r="BH16" s="144"/>
    </row>
    <row r="17" spans="1:60" s="160" customFormat="1" ht="81" customHeight="1" x14ac:dyDescent="0.2">
      <c r="A17" s="238">
        <v>3</v>
      </c>
      <c r="B17" s="238" t="s">
        <v>164</v>
      </c>
      <c r="C17" s="227" t="str">
        <f t="shared" ref="C17" si="14">+VLOOKUP(B17,$A$224:$B$266,2,0)</f>
        <v>FRANCISCO ANTORIO URIBE GOMEZ</v>
      </c>
      <c r="D17" s="226" t="s">
        <v>166</v>
      </c>
      <c r="E17" s="216" t="str">
        <f>IF(D17=$D$194,$E$194,IF(D17=$D$195,$E$195,IF(D17=$D$196,$E$196,IF(D17=$D$197,$E$197,IF(D17=$D$198,$E$198,IF(D17=$D$199,$E$199,IF(D17=$D$200,$E$200,IF(D17=$D$201,$E$201,IF(D17=$D$202,$E$202,IF(D17=$D$203,$E$203,IF(D17=VICERRECTORÍA_ACADÉMICA_,BF194,IF(D17=PLANEACIÓN_,BF196, IF(D17=_VICERRECTORÍA_INVESTIGACIONES_INNOVACIÓN_Y_EXTENSIÓN_,BF195,IF(D17=VICERRECTORÍA_ADMINISTRATIVA_FINANCIERA_,BF197,IF(D17=_VICERRECTORÍA_RESPONSABILIDAD_SOCIAL_Y_BIENESTAR_UNIVERSITARIO_,BF198," ")))))))))))))))</f>
        <v>Administrar y ejecutar los recursos de la institución generando en los procesos mayor eficiencia y eficacia para dar una respuesta oportuna a los servicios demandados en el cumplimiento de las funciones misionales.</v>
      </c>
      <c r="F17" s="228" t="s">
        <v>276</v>
      </c>
      <c r="G17" s="129" t="s">
        <v>271</v>
      </c>
      <c r="H17" s="129" t="s">
        <v>113</v>
      </c>
      <c r="I17" s="92" t="s">
        <v>583</v>
      </c>
      <c r="J17" s="228" t="s">
        <v>114</v>
      </c>
      <c r="K17" s="230" t="s">
        <v>597</v>
      </c>
      <c r="L17" s="250" t="s">
        <v>598</v>
      </c>
      <c r="M17" s="250" t="s">
        <v>599</v>
      </c>
      <c r="N17" s="238" t="s">
        <v>151</v>
      </c>
      <c r="O17" s="229">
        <f t="shared" ref="O17" si="15">IF(N17="ALTA",5,IF(N17="MEDIO ALTA",4,IF(N17="MEDIA",3,IF(N17="MEDIO BAJA",2,IF(N17="BAJA",1,0)))))</f>
        <v>2</v>
      </c>
      <c r="P17" s="238" t="s">
        <v>140</v>
      </c>
      <c r="Q17" s="229">
        <f t="shared" ref="Q17:Q74" si="16">IF(P17="ALTO",5,IF(P17="MEDIO ALTO",4,IF(P17="MEDIO",3,IF(P17="MEDIO BAJO",2,IF(P17="BAJO",1,0)))))</f>
        <v>5</v>
      </c>
      <c r="R17" s="229">
        <f>Q17*O17</f>
        <v>10</v>
      </c>
      <c r="S17" s="127" t="s">
        <v>327</v>
      </c>
      <c r="T17" s="165">
        <f t="shared" ref="T17:T75" si="17">IF(S17=$S$198,1,IF(S17=$S$194,5,IF(S17=$S$195,4,IF(S17=$S$196,3,IF(S17=$S$197,2,0)))))</f>
        <v>1</v>
      </c>
      <c r="U17" s="216">
        <f>ROUND(AVERAGEIF(T17:T19,"&gt;0"),0)</f>
        <v>1</v>
      </c>
      <c r="V17" s="216">
        <f>U17*0.6</f>
        <v>0.6</v>
      </c>
      <c r="W17" s="130" t="s">
        <v>616</v>
      </c>
      <c r="X17" s="228">
        <f>IF(S17="No_existen",5*$X$10,Y17*$X$10)</f>
        <v>0.15000000000000002</v>
      </c>
      <c r="Y17" s="214">
        <f>ROUND(AVERAGEIF(Z17:Z19,"&gt;0"),0)</f>
        <v>3</v>
      </c>
      <c r="Z17" s="166">
        <f t="shared" si="7"/>
        <v>4</v>
      </c>
      <c r="AA17" s="129" t="s">
        <v>330</v>
      </c>
      <c r="AB17" s="129"/>
      <c r="AC17" s="214">
        <f>IF(S17="No_existen",5*$AC$10,AD17*$AC$10)</f>
        <v>0.15</v>
      </c>
      <c r="AD17" s="216">
        <f>ROUND(AVERAGEIF(AE17:AE19,"&gt;0"),0)</f>
        <v>1</v>
      </c>
      <c r="AE17" s="167">
        <f t="shared" si="8"/>
        <v>1</v>
      </c>
      <c r="AF17" s="129" t="s">
        <v>307</v>
      </c>
      <c r="AG17" s="129" t="s">
        <v>633</v>
      </c>
      <c r="AH17" s="214">
        <f t="shared" ref="AH17" si="18">IF(S17="No_existen",5*$AH$10,AI17*$AH$10)</f>
        <v>0.1</v>
      </c>
      <c r="AI17" s="216">
        <f>ROUND(AVERAGEIF(AJ17:AJ19,"&gt;0"),0)</f>
        <v>1</v>
      </c>
      <c r="AJ17" s="167">
        <f t="shared" si="9"/>
        <v>1</v>
      </c>
      <c r="AK17" s="129" t="s">
        <v>304</v>
      </c>
      <c r="AL17" s="129" t="s">
        <v>319</v>
      </c>
      <c r="AM17" s="214">
        <f t="shared" ref="AM17" si="19">IF(S17="No_existen",5*$AM$10,AN17*$AM$10)</f>
        <v>0.4</v>
      </c>
      <c r="AN17" s="216">
        <f>ROUND(AVERAGEIF(AO17:AO19,"&gt;0"),0)</f>
        <v>4</v>
      </c>
      <c r="AO17" s="167">
        <f t="shared" si="11"/>
        <v>4</v>
      </c>
      <c r="AP17" s="129" t="s">
        <v>571</v>
      </c>
      <c r="AQ17" s="216">
        <f t="shared" ref="AQ17" si="20">ROUND(AVERAGE(U17,Y17,AD17,AI17,AN17),0)</f>
        <v>2</v>
      </c>
      <c r="AR17" s="227" t="str">
        <f t="shared" ref="AR17" si="21">IF(AQ17&lt;1.5,"FUERTE",IF(AND(AQ17&gt;=1.5,AQ17&lt;2.5),"ACEPTABLE",IF(AQ17&gt;=5,"INEXISTENTE","DÉBIL")))</f>
        <v>ACEPTABLE</v>
      </c>
      <c r="AS17" s="225">
        <f>IF(R17=0,0,ROUND((R17*AQ17),0))</f>
        <v>20</v>
      </c>
      <c r="AT17" s="225" t="str">
        <f t="shared" ref="AT17" si="22">IF(AS17&gt;=36,"GRAVE", IF(AS17&lt;=10, "LEVE", "MODERADO"))</f>
        <v>MODERADO</v>
      </c>
      <c r="AU17" s="230" t="s">
        <v>641</v>
      </c>
      <c r="AV17" s="233" t="s">
        <v>642</v>
      </c>
      <c r="AW17" s="129" t="s">
        <v>93</v>
      </c>
      <c r="AX17" s="130" t="s">
        <v>649</v>
      </c>
      <c r="AY17" s="172">
        <v>45260</v>
      </c>
      <c r="AZ17" s="173"/>
      <c r="BA17" s="174" t="s">
        <v>650</v>
      </c>
      <c r="BB17" s="144"/>
      <c r="BC17" s="144"/>
      <c r="BD17" s="144"/>
      <c r="BE17" s="144"/>
      <c r="BF17" s="144"/>
      <c r="BG17" s="149"/>
      <c r="BH17" s="149"/>
    </row>
    <row r="18" spans="1:60" s="160" customFormat="1" ht="64.5" customHeight="1" x14ac:dyDescent="0.2">
      <c r="A18" s="238"/>
      <c r="B18" s="238"/>
      <c r="C18" s="227"/>
      <c r="D18" s="226"/>
      <c r="E18" s="216"/>
      <c r="F18" s="228"/>
      <c r="G18" s="129"/>
      <c r="H18" s="129"/>
      <c r="I18" s="127"/>
      <c r="J18" s="228"/>
      <c r="K18" s="251"/>
      <c r="L18" s="251"/>
      <c r="M18" s="251"/>
      <c r="N18" s="238"/>
      <c r="O18" s="229"/>
      <c r="P18" s="238"/>
      <c r="Q18" s="229"/>
      <c r="R18" s="229"/>
      <c r="S18" s="127" t="s">
        <v>327</v>
      </c>
      <c r="T18" s="165">
        <f t="shared" si="17"/>
        <v>1</v>
      </c>
      <c r="U18" s="216"/>
      <c r="V18" s="216"/>
      <c r="W18" s="129" t="s">
        <v>617</v>
      </c>
      <c r="X18" s="228"/>
      <c r="Y18" s="214"/>
      <c r="Z18" s="166">
        <f t="shared" si="7"/>
        <v>2</v>
      </c>
      <c r="AA18" s="129" t="s">
        <v>331</v>
      </c>
      <c r="AB18" s="129"/>
      <c r="AC18" s="214"/>
      <c r="AD18" s="216"/>
      <c r="AE18" s="167">
        <f t="shared" si="8"/>
        <v>1</v>
      </c>
      <c r="AF18" s="129" t="s">
        <v>307</v>
      </c>
      <c r="AG18" s="129" t="s">
        <v>634</v>
      </c>
      <c r="AH18" s="214"/>
      <c r="AI18" s="216"/>
      <c r="AJ18" s="167">
        <f t="shared" si="9"/>
        <v>1</v>
      </c>
      <c r="AK18" s="129" t="s">
        <v>304</v>
      </c>
      <c r="AL18" s="129" t="s">
        <v>312</v>
      </c>
      <c r="AM18" s="214"/>
      <c r="AN18" s="216"/>
      <c r="AO18" s="167">
        <f t="shared" si="11"/>
        <v>4</v>
      </c>
      <c r="AP18" s="129" t="s">
        <v>571</v>
      </c>
      <c r="AQ18" s="216"/>
      <c r="AR18" s="227"/>
      <c r="AS18" s="225"/>
      <c r="AT18" s="225"/>
      <c r="AU18" s="231"/>
      <c r="AV18" s="254"/>
      <c r="AW18" s="129" t="s">
        <v>93</v>
      </c>
      <c r="AX18" s="130" t="s">
        <v>651</v>
      </c>
      <c r="AY18" s="172">
        <v>45260</v>
      </c>
      <c r="AZ18" s="173"/>
      <c r="BA18" s="174" t="s">
        <v>650</v>
      </c>
      <c r="BB18" s="149"/>
      <c r="BC18" s="149"/>
      <c r="BD18" s="149"/>
      <c r="BE18" s="149"/>
      <c r="BF18" s="149"/>
      <c r="BG18" s="144"/>
      <c r="BH18" s="144"/>
    </row>
    <row r="19" spans="1:60" s="160" customFormat="1" ht="64.5" customHeight="1" x14ac:dyDescent="0.2">
      <c r="A19" s="238"/>
      <c r="B19" s="238"/>
      <c r="C19" s="227"/>
      <c r="D19" s="226"/>
      <c r="E19" s="216"/>
      <c r="F19" s="228"/>
      <c r="G19" s="129"/>
      <c r="H19" s="129"/>
      <c r="I19" s="127"/>
      <c r="J19" s="228"/>
      <c r="K19" s="252"/>
      <c r="L19" s="252"/>
      <c r="M19" s="252"/>
      <c r="N19" s="238"/>
      <c r="O19" s="229"/>
      <c r="P19" s="238"/>
      <c r="Q19" s="229"/>
      <c r="R19" s="229"/>
      <c r="S19" s="127"/>
      <c r="T19" s="165">
        <f t="shared" si="17"/>
        <v>0</v>
      </c>
      <c r="U19" s="216"/>
      <c r="V19" s="216"/>
      <c r="W19" s="129"/>
      <c r="X19" s="228"/>
      <c r="Y19" s="214"/>
      <c r="Z19" s="166">
        <f t="shared" si="7"/>
        <v>0</v>
      </c>
      <c r="AA19" s="129"/>
      <c r="AB19" s="129"/>
      <c r="AC19" s="214"/>
      <c r="AD19" s="216"/>
      <c r="AE19" s="167">
        <f t="shared" si="8"/>
        <v>0</v>
      </c>
      <c r="AF19" s="129"/>
      <c r="AG19" s="129"/>
      <c r="AH19" s="214"/>
      <c r="AI19" s="216"/>
      <c r="AJ19" s="167">
        <f t="shared" si="9"/>
        <v>0</v>
      </c>
      <c r="AK19" s="129"/>
      <c r="AL19" s="129"/>
      <c r="AM19" s="214"/>
      <c r="AN19" s="216"/>
      <c r="AO19" s="167">
        <f t="shared" si="11"/>
        <v>0</v>
      </c>
      <c r="AP19" s="129"/>
      <c r="AQ19" s="216"/>
      <c r="AR19" s="227"/>
      <c r="AS19" s="225"/>
      <c r="AT19" s="225"/>
      <c r="AU19" s="232"/>
      <c r="AV19" s="255"/>
      <c r="AW19" s="129" t="s">
        <v>91</v>
      </c>
      <c r="AX19" s="129" t="s">
        <v>652</v>
      </c>
      <c r="AY19" s="172">
        <v>45260</v>
      </c>
      <c r="AZ19" s="169"/>
      <c r="BA19" s="170"/>
      <c r="BB19" s="144"/>
      <c r="BC19" s="144"/>
      <c r="BD19" s="144"/>
      <c r="BE19" s="144"/>
      <c r="BF19" s="144"/>
      <c r="BG19" s="149"/>
      <c r="BH19" s="149"/>
    </row>
    <row r="20" spans="1:60" s="160" customFormat="1" ht="99.75" customHeight="1" x14ac:dyDescent="0.2">
      <c r="A20" s="238">
        <v>4</v>
      </c>
      <c r="B20" s="238" t="s">
        <v>164</v>
      </c>
      <c r="C20" s="227" t="str">
        <f t="shared" ref="C20" si="23">+VLOOKUP(B20,$A$224:$B$266,2,0)</f>
        <v>FRANCISCO ANTORIO URIBE GOMEZ</v>
      </c>
      <c r="D20" s="226" t="s">
        <v>166</v>
      </c>
      <c r="E20" s="216" t="str">
        <f>IF(D20=$D$194,$E$194,IF(D20=$D$195,$E$195,IF(D20=$D$196,$E$196,IF(D20=$D$197,$E$197,IF(D20=$D$198,$E$198,IF(D20=$D$199,$E$199,IF(D20=$D$200,$E$200,IF(D20=$D$201,$E$201,IF(D20=$D$202,$E$202,IF(D20=$D$203,$E$203,IF(D20=VICERRECTORÍA_ACADÉMICA_,BF194,IF(D20=PLANEACIÓN_,BF196, IF(D20=_VICERRECTORÍA_INVESTIGACIONES_INNOVACIÓN_Y_EXTENSIÓN_,BF195,IF(D20=VICERRECTORÍA_ADMINISTRATIVA_FINANCIERA_,BF197,IF(D20=_VICERRECTORÍA_RESPONSABILIDAD_SOCIAL_Y_BIENESTAR_UNIVERSITARIO_,BF198," ")))))))))))))))</f>
        <v>Administrar y ejecutar los recursos de la institución generando en los procesos mayor eficiencia y eficacia para dar una respuesta oportuna a los servicios demandados en el cumplimiento de las funciones misionales.</v>
      </c>
      <c r="F20" s="228" t="s">
        <v>276</v>
      </c>
      <c r="G20" s="129" t="s">
        <v>271</v>
      </c>
      <c r="H20" s="129" t="s">
        <v>113</v>
      </c>
      <c r="I20" s="127" t="s">
        <v>584</v>
      </c>
      <c r="J20" s="228" t="s">
        <v>114</v>
      </c>
      <c r="K20" s="238" t="s">
        <v>600</v>
      </c>
      <c r="L20" s="228" t="s">
        <v>601</v>
      </c>
      <c r="M20" s="228" t="s">
        <v>602</v>
      </c>
      <c r="N20" s="238" t="s">
        <v>151</v>
      </c>
      <c r="O20" s="229">
        <f t="shared" ref="O20" si="24">IF(N20="ALTA",5,IF(N20="MEDIO ALTA",4,IF(N20="MEDIA",3,IF(N20="MEDIO BAJA",2,IF(N20="BAJA",1,0)))))</f>
        <v>2</v>
      </c>
      <c r="P20" s="238" t="s">
        <v>141</v>
      </c>
      <c r="Q20" s="229">
        <f t="shared" si="16"/>
        <v>3</v>
      </c>
      <c r="R20" s="229">
        <f>Q20*O20</f>
        <v>6</v>
      </c>
      <c r="S20" s="127" t="s">
        <v>398</v>
      </c>
      <c r="T20" s="165">
        <f t="shared" si="17"/>
        <v>4</v>
      </c>
      <c r="U20" s="216">
        <f>ROUND(AVERAGEIF(T20:T22,"&gt;0"),0)</f>
        <v>4</v>
      </c>
      <c r="V20" s="216">
        <f>U20*0.6</f>
        <v>2.4</v>
      </c>
      <c r="W20" s="129" t="s">
        <v>618</v>
      </c>
      <c r="X20" s="228">
        <f>IF(S20="No_existen",5*$X$10,Y20*$X$10)</f>
        <v>0.2</v>
      </c>
      <c r="Y20" s="214">
        <f>ROUND(AVERAGEIF(Z20:Z22,"&gt;0"),0)</f>
        <v>4</v>
      </c>
      <c r="Z20" s="166">
        <f t="shared" si="7"/>
        <v>4</v>
      </c>
      <c r="AA20" s="129" t="s">
        <v>330</v>
      </c>
      <c r="AB20" s="129"/>
      <c r="AC20" s="214">
        <f>IF(S20="No_existen",5*$AC$10,AD20*$AC$10)</f>
        <v>0.15</v>
      </c>
      <c r="AD20" s="216">
        <f>ROUND(AVERAGEIF(AE20:AE22,"&gt;0"),0)</f>
        <v>1</v>
      </c>
      <c r="AE20" s="167">
        <f t="shared" si="8"/>
        <v>1</v>
      </c>
      <c r="AF20" s="129" t="s">
        <v>307</v>
      </c>
      <c r="AG20" s="129" t="s">
        <v>635</v>
      </c>
      <c r="AH20" s="214">
        <f>IF(S20="No_existen",5*$AH$10,AI20*$AH$10)</f>
        <v>0.1</v>
      </c>
      <c r="AI20" s="216">
        <f>ROUND(AVERAGEIF(AJ20:AJ22,"&gt;0"),0)</f>
        <v>1</v>
      </c>
      <c r="AJ20" s="167">
        <f t="shared" si="9"/>
        <v>1</v>
      </c>
      <c r="AK20" s="129" t="s">
        <v>304</v>
      </c>
      <c r="AL20" s="129" t="s">
        <v>311</v>
      </c>
      <c r="AM20" s="214">
        <f t="shared" ref="AM20" si="25">IF(S20="No_existen",5*$AM$10,AN20*$AM$10)</f>
        <v>0.1</v>
      </c>
      <c r="AN20" s="216">
        <f>ROUND(AVERAGEIF(AO20:AO22,"&gt;0"),0)</f>
        <v>1</v>
      </c>
      <c r="AO20" s="167">
        <f t="shared" si="11"/>
        <v>1</v>
      </c>
      <c r="AP20" s="129" t="s">
        <v>572</v>
      </c>
      <c r="AQ20" s="216">
        <f t="shared" ref="AQ20" si="26">ROUND(AVERAGE(U20,Y20,AD20,AI20,AN20),0)</f>
        <v>2</v>
      </c>
      <c r="AR20" s="227" t="str">
        <f t="shared" ref="AR20" si="27">IF(AQ20&lt;1.5,"FUERTE",IF(AND(AQ20&gt;=1.5,AQ20&lt;2.5),"ACEPTABLE",IF(AQ20&gt;=5,"INEXISTENTE","DÉBIL")))</f>
        <v>ACEPTABLE</v>
      </c>
      <c r="AS20" s="225">
        <f t="shared" ref="AS20" si="28">IF(R20=0,0,ROUND((R20*AQ20),0))</f>
        <v>12</v>
      </c>
      <c r="AT20" s="225" t="str">
        <f t="shared" ref="AT20" si="29">IF(AS20&gt;=36,"GRAVE", IF(AS20&lt;=10, "LEVE", "MODERADO"))</f>
        <v>MODERADO</v>
      </c>
      <c r="AU20" s="257" t="s">
        <v>643</v>
      </c>
      <c r="AV20" s="258">
        <v>1</v>
      </c>
      <c r="AW20" s="129" t="s">
        <v>91</v>
      </c>
      <c r="AX20" s="129" t="s">
        <v>653</v>
      </c>
      <c r="AY20" s="172">
        <v>45260</v>
      </c>
      <c r="AZ20" s="169"/>
      <c r="BA20" s="170"/>
      <c r="BB20" s="149"/>
      <c r="BC20" s="149"/>
      <c r="BD20" s="149"/>
      <c r="BE20" s="149"/>
      <c r="BF20" s="149"/>
      <c r="BG20" s="144"/>
      <c r="BH20" s="144"/>
    </row>
    <row r="21" spans="1:60" s="160" customFormat="1" ht="64.5" customHeight="1" x14ac:dyDescent="0.2">
      <c r="A21" s="238"/>
      <c r="B21" s="238"/>
      <c r="C21" s="227"/>
      <c r="D21" s="226"/>
      <c r="E21" s="216"/>
      <c r="F21" s="228"/>
      <c r="G21" s="129"/>
      <c r="H21" s="129"/>
      <c r="I21" s="131"/>
      <c r="J21" s="228"/>
      <c r="K21" s="228"/>
      <c r="L21" s="228"/>
      <c r="M21" s="228"/>
      <c r="N21" s="238"/>
      <c r="O21" s="229"/>
      <c r="P21" s="238"/>
      <c r="Q21" s="229"/>
      <c r="R21" s="229"/>
      <c r="S21" s="127" t="s">
        <v>398</v>
      </c>
      <c r="T21" s="165">
        <f t="shared" si="17"/>
        <v>4</v>
      </c>
      <c r="U21" s="216"/>
      <c r="V21" s="216"/>
      <c r="W21" s="129" t="s">
        <v>619</v>
      </c>
      <c r="X21" s="228"/>
      <c r="Y21" s="214"/>
      <c r="Z21" s="166">
        <f t="shared" si="7"/>
        <v>4</v>
      </c>
      <c r="AA21" s="129" t="s">
        <v>330</v>
      </c>
      <c r="AB21" s="129"/>
      <c r="AC21" s="214"/>
      <c r="AD21" s="216"/>
      <c r="AE21" s="167">
        <f t="shared" si="8"/>
        <v>1</v>
      </c>
      <c r="AF21" s="129" t="s">
        <v>307</v>
      </c>
      <c r="AG21" s="129" t="s">
        <v>636</v>
      </c>
      <c r="AH21" s="214"/>
      <c r="AI21" s="216"/>
      <c r="AJ21" s="167">
        <f t="shared" si="9"/>
        <v>1</v>
      </c>
      <c r="AK21" s="129" t="s">
        <v>304</v>
      </c>
      <c r="AL21" s="129" t="s">
        <v>312</v>
      </c>
      <c r="AM21" s="214"/>
      <c r="AN21" s="216"/>
      <c r="AO21" s="167">
        <f t="shared" si="11"/>
        <v>1</v>
      </c>
      <c r="AP21" s="129" t="s">
        <v>572</v>
      </c>
      <c r="AQ21" s="216"/>
      <c r="AR21" s="227"/>
      <c r="AS21" s="225"/>
      <c r="AT21" s="225"/>
      <c r="AU21" s="257"/>
      <c r="AV21" s="257"/>
      <c r="AW21" s="129"/>
      <c r="AX21" s="129"/>
      <c r="AY21" s="168"/>
      <c r="AZ21" s="169"/>
      <c r="BA21" s="170"/>
      <c r="BB21" s="144"/>
      <c r="BC21" s="144"/>
      <c r="BD21" s="144"/>
      <c r="BE21" s="144"/>
      <c r="BF21" s="144"/>
      <c r="BG21" s="144"/>
      <c r="BH21" s="144"/>
    </row>
    <row r="22" spans="1:60" s="160" customFormat="1" ht="64.5" customHeight="1" x14ac:dyDescent="0.2">
      <c r="A22" s="238"/>
      <c r="B22" s="238"/>
      <c r="C22" s="227"/>
      <c r="D22" s="226"/>
      <c r="E22" s="216"/>
      <c r="F22" s="228"/>
      <c r="G22" s="129"/>
      <c r="H22" s="129"/>
      <c r="I22" s="129"/>
      <c r="J22" s="228"/>
      <c r="K22" s="228"/>
      <c r="L22" s="228"/>
      <c r="M22" s="228"/>
      <c r="N22" s="238"/>
      <c r="O22" s="229"/>
      <c r="P22" s="238"/>
      <c r="Q22" s="229"/>
      <c r="R22" s="229"/>
      <c r="S22" s="127"/>
      <c r="T22" s="165">
        <f t="shared" si="17"/>
        <v>0</v>
      </c>
      <c r="U22" s="216"/>
      <c r="V22" s="216"/>
      <c r="W22" s="129"/>
      <c r="X22" s="228"/>
      <c r="Y22" s="214"/>
      <c r="Z22" s="166">
        <f t="shared" si="7"/>
        <v>0</v>
      </c>
      <c r="AA22" s="129"/>
      <c r="AB22" s="129"/>
      <c r="AC22" s="214"/>
      <c r="AD22" s="216"/>
      <c r="AE22" s="167">
        <f t="shared" si="8"/>
        <v>0</v>
      </c>
      <c r="AF22" s="129"/>
      <c r="AG22" s="129"/>
      <c r="AH22" s="214"/>
      <c r="AI22" s="216"/>
      <c r="AJ22" s="167">
        <f t="shared" si="9"/>
        <v>0</v>
      </c>
      <c r="AK22" s="129"/>
      <c r="AL22" s="129"/>
      <c r="AM22" s="214"/>
      <c r="AN22" s="216"/>
      <c r="AO22" s="167">
        <f t="shared" si="11"/>
        <v>0</v>
      </c>
      <c r="AP22" s="129"/>
      <c r="AQ22" s="216"/>
      <c r="AR22" s="227"/>
      <c r="AS22" s="225"/>
      <c r="AT22" s="225"/>
      <c r="AU22" s="257"/>
      <c r="AV22" s="257"/>
      <c r="AW22" s="129"/>
      <c r="AX22" s="129"/>
      <c r="AY22" s="168"/>
      <c r="AZ22" s="169"/>
      <c r="BA22" s="170"/>
      <c r="BB22" s="144"/>
      <c r="BC22" s="144"/>
      <c r="BD22" s="144"/>
      <c r="BE22" s="144"/>
      <c r="BF22" s="144"/>
      <c r="BG22" s="149"/>
      <c r="BH22" s="149"/>
    </row>
    <row r="23" spans="1:60" s="160" customFormat="1" ht="64.5" customHeight="1" x14ac:dyDescent="0.2">
      <c r="A23" s="238">
        <v>5</v>
      </c>
      <c r="B23" s="238" t="s">
        <v>164</v>
      </c>
      <c r="C23" s="227" t="str">
        <f t="shared" ref="C23" si="30">+VLOOKUP(B23,$A$224:$B$266,2,0)</f>
        <v>FRANCISCO ANTORIO URIBE GOMEZ</v>
      </c>
      <c r="D23" s="226" t="s">
        <v>170</v>
      </c>
      <c r="E23" s="216" t="str">
        <f>IF(D23=$D$194,$E$194,IF(D23=$D$195,$E$195,IF(D23=$D$196,$E$196,IF(D23=$D$197,$E$197,IF(D23=$D$198,$E$198,IF(D23=$D$199,$E$199,IF(D23=$D$200,$E$200,IF(D23=$D$201,$E$201,IF(D23=$D$202,$E$202,IF(D23=$D$203,$E$203,IF(D23=VICERRECTORÍA_ACADÉMICA_,BF194,IF(D23=PLANEACIÓN_,BF196, IF(D23=_VICERRECTORÍA_INVESTIGACIONES_INNOVACIÓN_Y_EXTENSIÓN_,BF195,IF(D23=VICERRECTORÍA_ADMINISTRATIVA_FINANCIERA_,BF197,IF(D23=_VICERRECTORÍA_RESPONSABILIDAD_SOCIAL_Y_BIENESTAR_UNIVERSITARIO_,BF198," ")))))))))))))))</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F23" s="228" t="s">
        <v>276</v>
      </c>
      <c r="G23" s="129" t="s">
        <v>271</v>
      </c>
      <c r="H23" s="129" t="s">
        <v>34</v>
      </c>
      <c r="I23" s="128" t="s">
        <v>585</v>
      </c>
      <c r="J23" s="228" t="s">
        <v>108</v>
      </c>
      <c r="K23" s="242" t="s">
        <v>603</v>
      </c>
      <c r="L23" s="243" t="s">
        <v>604</v>
      </c>
      <c r="M23" s="243" t="s">
        <v>605</v>
      </c>
      <c r="N23" s="238" t="s">
        <v>128</v>
      </c>
      <c r="O23" s="229">
        <f t="shared" ref="O23" si="31">IF(N23="ALTA",5,IF(N23="MEDIO ALTA",4,IF(N23="MEDIA",3,IF(N23="MEDIO BAJA",2,IF(N23="BAJA",1,0)))))</f>
        <v>1</v>
      </c>
      <c r="P23" s="238" t="s">
        <v>144</v>
      </c>
      <c r="Q23" s="229">
        <f t="shared" si="16"/>
        <v>4</v>
      </c>
      <c r="R23" s="229">
        <f>Q23*O23</f>
        <v>4</v>
      </c>
      <c r="S23" s="127" t="s">
        <v>327</v>
      </c>
      <c r="T23" s="165">
        <f t="shared" si="17"/>
        <v>1</v>
      </c>
      <c r="U23" s="216">
        <f>ROUND(AVERAGEIF(T23:T25,"&gt;0"),0)</f>
        <v>1</v>
      </c>
      <c r="V23" s="216">
        <f>U23*0.6</f>
        <v>0.6</v>
      </c>
      <c r="W23" s="130" t="s">
        <v>620</v>
      </c>
      <c r="X23" s="228">
        <f>IF(S23="No_existen",5*$X$10,Y23*$X$10)</f>
        <v>0.1</v>
      </c>
      <c r="Y23" s="214">
        <f>ROUND(AVERAGEIF(Z23:Z25,"&gt;0"),0)</f>
        <v>2</v>
      </c>
      <c r="Z23" s="166">
        <f t="shared" si="7"/>
        <v>2</v>
      </c>
      <c r="AA23" s="129" t="s">
        <v>331</v>
      </c>
      <c r="AB23" s="129"/>
      <c r="AC23" s="214">
        <f t="shared" ref="AC23" si="32">IF(S23="No_existen",5*$AC$10,AD23*$AC$10)</f>
        <v>0.15</v>
      </c>
      <c r="AD23" s="216">
        <f>ROUND(AVERAGEIF(AE23:AE25,"&gt;0"),0)</f>
        <v>1</v>
      </c>
      <c r="AE23" s="167">
        <f t="shared" si="8"/>
        <v>1</v>
      </c>
      <c r="AF23" s="129" t="s">
        <v>307</v>
      </c>
      <c r="AG23" s="130" t="s">
        <v>637</v>
      </c>
      <c r="AH23" s="214">
        <f t="shared" ref="AH23" si="33">IF(S23="No_existen",5*$AH$10,AI23*$AH$10)</f>
        <v>0.1</v>
      </c>
      <c r="AI23" s="216">
        <f t="shared" ref="AI23" si="34">ROUND(AVERAGEIF(AJ23:AJ25,"&gt;0"),0)</f>
        <v>1</v>
      </c>
      <c r="AJ23" s="167">
        <f t="shared" si="9"/>
        <v>1</v>
      </c>
      <c r="AK23" s="129" t="s">
        <v>304</v>
      </c>
      <c r="AL23" s="129" t="s">
        <v>464</v>
      </c>
      <c r="AM23" s="214">
        <f t="shared" ref="AM23" si="35">IF(S23="No_existen",5*$AM$10,AN23*$AM$10)</f>
        <v>0.1</v>
      </c>
      <c r="AN23" s="216">
        <f t="shared" ref="AN23" si="36">ROUND(AVERAGEIF(AO23:AO25,"&gt;0"),0)</f>
        <v>1</v>
      </c>
      <c r="AO23" s="167">
        <f t="shared" si="11"/>
        <v>1</v>
      </c>
      <c r="AP23" s="129" t="s">
        <v>572</v>
      </c>
      <c r="AQ23" s="216">
        <f t="shared" ref="AQ23" si="37">ROUND(AVERAGE(U23,Y23,AD23,AI23,AN23),0)</f>
        <v>1</v>
      </c>
      <c r="AR23" s="227" t="str">
        <f t="shared" ref="AR23" si="38">IF(AQ23&lt;1.5,"FUERTE",IF(AND(AQ23&gt;=1.5,AQ23&lt;2.5),"ACEPTABLE",IF(AQ23&gt;=5,"INEXISTENTE","DÉBIL")))</f>
        <v>FUERTE</v>
      </c>
      <c r="AS23" s="225">
        <f t="shared" ref="AS23" si="39">IF(R23=0,0,ROUND((R23*AQ23),0))</f>
        <v>4</v>
      </c>
      <c r="AT23" s="225" t="str">
        <f t="shared" ref="AT23" si="40">IF(AS23&gt;=36,"GRAVE", IF(AS23&lt;=10, "LEVE", "MODERADO"))</f>
        <v>LEVE</v>
      </c>
      <c r="AU23" s="259" t="s">
        <v>644</v>
      </c>
      <c r="AV23" s="247">
        <v>0.1</v>
      </c>
      <c r="AW23" s="129" t="s">
        <v>90</v>
      </c>
      <c r="AX23" s="129"/>
      <c r="AY23" s="168"/>
      <c r="AZ23" s="169"/>
      <c r="BA23" s="170"/>
      <c r="BB23" s="144"/>
      <c r="BC23" s="144"/>
      <c r="BD23" s="144"/>
      <c r="BE23" s="144"/>
      <c r="BF23" s="144"/>
      <c r="BG23" s="144"/>
      <c r="BH23" s="144"/>
    </row>
    <row r="24" spans="1:60" s="160" customFormat="1" ht="64.5" customHeight="1" x14ac:dyDescent="0.2">
      <c r="A24" s="238"/>
      <c r="B24" s="238"/>
      <c r="C24" s="227"/>
      <c r="D24" s="226"/>
      <c r="E24" s="216"/>
      <c r="F24" s="228"/>
      <c r="G24" s="129"/>
      <c r="H24" s="129"/>
      <c r="I24" s="129"/>
      <c r="J24" s="228"/>
      <c r="K24" s="228"/>
      <c r="L24" s="228"/>
      <c r="M24" s="228"/>
      <c r="N24" s="238"/>
      <c r="O24" s="229"/>
      <c r="P24" s="238"/>
      <c r="Q24" s="229"/>
      <c r="R24" s="229"/>
      <c r="S24" s="127" t="s">
        <v>327</v>
      </c>
      <c r="T24" s="165">
        <f t="shared" si="17"/>
        <v>1</v>
      </c>
      <c r="U24" s="216"/>
      <c r="V24" s="216"/>
      <c r="W24" s="129" t="s">
        <v>621</v>
      </c>
      <c r="X24" s="228"/>
      <c r="Y24" s="214"/>
      <c r="Z24" s="166">
        <f t="shared" si="7"/>
        <v>2</v>
      </c>
      <c r="AA24" s="129" t="s">
        <v>331</v>
      </c>
      <c r="AB24" s="129"/>
      <c r="AC24" s="214"/>
      <c r="AD24" s="216"/>
      <c r="AE24" s="167">
        <f t="shared" si="8"/>
        <v>1</v>
      </c>
      <c r="AF24" s="129" t="s">
        <v>307</v>
      </c>
      <c r="AG24" s="129" t="s">
        <v>636</v>
      </c>
      <c r="AH24" s="214"/>
      <c r="AI24" s="216"/>
      <c r="AJ24" s="167">
        <f t="shared" si="9"/>
        <v>1</v>
      </c>
      <c r="AK24" s="129" t="s">
        <v>304</v>
      </c>
      <c r="AL24" s="129" t="s">
        <v>464</v>
      </c>
      <c r="AM24" s="214"/>
      <c r="AN24" s="216"/>
      <c r="AO24" s="167">
        <f t="shared" si="11"/>
        <v>1</v>
      </c>
      <c r="AP24" s="129" t="s">
        <v>572</v>
      </c>
      <c r="AQ24" s="216"/>
      <c r="AR24" s="227"/>
      <c r="AS24" s="225"/>
      <c r="AT24" s="225"/>
      <c r="AU24" s="226"/>
      <c r="AV24" s="226"/>
      <c r="AW24" s="129"/>
      <c r="AX24" s="129"/>
      <c r="AY24" s="168"/>
      <c r="AZ24" s="169"/>
      <c r="BA24" s="170"/>
      <c r="BB24" s="149"/>
      <c r="BC24" s="149"/>
      <c r="BD24" s="149"/>
      <c r="BE24" s="149"/>
      <c r="BF24" s="149"/>
      <c r="BG24" s="144"/>
      <c r="BH24" s="144"/>
    </row>
    <row r="25" spans="1:60" s="160" customFormat="1" ht="64.5" customHeight="1" x14ac:dyDescent="0.2">
      <c r="A25" s="238"/>
      <c r="B25" s="238"/>
      <c r="C25" s="227"/>
      <c r="D25" s="226"/>
      <c r="E25" s="216"/>
      <c r="F25" s="228"/>
      <c r="G25" s="129"/>
      <c r="H25" s="129"/>
      <c r="I25" s="129"/>
      <c r="J25" s="228"/>
      <c r="K25" s="228"/>
      <c r="L25" s="228"/>
      <c r="M25" s="228"/>
      <c r="N25" s="238"/>
      <c r="O25" s="229"/>
      <c r="P25" s="238"/>
      <c r="Q25" s="229"/>
      <c r="R25" s="229"/>
      <c r="S25" s="127"/>
      <c r="T25" s="165">
        <f t="shared" si="17"/>
        <v>0</v>
      </c>
      <c r="U25" s="216"/>
      <c r="V25" s="216"/>
      <c r="W25" s="129"/>
      <c r="X25" s="228"/>
      <c r="Y25" s="214"/>
      <c r="Z25" s="166">
        <f t="shared" si="7"/>
        <v>0</v>
      </c>
      <c r="AA25" s="129"/>
      <c r="AB25" s="129"/>
      <c r="AC25" s="214"/>
      <c r="AD25" s="216"/>
      <c r="AE25" s="167">
        <f t="shared" si="8"/>
        <v>0</v>
      </c>
      <c r="AF25" s="129"/>
      <c r="AG25" s="129"/>
      <c r="AH25" s="214"/>
      <c r="AI25" s="216"/>
      <c r="AJ25" s="167">
        <f t="shared" si="9"/>
        <v>0</v>
      </c>
      <c r="AK25" s="129"/>
      <c r="AL25" s="129"/>
      <c r="AM25" s="214"/>
      <c r="AN25" s="216"/>
      <c r="AO25" s="167">
        <f t="shared" si="11"/>
        <v>0</v>
      </c>
      <c r="AP25" s="129"/>
      <c r="AQ25" s="216"/>
      <c r="AR25" s="227"/>
      <c r="AS25" s="225"/>
      <c r="AT25" s="225"/>
      <c r="AU25" s="226"/>
      <c r="AV25" s="226"/>
      <c r="AW25" s="129"/>
      <c r="AX25" s="129"/>
      <c r="AY25" s="168"/>
      <c r="AZ25" s="169"/>
      <c r="BA25" s="170"/>
      <c r="BB25" s="144"/>
      <c r="BC25" s="144"/>
      <c r="BD25" s="144"/>
      <c r="BE25" s="144"/>
      <c r="BF25" s="144"/>
      <c r="BG25" s="144"/>
      <c r="BH25" s="144"/>
    </row>
    <row r="26" spans="1:60" s="160" customFormat="1" ht="64.5" customHeight="1" x14ac:dyDescent="0.2">
      <c r="A26" s="238">
        <v>6</v>
      </c>
      <c r="B26" s="238" t="s">
        <v>164</v>
      </c>
      <c r="C26" s="227" t="str">
        <f t="shared" ref="C26" si="41">+VLOOKUP(B26,$A$224:$B$266,2,0)</f>
        <v>FRANCISCO ANTORIO URIBE GOMEZ</v>
      </c>
      <c r="D26" s="226" t="s">
        <v>166</v>
      </c>
      <c r="E26" s="216" t="str">
        <f>IF(D26=$D$194,$E$194,IF(D26=$D$195,$E$195,IF(D26=$D$196,$E$196,IF(D26=$D$197,$E$197,IF(D26=$D$198,$E$198,IF(D26=$D$199,$E$199,IF(D26=$D$200,$E$200,IF(D26=$D$201,$E$201,IF(D26=$D$202,$E$202,IF(D26=$D$203,$E$203,IF(D26=VICERRECTORÍA_ACADÉMICA_,BF194,IF(D26=PLANEACIÓN_,BF196, IF(D26=_VICERRECTORÍA_INVESTIGACIONES_INNOVACIÓN_Y_EXTENSIÓN_,BF195,IF(D26=VICERRECTORÍA_ADMINISTRATIVA_FINANCIERA_,BF197,IF(D26=_VICERRECTORÍA_RESPONSABILIDAD_SOCIAL_Y_BIENESTAR_UNIVERSITARIO_,BF198," ")))))))))))))))</f>
        <v>Administrar y ejecutar los recursos de la institución generando en los procesos mayor eficiencia y eficacia para dar una respuesta oportuna a los servicios demandados en el cumplimiento de las funciones misionales.</v>
      </c>
      <c r="F26" s="228" t="s">
        <v>276</v>
      </c>
      <c r="G26" s="129" t="s">
        <v>271</v>
      </c>
      <c r="H26" s="129" t="s">
        <v>37</v>
      </c>
      <c r="I26" s="92" t="s">
        <v>586</v>
      </c>
      <c r="J26" s="228" t="s">
        <v>108</v>
      </c>
      <c r="K26" s="230" t="s">
        <v>675</v>
      </c>
      <c r="L26" s="250" t="s">
        <v>606</v>
      </c>
      <c r="M26" s="250" t="s">
        <v>676</v>
      </c>
      <c r="N26" s="238" t="s">
        <v>105</v>
      </c>
      <c r="O26" s="229">
        <f t="shared" ref="O26" si="42">IF(N26="ALTA",5,IF(N26="MEDIO ALTA",4,IF(N26="MEDIA",3,IF(N26="MEDIO BAJA",2,IF(N26="BAJA",1,0)))))</f>
        <v>3</v>
      </c>
      <c r="P26" s="238" t="s">
        <v>144</v>
      </c>
      <c r="Q26" s="229">
        <f t="shared" ref="Q26" si="43">IF(P26="ALTO",5,IF(P26="MEDIO ALTO",4,IF(P26="MEDIO",3,IF(P26="MEDIO BAJO",2,IF(P26="BAJO",1,0)))))</f>
        <v>4</v>
      </c>
      <c r="R26" s="229">
        <f t="shared" ref="R26:R71" si="44">Q26*O26</f>
        <v>12</v>
      </c>
      <c r="S26" s="127" t="s">
        <v>327</v>
      </c>
      <c r="T26" s="165">
        <f t="shared" si="17"/>
        <v>1</v>
      </c>
      <c r="U26" s="216">
        <f>ROUND(AVERAGEIF(T26:T28,"&gt;0"),0)</f>
        <v>1</v>
      </c>
      <c r="V26" s="216">
        <f>U26*0.6</f>
        <v>0.6</v>
      </c>
      <c r="W26" s="175" t="s">
        <v>622</v>
      </c>
      <c r="X26" s="228">
        <f>IF(S26="No_existen",5*$X$10,Y26*$X$10)</f>
        <v>0.1</v>
      </c>
      <c r="Y26" s="214">
        <f>ROUND(AVERAGEIF(Z26:Z28,"&gt;0"),0)</f>
        <v>2</v>
      </c>
      <c r="Z26" s="166">
        <f t="shared" si="7"/>
        <v>2</v>
      </c>
      <c r="AA26" s="129" t="s">
        <v>331</v>
      </c>
      <c r="AB26" s="129"/>
      <c r="AC26" s="214">
        <f>IF(S26="No_existen",5*$AC$10,AD26*$AC$10)</f>
        <v>0.15</v>
      </c>
      <c r="AD26" s="216">
        <f>ROUND(AVERAGEIF(AE26:AE28,"&gt;0"),0)</f>
        <v>1</v>
      </c>
      <c r="AE26" s="167">
        <f t="shared" si="8"/>
        <v>1</v>
      </c>
      <c r="AF26" s="129" t="s">
        <v>307</v>
      </c>
      <c r="AG26" s="129" t="s">
        <v>638</v>
      </c>
      <c r="AH26" s="214">
        <f>IF(S26="No_existen",5*$AH$10,AI26*$AH$10)</f>
        <v>0.1</v>
      </c>
      <c r="AI26" s="216">
        <f>ROUND(AVERAGEIF(AJ26:AJ28,"&gt;0"),0)</f>
        <v>1</v>
      </c>
      <c r="AJ26" s="167">
        <f t="shared" si="9"/>
        <v>1</v>
      </c>
      <c r="AK26" s="129" t="s">
        <v>304</v>
      </c>
      <c r="AL26" s="129" t="s">
        <v>319</v>
      </c>
      <c r="AM26" s="214">
        <f t="shared" ref="AM26" si="45">IF(S26="No_existen",5*$AM$10,AN26*$AM$10)</f>
        <v>0.1</v>
      </c>
      <c r="AN26" s="216">
        <f>ROUND(AVERAGEIF(AO26:AO28,"&gt;0"),0)</f>
        <v>1</v>
      </c>
      <c r="AO26" s="167">
        <f t="shared" si="11"/>
        <v>1</v>
      </c>
      <c r="AP26" s="129" t="s">
        <v>572</v>
      </c>
      <c r="AQ26" s="216">
        <f t="shared" ref="AQ26" si="46">ROUND(AVERAGE(U26,Y26,AD26,AI26,AN26),0)</f>
        <v>1</v>
      </c>
      <c r="AR26" s="227" t="str">
        <f t="shared" ref="AR26" si="47">IF(AQ26&lt;1.5,"FUERTE",IF(AND(AQ26&gt;=1.5,AQ26&lt;2.5),"ACEPTABLE",IF(AQ26&gt;=5,"INEXISTENTE","DÉBIL")))</f>
        <v>FUERTE</v>
      </c>
      <c r="AS26" s="225">
        <f t="shared" ref="AS26" si="48">IF(R26=0,0,ROUND((R26*AQ26),0))</f>
        <v>12</v>
      </c>
      <c r="AT26" s="225" t="str">
        <f t="shared" ref="AT26" si="49">IF(AS26&gt;=36,"GRAVE", IF(AS26&lt;=10, "LEVE", "MODERADO"))</f>
        <v>MODERADO</v>
      </c>
      <c r="AU26" s="230" t="s">
        <v>677</v>
      </c>
      <c r="AV26" s="233">
        <v>1</v>
      </c>
      <c r="AW26" s="129" t="s">
        <v>91</v>
      </c>
      <c r="AX26" s="175" t="s">
        <v>654</v>
      </c>
      <c r="AY26" s="172">
        <v>45107</v>
      </c>
      <c r="AZ26" s="169"/>
      <c r="BA26" s="170"/>
      <c r="BB26" s="149"/>
      <c r="BC26" s="149"/>
      <c r="BD26" s="149"/>
      <c r="BE26" s="149"/>
      <c r="BF26" s="149"/>
      <c r="BG26" s="149"/>
      <c r="BH26" s="149"/>
    </row>
    <row r="27" spans="1:60" s="160" customFormat="1" ht="64.5" customHeight="1" x14ac:dyDescent="0.2">
      <c r="A27" s="238"/>
      <c r="B27" s="238"/>
      <c r="C27" s="227"/>
      <c r="D27" s="226"/>
      <c r="E27" s="216"/>
      <c r="F27" s="228"/>
      <c r="G27" s="129" t="s">
        <v>271</v>
      </c>
      <c r="H27" s="129" t="s">
        <v>34</v>
      </c>
      <c r="I27" s="92" t="s">
        <v>587</v>
      </c>
      <c r="J27" s="228"/>
      <c r="K27" s="251"/>
      <c r="L27" s="251"/>
      <c r="M27" s="251"/>
      <c r="N27" s="238"/>
      <c r="O27" s="229"/>
      <c r="P27" s="238"/>
      <c r="Q27" s="229"/>
      <c r="R27" s="229"/>
      <c r="S27" s="127" t="s">
        <v>327</v>
      </c>
      <c r="T27" s="165">
        <f t="shared" si="17"/>
        <v>1</v>
      </c>
      <c r="U27" s="216"/>
      <c r="V27" s="216"/>
      <c r="W27" s="130" t="s">
        <v>623</v>
      </c>
      <c r="X27" s="228"/>
      <c r="Y27" s="214"/>
      <c r="Z27" s="166">
        <f t="shared" si="7"/>
        <v>2</v>
      </c>
      <c r="AA27" s="129" t="s">
        <v>331</v>
      </c>
      <c r="AB27" s="129"/>
      <c r="AC27" s="214"/>
      <c r="AD27" s="216"/>
      <c r="AE27" s="167">
        <f t="shared" si="8"/>
        <v>1</v>
      </c>
      <c r="AF27" s="129" t="s">
        <v>307</v>
      </c>
      <c r="AG27" s="129" t="s">
        <v>638</v>
      </c>
      <c r="AH27" s="214"/>
      <c r="AI27" s="216"/>
      <c r="AJ27" s="167">
        <f t="shared" si="9"/>
        <v>1</v>
      </c>
      <c r="AK27" s="129" t="s">
        <v>304</v>
      </c>
      <c r="AL27" s="129" t="s">
        <v>319</v>
      </c>
      <c r="AM27" s="214"/>
      <c r="AN27" s="216"/>
      <c r="AO27" s="167">
        <f t="shared" si="11"/>
        <v>1</v>
      </c>
      <c r="AP27" s="129" t="s">
        <v>572</v>
      </c>
      <c r="AQ27" s="216"/>
      <c r="AR27" s="227"/>
      <c r="AS27" s="225"/>
      <c r="AT27" s="225"/>
      <c r="AU27" s="231"/>
      <c r="AV27" s="231"/>
      <c r="AW27" s="129" t="s">
        <v>91</v>
      </c>
      <c r="AX27" s="175" t="s">
        <v>655</v>
      </c>
      <c r="AY27" s="176">
        <v>45107</v>
      </c>
      <c r="AZ27" s="169"/>
      <c r="BA27" s="170"/>
      <c r="BB27" s="144"/>
      <c r="BC27" s="144"/>
      <c r="BD27" s="144"/>
      <c r="BE27" s="144"/>
      <c r="BF27" s="144"/>
      <c r="BG27" s="144"/>
      <c r="BH27" s="144"/>
    </row>
    <row r="28" spans="1:60" s="160" customFormat="1" ht="64.5" customHeight="1" x14ac:dyDescent="0.2">
      <c r="A28" s="238"/>
      <c r="B28" s="238"/>
      <c r="C28" s="227"/>
      <c r="D28" s="226"/>
      <c r="E28" s="216"/>
      <c r="F28" s="228"/>
      <c r="G28" s="129"/>
      <c r="H28" s="129"/>
      <c r="I28" s="129"/>
      <c r="J28" s="228"/>
      <c r="K28" s="252"/>
      <c r="L28" s="252"/>
      <c r="M28" s="252"/>
      <c r="N28" s="238"/>
      <c r="O28" s="229"/>
      <c r="P28" s="238"/>
      <c r="Q28" s="229"/>
      <c r="R28" s="229"/>
      <c r="S28" s="127"/>
      <c r="T28" s="165">
        <f t="shared" si="17"/>
        <v>0</v>
      </c>
      <c r="U28" s="216"/>
      <c r="V28" s="216"/>
      <c r="W28" s="130"/>
      <c r="X28" s="228"/>
      <c r="Y28" s="214"/>
      <c r="Z28" s="166">
        <f t="shared" si="7"/>
        <v>0</v>
      </c>
      <c r="AA28" s="129"/>
      <c r="AB28" s="129"/>
      <c r="AC28" s="214"/>
      <c r="AD28" s="216"/>
      <c r="AE28" s="167">
        <f t="shared" si="8"/>
        <v>0</v>
      </c>
      <c r="AF28" s="129"/>
      <c r="AG28" s="129"/>
      <c r="AH28" s="214"/>
      <c r="AI28" s="216"/>
      <c r="AJ28" s="167">
        <f t="shared" si="9"/>
        <v>0</v>
      </c>
      <c r="AK28" s="129"/>
      <c r="AL28" s="129"/>
      <c r="AM28" s="214"/>
      <c r="AN28" s="216"/>
      <c r="AO28" s="167">
        <f t="shared" si="11"/>
        <v>0</v>
      </c>
      <c r="AP28" s="129"/>
      <c r="AQ28" s="216"/>
      <c r="AR28" s="227"/>
      <c r="AS28" s="225"/>
      <c r="AT28" s="225"/>
      <c r="AU28" s="232"/>
      <c r="AV28" s="232"/>
      <c r="AW28" s="129"/>
      <c r="AX28" s="129"/>
      <c r="AY28" s="168"/>
      <c r="AZ28" s="169"/>
      <c r="BA28" s="170"/>
      <c r="BB28" s="144"/>
      <c r="BC28" s="144"/>
      <c r="BD28" s="144"/>
      <c r="BE28" s="144"/>
      <c r="BF28" s="144"/>
      <c r="BG28" s="144"/>
      <c r="BH28" s="144"/>
    </row>
    <row r="29" spans="1:60" s="160" customFormat="1" ht="64.5" customHeight="1" x14ac:dyDescent="0.2">
      <c r="A29" s="238">
        <v>7</v>
      </c>
      <c r="B29" s="238" t="s">
        <v>164</v>
      </c>
      <c r="C29" s="227" t="str">
        <f t="shared" ref="C29" si="50">+VLOOKUP(B29,$A$224:$B$266,2,0)</f>
        <v>FRANCISCO ANTORIO URIBE GOMEZ</v>
      </c>
      <c r="D29" s="226" t="s">
        <v>166</v>
      </c>
      <c r="E29" s="216" t="str">
        <f>IF(D29=$D$194,$E$194,IF(D29=$D$195,$E$195,IF(D29=$D$196,$E$196,IF(D29=$D$197,$E$197,IF(D29=$D$198,$E$198,IF(D29=$D$199,$E$199,IF(D29=$D$200,$E$200,IF(D29=$D$201,$E$201,IF(D29=$D$202,$E$202,IF(D29=$D$203,$E$203,IF(D29=VICERRECTORÍA_ACADÉMICA_,BF194,IF(D29=PLANEACIÓN_,BF196, IF(D29=_VICERRECTORÍA_INVESTIGACIONES_INNOVACIÓN_Y_EXTENSIÓN_,BF195,IF(D29=VICERRECTORÍA_ADMINISTRATIVA_FINANCIERA_,BF197,IF(D29=_VICERRECTORÍA_RESPONSABILIDAD_SOCIAL_Y_BIENESTAR_UNIVERSITARIO_,BF198," ")))))))))))))))</f>
        <v>Administrar y ejecutar los recursos de la institución generando en los procesos mayor eficiencia y eficacia para dar una respuesta oportuna a los servicios demandados en el cumplimiento de las funciones misionales.</v>
      </c>
      <c r="F29" s="228" t="s">
        <v>276</v>
      </c>
      <c r="G29" s="129" t="s">
        <v>271</v>
      </c>
      <c r="H29" s="129" t="s">
        <v>38</v>
      </c>
      <c r="I29" s="177" t="s">
        <v>588</v>
      </c>
      <c r="J29" s="228" t="s">
        <v>112</v>
      </c>
      <c r="K29" s="244" t="s">
        <v>607</v>
      </c>
      <c r="L29" s="228" t="s">
        <v>608</v>
      </c>
      <c r="M29" s="228" t="s">
        <v>609</v>
      </c>
      <c r="N29" s="238" t="s">
        <v>105</v>
      </c>
      <c r="O29" s="229">
        <f t="shared" ref="O29" si="51">IF(N29="ALTA",5,IF(N29="MEDIO ALTA",4,IF(N29="MEDIA",3,IF(N29="MEDIO BAJA",2,IF(N29="BAJA",1,0)))))</f>
        <v>3</v>
      </c>
      <c r="P29" s="238" t="s">
        <v>141</v>
      </c>
      <c r="Q29" s="229">
        <f t="shared" ref="Q29" si="52">IF(P29="ALTO",5,IF(P29="MEDIO ALTO",4,IF(P29="MEDIO",3,IF(P29="MEDIO BAJO",2,IF(P29="BAJO",1,0)))))</f>
        <v>3</v>
      </c>
      <c r="R29" s="229">
        <f>Q29*O29</f>
        <v>9</v>
      </c>
      <c r="S29" s="127" t="s">
        <v>327</v>
      </c>
      <c r="T29" s="165">
        <f t="shared" si="17"/>
        <v>1</v>
      </c>
      <c r="U29" s="216">
        <f>ROUND(AVERAGEIF(T29:T31,"&gt;0"),0)</f>
        <v>1</v>
      </c>
      <c r="V29" s="216">
        <f>U29*0.6</f>
        <v>0.6</v>
      </c>
      <c r="W29" s="129" t="s">
        <v>624</v>
      </c>
      <c r="X29" s="228">
        <f>IF(S29="No_existen",5*$X$10,Y29*$X$10)</f>
        <v>0.15000000000000002</v>
      </c>
      <c r="Y29" s="214">
        <f>ROUND(AVERAGEIF(Z29:Z31,"&gt;0"),0)</f>
        <v>3</v>
      </c>
      <c r="Z29" s="166">
        <f t="shared" si="7"/>
        <v>2</v>
      </c>
      <c r="AA29" s="129" t="s">
        <v>331</v>
      </c>
      <c r="AB29" s="129"/>
      <c r="AC29" s="214">
        <f>IF(S29="No_existen",5*$AC$10,AD29*$AC$10)</f>
        <v>0.15</v>
      </c>
      <c r="AD29" s="216">
        <f>ROUND(AVERAGEIF(AE29:AE31,"&gt;0"),0)</f>
        <v>1</v>
      </c>
      <c r="AE29" s="167">
        <f t="shared" si="8"/>
        <v>1</v>
      </c>
      <c r="AF29" s="129" t="s">
        <v>307</v>
      </c>
      <c r="AG29" s="129" t="s">
        <v>638</v>
      </c>
      <c r="AH29" s="214">
        <f>IF(S29="No_existen",5*$AH$10,AI29*$AH$10)</f>
        <v>0.1</v>
      </c>
      <c r="AI29" s="216">
        <f t="shared" ref="AI29" si="53">ROUND(AVERAGEIF(AJ29:AJ31,"&gt;0"),0)</f>
        <v>1</v>
      </c>
      <c r="AJ29" s="167">
        <f t="shared" si="9"/>
        <v>1</v>
      </c>
      <c r="AK29" s="129" t="s">
        <v>304</v>
      </c>
      <c r="AL29" s="129" t="s">
        <v>319</v>
      </c>
      <c r="AM29" s="214">
        <f t="shared" ref="AM29" si="54">IF(S29="No_existen",5*$AM$10,AN29*$AM$10)</f>
        <v>0.1</v>
      </c>
      <c r="AN29" s="216">
        <f t="shared" ref="AN29" si="55">ROUND(AVERAGEIF(AO29:AO31,"&gt;0"),0)</f>
        <v>1</v>
      </c>
      <c r="AO29" s="167">
        <f t="shared" si="11"/>
        <v>1</v>
      </c>
      <c r="AP29" s="129" t="s">
        <v>572</v>
      </c>
      <c r="AQ29" s="216">
        <f t="shared" ref="AQ29" si="56">ROUND(AVERAGE(U29,Y29,AD29,AI29,AN29),0)</f>
        <v>1</v>
      </c>
      <c r="AR29" s="227" t="str">
        <f t="shared" ref="AR29" si="57">IF(AQ29&lt;1.5,"FUERTE",IF(AND(AQ29&gt;=1.5,AQ29&lt;2.5),"ACEPTABLE",IF(AQ29&gt;=5,"INEXISTENTE","DÉBIL")))</f>
        <v>FUERTE</v>
      </c>
      <c r="AS29" s="225">
        <f t="shared" ref="AS29" si="58">IF(R29=0,0,ROUND((R29*AQ29),0))</f>
        <v>9</v>
      </c>
      <c r="AT29" s="225" t="str">
        <f t="shared" ref="AT29" si="59">IF(AS29&gt;=36,"GRAVE", IF(AS29&lt;=10, "LEVE", "MODERADO"))</f>
        <v>LEVE</v>
      </c>
      <c r="AU29" s="234" t="s">
        <v>645</v>
      </c>
      <c r="AV29" s="237">
        <v>1</v>
      </c>
      <c r="AW29" s="129" t="s">
        <v>90</v>
      </c>
      <c r="AX29" s="129"/>
      <c r="AY29" s="168"/>
      <c r="AZ29" s="169"/>
      <c r="BA29" s="170"/>
      <c r="BB29" s="149"/>
      <c r="BC29" s="149"/>
      <c r="BD29" s="149"/>
      <c r="BE29" s="149"/>
      <c r="BF29" s="149"/>
      <c r="BG29" s="149"/>
      <c r="BH29" s="149"/>
    </row>
    <row r="30" spans="1:60" s="160" customFormat="1" ht="64.5" customHeight="1" x14ac:dyDescent="0.2">
      <c r="A30" s="238"/>
      <c r="B30" s="238"/>
      <c r="C30" s="227"/>
      <c r="D30" s="226"/>
      <c r="E30" s="216"/>
      <c r="F30" s="228"/>
      <c r="G30" s="129" t="s">
        <v>271</v>
      </c>
      <c r="H30" s="129" t="s">
        <v>38</v>
      </c>
      <c r="I30" s="177" t="s">
        <v>589</v>
      </c>
      <c r="J30" s="228"/>
      <c r="K30" s="245"/>
      <c r="L30" s="228"/>
      <c r="M30" s="228"/>
      <c r="N30" s="238"/>
      <c r="O30" s="229"/>
      <c r="P30" s="238"/>
      <c r="Q30" s="229"/>
      <c r="R30" s="229"/>
      <c r="S30" s="127" t="s">
        <v>327</v>
      </c>
      <c r="T30" s="165">
        <f t="shared" si="17"/>
        <v>1</v>
      </c>
      <c r="U30" s="216"/>
      <c r="V30" s="216"/>
      <c r="W30" s="129" t="s">
        <v>625</v>
      </c>
      <c r="X30" s="228"/>
      <c r="Y30" s="214"/>
      <c r="Z30" s="166">
        <f t="shared" si="7"/>
        <v>4</v>
      </c>
      <c r="AA30" s="129" t="s">
        <v>330</v>
      </c>
      <c r="AB30" s="129"/>
      <c r="AC30" s="214"/>
      <c r="AD30" s="216"/>
      <c r="AE30" s="167">
        <f t="shared" si="8"/>
        <v>1</v>
      </c>
      <c r="AF30" s="129" t="s">
        <v>307</v>
      </c>
      <c r="AG30" s="129" t="s">
        <v>638</v>
      </c>
      <c r="AH30" s="214"/>
      <c r="AI30" s="216"/>
      <c r="AJ30" s="167">
        <f t="shared" si="9"/>
        <v>1</v>
      </c>
      <c r="AK30" s="129" t="s">
        <v>304</v>
      </c>
      <c r="AL30" s="129" t="s">
        <v>319</v>
      </c>
      <c r="AM30" s="214"/>
      <c r="AN30" s="216"/>
      <c r="AO30" s="167">
        <f t="shared" si="11"/>
        <v>1</v>
      </c>
      <c r="AP30" s="129" t="s">
        <v>572</v>
      </c>
      <c r="AQ30" s="216"/>
      <c r="AR30" s="227"/>
      <c r="AS30" s="225"/>
      <c r="AT30" s="225"/>
      <c r="AU30" s="235"/>
      <c r="AV30" s="235"/>
      <c r="AW30" s="129"/>
      <c r="AX30" s="129"/>
      <c r="AY30" s="168"/>
      <c r="AZ30" s="169"/>
      <c r="BA30" s="170"/>
      <c r="BB30" s="144"/>
      <c r="BC30" s="144"/>
      <c r="BD30" s="144"/>
      <c r="BE30" s="144"/>
      <c r="BF30" s="144"/>
      <c r="BG30" s="144"/>
      <c r="BH30" s="144"/>
    </row>
    <row r="31" spans="1:60" s="160" customFormat="1" ht="64.5" customHeight="1" x14ac:dyDescent="0.2">
      <c r="A31" s="238"/>
      <c r="B31" s="238"/>
      <c r="C31" s="227"/>
      <c r="D31" s="226"/>
      <c r="E31" s="216"/>
      <c r="F31" s="228"/>
      <c r="G31" s="129" t="s">
        <v>272</v>
      </c>
      <c r="H31" s="129" t="s">
        <v>41</v>
      </c>
      <c r="I31" s="177" t="s">
        <v>590</v>
      </c>
      <c r="J31" s="228"/>
      <c r="K31" s="243"/>
      <c r="L31" s="228"/>
      <c r="M31" s="228"/>
      <c r="N31" s="238"/>
      <c r="O31" s="229"/>
      <c r="P31" s="238"/>
      <c r="Q31" s="229"/>
      <c r="R31" s="229"/>
      <c r="S31" s="127" t="s">
        <v>327</v>
      </c>
      <c r="T31" s="165">
        <f t="shared" si="17"/>
        <v>1</v>
      </c>
      <c r="U31" s="216"/>
      <c r="V31" s="216"/>
      <c r="W31" s="129" t="s">
        <v>626</v>
      </c>
      <c r="X31" s="228"/>
      <c r="Y31" s="214"/>
      <c r="Z31" s="166">
        <f t="shared" si="7"/>
        <v>4</v>
      </c>
      <c r="AA31" s="129" t="s">
        <v>330</v>
      </c>
      <c r="AB31" s="129"/>
      <c r="AC31" s="214"/>
      <c r="AD31" s="216"/>
      <c r="AE31" s="167">
        <f t="shared" si="8"/>
        <v>1</v>
      </c>
      <c r="AF31" s="129" t="s">
        <v>307</v>
      </c>
      <c r="AG31" s="129" t="s">
        <v>638</v>
      </c>
      <c r="AH31" s="214"/>
      <c r="AI31" s="216"/>
      <c r="AJ31" s="167">
        <f t="shared" si="9"/>
        <v>1</v>
      </c>
      <c r="AK31" s="129" t="s">
        <v>304</v>
      </c>
      <c r="AL31" s="129" t="s">
        <v>319</v>
      </c>
      <c r="AM31" s="214"/>
      <c r="AN31" s="216"/>
      <c r="AO31" s="167">
        <f t="shared" si="11"/>
        <v>1</v>
      </c>
      <c r="AP31" s="129" t="s">
        <v>572</v>
      </c>
      <c r="AQ31" s="216"/>
      <c r="AR31" s="227"/>
      <c r="AS31" s="225"/>
      <c r="AT31" s="225"/>
      <c r="AU31" s="236"/>
      <c r="AV31" s="236"/>
      <c r="AW31" s="129"/>
      <c r="AX31" s="129"/>
      <c r="AY31" s="168"/>
      <c r="AZ31" s="169"/>
      <c r="BA31" s="170"/>
      <c r="BB31" s="144"/>
      <c r="BC31" s="144"/>
      <c r="BD31" s="144"/>
      <c r="BE31" s="144"/>
      <c r="BF31" s="144"/>
      <c r="BG31" s="144"/>
      <c r="BH31" s="144"/>
    </row>
    <row r="32" spans="1:60" s="160" customFormat="1" ht="64.5" customHeight="1" x14ac:dyDescent="0.2">
      <c r="A32" s="238">
        <v>8</v>
      </c>
      <c r="B32" s="238"/>
      <c r="C32" s="227" t="e">
        <f t="shared" ref="C32" si="60">+VLOOKUP(B32,$A$224:$B$266,2,0)</f>
        <v>#N/A</v>
      </c>
      <c r="D32" s="226"/>
      <c r="E32" s="216" t="str">
        <f>IF(D32=$D$194,$E$194,IF(D32=$D$195,$E$195,IF(D32=$D$196,$E$196,IF(D32=$D$197,$E$197,IF(D32=$D$198,$E$198,IF(D32=$D$199,$E$199,IF(D32=$D$200,$E$200,IF(D32=$D$201,$E$201,IF(D32=$D$202,$E$202,IF(D32=$D$203,$E$203,IF(D32=VICERRECTORÍA_ACADÉMICA_,BF194,IF(D32=PLANEACIÓN_,BF196, IF(D32=_VICERRECTORÍA_INVESTIGACIONES_INNOVACIÓN_Y_EXTENSIÓN_,BF195,IF(D32=VICERRECTORÍA_ADMINISTRATIVA_FINANCIERA_,BF197,IF(D32=_VICERRECTORÍA_RESPONSABILIDAD_SOCIAL_Y_BIENESTAR_UNIVERSITARIO_,BF198," ")))))))))))))))</f>
        <v xml:space="preserve"> </v>
      </c>
      <c r="F32" s="228"/>
      <c r="G32" s="129"/>
      <c r="H32" s="129"/>
      <c r="I32" s="92"/>
      <c r="J32" s="228"/>
      <c r="K32" s="238"/>
      <c r="L32" s="228"/>
      <c r="M32" s="228"/>
      <c r="N32" s="238"/>
      <c r="O32" s="229">
        <f t="shared" ref="O32" si="61">IF(N32="ALTA",5,IF(N32="MEDIO ALTA",4,IF(N32="MEDIA",3,IF(N32="MEDIO BAJA",2,IF(N32="BAJA",1,0)))))</f>
        <v>0</v>
      </c>
      <c r="P32" s="238"/>
      <c r="Q32" s="229">
        <f t="shared" ref="Q32" si="62">IF(P32="ALTO",5,IF(P32="MEDIO ALTO",4,IF(P32="MEDIO",3,IF(P32="MEDIO BAJO",2,IF(P32="BAJO",1,0)))))</f>
        <v>0</v>
      </c>
      <c r="R32" s="229">
        <f t="shared" si="44"/>
        <v>0</v>
      </c>
      <c r="S32" s="127"/>
      <c r="T32" s="165">
        <f t="shared" si="17"/>
        <v>0</v>
      </c>
      <c r="U32" s="216" t="e">
        <f>ROUND(AVERAGEIF(T32:T34,"&gt;0"),0)</f>
        <v>#DIV/0!</v>
      </c>
      <c r="V32" s="216" t="e">
        <f>U32*0.6</f>
        <v>#DIV/0!</v>
      </c>
      <c r="W32" s="129"/>
      <c r="X32" s="228" t="e">
        <f t="shared" ref="X32" si="63">IF(S32="No_existen",5*$X$10,Y32*$X$10)</f>
        <v>#DIV/0!</v>
      </c>
      <c r="Y32" s="214" t="e">
        <f>ROUND(AVERAGEIF(Z32:Z34,"&gt;0"),0)</f>
        <v>#DIV/0!</v>
      </c>
      <c r="Z32" s="166">
        <f t="shared" si="7"/>
        <v>0</v>
      </c>
      <c r="AA32" s="129"/>
      <c r="AB32" s="129"/>
      <c r="AC32" s="214" t="e">
        <f>IF(S32="No_existen",5*$AC$10,AD32*$AC$10)</f>
        <v>#DIV/0!</v>
      </c>
      <c r="AD32" s="216" t="e">
        <f t="shared" ref="AD32" si="64">ROUND(AVERAGEIF(AE32:AE34,"&gt;0"),0)</f>
        <v>#DIV/0!</v>
      </c>
      <c r="AE32" s="167">
        <f t="shared" si="8"/>
        <v>0</v>
      </c>
      <c r="AF32" s="129"/>
      <c r="AG32" s="129"/>
      <c r="AH32" s="214" t="e">
        <f t="shared" ref="AH32" si="65">IF(S32="No_existen",5*$AH$10,AI32*$AH$10)</f>
        <v>#DIV/0!</v>
      </c>
      <c r="AI32" s="216" t="e">
        <f>ROUND(AVERAGEIF(AJ32:AJ34,"&gt;0"),0)</f>
        <v>#DIV/0!</v>
      </c>
      <c r="AJ32" s="167">
        <f t="shared" si="9"/>
        <v>0</v>
      </c>
      <c r="AK32" s="129"/>
      <c r="AL32" s="129"/>
      <c r="AM32" s="214" t="e">
        <f t="shared" ref="AM32" si="66">IF(S32="No_existen",5*$AM$10,AN32*$AM$10)</f>
        <v>#DIV/0!</v>
      </c>
      <c r="AN32" s="216" t="e">
        <f t="shared" ref="AN32" si="67">ROUND(AVERAGEIF(AO32:AO34,"&gt;0"),0)</f>
        <v>#DIV/0!</v>
      </c>
      <c r="AO32" s="167">
        <f t="shared" si="11"/>
        <v>0</v>
      </c>
      <c r="AP32" s="129"/>
      <c r="AQ32" s="216" t="e">
        <f t="shared" ref="AQ32" si="68">ROUND(AVERAGE(U32,Y32,AD32,AI32,AN32),0)</f>
        <v>#DIV/0!</v>
      </c>
      <c r="AR32" s="227" t="e">
        <f t="shared" ref="AR32" si="69">IF(AQ32&lt;1.5,"FUERTE",IF(AND(AQ32&gt;=1.5,AQ32&lt;2.5),"ACEPTABLE",IF(AQ32&gt;=5,"INEXISTENTE","DÉBIL")))</f>
        <v>#DIV/0!</v>
      </c>
      <c r="AS32" s="225">
        <f t="shared" ref="AS32" si="70">IF(R32=0,0,ROUND((R32*AQ32),0))</f>
        <v>0</v>
      </c>
      <c r="AT32" s="225" t="str">
        <f t="shared" ref="AT32" si="71">IF(AS32&gt;=36,"GRAVE", IF(AS32&lt;=10, "LEVE", "MODERADO"))</f>
        <v>LEVE</v>
      </c>
      <c r="AU32" s="226"/>
      <c r="AV32" s="226"/>
      <c r="AW32" s="129"/>
      <c r="AX32" s="129"/>
      <c r="AY32" s="168"/>
      <c r="AZ32" s="169"/>
      <c r="BA32" s="170"/>
      <c r="BB32" s="149"/>
      <c r="BC32" s="149"/>
      <c r="BD32" s="149"/>
      <c r="BE32" s="149"/>
      <c r="BF32" s="149"/>
      <c r="BG32" s="149"/>
      <c r="BH32" s="149"/>
    </row>
    <row r="33" spans="1:60" s="160" customFormat="1" ht="64.5" customHeight="1" x14ac:dyDescent="0.2">
      <c r="A33" s="238"/>
      <c r="B33" s="238"/>
      <c r="C33" s="227"/>
      <c r="D33" s="226"/>
      <c r="E33" s="216"/>
      <c r="F33" s="228"/>
      <c r="G33" s="129"/>
      <c r="H33" s="129"/>
      <c r="I33" s="92"/>
      <c r="J33" s="228"/>
      <c r="K33" s="228"/>
      <c r="L33" s="228"/>
      <c r="M33" s="228"/>
      <c r="N33" s="238"/>
      <c r="O33" s="229"/>
      <c r="P33" s="238"/>
      <c r="Q33" s="229"/>
      <c r="R33" s="229"/>
      <c r="S33" s="127"/>
      <c r="T33" s="165">
        <f t="shared" si="17"/>
        <v>0</v>
      </c>
      <c r="U33" s="216"/>
      <c r="V33" s="216"/>
      <c r="W33" s="129"/>
      <c r="X33" s="228"/>
      <c r="Y33" s="214"/>
      <c r="Z33" s="166">
        <f t="shared" si="7"/>
        <v>0</v>
      </c>
      <c r="AA33" s="129"/>
      <c r="AB33" s="129"/>
      <c r="AC33" s="214"/>
      <c r="AD33" s="216"/>
      <c r="AE33" s="167">
        <f t="shared" si="8"/>
        <v>0</v>
      </c>
      <c r="AF33" s="129"/>
      <c r="AG33" s="129"/>
      <c r="AH33" s="214"/>
      <c r="AI33" s="216"/>
      <c r="AJ33" s="167">
        <f t="shared" si="9"/>
        <v>0</v>
      </c>
      <c r="AK33" s="129"/>
      <c r="AL33" s="129"/>
      <c r="AM33" s="214"/>
      <c r="AN33" s="216"/>
      <c r="AO33" s="167">
        <f t="shared" si="11"/>
        <v>0</v>
      </c>
      <c r="AP33" s="129"/>
      <c r="AQ33" s="216"/>
      <c r="AR33" s="227"/>
      <c r="AS33" s="225"/>
      <c r="AT33" s="225"/>
      <c r="AU33" s="226"/>
      <c r="AV33" s="226"/>
      <c r="AW33" s="129"/>
      <c r="AX33" s="129"/>
      <c r="AY33" s="168"/>
      <c r="AZ33" s="169"/>
      <c r="BA33" s="170"/>
      <c r="BB33" s="144"/>
      <c r="BC33" s="144"/>
      <c r="BD33" s="144"/>
      <c r="BE33" s="144"/>
      <c r="BF33" s="144"/>
      <c r="BG33" s="144"/>
      <c r="BH33" s="144"/>
    </row>
    <row r="34" spans="1:60" s="160" customFormat="1" ht="64.5" customHeight="1" x14ac:dyDescent="0.2">
      <c r="A34" s="238"/>
      <c r="B34" s="238"/>
      <c r="C34" s="227"/>
      <c r="D34" s="226"/>
      <c r="E34" s="216"/>
      <c r="F34" s="228"/>
      <c r="G34" s="129"/>
      <c r="H34" s="129"/>
      <c r="I34" s="92"/>
      <c r="J34" s="228"/>
      <c r="K34" s="228"/>
      <c r="L34" s="228"/>
      <c r="M34" s="228"/>
      <c r="N34" s="238"/>
      <c r="O34" s="229"/>
      <c r="P34" s="238"/>
      <c r="Q34" s="229"/>
      <c r="R34" s="229"/>
      <c r="S34" s="127"/>
      <c r="T34" s="165">
        <f t="shared" si="17"/>
        <v>0</v>
      </c>
      <c r="U34" s="216"/>
      <c r="V34" s="216"/>
      <c r="W34" s="129"/>
      <c r="X34" s="228"/>
      <c r="Y34" s="214"/>
      <c r="Z34" s="166">
        <f t="shared" si="7"/>
        <v>0</v>
      </c>
      <c r="AA34" s="129"/>
      <c r="AB34" s="129"/>
      <c r="AC34" s="214"/>
      <c r="AD34" s="216"/>
      <c r="AE34" s="167">
        <f t="shared" si="8"/>
        <v>0</v>
      </c>
      <c r="AF34" s="129"/>
      <c r="AG34" s="129"/>
      <c r="AH34" s="214"/>
      <c r="AI34" s="216"/>
      <c r="AJ34" s="167">
        <f t="shared" si="9"/>
        <v>0</v>
      </c>
      <c r="AK34" s="129"/>
      <c r="AL34" s="129"/>
      <c r="AM34" s="214"/>
      <c r="AN34" s="216"/>
      <c r="AO34" s="167">
        <f t="shared" si="11"/>
        <v>0</v>
      </c>
      <c r="AP34" s="129"/>
      <c r="AQ34" s="216"/>
      <c r="AR34" s="227"/>
      <c r="AS34" s="225"/>
      <c r="AT34" s="225"/>
      <c r="AU34" s="226"/>
      <c r="AV34" s="226"/>
      <c r="AW34" s="129"/>
      <c r="AX34" s="129"/>
      <c r="AY34" s="168"/>
      <c r="AZ34" s="169"/>
      <c r="BA34" s="170"/>
      <c r="BB34" s="149"/>
      <c r="BC34" s="149"/>
      <c r="BD34" s="149"/>
      <c r="BE34" s="149"/>
      <c r="BF34" s="149"/>
      <c r="BG34" s="149"/>
      <c r="BH34" s="149"/>
    </row>
    <row r="35" spans="1:60" s="160" customFormat="1" ht="64.5" customHeight="1" x14ac:dyDescent="0.2">
      <c r="A35" s="238">
        <v>9</v>
      </c>
      <c r="B35" s="238"/>
      <c r="C35" s="227" t="e">
        <f t="shared" ref="C35" si="72">+VLOOKUP(B35,$A$224:$B$266,2,0)</f>
        <v>#N/A</v>
      </c>
      <c r="D35" s="226"/>
      <c r="E35" s="216" t="str">
        <f>IF(D35=$D$194,$E$194,IF(D35=$D$195,$E$195,IF(D35=$D$196,$E$196,IF(D35=$D$197,$E$197,IF(D35=$D$198,$E$198,IF(D35=$D$199,$E$199,IF(D35=$D$200,$E$200,IF(D35=$D$201,$E$201,IF(D35=$D$202,$E$202,IF(D35=$D$203,$E$203,IF(D35=VICERRECTORÍA_ACADÉMICA_,BF194,IF(D35=PLANEACIÓN_,BF196, IF(D35=_VICERRECTORÍA_INVESTIGACIONES_INNOVACIÓN_Y_EXTENSIÓN_,BF195,IF(D35=VICERRECTORÍA_ADMINISTRATIVA_FINANCIERA_,BF197,IF(D35=_VICERRECTORÍA_RESPONSABILIDAD_SOCIAL_Y_BIENESTAR_UNIVERSITARIO_,BF198," ")))))))))))))))</f>
        <v xml:space="preserve"> </v>
      </c>
      <c r="F35" s="228"/>
      <c r="G35" s="129"/>
      <c r="H35" s="129"/>
      <c r="I35" s="92"/>
      <c r="J35" s="228"/>
      <c r="K35" s="238"/>
      <c r="L35" s="228"/>
      <c r="M35" s="228"/>
      <c r="N35" s="238"/>
      <c r="O35" s="229">
        <f t="shared" ref="O35" si="73">IF(N35="ALTA",5,IF(N35="MEDIO ALTA",4,IF(N35="MEDIA",3,IF(N35="MEDIO BAJA",2,IF(N35="BAJA",1,0)))))</f>
        <v>0</v>
      </c>
      <c r="P35" s="238"/>
      <c r="Q35" s="229">
        <f t="shared" ref="Q35" si="74">IF(P35="ALTO",5,IF(P35="MEDIO ALTO",4,IF(P35="MEDIO",3,IF(P35="MEDIO BAJO",2,IF(P35="BAJO",1,0)))))</f>
        <v>0</v>
      </c>
      <c r="R35" s="229">
        <f>Q35*O35</f>
        <v>0</v>
      </c>
      <c r="S35" s="127"/>
      <c r="T35" s="165">
        <f t="shared" si="17"/>
        <v>0</v>
      </c>
      <c r="U35" s="216" t="e">
        <f>ROUND(AVERAGEIF(T35:T37,"&gt;0"),0)</f>
        <v>#DIV/0!</v>
      </c>
      <c r="V35" s="216" t="e">
        <f>U35*0.6</f>
        <v>#DIV/0!</v>
      </c>
      <c r="W35" s="129"/>
      <c r="X35" s="228" t="e">
        <f t="shared" ref="X35" si="75">IF(S35="No_existen",5*$X$10,Y35*$X$10)</f>
        <v>#DIV/0!</v>
      </c>
      <c r="Y35" s="214" t="e">
        <f t="shared" ref="Y35" si="76">ROUND(AVERAGEIF(Z35:Z37,"&gt;0"),0)</f>
        <v>#DIV/0!</v>
      </c>
      <c r="Z35" s="166">
        <f t="shared" si="7"/>
        <v>0</v>
      </c>
      <c r="AA35" s="129"/>
      <c r="AB35" s="129"/>
      <c r="AC35" s="214" t="e">
        <f>IF(S35="No_existen",5*$AC$10,AD35*$AC$10)</f>
        <v>#DIV/0!</v>
      </c>
      <c r="AD35" s="216" t="e">
        <f>ROUND(AVERAGEIF(AE35:AE37,"&gt;0"),0)</f>
        <v>#DIV/0!</v>
      </c>
      <c r="AE35" s="167">
        <f t="shared" si="8"/>
        <v>0</v>
      </c>
      <c r="AF35" s="129"/>
      <c r="AG35" s="129"/>
      <c r="AH35" s="214" t="e">
        <f>IF(S35="No_existen",5*$AH$10,AI35*$AH$10)</f>
        <v>#DIV/0!</v>
      </c>
      <c r="AI35" s="216" t="e">
        <f t="shared" ref="AI35" si="77">ROUND(AVERAGEIF(AJ35:AJ37,"&gt;0"),0)</f>
        <v>#DIV/0!</v>
      </c>
      <c r="AJ35" s="167">
        <f t="shared" si="9"/>
        <v>0</v>
      </c>
      <c r="AK35" s="129"/>
      <c r="AL35" s="129"/>
      <c r="AM35" s="214" t="e">
        <f t="shared" ref="AM35" si="78">IF(S35="No_existen",5*$AM$10,AN35*$AM$10)</f>
        <v>#DIV/0!</v>
      </c>
      <c r="AN35" s="216" t="e">
        <f>ROUND(AVERAGEIF(AO35:AO37,"&gt;0"),0)</f>
        <v>#DIV/0!</v>
      </c>
      <c r="AO35" s="167">
        <f t="shared" si="11"/>
        <v>0</v>
      </c>
      <c r="AP35" s="129"/>
      <c r="AQ35" s="216" t="e">
        <f t="shared" ref="AQ35" si="79">ROUND(AVERAGE(U35,Y35,AD35,AI35,AN35),0)</f>
        <v>#DIV/0!</v>
      </c>
      <c r="AR35" s="227" t="e">
        <f t="shared" ref="AR35" si="80">IF(AQ35&lt;1.5,"FUERTE",IF(AND(AQ35&gt;=1.5,AQ35&lt;2.5),"ACEPTABLE",IF(AQ35&gt;=5,"INEXISTENTE","DÉBIL")))</f>
        <v>#DIV/0!</v>
      </c>
      <c r="AS35" s="225">
        <f t="shared" ref="AS35" si="81">IF(R35=0,0,ROUND((R35*AQ35),0))</f>
        <v>0</v>
      </c>
      <c r="AT35" s="225" t="str">
        <f t="shared" ref="AT35" si="82">IF(AS35&gt;=36,"GRAVE", IF(AS35&lt;=10, "LEVE", "MODERADO"))</f>
        <v>LEVE</v>
      </c>
      <c r="AU35" s="226"/>
      <c r="AV35" s="226"/>
      <c r="AW35" s="129"/>
      <c r="AX35" s="129"/>
      <c r="AY35" s="168"/>
      <c r="AZ35" s="169"/>
      <c r="BA35" s="170"/>
      <c r="BB35" s="144"/>
      <c r="BC35" s="144"/>
      <c r="BD35" s="144"/>
      <c r="BE35" s="144"/>
      <c r="BF35" s="144"/>
      <c r="BG35" s="144"/>
      <c r="BH35" s="178"/>
    </row>
    <row r="36" spans="1:60" s="160" customFormat="1" ht="64.5" customHeight="1" x14ac:dyDescent="0.2">
      <c r="A36" s="238"/>
      <c r="B36" s="238"/>
      <c r="C36" s="227"/>
      <c r="D36" s="226"/>
      <c r="E36" s="216"/>
      <c r="F36" s="228"/>
      <c r="G36" s="129"/>
      <c r="H36" s="129"/>
      <c r="I36" s="92"/>
      <c r="J36" s="228"/>
      <c r="K36" s="228"/>
      <c r="L36" s="228"/>
      <c r="M36" s="228"/>
      <c r="N36" s="238"/>
      <c r="O36" s="229"/>
      <c r="P36" s="238"/>
      <c r="Q36" s="229"/>
      <c r="R36" s="229"/>
      <c r="S36" s="127"/>
      <c r="T36" s="165">
        <f t="shared" si="17"/>
        <v>0</v>
      </c>
      <c r="U36" s="216"/>
      <c r="V36" s="216"/>
      <c r="W36" s="129"/>
      <c r="X36" s="228"/>
      <c r="Y36" s="214"/>
      <c r="Z36" s="166">
        <f t="shared" si="7"/>
        <v>0</v>
      </c>
      <c r="AA36" s="129"/>
      <c r="AB36" s="129"/>
      <c r="AC36" s="214"/>
      <c r="AD36" s="216"/>
      <c r="AE36" s="167">
        <f t="shared" si="8"/>
        <v>0</v>
      </c>
      <c r="AF36" s="129"/>
      <c r="AG36" s="129"/>
      <c r="AH36" s="214"/>
      <c r="AI36" s="216"/>
      <c r="AJ36" s="167">
        <f t="shared" si="9"/>
        <v>0</v>
      </c>
      <c r="AK36" s="129"/>
      <c r="AL36" s="129"/>
      <c r="AM36" s="214"/>
      <c r="AN36" s="216"/>
      <c r="AO36" s="167">
        <f t="shared" si="11"/>
        <v>0</v>
      </c>
      <c r="AP36" s="129"/>
      <c r="AQ36" s="216"/>
      <c r="AR36" s="227"/>
      <c r="AS36" s="225"/>
      <c r="AT36" s="225"/>
      <c r="AU36" s="226"/>
      <c r="AV36" s="226"/>
      <c r="AW36" s="129"/>
      <c r="AX36" s="129"/>
      <c r="AY36" s="168"/>
      <c r="AZ36" s="169"/>
      <c r="BA36" s="170"/>
      <c r="BB36" s="144"/>
      <c r="BC36" s="144"/>
      <c r="BD36" s="144"/>
      <c r="BE36" s="144"/>
      <c r="BF36" s="144"/>
      <c r="BG36" s="144"/>
      <c r="BH36" s="178"/>
    </row>
    <row r="37" spans="1:60" s="160" customFormat="1" ht="64.5" customHeight="1" x14ac:dyDescent="0.2">
      <c r="A37" s="238"/>
      <c r="B37" s="238"/>
      <c r="C37" s="227"/>
      <c r="D37" s="226"/>
      <c r="E37" s="216"/>
      <c r="F37" s="228"/>
      <c r="G37" s="129"/>
      <c r="H37" s="129"/>
      <c r="I37" s="92"/>
      <c r="J37" s="228"/>
      <c r="K37" s="228"/>
      <c r="L37" s="228"/>
      <c r="M37" s="228"/>
      <c r="N37" s="238"/>
      <c r="O37" s="229"/>
      <c r="P37" s="238"/>
      <c r="Q37" s="229"/>
      <c r="R37" s="229"/>
      <c r="S37" s="127"/>
      <c r="T37" s="165">
        <f t="shared" si="17"/>
        <v>0</v>
      </c>
      <c r="U37" s="216"/>
      <c r="V37" s="216"/>
      <c r="W37" s="129"/>
      <c r="X37" s="228"/>
      <c r="Y37" s="214"/>
      <c r="Z37" s="166">
        <f t="shared" si="7"/>
        <v>0</v>
      </c>
      <c r="AA37" s="129"/>
      <c r="AB37" s="129"/>
      <c r="AC37" s="214"/>
      <c r="AD37" s="216"/>
      <c r="AE37" s="167">
        <f t="shared" si="8"/>
        <v>0</v>
      </c>
      <c r="AF37" s="129"/>
      <c r="AG37" s="129"/>
      <c r="AH37" s="214"/>
      <c r="AI37" s="216"/>
      <c r="AJ37" s="167">
        <f t="shared" si="9"/>
        <v>0</v>
      </c>
      <c r="AK37" s="129"/>
      <c r="AL37" s="129"/>
      <c r="AM37" s="214"/>
      <c r="AN37" s="216"/>
      <c r="AO37" s="167">
        <f t="shared" si="11"/>
        <v>0</v>
      </c>
      <c r="AP37" s="129"/>
      <c r="AQ37" s="216"/>
      <c r="AR37" s="227"/>
      <c r="AS37" s="225"/>
      <c r="AT37" s="225"/>
      <c r="AU37" s="226"/>
      <c r="AV37" s="226"/>
      <c r="AW37" s="129"/>
      <c r="AX37" s="129"/>
      <c r="AY37" s="168"/>
      <c r="AZ37" s="169"/>
      <c r="BA37" s="170"/>
      <c r="BB37" s="149"/>
      <c r="BC37" s="149"/>
      <c r="BD37" s="149"/>
      <c r="BE37" s="149"/>
      <c r="BF37" s="149"/>
      <c r="BG37" s="149"/>
      <c r="BH37" s="178"/>
    </row>
    <row r="38" spans="1:60" s="160" customFormat="1" ht="64.5" customHeight="1" x14ac:dyDescent="0.2">
      <c r="A38" s="238">
        <v>10</v>
      </c>
      <c r="B38" s="238"/>
      <c r="C38" s="227" t="e">
        <f t="shared" ref="C38" si="83">+VLOOKUP(B38,$A$224:$B$266,2,0)</f>
        <v>#N/A</v>
      </c>
      <c r="D38" s="226"/>
      <c r="E38" s="216" t="str">
        <f>IF(D38=$D$194,$E$194,IF(D38=$D$195,$E$195,IF(D38=$D$196,$E$196,IF(D38=$D$197,$E$197,IF(D38=$D$198,$E$198,IF(D38=$D$199,$E$199,IF(D38=$D$200,$E$200,IF(D38=$D$201,$E$201,IF(D38=$D$202,$E$202,IF(D38=$D$203,$E$203,IF(D38=VICERRECTORÍA_ACADÉMICA_,BF194,IF(D38=PLANEACIÓN_,BF196, IF(D38=_VICERRECTORÍA_INVESTIGACIONES_INNOVACIÓN_Y_EXTENSIÓN_,BF195,IF(D38=VICERRECTORÍA_ADMINISTRATIVA_FINANCIERA_,BF197,IF(D38=_VICERRECTORÍA_RESPONSABILIDAD_SOCIAL_Y_BIENESTAR_UNIVERSITARIO_,BF198," ")))))))))))))))</f>
        <v xml:space="preserve"> </v>
      </c>
      <c r="F38" s="228"/>
      <c r="G38" s="129"/>
      <c r="H38" s="129"/>
      <c r="I38" s="92"/>
      <c r="J38" s="228"/>
      <c r="K38" s="238"/>
      <c r="L38" s="228"/>
      <c r="M38" s="228"/>
      <c r="N38" s="238"/>
      <c r="O38" s="229">
        <f t="shared" ref="O38" si="84">IF(N38="ALTA",5,IF(N38="MEDIO ALTA",4,IF(N38="MEDIA",3,IF(N38="MEDIO BAJA",2,IF(N38="BAJA",1,0)))))</f>
        <v>0</v>
      </c>
      <c r="P38" s="238"/>
      <c r="Q38" s="229">
        <f t="shared" ref="Q38" si="85">IF(P38="ALTO",5,IF(P38="MEDIO ALTO",4,IF(P38="MEDIO",3,IF(P38="MEDIO BAJO",2,IF(P38="BAJO",1,0)))))</f>
        <v>0</v>
      </c>
      <c r="R38" s="229">
        <f t="shared" si="44"/>
        <v>0</v>
      </c>
      <c r="S38" s="127"/>
      <c r="T38" s="165">
        <f t="shared" si="17"/>
        <v>0</v>
      </c>
      <c r="U38" s="216" t="e">
        <f>ROUND(AVERAGEIF(T38:T40,"&gt;0"),0)</f>
        <v>#DIV/0!</v>
      </c>
      <c r="V38" s="216" t="e">
        <f>U38*0.6</f>
        <v>#DIV/0!</v>
      </c>
      <c r="W38" s="129"/>
      <c r="X38" s="228" t="e">
        <f>IF(S38="No_existen",5*$X$10,Y38*$X$10)</f>
        <v>#DIV/0!</v>
      </c>
      <c r="Y38" s="214" t="e">
        <f>ROUND(AVERAGEIF(Z38:Z40,"&gt;0"),0)</f>
        <v>#DIV/0!</v>
      </c>
      <c r="Z38" s="166">
        <f t="shared" si="7"/>
        <v>0</v>
      </c>
      <c r="AA38" s="129"/>
      <c r="AB38" s="129"/>
      <c r="AC38" s="214" t="e">
        <f t="shared" ref="AC38" si="86">IF(S38="No_existen",5*$AC$10,AD38*$AC$10)</f>
        <v>#DIV/0!</v>
      </c>
      <c r="AD38" s="216" t="e">
        <f t="shared" ref="AD38" si="87">ROUND(AVERAGEIF(AE38:AE40,"&gt;0"),0)</f>
        <v>#DIV/0!</v>
      </c>
      <c r="AE38" s="167">
        <f t="shared" si="8"/>
        <v>0</v>
      </c>
      <c r="AF38" s="129"/>
      <c r="AG38" s="129"/>
      <c r="AH38" s="214" t="e">
        <f t="shared" ref="AH38" si="88">IF(S38="No_existen",5*$AH$10,AI38*$AH$10)</f>
        <v>#DIV/0!</v>
      </c>
      <c r="AI38" s="216" t="e">
        <f t="shared" ref="AI38" si="89">ROUND(AVERAGEIF(AJ38:AJ40,"&gt;0"),0)</f>
        <v>#DIV/0!</v>
      </c>
      <c r="AJ38" s="167">
        <f t="shared" si="9"/>
        <v>0</v>
      </c>
      <c r="AK38" s="129"/>
      <c r="AL38" s="129"/>
      <c r="AM38" s="214" t="e">
        <f t="shared" ref="AM38" si="90">IF(S38="No_existen",5*$AM$10,AN38*$AM$10)</f>
        <v>#DIV/0!</v>
      </c>
      <c r="AN38" s="216" t="e">
        <f t="shared" ref="AN38" si="91">ROUND(AVERAGEIF(AO38:AO40,"&gt;0"),0)</f>
        <v>#DIV/0!</v>
      </c>
      <c r="AO38" s="167">
        <f t="shared" si="11"/>
        <v>0</v>
      </c>
      <c r="AP38" s="129"/>
      <c r="AQ38" s="216" t="e">
        <f t="shared" ref="AQ38" si="92">ROUND(AVERAGE(U38,Y38,AD38,AI38,AN38),0)</f>
        <v>#DIV/0!</v>
      </c>
      <c r="AR38" s="227" t="e">
        <f t="shared" ref="AR38" si="93">IF(AQ38&lt;1.5,"FUERTE",IF(AND(AQ38&gt;=1.5,AQ38&lt;2.5),"ACEPTABLE",IF(AQ38&gt;=5,"INEXISTENTE","DÉBIL")))</f>
        <v>#DIV/0!</v>
      </c>
      <c r="AS38" s="225">
        <f t="shared" ref="AS38" si="94">IF(R38=0,0,ROUND((R38*AQ38),0))</f>
        <v>0</v>
      </c>
      <c r="AT38" s="225" t="str">
        <f t="shared" ref="AT38" si="95">IF(AS38&gt;=36,"GRAVE", IF(AS38&lt;=10, "LEVE", "MODERADO"))</f>
        <v>LEVE</v>
      </c>
      <c r="AU38" s="226"/>
      <c r="AV38" s="226"/>
      <c r="AW38" s="129"/>
      <c r="AX38" s="129"/>
      <c r="AY38" s="168"/>
      <c r="AZ38" s="169"/>
      <c r="BA38" s="170"/>
      <c r="BB38" s="144"/>
      <c r="BC38" s="144"/>
      <c r="BD38" s="144"/>
      <c r="BE38" s="144"/>
      <c r="BF38" s="144"/>
      <c r="BG38" s="144"/>
      <c r="BH38" s="178"/>
    </row>
    <row r="39" spans="1:60" s="160" customFormat="1" ht="64.5" customHeight="1" x14ac:dyDescent="0.2">
      <c r="A39" s="238"/>
      <c r="B39" s="238"/>
      <c r="C39" s="227"/>
      <c r="D39" s="226"/>
      <c r="E39" s="216"/>
      <c r="F39" s="228"/>
      <c r="G39" s="129"/>
      <c r="H39" s="129"/>
      <c r="I39" s="92"/>
      <c r="J39" s="228"/>
      <c r="K39" s="228"/>
      <c r="L39" s="228"/>
      <c r="M39" s="228"/>
      <c r="N39" s="238"/>
      <c r="O39" s="229"/>
      <c r="P39" s="238"/>
      <c r="Q39" s="229"/>
      <c r="R39" s="229"/>
      <c r="S39" s="127"/>
      <c r="T39" s="165">
        <f t="shared" si="17"/>
        <v>0</v>
      </c>
      <c r="U39" s="216"/>
      <c r="V39" s="216"/>
      <c r="W39" s="129"/>
      <c r="X39" s="228"/>
      <c r="Y39" s="214"/>
      <c r="Z39" s="166">
        <f t="shared" si="7"/>
        <v>0</v>
      </c>
      <c r="AA39" s="129"/>
      <c r="AB39" s="129"/>
      <c r="AC39" s="214"/>
      <c r="AD39" s="216"/>
      <c r="AE39" s="167">
        <f t="shared" si="8"/>
        <v>0</v>
      </c>
      <c r="AF39" s="129"/>
      <c r="AG39" s="129"/>
      <c r="AH39" s="214"/>
      <c r="AI39" s="216"/>
      <c r="AJ39" s="167">
        <f t="shared" si="9"/>
        <v>0</v>
      </c>
      <c r="AK39" s="129"/>
      <c r="AL39" s="129"/>
      <c r="AM39" s="214"/>
      <c r="AN39" s="216"/>
      <c r="AO39" s="167">
        <f t="shared" si="11"/>
        <v>0</v>
      </c>
      <c r="AP39" s="129"/>
      <c r="AQ39" s="216"/>
      <c r="AR39" s="227"/>
      <c r="AS39" s="225"/>
      <c r="AT39" s="225"/>
      <c r="AU39" s="226"/>
      <c r="AV39" s="226"/>
      <c r="AW39" s="129"/>
      <c r="AX39" s="129"/>
      <c r="AY39" s="168"/>
      <c r="AZ39" s="169"/>
      <c r="BA39" s="170"/>
      <c r="BB39" s="144"/>
      <c r="BC39" s="144"/>
      <c r="BD39" s="144"/>
      <c r="BE39" s="144"/>
      <c r="BF39" s="144"/>
      <c r="BG39" s="144"/>
      <c r="BH39" s="178"/>
    </row>
    <row r="40" spans="1:60" s="160" customFormat="1" ht="64.5" customHeight="1" x14ac:dyDescent="0.2">
      <c r="A40" s="238"/>
      <c r="B40" s="238"/>
      <c r="C40" s="227"/>
      <c r="D40" s="226"/>
      <c r="E40" s="216"/>
      <c r="F40" s="228"/>
      <c r="G40" s="129"/>
      <c r="H40" s="129"/>
      <c r="I40" s="92"/>
      <c r="J40" s="228"/>
      <c r="K40" s="228"/>
      <c r="L40" s="228"/>
      <c r="M40" s="228"/>
      <c r="N40" s="238"/>
      <c r="O40" s="229"/>
      <c r="P40" s="238"/>
      <c r="Q40" s="229"/>
      <c r="R40" s="229"/>
      <c r="S40" s="127"/>
      <c r="T40" s="165">
        <f t="shared" si="17"/>
        <v>0</v>
      </c>
      <c r="U40" s="216"/>
      <c r="V40" s="216"/>
      <c r="W40" s="129"/>
      <c r="X40" s="228"/>
      <c r="Y40" s="214"/>
      <c r="Z40" s="166">
        <f t="shared" si="7"/>
        <v>0</v>
      </c>
      <c r="AA40" s="129"/>
      <c r="AB40" s="129"/>
      <c r="AC40" s="214"/>
      <c r="AD40" s="216"/>
      <c r="AE40" s="167">
        <f t="shared" si="8"/>
        <v>0</v>
      </c>
      <c r="AF40" s="129"/>
      <c r="AG40" s="129"/>
      <c r="AH40" s="214"/>
      <c r="AI40" s="216"/>
      <c r="AJ40" s="167">
        <f t="shared" si="9"/>
        <v>0</v>
      </c>
      <c r="AK40" s="129"/>
      <c r="AL40" s="129"/>
      <c r="AM40" s="214"/>
      <c r="AN40" s="216"/>
      <c r="AO40" s="167">
        <f t="shared" si="11"/>
        <v>0</v>
      </c>
      <c r="AP40" s="129"/>
      <c r="AQ40" s="216"/>
      <c r="AR40" s="227"/>
      <c r="AS40" s="225"/>
      <c r="AT40" s="225"/>
      <c r="AU40" s="226"/>
      <c r="AV40" s="226"/>
      <c r="AW40" s="129"/>
      <c r="AX40" s="129"/>
      <c r="AY40" s="168"/>
      <c r="AZ40" s="169"/>
      <c r="BA40" s="170"/>
      <c r="BB40" s="149"/>
      <c r="BC40" s="149"/>
      <c r="BD40" s="149"/>
      <c r="BE40" s="149"/>
      <c r="BF40" s="149"/>
      <c r="BG40" s="149"/>
      <c r="BH40" s="178"/>
    </row>
    <row r="41" spans="1:60" s="160" customFormat="1" ht="64.5" customHeight="1" x14ac:dyDescent="0.2">
      <c r="A41" s="238">
        <v>11</v>
      </c>
      <c r="B41" s="238"/>
      <c r="C41" s="227" t="e">
        <f t="shared" ref="C41" si="96">+VLOOKUP(B41,$A$224:$B$266,2,0)</f>
        <v>#N/A</v>
      </c>
      <c r="D41" s="226"/>
      <c r="E41" s="216" t="str">
        <f>IF(D41=$D$194,$E$194,IF(D41=$D$195,$E$195,IF(D41=$D$196,$E$196,IF(D41=$D$197,$E$197,IF(D41=$D$198,$E$198,IF(D41=$D$199,$E$199,IF(D41=$D$200,$E$200,IF(D41=$D$201,$E$201,IF(D41=$D$202,$E$202,IF(D41=$D$203,$E$203,IF(D41=VICERRECTORÍA_ACADÉMICA_,BF194,IF(D41=PLANEACIÓN_,BF196, IF(D41=_VICERRECTORÍA_INVESTIGACIONES_INNOVACIÓN_Y_EXTENSIÓN_,BF195,IF(D41=VICERRECTORÍA_ADMINISTRATIVA_FINANCIERA_,BF197,IF(D41=_VICERRECTORÍA_RESPONSABILIDAD_SOCIAL_Y_BIENESTAR_UNIVERSITARIO_,BF198," ")))))))))))))))</f>
        <v xml:space="preserve"> </v>
      </c>
      <c r="F41" s="228"/>
      <c r="G41" s="129"/>
      <c r="H41" s="129"/>
      <c r="I41" s="92"/>
      <c r="J41" s="228"/>
      <c r="K41" s="238"/>
      <c r="L41" s="228"/>
      <c r="M41" s="228"/>
      <c r="N41" s="238"/>
      <c r="O41" s="229">
        <f t="shared" ref="O41" si="97">IF(N41="ALTA",5,IF(N41="MEDIO ALTA",4,IF(N41="MEDIA",3,IF(N41="MEDIO BAJA",2,IF(N41="BAJA",1,0)))))</f>
        <v>0</v>
      </c>
      <c r="P41" s="238"/>
      <c r="Q41" s="229">
        <f t="shared" ref="Q41" si="98">IF(P41="ALTO",5,IF(P41="MEDIO ALTO",4,IF(P41="MEDIO",3,IF(P41="MEDIO BAJO",2,IF(P41="BAJO",1,0)))))</f>
        <v>0</v>
      </c>
      <c r="R41" s="229">
        <f t="shared" si="44"/>
        <v>0</v>
      </c>
      <c r="S41" s="127"/>
      <c r="T41" s="165">
        <f t="shared" si="17"/>
        <v>0</v>
      </c>
      <c r="U41" s="216" t="e">
        <f>ROUND(AVERAGEIF(T41:T43,"&gt;0"),0)</f>
        <v>#DIV/0!</v>
      </c>
      <c r="V41" s="216" t="e">
        <f>U41*0.6</f>
        <v>#DIV/0!</v>
      </c>
      <c r="W41" s="129"/>
      <c r="X41" s="228" t="e">
        <f t="shared" ref="X41" si="99">IF(S41="No_existen",5*$X$10,Y41*$X$10)</f>
        <v>#DIV/0!</v>
      </c>
      <c r="Y41" s="214" t="e">
        <f t="shared" ref="Y41" si="100">ROUND(AVERAGEIF(Z41:Z43,"&gt;0"),0)</f>
        <v>#DIV/0!</v>
      </c>
      <c r="Z41" s="166">
        <f t="shared" si="7"/>
        <v>0</v>
      </c>
      <c r="AA41" s="129"/>
      <c r="AB41" s="129"/>
      <c r="AC41" s="214" t="e">
        <f t="shared" ref="AC41" si="101">IF(S41="No_existen",5*$AC$10,AD41*$AC$10)</f>
        <v>#DIV/0!</v>
      </c>
      <c r="AD41" s="216" t="e">
        <f t="shared" ref="AD41" si="102">ROUND(AVERAGEIF(AE41:AE43,"&gt;0"),0)</f>
        <v>#DIV/0!</v>
      </c>
      <c r="AE41" s="167">
        <f t="shared" si="8"/>
        <v>0</v>
      </c>
      <c r="AF41" s="129"/>
      <c r="AG41" s="129"/>
      <c r="AH41" s="214" t="e">
        <f>IF(S41="No_existen",5*$AH$10,AI41*$AH$10)</f>
        <v>#DIV/0!</v>
      </c>
      <c r="AI41" s="216" t="e">
        <f>ROUND(AVERAGEIF(AJ41:AJ43,"&gt;0"),0)</f>
        <v>#DIV/0!</v>
      </c>
      <c r="AJ41" s="167">
        <f t="shared" si="9"/>
        <v>0</v>
      </c>
      <c r="AK41" s="129"/>
      <c r="AL41" s="129"/>
      <c r="AM41" s="214" t="e">
        <f t="shared" ref="AM41" si="103">IF(S41="No_existen",5*$AM$10,AN41*$AM$10)</f>
        <v>#DIV/0!</v>
      </c>
      <c r="AN41" s="216" t="e">
        <f t="shared" ref="AN41" si="104">ROUND(AVERAGEIF(AO41:AO43,"&gt;0"),0)</f>
        <v>#DIV/0!</v>
      </c>
      <c r="AO41" s="167">
        <f t="shared" si="11"/>
        <v>0</v>
      </c>
      <c r="AP41" s="129"/>
      <c r="AQ41" s="216" t="e">
        <f t="shared" ref="AQ41" si="105">ROUND(AVERAGE(U41,Y41,AD41,AI41,AN41),0)</f>
        <v>#DIV/0!</v>
      </c>
      <c r="AR41" s="227" t="e">
        <f t="shared" ref="AR41" si="106">IF(AQ41&lt;1.5,"FUERTE",IF(AND(AQ41&gt;=1.5,AQ41&lt;2.5),"ACEPTABLE",IF(AQ41&gt;=5,"INEXISTENTE","DÉBIL")))</f>
        <v>#DIV/0!</v>
      </c>
      <c r="AS41" s="225">
        <f t="shared" ref="AS41" si="107">IF(R41=0,0,ROUND((R41*AQ41),0))</f>
        <v>0</v>
      </c>
      <c r="AT41" s="225" t="str">
        <f t="shared" ref="AT41" si="108">IF(AS41&gt;=36,"GRAVE", IF(AS41&lt;=10, "LEVE", "MODERADO"))</f>
        <v>LEVE</v>
      </c>
      <c r="AU41" s="226"/>
      <c r="AV41" s="226"/>
      <c r="AW41" s="129"/>
      <c r="AX41" s="129"/>
      <c r="AY41" s="168"/>
      <c r="AZ41" s="169"/>
      <c r="BA41" s="170"/>
      <c r="BB41" s="144"/>
      <c r="BC41" s="144"/>
      <c r="BD41" s="144"/>
      <c r="BE41" s="144"/>
      <c r="BF41" s="144"/>
      <c r="BG41" s="144"/>
      <c r="BH41" s="178"/>
    </row>
    <row r="42" spans="1:60" s="160" customFormat="1" ht="64.5" customHeight="1" x14ac:dyDescent="0.2">
      <c r="A42" s="238"/>
      <c r="B42" s="238"/>
      <c r="C42" s="227"/>
      <c r="D42" s="226"/>
      <c r="E42" s="216"/>
      <c r="F42" s="228"/>
      <c r="G42" s="129"/>
      <c r="H42" s="129"/>
      <c r="I42" s="92"/>
      <c r="J42" s="228"/>
      <c r="K42" s="228"/>
      <c r="L42" s="228"/>
      <c r="M42" s="228"/>
      <c r="N42" s="238"/>
      <c r="O42" s="229"/>
      <c r="P42" s="238"/>
      <c r="Q42" s="229"/>
      <c r="R42" s="229"/>
      <c r="S42" s="127"/>
      <c r="T42" s="165">
        <f t="shared" si="17"/>
        <v>0</v>
      </c>
      <c r="U42" s="216"/>
      <c r="V42" s="216"/>
      <c r="W42" s="129"/>
      <c r="X42" s="228"/>
      <c r="Y42" s="214"/>
      <c r="Z42" s="166">
        <f t="shared" si="7"/>
        <v>0</v>
      </c>
      <c r="AA42" s="129"/>
      <c r="AB42" s="129"/>
      <c r="AC42" s="214"/>
      <c r="AD42" s="216"/>
      <c r="AE42" s="167">
        <f t="shared" si="8"/>
        <v>0</v>
      </c>
      <c r="AF42" s="129"/>
      <c r="AG42" s="129"/>
      <c r="AH42" s="214"/>
      <c r="AI42" s="216"/>
      <c r="AJ42" s="167">
        <f t="shared" si="9"/>
        <v>0</v>
      </c>
      <c r="AK42" s="129"/>
      <c r="AL42" s="129"/>
      <c r="AM42" s="214"/>
      <c r="AN42" s="216"/>
      <c r="AO42" s="167">
        <f t="shared" si="11"/>
        <v>0</v>
      </c>
      <c r="AP42" s="129"/>
      <c r="AQ42" s="216"/>
      <c r="AR42" s="227"/>
      <c r="AS42" s="225"/>
      <c r="AT42" s="225"/>
      <c r="AU42" s="226"/>
      <c r="AV42" s="226"/>
      <c r="AW42" s="129"/>
      <c r="AX42" s="129"/>
      <c r="AY42" s="168"/>
      <c r="AZ42" s="169"/>
      <c r="BA42" s="170"/>
      <c r="BB42" s="144"/>
      <c r="BC42" s="144"/>
      <c r="BD42" s="144"/>
      <c r="BE42" s="144"/>
      <c r="BF42" s="144"/>
      <c r="BG42" s="144"/>
      <c r="BH42" s="178"/>
    </row>
    <row r="43" spans="1:60" s="160" customFormat="1" ht="64.5" customHeight="1" x14ac:dyDescent="0.2">
      <c r="A43" s="238"/>
      <c r="B43" s="238"/>
      <c r="C43" s="227"/>
      <c r="D43" s="226"/>
      <c r="E43" s="216"/>
      <c r="F43" s="228"/>
      <c r="G43" s="129"/>
      <c r="H43" s="129"/>
      <c r="I43" s="92"/>
      <c r="J43" s="228"/>
      <c r="K43" s="228"/>
      <c r="L43" s="228"/>
      <c r="M43" s="228"/>
      <c r="N43" s="238"/>
      <c r="O43" s="229"/>
      <c r="P43" s="238"/>
      <c r="Q43" s="229"/>
      <c r="R43" s="229"/>
      <c r="S43" s="127"/>
      <c r="T43" s="165">
        <f t="shared" si="17"/>
        <v>0</v>
      </c>
      <c r="U43" s="216"/>
      <c r="V43" s="216"/>
      <c r="W43" s="129"/>
      <c r="X43" s="228"/>
      <c r="Y43" s="214"/>
      <c r="Z43" s="166">
        <f t="shared" si="7"/>
        <v>0</v>
      </c>
      <c r="AA43" s="129"/>
      <c r="AB43" s="129"/>
      <c r="AC43" s="214"/>
      <c r="AD43" s="216"/>
      <c r="AE43" s="167">
        <f t="shared" si="8"/>
        <v>0</v>
      </c>
      <c r="AF43" s="129"/>
      <c r="AG43" s="129"/>
      <c r="AH43" s="214"/>
      <c r="AI43" s="216"/>
      <c r="AJ43" s="167">
        <f t="shared" si="9"/>
        <v>0</v>
      </c>
      <c r="AK43" s="129"/>
      <c r="AL43" s="129"/>
      <c r="AM43" s="214"/>
      <c r="AN43" s="216"/>
      <c r="AO43" s="167">
        <f t="shared" si="11"/>
        <v>0</v>
      </c>
      <c r="AP43" s="129"/>
      <c r="AQ43" s="216"/>
      <c r="AR43" s="227"/>
      <c r="AS43" s="225"/>
      <c r="AT43" s="225"/>
      <c r="AU43" s="226"/>
      <c r="AV43" s="226"/>
      <c r="AW43" s="129"/>
      <c r="AX43" s="129"/>
      <c r="AY43" s="168"/>
      <c r="AZ43" s="169"/>
      <c r="BA43" s="170"/>
      <c r="BB43" s="149"/>
      <c r="BC43" s="149"/>
      <c r="BD43" s="149"/>
      <c r="BE43" s="149"/>
      <c r="BF43" s="149"/>
      <c r="BG43" s="149"/>
      <c r="BH43" s="178"/>
    </row>
    <row r="44" spans="1:60" s="160" customFormat="1" ht="64.5" customHeight="1" x14ac:dyDescent="0.2">
      <c r="A44" s="238">
        <v>12</v>
      </c>
      <c r="B44" s="238"/>
      <c r="C44" s="227" t="e">
        <f t="shared" ref="C44" si="109">+VLOOKUP(B44,$A$224:$B$266,2,0)</f>
        <v>#N/A</v>
      </c>
      <c r="D44" s="226"/>
      <c r="E44" s="216" t="str">
        <f>IF(D44=$D$194,$E$194,IF(D44=$D$195,$E$195,IF(D44=$D$196,$E$196,IF(D44=$D$197,$E$197,IF(D44=$D$198,$E$198,IF(D44=$D$199,$E$199,IF(D44=$D$200,$E$200,IF(D44=$D$201,$E$201,IF(D44=$D$202,$E$202,IF(D44=$D$203,$E$203,IF(D44=VICERRECTORÍA_ACADÉMICA_,BF194,IF(D44=PLANEACIÓN_,BF196, IF(D44=_VICERRECTORÍA_INVESTIGACIONES_INNOVACIÓN_Y_EXTENSIÓN_,BF195,IF(D44=VICERRECTORÍA_ADMINISTRATIVA_FINANCIERA_,BF197,IF(D44=_VICERRECTORÍA_RESPONSABILIDAD_SOCIAL_Y_BIENESTAR_UNIVERSITARIO_,BF198," ")))))))))))))))</f>
        <v xml:space="preserve"> </v>
      </c>
      <c r="F44" s="228"/>
      <c r="G44" s="129"/>
      <c r="H44" s="129"/>
      <c r="I44" s="92"/>
      <c r="J44" s="228"/>
      <c r="K44" s="238"/>
      <c r="L44" s="228"/>
      <c r="M44" s="228"/>
      <c r="N44" s="238"/>
      <c r="O44" s="229">
        <f t="shared" ref="O44" si="110">IF(N44="ALTA",5,IF(N44="MEDIO ALTA",4,IF(N44="MEDIA",3,IF(N44="MEDIO BAJA",2,IF(N44="BAJA",1,0)))))</f>
        <v>0</v>
      </c>
      <c r="P44" s="238"/>
      <c r="Q44" s="229">
        <f t="shared" ref="Q44" si="111">IF(P44="ALTO",5,IF(P44="MEDIO ALTO",4,IF(P44="MEDIO",3,IF(P44="MEDIO BAJO",2,IF(P44="BAJO",1,0)))))</f>
        <v>0</v>
      </c>
      <c r="R44" s="229">
        <f t="shared" si="44"/>
        <v>0</v>
      </c>
      <c r="S44" s="127"/>
      <c r="T44" s="165">
        <f t="shared" si="17"/>
        <v>0</v>
      </c>
      <c r="U44" s="216" t="e">
        <f>ROUND(AVERAGEIF(T44:T46,"&gt;0"),0)</f>
        <v>#DIV/0!</v>
      </c>
      <c r="V44" s="216" t="e">
        <f>U44*0.6</f>
        <v>#DIV/0!</v>
      </c>
      <c r="W44" s="129"/>
      <c r="X44" s="228" t="e">
        <f>IF(S44="No_existen",5*$X$10,Y44*$X$10)</f>
        <v>#DIV/0!</v>
      </c>
      <c r="Y44" s="214" t="e">
        <f>ROUND(AVERAGEIF(Z44:Z46,"&gt;0"),0)</f>
        <v>#DIV/0!</v>
      </c>
      <c r="Z44" s="166">
        <f t="shared" si="7"/>
        <v>0</v>
      </c>
      <c r="AA44" s="129"/>
      <c r="AB44" s="129"/>
      <c r="AC44" s="214" t="e">
        <f>IF(S44="No_existen",5*$AC$10,AD44*$AC$10)</f>
        <v>#DIV/0!</v>
      </c>
      <c r="AD44" s="216" t="e">
        <f t="shared" ref="AD44" si="112">ROUND(AVERAGEIF(AE44:AE46,"&gt;0"),0)</f>
        <v>#DIV/0!</v>
      </c>
      <c r="AE44" s="167">
        <f t="shared" si="8"/>
        <v>0</v>
      </c>
      <c r="AF44" s="129"/>
      <c r="AG44" s="129"/>
      <c r="AH44" s="214" t="e">
        <f t="shared" ref="AH44" si="113">IF(S44="No_existen",5*$AH$10,AI44*$AH$10)</f>
        <v>#DIV/0!</v>
      </c>
      <c r="AI44" s="216" t="e">
        <f t="shared" ref="AI44" si="114">ROUND(AVERAGEIF(AJ44:AJ46,"&gt;0"),0)</f>
        <v>#DIV/0!</v>
      </c>
      <c r="AJ44" s="167">
        <f t="shared" si="9"/>
        <v>0</v>
      </c>
      <c r="AK44" s="129"/>
      <c r="AL44" s="129"/>
      <c r="AM44" s="214" t="e">
        <f t="shared" ref="AM44" si="115">IF(S44="No_existen",5*$AM$10,AN44*$AM$10)</f>
        <v>#DIV/0!</v>
      </c>
      <c r="AN44" s="216" t="e">
        <f t="shared" ref="AN44" si="116">ROUND(AVERAGEIF(AO44:AO46,"&gt;0"),0)</f>
        <v>#DIV/0!</v>
      </c>
      <c r="AO44" s="167">
        <f t="shared" si="11"/>
        <v>0</v>
      </c>
      <c r="AP44" s="129"/>
      <c r="AQ44" s="216" t="e">
        <f t="shared" ref="AQ44" si="117">ROUND(AVERAGE(U44,Y44,AD44,AI44,AN44),0)</f>
        <v>#DIV/0!</v>
      </c>
      <c r="AR44" s="227" t="e">
        <f t="shared" ref="AR44" si="118">IF(AQ44&lt;1.5,"FUERTE",IF(AND(AQ44&gt;=1.5,AQ44&lt;2.5),"ACEPTABLE",IF(AQ44&gt;=5,"INEXISTENTE","DÉBIL")))</f>
        <v>#DIV/0!</v>
      </c>
      <c r="AS44" s="225">
        <f t="shared" ref="AS44" si="119">IF(R44=0,0,ROUND((R44*AQ44),0))</f>
        <v>0</v>
      </c>
      <c r="AT44" s="225" t="str">
        <f t="shared" ref="AT44" si="120">IF(AS44&gt;=36,"GRAVE", IF(AS44&lt;=10, "LEVE", "MODERADO"))</f>
        <v>LEVE</v>
      </c>
      <c r="AU44" s="226"/>
      <c r="AV44" s="226"/>
      <c r="AW44" s="129"/>
      <c r="AX44" s="129"/>
      <c r="AY44" s="168"/>
      <c r="AZ44" s="169"/>
      <c r="BA44" s="170"/>
      <c r="BB44" s="144"/>
      <c r="BC44" s="144"/>
      <c r="BD44" s="144"/>
      <c r="BE44" s="144"/>
      <c r="BF44" s="144"/>
      <c r="BG44" s="144"/>
      <c r="BH44" s="178"/>
    </row>
    <row r="45" spans="1:60" s="160" customFormat="1" ht="64.5" customHeight="1" x14ac:dyDescent="0.2">
      <c r="A45" s="238"/>
      <c r="B45" s="238"/>
      <c r="C45" s="227"/>
      <c r="D45" s="226"/>
      <c r="E45" s="216"/>
      <c r="F45" s="228"/>
      <c r="G45" s="129"/>
      <c r="H45" s="129"/>
      <c r="I45" s="92"/>
      <c r="J45" s="228"/>
      <c r="K45" s="228"/>
      <c r="L45" s="228"/>
      <c r="M45" s="228"/>
      <c r="N45" s="238"/>
      <c r="O45" s="229"/>
      <c r="P45" s="238"/>
      <c r="Q45" s="229"/>
      <c r="R45" s="229"/>
      <c r="S45" s="127"/>
      <c r="T45" s="165">
        <f t="shared" si="17"/>
        <v>0</v>
      </c>
      <c r="U45" s="216"/>
      <c r="V45" s="216"/>
      <c r="W45" s="129"/>
      <c r="X45" s="228"/>
      <c r="Y45" s="214"/>
      <c r="Z45" s="166">
        <f t="shared" si="7"/>
        <v>0</v>
      </c>
      <c r="AA45" s="129"/>
      <c r="AB45" s="129"/>
      <c r="AC45" s="214"/>
      <c r="AD45" s="216"/>
      <c r="AE45" s="167">
        <f t="shared" si="8"/>
        <v>0</v>
      </c>
      <c r="AF45" s="129"/>
      <c r="AG45" s="129"/>
      <c r="AH45" s="214"/>
      <c r="AI45" s="216"/>
      <c r="AJ45" s="167">
        <f t="shared" si="9"/>
        <v>0</v>
      </c>
      <c r="AK45" s="129"/>
      <c r="AL45" s="129"/>
      <c r="AM45" s="214"/>
      <c r="AN45" s="216"/>
      <c r="AO45" s="167">
        <f t="shared" si="11"/>
        <v>0</v>
      </c>
      <c r="AP45" s="129"/>
      <c r="AQ45" s="216"/>
      <c r="AR45" s="227"/>
      <c r="AS45" s="225"/>
      <c r="AT45" s="225"/>
      <c r="AU45" s="226"/>
      <c r="AV45" s="226"/>
      <c r="AW45" s="129"/>
      <c r="AX45" s="129"/>
      <c r="AY45" s="168"/>
      <c r="AZ45" s="169"/>
      <c r="BA45" s="170"/>
      <c r="BB45" s="144"/>
      <c r="BC45" s="144"/>
      <c r="BD45" s="144"/>
      <c r="BE45" s="144"/>
      <c r="BF45" s="144"/>
      <c r="BG45" s="144"/>
      <c r="BH45" s="178"/>
    </row>
    <row r="46" spans="1:60" s="160" customFormat="1" ht="64.5" customHeight="1" x14ac:dyDescent="0.2">
      <c r="A46" s="238"/>
      <c r="B46" s="238"/>
      <c r="C46" s="227"/>
      <c r="D46" s="226"/>
      <c r="E46" s="216"/>
      <c r="F46" s="228"/>
      <c r="G46" s="129"/>
      <c r="H46" s="129"/>
      <c r="I46" s="92"/>
      <c r="J46" s="228"/>
      <c r="K46" s="228"/>
      <c r="L46" s="228"/>
      <c r="M46" s="228"/>
      <c r="N46" s="238"/>
      <c r="O46" s="229"/>
      <c r="P46" s="238"/>
      <c r="Q46" s="229"/>
      <c r="R46" s="229"/>
      <c r="S46" s="127"/>
      <c r="T46" s="165">
        <f t="shared" si="17"/>
        <v>0</v>
      </c>
      <c r="U46" s="216"/>
      <c r="V46" s="216"/>
      <c r="W46" s="129"/>
      <c r="X46" s="228"/>
      <c r="Y46" s="214"/>
      <c r="Z46" s="166">
        <f t="shared" si="7"/>
        <v>0</v>
      </c>
      <c r="AA46" s="129"/>
      <c r="AB46" s="129"/>
      <c r="AC46" s="214"/>
      <c r="AD46" s="216"/>
      <c r="AE46" s="167">
        <f t="shared" si="8"/>
        <v>0</v>
      </c>
      <c r="AF46" s="129"/>
      <c r="AG46" s="129"/>
      <c r="AH46" s="214"/>
      <c r="AI46" s="216"/>
      <c r="AJ46" s="167">
        <f t="shared" si="9"/>
        <v>0</v>
      </c>
      <c r="AK46" s="129"/>
      <c r="AL46" s="129"/>
      <c r="AM46" s="214"/>
      <c r="AN46" s="216"/>
      <c r="AO46" s="167">
        <f t="shared" si="11"/>
        <v>0</v>
      </c>
      <c r="AP46" s="129"/>
      <c r="AQ46" s="216"/>
      <c r="AR46" s="227"/>
      <c r="AS46" s="225"/>
      <c r="AT46" s="225"/>
      <c r="AU46" s="226"/>
      <c r="AV46" s="226"/>
      <c r="AW46" s="129"/>
      <c r="AX46" s="129"/>
      <c r="AY46" s="168"/>
      <c r="AZ46" s="169"/>
      <c r="BA46" s="170"/>
      <c r="BB46" s="144"/>
      <c r="BC46" s="144"/>
      <c r="BD46" s="144"/>
      <c r="BE46" s="144"/>
      <c r="BF46" s="144"/>
      <c r="BG46" s="144"/>
      <c r="BH46" s="178"/>
    </row>
    <row r="47" spans="1:60" s="160" customFormat="1" ht="64.5" customHeight="1" x14ac:dyDescent="0.2">
      <c r="A47" s="238">
        <v>13</v>
      </c>
      <c r="B47" s="238"/>
      <c r="C47" s="227" t="e">
        <f t="shared" ref="C47" si="121">+VLOOKUP(B47,$A$224:$B$266,2,0)</f>
        <v>#N/A</v>
      </c>
      <c r="D47" s="226"/>
      <c r="E47" s="216" t="str">
        <f>IF(D47=$D$194,$E$194,IF(D47=$D$195,$E$195,IF(D47=$D$196,$E$196,IF(D47=$D$197,$E$197,IF(D47=$D$198,$E$198,IF(D47=$D$199,$E$199,IF(D47=$D$200,$E$200,IF(D47=$D$201,$E$201,IF(D47=$D$202,$E$202,IF(D47=$D$203,$E$203,IF(D47=VICERRECTORÍA_ACADÉMICA_,BF194,IF(D47=PLANEACIÓN_,BF196, IF(D47=_VICERRECTORÍA_INVESTIGACIONES_INNOVACIÓN_Y_EXTENSIÓN_,BF195,IF(D47=VICERRECTORÍA_ADMINISTRATIVA_FINANCIERA_,BF197,IF(D47=_VICERRECTORÍA_RESPONSABILIDAD_SOCIAL_Y_BIENESTAR_UNIVERSITARIO_,BF198," ")))))))))))))))</f>
        <v xml:space="preserve"> </v>
      </c>
      <c r="F47" s="228"/>
      <c r="G47" s="129"/>
      <c r="H47" s="129"/>
      <c r="I47" s="92"/>
      <c r="J47" s="228"/>
      <c r="K47" s="248"/>
      <c r="L47" s="249"/>
      <c r="M47" s="228"/>
      <c r="N47" s="238"/>
      <c r="O47" s="229">
        <f t="shared" ref="O47" si="122">IF(N47="ALTA",5,IF(N47="MEDIO ALTA",4,IF(N47="MEDIA",3,IF(N47="MEDIO BAJA",2,IF(N47="BAJA",1,0)))))</f>
        <v>0</v>
      </c>
      <c r="P47" s="238"/>
      <c r="Q47" s="229">
        <f t="shared" ref="Q47" si="123">IF(P47="ALTO",5,IF(P47="MEDIO ALTO",4,IF(P47="MEDIO",3,IF(P47="MEDIO BAJO",2,IF(P47="BAJO",1,0)))))</f>
        <v>0</v>
      </c>
      <c r="R47" s="229">
        <f t="shared" si="44"/>
        <v>0</v>
      </c>
      <c r="S47" s="127"/>
      <c r="T47" s="165">
        <f t="shared" si="17"/>
        <v>0</v>
      </c>
      <c r="U47" s="216" t="e">
        <f>ROUND(AVERAGEIF(T47:T49,"&gt;0"),0)</f>
        <v>#DIV/0!</v>
      </c>
      <c r="V47" s="216" t="e">
        <f>U47*0.6</f>
        <v>#DIV/0!</v>
      </c>
      <c r="W47" s="129"/>
      <c r="X47" s="228" t="e">
        <f t="shared" ref="X47" si="124">IF(S47="No_existen",5*$X$10,Y47*$X$10)</f>
        <v>#DIV/0!</v>
      </c>
      <c r="Y47" s="214" t="e">
        <f t="shared" ref="Y47" si="125">ROUND(AVERAGEIF(Z47:Z49,"&gt;0"),0)</f>
        <v>#DIV/0!</v>
      </c>
      <c r="Z47" s="166">
        <f t="shared" si="7"/>
        <v>0</v>
      </c>
      <c r="AA47" s="129"/>
      <c r="AB47" s="129"/>
      <c r="AC47" s="214" t="e">
        <f t="shared" ref="AC47" si="126">IF(S47="No_existen",5*$AC$10,AD47*$AC$10)</f>
        <v>#DIV/0!</v>
      </c>
      <c r="AD47" s="216" t="e">
        <f>ROUND(AVERAGEIF(AE47:AE49,"&gt;0"),0)</f>
        <v>#DIV/0!</v>
      </c>
      <c r="AE47" s="167">
        <f t="shared" si="8"/>
        <v>0</v>
      </c>
      <c r="AF47" s="129"/>
      <c r="AG47" s="129"/>
      <c r="AH47" s="214" t="e">
        <f>IF(S47="No_existen",5*$AH$10,AI47*$AH$10)</f>
        <v>#DIV/0!</v>
      </c>
      <c r="AI47" s="216" t="e">
        <f t="shared" ref="AI47" si="127">ROUND(AVERAGEIF(AJ47:AJ49,"&gt;0"),0)</f>
        <v>#DIV/0!</v>
      </c>
      <c r="AJ47" s="167">
        <f t="shared" si="9"/>
        <v>0</v>
      </c>
      <c r="AK47" s="129"/>
      <c r="AL47" s="129"/>
      <c r="AM47" s="214" t="e">
        <f t="shared" ref="AM47" si="128">IF(S47="No_existen",5*$AM$10,AN47*$AM$10)</f>
        <v>#DIV/0!</v>
      </c>
      <c r="AN47" s="216" t="e">
        <f t="shared" ref="AN47" si="129">ROUND(AVERAGEIF(AO47:AO49,"&gt;0"),0)</f>
        <v>#DIV/0!</v>
      </c>
      <c r="AO47" s="167">
        <f t="shared" si="11"/>
        <v>0</v>
      </c>
      <c r="AP47" s="129"/>
      <c r="AQ47" s="216" t="e">
        <f t="shared" ref="AQ47" si="130">ROUND(AVERAGE(U47,Y47,AD47,AI47,AN47),0)</f>
        <v>#DIV/0!</v>
      </c>
      <c r="AR47" s="227" t="e">
        <f t="shared" ref="AR47" si="131">IF(AQ47&lt;1.5,"FUERTE",IF(AND(AQ47&gt;=1.5,AQ47&lt;2.5),"ACEPTABLE",IF(AQ47&gt;=5,"INEXISTENTE","DÉBIL")))</f>
        <v>#DIV/0!</v>
      </c>
      <c r="AS47" s="225">
        <f t="shared" ref="AS47" si="132">IF(R47=0,0,ROUND((R47*AQ47),0))</f>
        <v>0</v>
      </c>
      <c r="AT47" s="225" t="str">
        <f t="shared" ref="AT47" si="133">IF(AS47&gt;=36,"GRAVE", IF(AS47&lt;=10, "LEVE", "MODERADO"))</f>
        <v>LEVE</v>
      </c>
      <c r="AU47" s="226"/>
      <c r="AV47" s="226"/>
      <c r="AW47" s="129"/>
      <c r="AX47" s="129"/>
      <c r="AY47" s="168"/>
      <c r="AZ47" s="169"/>
      <c r="BA47" s="170"/>
      <c r="BB47" s="149"/>
      <c r="BC47" s="149"/>
      <c r="BD47" s="149"/>
      <c r="BE47" s="149"/>
      <c r="BF47" s="149"/>
      <c r="BG47" s="149"/>
      <c r="BH47" s="178"/>
    </row>
    <row r="48" spans="1:60" s="160" customFormat="1" ht="64.5" customHeight="1" x14ac:dyDescent="0.2">
      <c r="A48" s="238"/>
      <c r="B48" s="238"/>
      <c r="C48" s="227"/>
      <c r="D48" s="226"/>
      <c r="E48" s="216"/>
      <c r="F48" s="228"/>
      <c r="G48" s="129"/>
      <c r="H48" s="129"/>
      <c r="I48" s="92"/>
      <c r="J48" s="228"/>
      <c r="K48" s="249"/>
      <c r="L48" s="249"/>
      <c r="M48" s="228"/>
      <c r="N48" s="238"/>
      <c r="O48" s="229"/>
      <c r="P48" s="238"/>
      <c r="Q48" s="229"/>
      <c r="R48" s="229"/>
      <c r="S48" s="127"/>
      <c r="T48" s="165">
        <f t="shared" si="17"/>
        <v>0</v>
      </c>
      <c r="U48" s="216"/>
      <c r="V48" s="216"/>
      <c r="W48" s="129"/>
      <c r="X48" s="228"/>
      <c r="Y48" s="214"/>
      <c r="Z48" s="166">
        <f t="shared" si="7"/>
        <v>0</v>
      </c>
      <c r="AA48" s="129"/>
      <c r="AB48" s="129"/>
      <c r="AC48" s="214"/>
      <c r="AD48" s="216"/>
      <c r="AE48" s="167">
        <f t="shared" si="8"/>
        <v>0</v>
      </c>
      <c r="AF48" s="129"/>
      <c r="AG48" s="129"/>
      <c r="AH48" s="214"/>
      <c r="AI48" s="216"/>
      <c r="AJ48" s="167">
        <f t="shared" si="9"/>
        <v>0</v>
      </c>
      <c r="AK48" s="129"/>
      <c r="AL48" s="129"/>
      <c r="AM48" s="214"/>
      <c r="AN48" s="216"/>
      <c r="AO48" s="167">
        <f t="shared" si="11"/>
        <v>0</v>
      </c>
      <c r="AP48" s="129"/>
      <c r="AQ48" s="216"/>
      <c r="AR48" s="227"/>
      <c r="AS48" s="225"/>
      <c r="AT48" s="225"/>
      <c r="AU48" s="226"/>
      <c r="AV48" s="226"/>
      <c r="AW48" s="129"/>
      <c r="AX48" s="129"/>
      <c r="AY48" s="168"/>
      <c r="AZ48" s="169"/>
      <c r="BA48" s="170"/>
      <c r="BB48" s="144"/>
      <c r="BC48" s="144"/>
      <c r="BD48" s="144"/>
      <c r="BE48" s="144"/>
      <c r="BF48" s="144"/>
      <c r="BG48" s="144"/>
      <c r="BH48" s="178"/>
    </row>
    <row r="49" spans="1:60" s="160" customFormat="1" ht="64.5" customHeight="1" x14ac:dyDescent="0.2">
      <c r="A49" s="238"/>
      <c r="B49" s="238"/>
      <c r="C49" s="227"/>
      <c r="D49" s="226"/>
      <c r="E49" s="216"/>
      <c r="F49" s="228"/>
      <c r="G49" s="129"/>
      <c r="H49" s="129"/>
      <c r="I49" s="92"/>
      <c r="J49" s="228"/>
      <c r="K49" s="249"/>
      <c r="L49" s="249"/>
      <c r="M49" s="228"/>
      <c r="N49" s="238"/>
      <c r="O49" s="229"/>
      <c r="P49" s="238"/>
      <c r="Q49" s="229"/>
      <c r="R49" s="229"/>
      <c r="S49" s="127"/>
      <c r="T49" s="165">
        <f t="shared" si="17"/>
        <v>0</v>
      </c>
      <c r="U49" s="216"/>
      <c r="V49" s="216"/>
      <c r="W49" s="129"/>
      <c r="X49" s="228"/>
      <c r="Y49" s="214"/>
      <c r="Z49" s="166">
        <f t="shared" si="7"/>
        <v>0</v>
      </c>
      <c r="AA49" s="129"/>
      <c r="AB49" s="129"/>
      <c r="AC49" s="214"/>
      <c r="AD49" s="216"/>
      <c r="AE49" s="167">
        <f t="shared" si="8"/>
        <v>0</v>
      </c>
      <c r="AF49" s="129"/>
      <c r="AG49" s="129"/>
      <c r="AH49" s="214"/>
      <c r="AI49" s="216"/>
      <c r="AJ49" s="167">
        <f t="shared" si="9"/>
        <v>0</v>
      </c>
      <c r="AK49" s="129"/>
      <c r="AL49" s="129"/>
      <c r="AM49" s="214"/>
      <c r="AN49" s="216"/>
      <c r="AO49" s="167">
        <f t="shared" si="11"/>
        <v>0</v>
      </c>
      <c r="AP49" s="129"/>
      <c r="AQ49" s="216"/>
      <c r="AR49" s="227"/>
      <c r="AS49" s="225"/>
      <c r="AT49" s="225"/>
      <c r="AU49" s="226"/>
      <c r="AV49" s="226"/>
      <c r="AW49" s="129"/>
      <c r="AX49" s="129"/>
      <c r="AY49" s="168"/>
      <c r="AZ49" s="169"/>
      <c r="BA49" s="170"/>
      <c r="BB49" s="144"/>
      <c r="BC49" s="144"/>
      <c r="BD49" s="144"/>
      <c r="BE49" s="144"/>
      <c r="BF49" s="144"/>
      <c r="BG49" s="144"/>
      <c r="BH49" s="178"/>
    </row>
    <row r="50" spans="1:60" s="160" customFormat="1" ht="64.5" customHeight="1" x14ac:dyDescent="0.2">
      <c r="A50" s="238">
        <v>14</v>
      </c>
      <c r="B50" s="238"/>
      <c r="C50" s="227" t="e">
        <f t="shared" ref="C50" si="134">+VLOOKUP(B50,$A$224:$B$266,2,0)</f>
        <v>#N/A</v>
      </c>
      <c r="D50" s="226"/>
      <c r="E50" s="216" t="str">
        <f>IF(D50=$D$194,$E$194,IF(D50=$D$195,$E$195,IF(D50=$D$196,$E$196,IF(D50=$D$197,$E$197,IF(D50=$D$198,$E$198,IF(D50=$D$199,$E$199,IF(D50=$D$200,$E$200,IF(D50=$D$201,$E$201,IF(D50=$D$202,$E$202,IF(D50=$D$203,$E$203,IF(D50=VICERRECTORÍA_ACADÉMICA_,BF194,IF(D50=PLANEACIÓN_,BF196, IF(D50=_VICERRECTORÍA_INVESTIGACIONES_INNOVACIÓN_Y_EXTENSIÓN_,BF195,IF(D50=VICERRECTORÍA_ADMINISTRATIVA_FINANCIERA_,BF197,IF(D50=_VICERRECTORÍA_RESPONSABILIDAD_SOCIAL_Y_BIENESTAR_UNIVERSITARIO_,BF198," ")))))))))))))))</f>
        <v xml:space="preserve"> </v>
      </c>
      <c r="F50" s="228"/>
      <c r="G50" s="129"/>
      <c r="H50" s="129"/>
      <c r="I50" s="92"/>
      <c r="J50" s="228"/>
      <c r="K50" s="238"/>
      <c r="L50" s="228"/>
      <c r="M50" s="228"/>
      <c r="N50" s="238"/>
      <c r="O50" s="229">
        <f t="shared" ref="O50" si="135">IF(N50="ALTA",5,IF(N50="MEDIO ALTA",4,IF(N50="MEDIA",3,IF(N50="MEDIO BAJA",2,IF(N50="BAJA",1,0)))))</f>
        <v>0</v>
      </c>
      <c r="P50" s="238"/>
      <c r="Q50" s="229">
        <f t="shared" ref="Q50" si="136">IF(P50="ALTO",5,IF(P50="MEDIO ALTO",4,IF(P50="MEDIO",3,IF(P50="MEDIO BAJO",2,IF(P50="BAJO",1,0)))))</f>
        <v>0</v>
      </c>
      <c r="R50" s="229">
        <f t="shared" si="44"/>
        <v>0</v>
      </c>
      <c r="S50" s="127"/>
      <c r="T50" s="165">
        <f t="shared" si="17"/>
        <v>0</v>
      </c>
      <c r="U50" s="216" t="e">
        <f>ROUND(AVERAGEIF(T50:T52,"&gt;0"),0)</f>
        <v>#DIV/0!</v>
      </c>
      <c r="V50" s="216" t="e">
        <f t="shared" ref="V50" si="137">U50*0.6</f>
        <v>#DIV/0!</v>
      </c>
      <c r="W50" s="129"/>
      <c r="X50" s="228" t="e">
        <f t="shared" ref="X50" si="138">IF(S50="No_existen",5*$X$10,Y50*$X$10)</f>
        <v>#DIV/0!</v>
      </c>
      <c r="Y50" s="214" t="e">
        <f>ROUND(AVERAGEIF(Z50:Z52,"&gt;0"),0)</f>
        <v>#DIV/0!</v>
      </c>
      <c r="Z50" s="166">
        <f t="shared" si="7"/>
        <v>0</v>
      </c>
      <c r="AA50" s="129"/>
      <c r="AB50" s="129"/>
      <c r="AC50" s="214" t="e">
        <f>IF(S50="No_existen",5*$AC$10,AD50*$AC$10)</f>
        <v>#DIV/0!</v>
      </c>
      <c r="AD50" s="216" t="e">
        <f t="shared" ref="AD50" si="139">ROUND(AVERAGEIF(AE50:AE52,"&gt;0"),0)</f>
        <v>#DIV/0!</v>
      </c>
      <c r="AE50" s="167">
        <f t="shared" si="8"/>
        <v>0</v>
      </c>
      <c r="AF50" s="129"/>
      <c r="AG50" s="129"/>
      <c r="AH50" s="214" t="e">
        <f t="shared" ref="AH50" si="140">IF(S50="No_existen",5*$AH$10,AI50*$AH$10)</f>
        <v>#DIV/0!</v>
      </c>
      <c r="AI50" s="216" t="e">
        <f>ROUND(AVERAGEIF(AJ50:AJ52,"&gt;0"),0)</f>
        <v>#DIV/0!</v>
      </c>
      <c r="AJ50" s="167">
        <f t="shared" si="9"/>
        <v>0</v>
      </c>
      <c r="AK50" s="129"/>
      <c r="AL50" s="129"/>
      <c r="AM50" s="214" t="e">
        <f t="shared" ref="AM50" si="141">IF(S50="No_existen",5*$AM$10,AN50*$AM$10)</f>
        <v>#DIV/0!</v>
      </c>
      <c r="AN50" s="216" t="e">
        <f t="shared" ref="AN50" si="142">ROUND(AVERAGEIF(AO50:AO52,"&gt;0"),0)</f>
        <v>#DIV/0!</v>
      </c>
      <c r="AO50" s="167">
        <f t="shared" si="11"/>
        <v>0</v>
      </c>
      <c r="AP50" s="129"/>
      <c r="AQ50" s="216" t="e">
        <f t="shared" ref="AQ50" si="143">ROUND(AVERAGE(U50,Y50,AD50,AI50,AN50),0)</f>
        <v>#DIV/0!</v>
      </c>
      <c r="AR50" s="227" t="e">
        <f t="shared" ref="AR50" si="144">IF(AQ50&lt;1.5,"FUERTE",IF(AND(AQ50&gt;=1.5,AQ50&lt;2.5),"ACEPTABLE",IF(AQ50&gt;=5,"INEXISTENTE","DÉBIL")))</f>
        <v>#DIV/0!</v>
      </c>
      <c r="AS50" s="225">
        <f t="shared" ref="AS50" si="145">IF(R50=0,0,ROUND((R50*AQ50),0))</f>
        <v>0</v>
      </c>
      <c r="AT50" s="225" t="str">
        <f t="shared" ref="AT50" si="146">IF(AS50&gt;=36,"GRAVE", IF(AS50&lt;=10, "LEVE", "MODERADO"))</f>
        <v>LEVE</v>
      </c>
      <c r="AU50" s="226"/>
      <c r="AV50" s="226"/>
      <c r="AW50" s="129"/>
      <c r="AX50" s="129"/>
      <c r="AY50" s="168"/>
      <c r="AZ50" s="169"/>
      <c r="BA50" s="170"/>
      <c r="BB50" s="149"/>
      <c r="BC50" s="149"/>
      <c r="BD50" s="149"/>
      <c r="BE50" s="149"/>
      <c r="BF50" s="149"/>
      <c r="BG50" s="149"/>
      <c r="BH50" s="178"/>
    </row>
    <row r="51" spans="1:60" s="160" customFormat="1" ht="64.5" customHeight="1" x14ac:dyDescent="0.2">
      <c r="A51" s="238"/>
      <c r="B51" s="238"/>
      <c r="C51" s="227"/>
      <c r="D51" s="226"/>
      <c r="E51" s="216"/>
      <c r="F51" s="228"/>
      <c r="G51" s="129"/>
      <c r="H51" s="129"/>
      <c r="I51" s="92"/>
      <c r="J51" s="228"/>
      <c r="K51" s="228"/>
      <c r="L51" s="228"/>
      <c r="M51" s="228"/>
      <c r="N51" s="238"/>
      <c r="O51" s="229"/>
      <c r="P51" s="238"/>
      <c r="Q51" s="229"/>
      <c r="R51" s="229"/>
      <c r="S51" s="127"/>
      <c r="T51" s="165">
        <f t="shared" si="17"/>
        <v>0</v>
      </c>
      <c r="U51" s="216"/>
      <c r="V51" s="216"/>
      <c r="W51" s="129"/>
      <c r="X51" s="228"/>
      <c r="Y51" s="214"/>
      <c r="Z51" s="166">
        <f t="shared" si="7"/>
        <v>0</v>
      </c>
      <c r="AA51" s="129"/>
      <c r="AB51" s="129"/>
      <c r="AC51" s="214"/>
      <c r="AD51" s="216"/>
      <c r="AE51" s="167">
        <f t="shared" si="8"/>
        <v>0</v>
      </c>
      <c r="AF51" s="129"/>
      <c r="AG51" s="129"/>
      <c r="AH51" s="214"/>
      <c r="AI51" s="216"/>
      <c r="AJ51" s="167">
        <f t="shared" si="9"/>
        <v>0</v>
      </c>
      <c r="AK51" s="129"/>
      <c r="AL51" s="129"/>
      <c r="AM51" s="214"/>
      <c r="AN51" s="216"/>
      <c r="AO51" s="167">
        <f t="shared" si="11"/>
        <v>0</v>
      </c>
      <c r="AP51" s="129"/>
      <c r="AQ51" s="216"/>
      <c r="AR51" s="227"/>
      <c r="AS51" s="225"/>
      <c r="AT51" s="225"/>
      <c r="AU51" s="226"/>
      <c r="AV51" s="226"/>
      <c r="AW51" s="129"/>
      <c r="AX51" s="129"/>
      <c r="AY51" s="168"/>
      <c r="AZ51" s="169"/>
      <c r="BA51" s="170"/>
      <c r="BB51" s="144"/>
      <c r="BC51" s="144"/>
      <c r="BD51" s="144"/>
      <c r="BE51" s="144"/>
      <c r="BF51" s="144"/>
      <c r="BG51" s="144"/>
      <c r="BH51" s="178"/>
    </row>
    <row r="52" spans="1:60" s="160" customFormat="1" ht="64.5" customHeight="1" x14ac:dyDescent="0.2">
      <c r="A52" s="238"/>
      <c r="B52" s="238"/>
      <c r="C52" s="227"/>
      <c r="D52" s="226"/>
      <c r="E52" s="216"/>
      <c r="F52" s="228"/>
      <c r="G52" s="129"/>
      <c r="H52" s="129"/>
      <c r="I52" s="92"/>
      <c r="J52" s="228"/>
      <c r="K52" s="228"/>
      <c r="L52" s="228"/>
      <c r="M52" s="228"/>
      <c r="N52" s="238"/>
      <c r="O52" s="229"/>
      <c r="P52" s="238"/>
      <c r="Q52" s="229"/>
      <c r="R52" s="229"/>
      <c r="S52" s="127"/>
      <c r="T52" s="165">
        <f t="shared" si="17"/>
        <v>0</v>
      </c>
      <c r="U52" s="216"/>
      <c r="V52" s="216"/>
      <c r="W52" s="129"/>
      <c r="X52" s="228"/>
      <c r="Y52" s="214"/>
      <c r="Z52" s="166">
        <f t="shared" si="7"/>
        <v>0</v>
      </c>
      <c r="AA52" s="129"/>
      <c r="AB52" s="129"/>
      <c r="AC52" s="214"/>
      <c r="AD52" s="216"/>
      <c r="AE52" s="167">
        <f t="shared" si="8"/>
        <v>0</v>
      </c>
      <c r="AF52" s="129"/>
      <c r="AG52" s="129"/>
      <c r="AH52" s="214"/>
      <c r="AI52" s="216"/>
      <c r="AJ52" s="167">
        <f t="shared" si="9"/>
        <v>0</v>
      </c>
      <c r="AK52" s="129"/>
      <c r="AL52" s="129"/>
      <c r="AM52" s="214"/>
      <c r="AN52" s="216"/>
      <c r="AO52" s="167">
        <f t="shared" si="11"/>
        <v>0</v>
      </c>
      <c r="AP52" s="129"/>
      <c r="AQ52" s="216"/>
      <c r="AR52" s="227"/>
      <c r="AS52" s="225"/>
      <c r="AT52" s="225"/>
      <c r="AU52" s="226"/>
      <c r="AV52" s="226"/>
      <c r="AW52" s="129"/>
      <c r="AX52" s="129"/>
      <c r="AY52" s="168"/>
      <c r="AZ52" s="169"/>
      <c r="BA52" s="170"/>
      <c r="BB52" s="144"/>
      <c r="BC52" s="144"/>
      <c r="BD52" s="144"/>
      <c r="BE52" s="144"/>
      <c r="BF52" s="144"/>
      <c r="BG52" s="144"/>
      <c r="BH52" s="178"/>
    </row>
    <row r="53" spans="1:60" s="160" customFormat="1" ht="64.5" customHeight="1" x14ac:dyDescent="0.2">
      <c r="A53" s="238">
        <v>15</v>
      </c>
      <c r="B53" s="238"/>
      <c r="C53" s="227" t="e">
        <f t="shared" ref="C53" si="147">+VLOOKUP(B53,$A$224:$B$266,2,0)</f>
        <v>#N/A</v>
      </c>
      <c r="D53" s="226"/>
      <c r="E53" s="216" t="str">
        <f>IF(D53=$D$194,$E$194,IF(D53=$D$195,$E$195,IF(D53=$D$196,$E$196,IF(D53=$D$197,$E$197,IF(D53=$D$198,$E$198,IF(D53=$D$199,$E$199,IF(D53=$D$200,$E$200,IF(D53=$D$201,$E$201,IF(D53=$D$202,$E$202,IF(D53=$D$203,$E$203,IF(D53=VICERRECTORÍA_ACADÉMICA_,BF194,IF(D53=PLANEACIÓN_,BF196, IF(D53=_VICERRECTORÍA_INVESTIGACIONES_INNOVACIÓN_Y_EXTENSIÓN_,BF195,IF(D53=VICERRECTORÍA_ADMINISTRATIVA_FINANCIERA_,BF197,IF(D53=_VICERRECTORÍA_RESPONSABILIDAD_SOCIAL_Y_BIENESTAR_UNIVERSITARIO_,BF198," ")))))))))))))))</f>
        <v xml:space="preserve"> </v>
      </c>
      <c r="F53" s="228"/>
      <c r="G53" s="129"/>
      <c r="H53" s="129"/>
      <c r="I53" s="92"/>
      <c r="J53" s="228"/>
      <c r="K53" s="238"/>
      <c r="L53" s="228"/>
      <c r="M53" s="228"/>
      <c r="N53" s="238"/>
      <c r="O53" s="229">
        <f t="shared" ref="O53" si="148">IF(N53="ALTA",5,IF(N53="MEDIO ALTA",4,IF(N53="MEDIA",3,IF(N53="MEDIO BAJA",2,IF(N53="BAJA",1,0)))))</f>
        <v>0</v>
      </c>
      <c r="P53" s="238"/>
      <c r="Q53" s="229">
        <f t="shared" ref="Q53" si="149">IF(P53="ALTO",5,IF(P53="MEDIO ALTO",4,IF(P53="MEDIO",3,IF(P53="MEDIO BAJO",2,IF(P53="BAJO",1,0)))))</f>
        <v>0</v>
      </c>
      <c r="R53" s="229">
        <f t="shared" si="44"/>
        <v>0</v>
      </c>
      <c r="S53" s="127"/>
      <c r="T53" s="165">
        <f t="shared" si="17"/>
        <v>0</v>
      </c>
      <c r="U53" s="216" t="e">
        <f>ROUND(AVERAGEIF(T53:T55,"&gt;0"),0)</f>
        <v>#DIV/0!</v>
      </c>
      <c r="V53" s="216" t="e">
        <f>U53*0.6</f>
        <v>#DIV/0!</v>
      </c>
      <c r="W53" s="129"/>
      <c r="X53" s="228" t="e">
        <f>IF(S53="No_existen",5*$X$10,Y53*$X$10)</f>
        <v>#DIV/0!</v>
      </c>
      <c r="Y53" s="214" t="e">
        <f t="shared" ref="Y53" si="150">ROUND(AVERAGEIF(Z53:Z55,"&gt;0"),0)</f>
        <v>#DIV/0!</v>
      </c>
      <c r="Z53" s="166">
        <f t="shared" si="7"/>
        <v>0</v>
      </c>
      <c r="AA53" s="129"/>
      <c r="AB53" s="129"/>
      <c r="AC53" s="214" t="e">
        <f t="shared" ref="AC53" si="151">IF(S53="No_existen",5*$AC$10,AD53*$AC$10)</f>
        <v>#DIV/0!</v>
      </c>
      <c r="AD53" s="216" t="e">
        <f>ROUND(AVERAGEIF(AE53:AE55,"&gt;0"),0)</f>
        <v>#DIV/0!</v>
      </c>
      <c r="AE53" s="167">
        <f t="shared" si="8"/>
        <v>0</v>
      </c>
      <c r="AF53" s="129"/>
      <c r="AG53" s="129"/>
      <c r="AH53" s="214" t="e">
        <f>IF(S53="No_existen",5*$AH$10,AI53*$AH$10)</f>
        <v>#DIV/0!</v>
      </c>
      <c r="AI53" s="216" t="e">
        <f t="shared" ref="AI53" si="152">ROUND(AVERAGEIF(AJ53:AJ55,"&gt;0"),0)</f>
        <v>#DIV/0!</v>
      </c>
      <c r="AJ53" s="167">
        <f t="shared" si="9"/>
        <v>0</v>
      </c>
      <c r="AK53" s="129"/>
      <c r="AL53" s="129"/>
      <c r="AM53" s="214" t="e">
        <f t="shared" ref="AM53" si="153">IF(S53="No_existen",5*$AM$10,AN53*$AM$10)</f>
        <v>#DIV/0!</v>
      </c>
      <c r="AN53" s="216" t="e">
        <f t="shared" ref="AN53" si="154">ROUND(AVERAGEIF(AO53:AO55,"&gt;0"),0)</f>
        <v>#DIV/0!</v>
      </c>
      <c r="AO53" s="167">
        <f t="shared" si="11"/>
        <v>0</v>
      </c>
      <c r="AP53" s="129"/>
      <c r="AQ53" s="216" t="e">
        <f t="shared" ref="AQ53" si="155">ROUND(AVERAGE(U53,Y53,AD53,AI53,AN53),0)</f>
        <v>#DIV/0!</v>
      </c>
      <c r="AR53" s="227" t="e">
        <f t="shared" ref="AR53" si="156">IF(AQ53&lt;1.5,"FUERTE",IF(AND(AQ53&gt;=1.5,AQ53&lt;2.5),"ACEPTABLE",IF(AQ53&gt;=5,"INEXISTENTE","DÉBIL")))</f>
        <v>#DIV/0!</v>
      </c>
      <c r="AS53" s="225">
        <f t="shared" ref="AS53" si="157">IF(R53=0,0,ROUND((R53*AQ53),0))</f>
        <v>0</v>
      </c>
      <c r="AT53" s="225" t="str">
        <f t="shared" ref="AT53" si="158">IF(AS53&gt;=36,"GRAVE", IF(AS53&lt;=10, "LEVE", "MODERADO"))</f>
        <v>LEVE</v>
      </c>
      <c r="AU53" s="226"/>
      <c r="AV53" s="226"/>
      <c r="AW53" s="129"/>
      <c r="AX53" s="129"/>
      <c r="AY53" s="168"/>
      <c r="AZ53" s="169"/>
      <c r="BA53" s="170"/>
      <c r="BB53" s="149"/>
      <c r="BC53" s="149"/>
      <c r="BD53" s="149"/>
      <c r="BE53" s="149"/>
      <c r="BF53" s="149"/>
      <c r="BG53" s="149"/>
      <c r="BH53" s="178"/>
    </row>
    <row r="54" spans="1:60" s="160" customFormat="1" ht="64.5" customHeight="1" x14ac:dyDescent="0.2">
      <c r="A54" s="238"/>
      <c r="B54" s="238"/>
      <c r="C54" s="227"/>
      <c r="D54" s="226"/>
      <c r="E54" s="216"/>
      <c r="F54" s="228"/>
      <c r="G54" s="129"/>
      <c r="H54" s="129"/>
      <c r="I54" s="92"/>
      <c r="J54" s="228"/>
      <c r="K54" s="228"/>
      <c r="L54" s="228"/>
      <c r="M54" s="228"/>
      <c r="N54" s="238"/>
      <c r="O54" s="229"/>
      <c r="P54" s="238"/>
      <c r="Q54" s="229"/>
      <c r="R54" s="229"/>
      <c r="S54" s="127"/>
      <c r="T54" s="165">
        <f t="shared" si="17"/>
        <v>0</v>
      </c>
      <c r="U54" s="216"/>
      <c r="V54" s="216"/>
      <c r="W54" s="129"/>
      <c r="X54" s="228"/>
      <c r="Y54" s="214"/>
      <c r="Z54" s="166">
        <f t="shared" si="7"/>
        <v>0</v>
      </c>
      <c r="AA54" s="129"/>
      <c r="AB54" s="129"/>
      <c r="AC54" s="214"/>
      <c r="AD54" s="216"/>
      <c r="AE54" s="167">
        <f t="shared" si="8"/>
        <v>0</v>
      </c>
      <c r="AF54" s="129"/>
      <c r="AG54" s="129"/>
      <c r="AH54" s="214"/>
      <c r="AI54" s="216"/>
      <c r="AJ54" s="167">
        <f t="shared" si="9"/>
        <v>0</v>
      </c>
      <c r="AK54" s="129"/>
      <c r="AL54" s="129"/>
      <c r="AM54" s="214"/>
      <c r="AN54" s="216"/>
      <c r="AO54" s="167">
        <f t="shared" si="11"/>
        <v>0</v>
      </c>
      <c r="AP54" s="129"/>
      <c r="AQ54" s="216"/>
      <c r="AR54" s="227"/>
      <c r="AS54" s="225"/>
      <c r="AT54" s="225"/>
      <c r="AU54" s="226"/>
      <c r="AV54" s="226"/>
      <c r="AW54" s="129"/>
      <c r="AX54" s="129"/>
      <c r="AY54" s="168"/>
      <c r="AZ54" s="169"/>
      <c r="BA54" s="170"/>
      <c r="BB54" s="144"/>
      <c r="BC54" s="144"/>
      <c r="BD54" s="144"/>
      <c r="BE54" s="144"/>
      <c r="BF54" s="144"/>
      <c r="BG54" s="144"/>
      <c r="BH54" s="178"/>
    </row>
    <row r="55" spans="1:60" s="160" customFormat="1" ht="64.5" customHeight="1" x14ac:dyDescent="0.2">
      <c r="A55" s="238"/>
      <c r="B55" s="238"/>
      <c r="C55" s="227"/>
      <c r="D55" s="226"/>
      <c r="E55" s="216"/>
      <c r="F55" s="228"/>
      <c r="G55" s="129"/>
      <c r="H55" s="129"/>
      <c r="I55" s="92"/>
      <c r="J55" s="228"/>
      <c r="K55" s="228"/>
      <c r="L55" s="228"/>
      <c r="M55" s="228"/>
      <c r="N55" s="238"/>
      <c r="O55" s="229"/>
      <c r="P55" s="238"/>
      <c r="Q55" s="229"/>
      <c r="R55" s="229"/>
      <c r="S55" s="127"/>
      <c r="T55" s="165">
        <f t="shared" si="17"/>
        <v>0</v>
      </c>
      <c r="U55" s="216"/>
      <c r="V55" s="216"/>
      <c r="W55" s="129"/>
      <c r="X55" s="228"/>
      <c r="Y55" s="214"/>
      <c r="Z55" s="166">
        <f t="shared" si="7"/>
        <v>0</v>
      </c>
      <c r="AA55" s="129"/>
      <c r="AB55" s="129"/>
      <c r="AC55" s="214"/>
      <c r="AD55" s="216"/>
      <c r="AE55" s="167">
        <f t="shared" si="8"/>
        <v>0</v>
      </c>
      <c r="AF55" s="129"/>
      <c r="AG55" s="129"/>
      <c r="AH55" s="214"/>
      <c r="AI55" s="216"/>
      <c r="AJ55" s="167">
        <f t="shared" si="9"/>
        <v>0</v>
      </c>
      <c r="AK55" s="129"/>
      <c r="AL55" s="129"/>
      <c r="AM55" s="214"/>
      <c r="AN55" s="216"/>
      <c r="AO55" s="167">
        <f t="shared" si="11"/>
        <v>0</v>
      </c>
      <c r="AP55" s="129"/>
      <c r="AQ55" s="216"/>
      <c r="AR55" s="227"/>
      <c r="AS55" s="225"/>
      <c r="AT55" s="225"/>
      <c r="AU55" s="226"/>
      <c r="AV55" s="226"/>
      <c r="AW55" s="129"/>
      <c r="AX55" s="129"/>
      <c r="AY55" s="168"/>
      <c r="AZ55" s="169"/>
      <c r="BA55" s="170"/>
      <c r="BB55" s="149"/>
      <c r="BC55" s="149"/>
      <c r="BD55" s="149"/>
      <c r="BE55" s="149"/>
      <c r="BF55" s="149"/>
      <c r="BG55" s="149"/>
      <c r="BH55" s="178"/>
    </row>
    <row r="56" spans="1:60" s="160" customFormat="1" ht="64.5" customHeight="1" x14ac:dyDescent="0.2">
      <c r="A56" s="238">
        <v>16</v>
      </c>
      <c r="B56" s="238"/>
      <c r="C56" s="227" t="e">
        <f t="shared" ref="C56" si="159">+VLOOKUP(B56,$A$224:$B$266,2,0)</f>
        <v>#N/A</v>
      </c>
      <c r="D56" s="226"/>
      <c r="E56" s="216" t="str">
        <f>IF(D56=$D$194,$E$194,IF(D56=$D$195,$E$195,IF(D56=$D$196,$E$196,IF(D56=$D$197,$E$197,IF(D56=$D$198,$E$198,IF(D56=$D$199,$E$199,IF(D56=$D$200,$E$200,IF(D56=$D$201,$E$201,IF(D56=$D$202,$E$202,IF(D56=$D$203,$E$203,IF(D56=VICERRECTORÍA_ACADÉMICA_,BF194,IF(D56=PLANEACIÓN_,BF196, IF(D56=_VICERRECTORÍA_INVESTIGACIONES_INNOVACIÓN_Y_EXTENSIÓN_,BF195,IF(D56=VICERRECTORÍA_ADMINISTRATIVA_FINANCIERA_,BF197,IF(D56=_VICERRECTORÍA_RESPONSABILIDAD_SOCIAL_Y_BIENESTAR_UNIVERSITARIO_,BF198," ")))))))))))))))</f>
        <v xml:space="preserve"> </v>
      </c>
      <c r="F56" s="228"/>
      <c r="G56" s="129"/>
      <c r="H56" s="129"/>
      <c r="I56" s="92"/>
      <c r="J56" s="228"/>
      <c r="K56" s="238"/>
      <c r="L56" s="228"/>
      <c r="M56" s="228"/>
      <c r="N56" s="238"/>
      <c r="O56" s="229">
        <f t="shared" ref="O56" si="160">IF(N56="ALTA",5,IF(N56="MEDIO ALTA",4,IF(N56="MEDIA",3,IF(N56="MEDIO BAJA",2,IF(N56="BAJA",1,0)))))</f>
        <v>0</v>
      </c>
      <c r="P56" s="238"/>
      <c r="Q56" s="229">
        <f t="shared" ref="Q56" si="161">IF(P56="ALTO",5,IF(P56="MEDIO ALTO",4,IF(P56="MEDIO",3,IF(P56="MEDIO BAJO",2,IF(P56="BAJO",1,0)))))</f>
        <v>0</v>
      </c>
      <c r="R56" s="229">
        <f t="shared" si="44"/>
        <v>0</v>
      </c>
      <c r="S56" s="127"/>
      <c r="T56" s="165">
        <f t="shared" si="17"/>
        <v>0</v>
      </c>
      <c r="U56" s="216" t="e">
        <f>ROUND(AVERAGEIF(T56:T58,"&gt;0"),0)</f>
        <v>#DIV/0!</v>
      </c>
      <c r="V56" s="216" t="e">
        <f>U56*0.6</f>
        <v>#DIV/0!</v>
      </c>
      <c r="W56" s="129"/>
      <c r="X56" s="228" t="e">
        <f t="shared" ref="X56" si="162">IF(S56="No_existen",5*$X$10,Y56*$X$10)</f>
        <v>#DIV/0!</v>
      </c>
      <c r="Y56" s="214" t="e">
        <f>ROUND(AVERAGEIF(Z56:Z58,"&gt;0"),0)</f>
        <v>#DIV/0!</v>
      </c>
      <c r="Z56" s="166">
        <f t="shared" si="7"/>
        <v>0</v>
      </c>
      <c r="AA56" s="129"/>
      <c r="AB56" s="129"/>
      <c r="AC56" s="214" t="e">
        <f t="shared" ref="AC56" si="163">IF(S56="No_existen",5*$AC$10,AD56*$AC$10)</f>
        <v>#DIV/0!</v>
      </c>
      <c r="AD56" s="216" t="e">
        <f t="shared" ref="AD56" si="164">ROUND(AVERAGEIF(AE56:AE58,"&gt;0"),0)</f>
        <v>#DIV/0!</v>
      </c>
      <c r="AE56" s="167">
        <f t="shared" si="8"/>
        <v>0</v>
      </c>
      <c r="AF56" s="129"/>
      <c r="AG56" s="129"/>
      <c r="AH56" s="214" t="e">
        <f t="shared" ref="AH56" si="165">IF(S56="No_existen",5*$AH$10,AI56*$AH$10)</f>
        <v>#DIV/0!</v>
      </c>
      <c r="AI56" s="216" t="e">
        <f t="shared" ref="AI56" si="166">ROUND(AVERAGEIF(AJ56:AJ58,"&gt;0"),0)</f>
        <v>#DIV/0!</v>
      </c>
      <c r="AJ56" s="167">
        <f t="shared" si="9"/>
        <v>0</v>
      </c>
      <c r="AK56" s="129"/>
      <c r="AL56" s="129"/>
      <c r="AM56" s="214" t="e">
        <f t="shared" ref="AM56" si="167">IF(S56="No_existen",5*$AM$10,AN56*$AM$10)</f>
        <v>#DIV/0!</v>
      </c>
      <c r="AN56" s="216" t="e">
        <f t="shared" ref="AN56" si="168">ROUND(AVERAGEIF(AO56:AO58,"&gt;0"),0)</f>
        <v>#DIV/0!</v>
      </c>
      <c r="AO56" s="167">
        <f t="shared" si="11"/>
        <v>0</v>
      </c>
      <c r="AP56" s="129"/>
      <c r="AQ56" s="216" t="e">
        <f t="shared" ref="AQ56" si="169">ROUND(AVERAGE(U56,Y56,AD56,AI56,AN56),0)</f>
        <v>#DIV/0!</v>
      </c>
      <c r="AR56" s="227" t="e">
        <f t="shared" ref="AR56" si="170">IF(AQ56&lt;1.5,"FUERTE",IF(AND(AQ56&gt;=1.5,AQ56&lt;2.5),"ACEPTABLE",IF(AQ56&gt;=5,"INEXISTENTE","DÉBIL")))</f>
        <v>#DIV/0!</v>
      </c>
      <c r="AS56" s="225">
        <f t="shared" ref="AS56" si="171">IF(R56=0,0,ROUND((R56*AQ56),0))</f>
        <v>0</v>
      </c>
      <c r="AT56" s="225" t="str">
        <f t="shared" ref="AT56" si="172">IF(AS56&gt;=36,"GRAVE", IF(AS56&lt;=10, "LEVE", "MODERADO"))</f>
        <v>LEVE</v>
      </c>
      <c r="AU56" s="226"/>
      <c r="AV56" s="226"/>
      <c r="AW56" s="129"/>
      <c r="AX56" s="129"/>
      <c r="AY56" s="168"/>
      <c r="AZ56" s="169"/>
      <c r="BA56" s="170"/>
      <c r="BB56" s="144"/>
      <c r="BC56" s="144"/>
      <c r="BD56" s="144"/>
      <c r="BE56" s="144"/>
      <c r="BF56" s="144"/>
      <c r="BG56" s="144"/>
      <c r="BH56" s="178"/>
    </row>
    <row r="57" spans="1:60" s="160" customFormat="1" ht="64.5" customHeight="1" x14ac:dyDescent="0.2">
      <c r="A57" s="238"/>
      <c r="B57" s="238"/>
      <c r="C57" s="227"/>
      <c r="D57" s="226"/>
      <c r="E57" s="216"/>
      <c r="F57" s="228"/>
      <c r="G57" s="129"/>
      <c r="H57" s="129"/>
      <c r="I57" s="92"/>
      <c r="J57" s="228"/>
      <c r="K57" s="228"/>
      <c r="L57" s="228"/>
      <c r="M57" s="228"/>
      <c r="N57" s="238"/>
      <c r="O57" s="229"/>
      <c r="P57" s="238"/>
      <c r="Q57" s="229"/>
      <c r="R57" s="229"/>
      <c r="S57" s="127"/>
      <c r="T57" s="165">
        <f t="shared" si="17"/>
        <v>0</v>
      </c>
      <c r="U57" s="216"/>
      <c r="V57" s="216"/>
      <c r="W57" s="129"/>
      <c r="X57" s="228"/>
      <c r="Y57" s="214"/>
      <c r="Z57" s="166">
        <f t="shared" si="7"/>
        <v>0</v>
      </c>
      <c r="AA57" s="129"/>
      <c r="AB57" s="129"/>
      <c r="AC57" s="214"/>
      <c r="AD57" s="216"/>
      <c r="AE57" s="167">
        <f t="shared" si="8"/>
        <v>0</v>
      </c>
      <c r="AF57" s="129"/>
      <c r="AG57" s="129"/>
      <c r="AH57" s="214"/>
      <c r="AI57" s="216"/>
      <c r="AJ57" s="167">
        <f t="shared" si="9"/>
        <v>0</v>
      </c>
      <c r="AK57" s="129"/>
      <c r="AL57" s="129"/>
      <c r="AM57" s="214"/>
      <c r="AN57" s="216"/>
      <c r="AO57" s="167">
        <f t="shared" si="11"/>
        <v>0</v>
      </c>
      <c r="AP57" s="129"/>
      <c r="AQ57" s="216"/>
      <c r="AR57" s="227"/>
      <c r="AS57" s="225"/>
      <c r="AT57" s="225"/>
      <c r="AU57" s="226"/>
      <c r="AV57" s="226"/>
      <c r="AW57" s="129"/>
      <c r="AX57" s="129"/>
      <c r="AY57" s="168"/>
      <c r="AZ57" s="169"/>
      <c r="BA57" s="170"/>
      <c r="BB57" s="144"/>
      <c r="BC57" s="144"/>
      <c r="BD57" s="144"/>
      <c r="BE57" s="144"/>
      <c r="BF57" s="144"/>
      <c r="BG57" s="144"/>
      <c r="BH57" s="178"/>
    </row>
    <row r="58" spans="1:60" s="160" customFormat="1" ht="64.5" customHeight="1" x14ac:dyDescent="0.2">
      <c r="A58" s="238"/>
      <c r="B58" s="238"/>
      <c r="C58" s="227"/>
      <c r="D58" s="226"/>
      <c r="E58" s="216"/>
      <c r="F58" s="228"/>
      <c r="G58" s="129"/>
      <c r="H58" s="129"/>
      <c r="I58" s="92"/>
      <c r="J58" s="228"/>
      <c r="K58" s="228"/>
      <c r="L58" s="228"/>
      <c r="M58" s="228"/>
      <c r="N58" s="238"/>
      <c r="O58" s="229"/>
      <c r="P58" s="238"/>
      <c r="Q58" s="229"/>
      <c r="R58" s="229"/>
      <c r="S58" s="127"/>
      <c r="T58" s="165">
        <f t="shared" si="17"/>
        <v>0</v>
      </c>
      <c r="U58" s="216"/>
      <c r="V58" s="216"/>
      <c r="W58" s="129"/>
      <c r="X58" s="228"/>
      <c r="Y58" s="214"/>
      <c r="Z58" s="166">
        <f t="shared" si="7"/>
        <v>0</v>
      </c>
      <c r="AA58" s="129"/>
      <c r="AB58" s="129"/>
      <c r="AC58" s="214"/>
      <c r="AD58" s="216"/>
      <c r="AE58" s="167">
        <f t="shared" si="8"/>
        <v>0</v>
      </c>
      <c r="AF58" s="129"/>
      <c r="AG58" s="129"/>
      <c r="AH58" s="214"/>
      <c r="AI58" s="216"/>
      <c r="AJ58" s="167">
        <f t="shared" si="9"/>
        <v>0</v>
      </c>
      <c r="AK58" s="129"/>
      <c r="AL58" s="129"/>
      <c r="AM58" s="214"/>
      <c r="AN58" s="216"/>
      <c r="AO58" s="167">
        <f t="shared" si="11"/>
        <v>0</v>
      </c>
      <c r="AP58" s="129"/>
      <c r="AQ58" s="216"/>
      <c r="AR58" s="227"/>
      <c r="AS58" s="225"/>
      <c r="AT58" s="225"/>
      <c r="AU58" s="226"/>
      <c r="AV58" s="226"/>
      <c r="AW58" s="129"/>
      <c r="AX58" s="129"/>
      <c r="AY58" s="168"/>
      <c r="AZ58" s="169"/>
      <c r="BA58" s="170"/>
      <c r="BB58" s="149"/>
      <c r="BC58" s="149"/>
      <c r="BD58" s="149"/>
      <c r="BE58" s="149"/>
      <c r="BF58" s="149"/>
      <c r="BG58" s="149"/>
      <c r="BH58" s="178"/>
    </row>
    <row r="59" spans="1:60" s="160" customFormat="1" ht="64.5" customHeight="1" x14ac:dyDescent="0.2">
      <c r="A59" s="238">
        <v>17</v>
      </c>
      <c r="B59" s="238"/>
      <c r="C59" s="227" t="e">
        <f t="shared" ref="C59" si="173">+VLOOKUP(B59,$A$224:$B$266,2,0)</f>
        <v>#N/A</v>
      </c>
      <c r="D59" s="226"/>
      <c r="E59" s="216" t="str">
        <f>IF(D59=$D$194,$E$194,IF(D59=$D$195,$E$195,IF(D59=$D$196,$E$196,IF(D59=$D$197,$E$197,IF(D59=$D$198,$E$198,IF(D59=$D$199,$E$199,IF(D59=$D$200,$E$200,IF(D59=$D$201,$E$201,IF(D59=$D$202,$E$202,IF(D59=$D$203,$E$203,IF(D59=VICERRECTORÍA_ACADÉMICA_,BF194,IF(D59=PLANEACIÓN_,BF196, IF(D59=_VICERRECTORÍA_INVESTIGACIONES_INNOVACIÓN_Y_EXTENSIÓN_,BF195,IF(D59=VICERRECTORÍA_ADMINISTRATIVA_FINANCIERA_,BF197,IF(D59=_VICERRECTORÍA_RESPONSABILIDAD_SOCIAL_Y_BIENESTAR_UNIVERSITARIO_,BF198," ")))))))))))))))</f>
        <v xml:space="preserve"> </v>
      </c>
      <c r="F59" s="228"/>
      <c r="G59" s="129"/>
      <c r="H59" s="129"/>
      <c r="I59" s="92"/>
      <c r="J59" s="228"/>
      <c r="K59" s="238"/>
      <c r="L59" s="228"/>
      <c r="M59" s="228"/>
      <c r="N59" s="238"/>
      <c r="O59" s="229">
        <f t="shared" ref="O59" si="174">IF(N59="ALTA",5,IF(N59="MEDIO ALTA",4,IF(N59="MEDIA",3,IF(N59="MEDIO BAJA",2,IF(N59="BAJA",1,0)))))</f>
        <v>0</v>
      </c>
      <c r="P59" s="238"/>
      <c r="Q59" s="229">
        <f t="shared" ref="Q59" si="175">IF(P59="ALTO",5,IF(P59="MEDIO ALTO",4,IF(P59="MEDIO",3,IF(P59="MEDIO BAJO",2,IF(P59="BAJO",1,0)))))</f>
        <v>0</v>
      </c>
      <c r="R59" s="229">
        <f t="shared" si="44"/>
        <v>0</v>
      </c>
      <c r="S59" s="127"/>
      <c r="T59" s="165">
        <f t="shared" si="17"/>
        <v>0</v>
      </c>
      <c r="U59" s="216" t="e">
        <f>ROUND(AVERAGEIF(T59:T61,"&gt;0"),0)</f>
        <v>#DIV/0!</v>
      </c>
      <c r="V59" s="216" t="e">
        <f>U59*0.6</f>
        <v>#DIV/0!</v>
      </c>
      <c r="W59" s="129"/>
      <c r="X59" s="228" t="e">
        <f t="shared" ref="X59" si="176">IF(S59="No_existen",5*$X$10,Y59*$X$10)</f>
        <v>#DIV/0!</v>
      </c>
      <c r="Y59" s="214" t="e">
        <f t="shared" ref="Y59" si="177">ROUND(AVERAGEIF(Z59:Z61,"&gt;0"),0)</f>
        <v>#DIV/0!</v>
      </c>
      <c r="Z59" s="166">
        <f t="shared" si="7"/>
        <v>0</v>
      </c>
      <c r="AA59" s="129"/>
      <c r="AB59" s="129"/>
      <c r="AC59" s="214" t="e">
        <f t="shared" ref="AC59" si="178">IF(S59="No_existen",5*$AC$10,AD59*$AC$10)</f>
        <v>#DIV/0!</v>
      </c>
      <c r="AD59" s="216" t="e">
        <f>ROUND(AVERAGEIF(AE59:AE61,"&gt;0"),0)</f>
        <v>#DIV/0!</v>
      </c>
      <c r="AE59" s="167">
        <f t="shared" si="8"/>
        <v>0</v>
      </c>
      <c r="AF59" s="129"/>
      <c r="AG59" s="129"/>
      <c r="AH59" s="214" t="e">
        <f t="shared" ref="AH59" si="179">IF(S59="No_existen",5*$AH$10,AI59*$AH$10)</f>
        <v>#DIV/0!</v>
      </c>
      <c r="AI59" s="216" t="e">
        <f t="shared" ref="AI59" si="180">ROUND(AVERAGEIF(AJ59:AJ61,"&gt;0"),0)</f>
        <v>#DIV/0!</v>
      </c>
      <c r="AJ59" s="167">
        <f t="shared" si="9"/>
        <v>0</v>
      </c>
      <c r="AK59" s="129"/>
      <c r="AL59" s="129"/>
      <c r="AM59" s="214" t="e">
        <f t="shared" ref="AM59" si="181">IF(S59="No_existen",5*$AM$10,AN59*$AM$10)</f>
        <v>#DIV/0!</v>
      </c>
      <c r="AN59" s="216" t="e">
        <f t="shared" ref="AN59" si="182">ROUND(AVERAGEIF(AO59:AO61,"&gt;0"),0)</f>
        <v>#DIV/0!</v>
      </c>
      <c r="AO59" s="167">
        <f t="shared" si="11"/>
        <v>0</v>
      </c>
      <c r="AP59" s="129"/>
      <c r="AQ59" s="216" t="e">
        <f t="shared" ref="AQ59" si="183">ROUND(AVERAGE(U59,Y59,AD59,AI59,AN59),0)</f>
        <v>#DIV/0!</v>
      </c>
      <c r="AR59" s="227" t="e">
        <f t="shared" ref="AR59" si="184">IF(AQ59&lt;1.5,"FUERTE",IF(AND(AQ59&gt;=1.5,AQ59&lt;2.5),"ACEPTABLE",IF(AQ59&gt;=5,"INEXISTENTE","DÉBIL")))</f>
        <v>#DIV/0!</v>
      </c>
      <c r="AS59" s="225">
        <f t="shared" ref="AS59" si="185">IF(R59=0,0,ROUND((R59*AQ59),0))</f>
        <v>0</v>
      </c>
      <c r="AT59" s="225" t="str">
        <f t="shared" ref="AT59" si="186">IF(AS59&gt;=36,"GRAVE", IF(AS59&lt;=10, "LEVE", "MODERADO"))</f>
        <v>LEVE</v>
      </c>
      <c r="AU59" s="226"/>
      <c r="AV59" s="226"/>
      <c r="AW59" s="129"/>
      <c r="AX59" s="129"/>
      <c r="AY59" s="168"/>
      <c r="AZ59" s="169"/>
      <c r="BA59" s="170"/>
      <c r="BB59" s="144"/>
      <c r="BC59" s="144"/>
      <c r="BD59" s="144"/>
      <c r="BE59" s="144"/>
      <c r="BF59" s="144"/>
      <c r="BG59" s="144"/>
      <c r="BH59" s="178"/>
    </row>
    <row r="60" spans="1:60" s="160" customFormat="1" ht="64.5" customHeight="1" x14ac:dyDescent="0.2">
      <c r="A60" s="238"/>
      <c r="B60" s="238"/>
      <c r="C60" s="227"/>
      <c r="D60" s="226"/>
      <c r="E60" s="216"/>
      <c r="F60" s="228"/>
      <c r="G60" s="129"/>
      <c r="H60" s="129"/>
      <c r="I60" s="92"/>
      <c r="J60" s="228"/>
      <c r="K60" s="228"/>
      <c r="L60" s="228"/>
      <c r="M60" s="228"/>
      <c r="N60" s="238"/>
      <c r="O60" s="229"/>
      <c r="P60" s="238"/>
      <c r="Q60" s="229"/>
      <c r="R60" s="229"/>
      <c r="S60" s="127"/>
      <c r="T60" s="165">
        <f t="shared" si="17"/>
        <v>0</v>
      </c>
      <c r="U60" s="216"/>
      <c r="V60" s="216"/>
      <c r="W60" s="129"/>
      <c r="X60" s="228"/>
      <c r="Y60" s="214"/>
      <c r="Z60" s="166">
        <f t="shared" si="7"/>
        <v>0</v>
      </c>
      <c r="AA60" s="129"/>
      <c r="AB60" s="129"/>
      <c r="AC60" s="214"/>
      <c r="AD60" s="216"/>
      <c r="AE60" s="167">
        <f t="shared" si="8"/>
        <v>0</v>
      </c>
      <c r="AF60" s="129"/>
      <c r="AG60" s="129"/>
      <c r="AH60" s="214"/>
      <c r="AI60" s="216"/>
      <c r="AJ60" s="167">
        <f t="shared" si="9"/>
        <v>0</v>
      </c>
      <c r="AK60" s="129"/>
      <c r="AL60" s="129"/>
      <c r="AM60" s="214"/>
      <c r="AN60" s="216"/>
      <c r="AO60" s="167">
        <f t="shared" si="11"/>
        <v>0</v>
      </c>
      <c r="AP60" s="129"/>
      <c r="AQ60" s="216"/>
      <c r="AR60" s="227"/>
      <c r="AS60" s="225"/>
      <c r="AT60" s="225"/>
      <c r="AU60" s="226"/>
      <c r="AV60" s="226"/>
      <c r="AW60" s="129"/>
      <c r="AX60" s="129"/>
      <c r="AY60" s="168"/>
      <c r="AZ60" s="169"/>
      <c r="BA60" s="170"/>
      <c r="BB60" s="144"/>
      <c r="BC60" s="144"/>
      <c r="BD60" s="144"/>
      <c r="BE60" s="144"/>
      <c r="BF60" s="144"/>
      <c r="BG60" s="144"/>
      <c r="BH60" s="178"/>
    </row>
    <row r="61" spans="1:60" s="160" customFormat="1" ht="64.5" customHeight="1" x14ac:dyDescent="0.2">
      <c r="A61" s="238"/>
      <c r="B61" s="238"/>
      <c r="C61" s="227"/>
      <c r="D61" s="226"/>
      <c r="E61" s="216"/>
      <c r="F61" s="228"/>
      <c r="G61" s="129"/>
      <c r="H61" s="129"/>
      <c r="I61" s="92"/>
      <c r="J61" s="228"/>
      <c r="K61" s="228"/>
      <c r="L61" s="228"/>
      <c r="M61" s="228"/>
      <c r="N61" s="238"/>
      <c r="O61" s="229"/>
      <c r="P61" s="238"/>
      <c r="Q61" s="229"/>
      <c r="R61" s="229"/>
      <c r="S61" s="127"/>
      <c r="T61" s="165">
        <f t="shared" si="17"/>
        <v>0</v>
      </c>
      <c r="U61" s="216"/>
      <c r="V61" s="216"/>
      <c r="W61" s="129"/>
      <c r="X61" s="228"/>
      <c r="Y61" s="214"/>
      <c r="Z61" s="166">
        <f t="shared" si="7"/>
        <v>0</v>
      </c>
      <c r="AA61" s="129"/>
      <c r="AB61" s="129"/>
      <c r="AC61" s="214"/>
      <c r="AD61" s="216"/>
      <c r="AE61" s="167">
        <f t="shared" si="8"/>
        <v>0</v>
      </c>
      <c r="AF61" s="129"/>
      <c r="AG61" s="129"/>
      <c r="AH61" s="214"/>
      <c r="AI61" s="216"/>
      <c r="AJ61" s="167">
        <f t="shared" si="9"/>
        <v>0</v>
      </c>
      <c r="AK61" s="129"/>
      <c r="AL61" s="129"/>
      <c r="AM61" s="214"/>
      <c r="AN61" s="216"/>
      <c r="AO61" s="167">
        <f t="shared" si="11"/>
        <v>0</v>
      </c>
      <c r="AP61" s="129"/>
      <c r="AQ61" s="216"/>
      <c r="AR61" s="227"/>
      <c r="AS61" s="225"/>
      <c r="AT61" s="225"/>
      <c r="AU61" s="226"/>
      <c r="AV61" s="226"/>
      <c r="AW61" s="129"/>
      <c r="AX61" s="129"/>
      <c r="AY61" s="168"/>
      <c r="AZ61" s="169"/>
      <c r="BA61" s="170"/>
      <c r="BB61" s="149"/>
      <c r="BC61" s="149"/>
      <c r="BD61" s="149"/>
      <c r="BE61" s="149"/>
      <c r="BF61" s="149"/>
      <c r="BG61" s="149"/>
      <c r="BH61" s="178"/>
    </row>
    <row r="62" spans="1:60" s="160" customFormat="1" ht="64.5" customHeight="1" x14ac:dyDescent="0.2">
      <c r="A62" s="238">
        <v>18</v>
      </c>
      <c r="B62" s="238"/>
      <c r="C62" s="227" t="e">
        <f t="shared" ref="C62" si="187">+VLOOKUP(B62,$A$224:$B$266,2,0)</f>
        <v>#N/A</v>
      </c>
      <c r="D62" s="226"/>
      <c r="E62" s="216" t="str">
        <f>IF(D62=$D$194,$E$194,IF(D62=$D$195,$E$195,IF(D62=$D$196,$E$196,IF(D62=$D$197,$E$197,IF(D62=$D$198,$E$198,IF(D62=$D$199,$E$199,IF(D62=$D$200,$E$200,IF(D62=$D$201,$E$201,IF(D62=$D$202,$E$202,IF(D62=$D$203,$E$203,IF(D62=VICERRECTORÍA_ACADÉMICA_,BF194,IF(D62=PLANEACIÓN_,BF196, IF(D62=_VICERRECTORÍA_INVESTIGACIONES_INNOVACIÓN_Y_EXTENSIÓN_,BF195,IF(D62=VICERRECTORÍA_ADMINISTRATIVA_FINANCIERA_,BF197,IF(D62=_VICERRECTORÍA_RESPONSABILIDAD_SOCIAL_Y_BIENESTAR_UNIVERSITARIO_,BF198," ")))))))))))))))</f>
        <v xml:space="preserve"> </v>
      </c>
      <c r="F62" s="228"/>
      <c r="G62" s="129"/>
      <c r="H62" s="129"/>
      <c r="I62" s="92"/>
      <c r="J62" s="228"/>
      <c r="K62" s="238"/>
      <c r="L62" s="228"/>
      <c r="M62" s="228"/>
      <c r="N62" s="238"/>
      <c r="O62" s="229">
        <f t="shared" ref="O62" si="188">IF(N62="ALTA",5,IF(N62="MEDIO ALTA",4,IF(N62="MEDIA",3,IF(N62="MEDIO BAJA",2,IF(N62="BAJA",1,0)))))</f>
        <v>0</v>
      </c>
      <c r="P62" s="238"/>
      <c r="Q62" s="229">
        <f t="shared" ref="Q62" si="189">IF(P62="ALTO",5,IF(P62="MEDIO ALTO",4,IF(P62="MEDIO",3,IF(P62="MEDIO BAJO",2,IF(P62="BAJO",1,0)))))</f>
        <v>0</v>
      </c>
      <c r="R62" s="229">
        <f t="shared" si="44"/>
        <v>0</v>
      </c>
      <c r="S62" s="127"/>
      <c r="T62" s="165">
        <f t="shared" si="17"/>
        <v>0</v>
      </c>
      <c r="U62" s="216" t="e">
        <f>ROUND(AVERAGEIF(T62:T64,"&gt;0"),0)</f>
        <v>#DIV/0!</v>
      </c>
      <c r="V62" s="216" t="e">
        <f>U62*0.6</f>
        <v>#DIV/0!</v>
      </c>
      <c r="W62" s="129"/>
      <c r="X62" s="228" t="e">
        <f>IF(S62="No_existen",5*$X$10,Y62*$X$10)</f>
        <v>#DIV/0!</v>
      </c>
      <c r="Y62" s="214" t="e">
        <f>ROUND(AVERAGEIF(Z62:Z64,"&gt;0"),0)</f>
        <v>#DIV/0!</v>
      </c>
      <c r="Z62" s="166">
        <f t="shared" si="7"/>
        <v>0</v>
      </c>
      <c r="AA62" s="129"/>
      <c r="AB62" s="129"/>
      <c r="AC62" s="214" t="e">
        <f>IF(S62="No_existen",5*$AC$10,AD62*$AC$10)</f>
        <v>#DIV/0!</v>
      </c>
      <c r="AD62" s="216" t="e">
        <f t="shared" ref="AD62" si="190">ROUND(AVERAGEIF(AE62:AE64,"&gt;0"),0)</f>
        <v>#DIV/0!</v>
      </c>
      <c r="AE62" s="167">
        <f t="shared" si="8"/>
        <v>0</v>
      </c>
      <c r="AF62" s="129"/>
      <c r="AG62" s="129"/>
      <c r="AH62" s="214" t="e">
        <f>IF(S62="No_existen",5*$AH$10,AI62*$AH$10)</f>
        <v>#DIV/0!</v>
      </c>
      <c r="AI62" s="216" t="e">
        <f>ROUND(AVERAGEIF(AJ62:AJ64,"&gt;0"),0)</f>
        <v>#DIV/0!</v>
      </c>
      <c r="AJ62" s="167">
        <f t="shared" si="9"/>
        <v>0</v>
      </c>
      <c r="AK62" s="129"/>
      <c r="AL62" s="129"/>
      <c r="AM62" s="214" t="e">
        <f t="shared" ref="AM62" si="191">IF(S62="No_existen",5*$AM$10,AN62*$AM$10)</f>
        <v>#DIV/0!</v>
      </c>
      <c r="AN62" s="216" t="e">
        <f t="shared" ref="AN62" si="192">ROUND(AVERAGEIF(AO62:AO64,"&gt;0"),0)</f>
        <v>#DIV/0!</v>
      </c>
      <c r="AO62" s="167">
        <f t="shared" si="11"/>
        <v>0</v>
      </c>
      <c r="AP62" s="129"/>
      <c r="AQ62" s="216" t="e">
        <f t="shared" ref="AQ62" si="193">ROUND(AVERAGE(U62,Y62,AD62,AI62,AN62),0)</f>
        <v>#DIV/0!</v>
      </c>
      <c r="AR62" s="227" t="e">
        <f t="shared" ref="AR62" si="194">IF(AQ62&lt;1.5,"FUERTE",IF(AND(AQ62&gt;=1.5,AQ62&lt;2.5),"ACEPTABLE",IF(AQ62&gt;=5,"INEXISTENTE","DÉBIL")))</f>
        <v>#DIV/0!</v>
      </c>
      <c r="AS62" s="225">
        <f t="shared" ref="AS62" si="195">IF(R62=0,0,ROUND((R62*AQ62),0))</f>
        <v>0</v>
      </c>
      <c r="AT62" s="225" t="str">
        <f t="shared" ref="AT62" si="196">IF(AS62&gt;=36,"GRAVE", IF(AS62&lt;=10, "LEVE", "MODERADO"))</f>
        <v>LEVE</v>
      </c>
      <c r="AU62" s="226"/>
      <c r="AV62" s="226"/>
      <c r="AW62" s="129"/>
      <c r="AX62" s="129"/>
      <c r="AY62" s="168"/>
      <c r="AZ62" s="169"/>
      <c r="BA62" s="170"/>
      <c r="BB62" s="144"/>
      <c r="BC62" s="144"/>
      <c r="BD62" s="144"/>
      <c r="BE62" s="144"/>
      <c r="BF62" s="144"/>
      <c r="BG62" s="144"/>
      <c r="BH62" s="178"/>
    </row>
    <row r="63" spans="1:60" s="160" customFormat="1" ht="64.5" customHeight="1" x14ac:dyDescent="0.2">
      <c r="A63" s="238"/>
      <c r="B63" s="238"/>
      <c r="C63" s="227"/>
      <c r="D63" s="226"/>
      <c r="E63" s="216"/>
      <c r="F63" s="228"/>
      <c r="G63" s="129"/>
      <c r="H63" s="129"/>
      <c r="I63" s="92"/>
      <c r="J63" s="228"/>
      <c r="K63" s="228"/>
      <c r="L63" s="228"/>
      <c r="M63" s="228"/>
      <c r="N63" s="238"/>
      <c r="O63" s="229"/>
      <c r="P63" s="238"/>
      <c r="Q63" s="229"/>
      <c r="R63" s="229"/>
      <c r="S63" s="127"/>
      <c r="T63" s="165">
        <f t="shared" si="17"/>
        <v>0</v>
      </c>
      <c r="U63" s="216"/>
      <c r="V63" s="216"/>
      <c r="W63" s="129"/>
      <c r="X63" s="228"/>
      <c r="Y63" s="214"/>
      <c r="Z63" s="166">
        <f t="shared" si="7"/>
        <v>0</v>
      </c>
      <c r="AA63" s="129"/>
      <c r="AB63" s="129"/>
      <c r="AC63" s="214"/>
      <c r="AD63" s="216"/>
      <c r="AE63" s="167">
        <f t="shared" si="8"/>
        <v>0</v>
      </c>
      <c r="AF63" s="129"/>
      <c r="AG63" s="129"/>
      <c r="AH63" s="214"/>
      <c r="AI63" s="216"/>
      <c r="AJ63" s="167">
        <f t="shared" si="9"/>
        <v>0</v>
      </c>
      <c r="AK63" s="129"/>
      <c r="AL63" s="129"/>
      <c r="AM63" s="214"/>
      <c r="AN63" s="216"/>
      <c r="AO63" s="167">
        <f t="shared" si="11"/>
        <v>0</v>
      </c>
      <c r="AP63" s="129"/>
      <c r="AQ63" s="216"/>
      <c r="AR63" s="227"/>
      <c r="AS63" s="225"/>
      <c r="AT63" s="225"/>
      <c r="AU63" s="226"/>
      <c r="AV63" s="226"/>
      <c r="AW63" s="129"/>
      <c r="AX63" s="129"/>
      <c r="AY63" s="168"/>
      <c r="AZ63" s="169"/>
      <c r="BA63" s="170"/>
      <c r="BB63" s="144"/>
      <c r="BC63" s="144"/>
      <c r="BD63" s="144"/>
      <c r="BE63" s="144"/>
      <c r="BF63" s="144"/>
      <c r="BG63" s="144"/>
      <c r="BH63" s="178"/>
    </row>
    <row r="64" spans="1:60" s="160" customFormat="1" ht="64.5" customHeight="1" x14ac:dyDescent="0.2">
      <c r="A64" s="238"/>
      <c r="B64" s="238"/>
      <c r="C64" s="227"/>
      <c r="D64" s="226"/>
      <c r="E64" s="216"/>
      <c r="F64" s="228"/>
      <c r="G64" s="129"/>
      <c r="H64" s="129"/>
      <c r="I64" s="92"/>
      <c r="J64" s="228"/>
      <c r="K64" s="228"/>
      <c r="L64" s="228"/>
      <c r="M64" s="228"/>
      <c r="N64" s="238"/>
      <c r="O64" s="229"/>
      <c r="P64" s="238"/>
      <c r="Q64" s="229"/>
      <c r="R64" s="229"/>
      <c r="S64" s="127"/>
      <c r="T64" s="165">
        <f t="shared" si="17"/>
        <v>0</v>
      </c>
      <c r="U64" s="216"/>
      <c r="V64" s="216"/>
      <c r="W64" s="129"/>
      <c r="X64" s="228"/>
      <c r="Y64" s="214"/>
      <c r="Z64" s="166">
        <f t="shared" si="7"/>
        <v>0</v>
      </c>
      <c r="AA64" s="129"/>
      <c r="AB64" s="129"/>
      <c r="AC64" s="214"/>
      <c r="AD64" s="216"/>
      <c r="AE64" s="167">
        <f t="shared" si="8"/>
        <v>0</v>
      </c>
      <c r="AF64" s="129"/>
      <c r="AG64" s="129"/>
      <c r="AH64" s="214"/>
      <c r="AI64" s="216"/>
      <c r="AJ64" s="167">
        <f t="shared" si="9"/>
        <v>0</v>
      </c>
      <c r="AK64" s="129"/>
      <c r="AL64" s="129"/>
      <c r="AM64" s="214"/>
      <c r="AN64" s="216"/>
      <c r="AO64" s="167">
        <f t="shared" si="11"/>
        <v>0</v>
      </c>
      <c r="AP64" s="129"/>
      <c r="AQ64" s="216"/>
      <c r="AR64" s="227"/>
      <c r="AS64" s="225"/>
      <c r="AT64" s="225"/>
      <c r="AU64" s="226"/>
      <c r="AV64" s="226"/>
      <c r="AW64" s="129"/>
      <c r="AX64" s="129"/>
      <c r="AY64" s="168"/>
      <c r="AZ64" s="169"/>
      <c r="BA64" s="170"/>
      <c r="BB64" s="149"/>
      <c r="BC64" s="149"/>
      <c r="BD64" s="149"/>
      <c r="BE64" s="149"/>
      <c r="BF64" s="149"/>
      <c r="BG64" s="149"/>
      <c r="BH64" s="178"/>
    </row>
    <row r="65" spans="1:60" s="160" customFormat="1" ht="64.5" customHeight="1" x14ac:dyDescent="0.2">
      <c r="A65" s="238">
        <v>19</v>
      </c>
      <c r="B65" s="238"/>
      <c r="C65" s="227" t="e">
        <f t="shared" ref="C65" si="197">+VLOOKUP(B65,$A$224:$B$266,2,0)</f>
        <v>#N/A</v>
      </c>
      <c r="D65" s="226"/>
      <c r="E65" s="216" t="str">
        <f>IF(D65=$D$194,$E$194,IF(D65=$D$195,$E$195,IF(D65=$D$196,$E$196,IF(D65=$D$197,$E$197,IF(D65=$D$198,$E$198,IF(D65=$D$199,$E$199,IF(D65=$D$200,$E$200,IF(D65=$D$201,$E$201,IF(D65=$D$202,$E$202,IF(D65=$D$203,$E$203,IF(D65=VICERRECTORÍA_ACADÉMICA_,BF194,IF(D65=PLANEACIÓN_,BF196, IF(D65=_VICERRECTORÍA_INVESTIGACIONES_INNOVACIÓN_Y_EXTENSIÓN_,BF195,IF(D65=VICERRECTORÍA_ADMINISTRATIVA_FINANCIERA_,BF197,IF(D65=_VICERRECTORÍA_RESPONSABILIDAD_SOCIAL_Y_BIENESTAR_UNIVERSITARIO_,BF198," ")))))))))))))))</f>
        <v xml:space="preserve"> </v>
      </c>
      <c r="F65" s="228"/>
      <c r="G65" s="129"/>
      <c r="H65" s="129"/>
      <c r="I65" s="92"/>
      <c r="J65" s="228"/>
      <c r="K65" s="238"/>
      <c r="L65" s="228"/>
      <c r="M65" s="228"/>
      <c r="N65" s="238"/>
      <c r="O65" s="229">
        <f t="shared" ref="O65" si="198">IF(N65="ALTA",5,IF(N65="MEDIO ALTA",4,IF(N65="MEDIA",3,IF(N65="MEDIO BAJA",2,IF(N65="BAJA",1,0)))))</f>
        <v>0</v>
      </c>
      <c r="P65" s="238"/>
      <c r="Q65" s="229">
        <f t="shared" ref="Q65" si="199">IF(P65="ALTO",5,IF(P65="MEDIO ALTO",4,IF(P65="MEDIO",3,IF(P65="MEDIO BAJO",2,IF(P65="BAJO",1,0)))))</f>
        <v>0</v>
      </c>
      <c r="R65" s="229">
        <f t="shared" si="44"/>
        <v>0</v>
      </c>
      <c r="S65" s="127"/>
      <c r="T65" s="165">
        <f t="shared" si="17"/>
        <v>0</v>
      </c>
      <c r="U65" s="216" t="e">
        <f>ROUND(AVERAGEIF(T65:T67,"&gt;0"),0)</f>
        <v>#DIV/0!</v>
      </c>
      <c r="V65" s="216" t="e">
        <f>U65*0.6</f>
        <v>#DIV/0!</v>
      </c>
      <c r="W65" s="129"/>
      <c r="X65" s="228" t="e">
        <f t="shared" ref="X65" si="200">IF(S65="No_existen",5*$X$10,Y65*$X$10)</f>
        <v>#DIV/0!</v>
      </c>
      <c r="Y65" s="214" t="e">
        <f t="shared" ref="Y65" si="201">ROUND(AVERAGEIF(Z65:Z67,"&gt;0"),0)</f>
        <v>#DIV/0!</v>
      </c>
      <c r="Z65" s="166">
        <f t="shared" si="7"/>
        <v>0</v>
      </c>
      <c r="AA65" s="129"/>
      <c r="AB65" s="129"/>
      <c r="AC65" s="214" t="e">
        <f t="shared" ref="AC65" si="202">IF(S65="No_existen",5*$AC$10,AD65*$AC$10)</f>
        <v>#DIV/0!</v>
      </c>
      <c r="AD65" s="216" t="e">
        <f t="shared" ref="AD65" si="203">ROUND(AVERAGEIF(AE65:AE67,"&gt;0"),0)</f>
        <v>#DIV/0!</v>
      </c>
      <c r="AE65" s="167">
        <f t="shared" si="8"/>
        <v>0</v>
      </c>
      <c r="AF65" s="129"/>
      <c r="AG65" s="129"/>
      <c r="AH65" s="214" t="e">
        <f t="shared" ref="AH65" si="204">IF(S65="No_existen",5*$AH$10,AI65*$AH$10)</f>
        <v>#DIV/0!</v>
      </c>
      <c r="AI65" s="216" t="e">
        <f t="shared" ref="AI65" si="205">ROUND(AVERAGEIF(AJ65:AJ67,"&gt;0"),0)</f>
        <v>#DIV/0!</v>
      </c>
      <c r="AJ65" s="167">
        <f t="shared" si="9"/>
        <v>0</v>
      </c>
      <c r="AK65" s="129"/>
      <c r="AL65" s="129"/>
      <c r="AM65" s="214" t="e">
        <f t="shared" ref="AM65" si="206">IF(S65="No_existen",5*$AM$10,AN65*$AM$10)</f>
        <v>#DIV/0!</v>
      </c>
      <c r="AN65" s="216" t="e">
        <f t="shared" ref="AN65" si="207">ROUND(AVERAGEIF(AO65:AO67,"&gt;0"),0)</f>
        <v>#DIV/0!</v>
      </c>
      <c r="AO65" s="167">
        <f t="shared" si="11"/>
        <v>0</v>
      </c>
      <c r="AP65" s="129"/>
      <c r="AQ65" s="216" t="e">
        <f t="shared" ref="AQ65" si="208">ROUND(AVERAGE(U65,Y65,AD65,AI65,AN65),0)</f>
        <v>#DIV/0!</v>
      </c>
      <c r="AR65" s="227" t="e">
        <f t="shared" ref="AR65" si="209">IF(AQ65&lt;1.5,"FUERTE",IF(AND(AQ65&gt;=1.5,AQ65&lt;2.5),"ACEPTABLE",IF(AQ65&gt;=5,"INEXISTENTE","DÉBIL")))</f>
        <v>#DIV/0!</v>
      </c>
      <c r="AS65" s="225">
        <f t="shared" ref="AS65" si="210">IF(R65=0,0,ROUND((R65*AQ65),0))</f>
        <v>0</v>
      </c>
      <c r="AT65" s="225" t="str">
        <f t="shared" ref="AT65" si="211">IF(AS65&gt;=36,"GRAVE", IF(AS65&lt;=10, "LEVE", "MODERADO"))</f>
        <v>LEVE</v>
      </c>
      <c r="AU65" s="226"/>
      <c r="AV65" s="226"/>
      <c r="AW65" s="129"/>
      <c r="AX65" s="129"/>
      <c r="AY65" s="168"/>
      <c r="AZ65" s="169"/>
      <c r="BA65" s="170"/>
      <c r="BB65" s="144"/>
      <c r="BC65" s="144"/>
      <c r="BD65" s="144"/>
      <c r="BE65" s="144"/>
      <c r="BF65" s="144"/>
      <c r="BG65" s="144"/>
      <c r="BH65" s="178"/>
    </row>
    <row r="66" spans="1:60" s="160" customFormat="1" ht="64.5" customHeight="1" x14ac:dyDescent="0.2">
      <c r="A66" s="238"/>
      <c r="B66" s="238"/>
      <c r="C66" s="227"/>
      <c r="D66" s="226"/>
      <c r="E66" s="216"/>
      <c r="F66" s="228"/>
      <c r="G66" s="129"/>
      <c r="H66" s="129"/>
      <c r="I66" s="92"/>
      <c r="J66" s="228"/>
      <c r="K66" s="228"/>
      <c r="L66" s="228"/>
      <c r="M66" s="228"/>
      <c r="N66" s="238"/>
      <c r="O66" s="229"/>
      <c r="P66" s="238"/>
      <c r="Q66" s="229"/>
      <c r="R66" s="229"/>
      <c r="S66" s="127"/>
      <c r="T66" s="165">
        <f t="shared" si="17"/>
        <v>0</v>
      </c>
      <c r="U66" s="216"/>
      <c r="V66" s="216"/>
      <c r="W66" s="129"/>
      <c r="X66" s="228"/>
      <c r="Y66" s="214"/>
      <c r="Z66" s="166">
        <f t="shared" si="7"/>
        <v>0</v>
      </c>
      <c r="AA66" s="129"/>
      <c r="AB66" s="129"/>
      <c r="AC66" s="214"/>
      <c r="AD66" s="216"/>
      <c r="AE66" s="167">
        <f t="shared" si="8"/>
        <v>0</v>
      </c>
      <c r="AF66" s="129"/>
      <c r="AG66" s="129"/>
      <c r="AH66" s="214"/>
      <c r="AI66" s="216"/>
      <c r="AJ66" s="167">
        <f t="shared" si="9"/>
        <v>0</v>
      </c>
      <c r="AK66" s="129"/>
      <c r="AL66" s="129"/>
      <c r="AM66" s="214"/>
      <c r="AN66" s="216"/>
      <c r="AO66" s="167">
        <f t="shared" si="11"/>
        <v>0</v>
      </c>
      <c r="AP66" s="129"/>
      <c r="AQ66" s="216"/>
      <c r="AR66" s="227"/>
      <c r="AS66" s="225"/>
      <c r="AT66" s="225"/>
      <c r="AU66" s="226"/>
      <c r="AV66" s="226"/>
      <c r="AW66" s="129"/>
      <c r="AX66" s="129"/>
      <c r="AY66" s="168"/>
      <c r="AZ66" s="169"/>
      <c r="BA66" s="170"/>
      <c r="BB66" s="144"/>
      <c r="BC66" s="144"/>
      <c r="BD66" s="144"/>
      <c r="BE66" s="144"/>
      <c r="BF66" s="144"/>
      <c r="BG66" s="144"/>
      <c r="BH66" s="178"/>
    </row>
    <row r="67" spans="1:60" s="160" customFormat="1" ht="64.5" customHeight="1" x14ac:dyDescent="0.2">
      <c r="A67" s="238"/>
      <c r="B67" s="238"/>
      <c r="C67" s="227"/>
      <c r="D67" s="226"/>
      <c r="E67" s="216"/>
      <c r="F67" s="228"/>
      <c r="G67" s="129"/>
      <c r="H67" s="129"/>
      <c r="I67" s="92"/>
      <c r="J67" s="228"/>
      <c r="K67" s="228"/>
      <c r="L67" s="228"/>
      <c r="M67" s="228"/>
      <c r="N67" s="238"/>
      <c r="O67" s="229"/>
      <c r="P67" s="238"/>
      <c r="Q67" s="229"/>
      <c r="R67" s="229"/>
      <c r="S67" s="127"/>
      <c r="T67" s="165">
        <f t="shared" si="17"/>
        <v>0</v>
      </c>
      <c r="U67" s="216"/>
      <c r="V67" s="216"/>
      <c r="W67" s="129"/>
      <c r="X67" s="228"/>
      <c r="Y67" s="214"/>
      <c r="Z67" s="166">
        <f t="shared" si="7"/>
        <v>0</v>
      </c>
      <c r="AA67" s="129"/>
      <c r="AB67" s="129"/>
      <c r="AC67" s="214"/>
      <c r="AD67" s="216"/>
      <c r="AE67" s="167">
        <f t="shared" si="8"/>
        <v>0</v>
      </c>
      <c r="AF67" s="129"/>
      <c r="AG67" s="129"/>
      <c r="AH67" s="214"/>
      <c r="AI67" s="216"/>
      <c r="AJ67" s="167">
        <f t="shared" si="9"/>
        <v>0</v>
      </c>
      <c r="AK67" s="129"/>
      <c r="AL67" s="129"/>
      <c r="AM67" s="214"/>
      <c r="AN67" s="216"/>
      <c r="AO67" s="167">
        <f t="shared" si="11"/>
        <v>0</v>
      </c>
      <c r="AP67" s="129"/>
      <c r="AQ67" s="216"/>
      <c r="AR67" s="227"/>
      <c r="AS67" s="225"/>
      <c r="AT67" s="225"/>
      <c r="AU67" s="226"/>
      <c r="AV67" s="226"/>
      <c r="AW67" s="129"/>
      <c r="AX67" s="129"/>
      <c r="AY67" s="168"/>
      <c r="AZ67" s="169"/>
      <c r="BA67" s="170"/>
      <c r="BB67" s="144"/>
      <c r="BC67" s="144"/>
      <c r="BD67" s="144"/>
      <c r="BE67" s="144"/>
      <c r="BF67" s="144"/>
      <c r="BG67" s="144"/>
      <c r="BH67" s="144"/>
    </row>
    <row r="68" spans="1:60" s="160" customFormat="1" ht="64.5" customHeight="1" x14ac:dyDescent="0.2">
      <c r="A68" s="238">
        <v>20</v>
      </c>
      <c r="B68" s="238"/>
      <c r="C68" s="227" t="e">
        <f t="shared" ref="C68" si="212">+VLOOKUP(B68,$A$224:$B$266,2,0)</f>
        <v>#N/A</v>
      </c>
      <c r="D68" s="226"/>
      <c r="E68" s="216" t="str">
        <f>IF(D68=$D$194,$E$194,IF(D68=$D$195,$E$195,IF(D68=$D$196,$E$196,IF(D68=$D$197,$E$197,IF(D68=$D$198,$E$198,IF(D68=$D$199,$E$199,IF(D68=$D$200,$E$200,IF(D68=$D$201,$E$201,IF(D68=$D$202,$E$202,IF(D68=$D$203,$E$203,IF(D68=VICERRECTORÍA_ACADÉMICA_,BF194,IF(D68=PLANEACIÓN_,BF196, IF(D68=_VICERRECTORÍA_INVESTIGACIONES_INNOVACIÓN_Y_EXTENSIÓN_,BF195,IF(D68=VICERRECTORÍA_ADMINISTRATIVA_FINANCIERA_,BF197,IF(D68=_VICERRECTORÍA_RESPONSABILIDAD_SOCIAL_Y_BIENESTAR_UNIVERSITARIO_,BF198," ")))))))))))))))</f>
        <v xml:space="preserve"> </v>
      </c>
      <c r="F68" s="228"/>
      <c r="G68" s="129"/>
      <c r="H68" s="129"/>
      <c r="I68" s="92"/>
      <c r="J68" s="228"/>
      <c r="K68" s="238"/>
      <c r="L68" s="228"/>
      <c r="M68" s="228"/>
      <c r="N68" s="238"/>
      <c r="O68" s="229">
        <f t="shared" ref="O68" si="213">IF(N68="ALTA",5,IF(N68="MEDIO ALTA",4,IF(N68="MEDIA",3,IF(N68="MEDIO BAJA",2,IF(N68="BAJA",1,0)))))</f>
        <v>0</v>
      </c>
      <c r="P68" s="238"/>
      <c r="Q68" s="229">
        <f t="shared" ref="Q68" si="214">IF(P68="ALTO",5,IF(P68="MEDIO ALTO",4,IF(P68="MEDIO",3,IF(P68="MEDIO BAJO",2,IF(P68="BAJO",1,0)))))</f>
        <v>0</v>
      </c>
      <c r="R68" s="229">
        <f t="shared" si="44"/>
        <v>0</v>
      </c>
      <c r="S68" s="127"/>
      <c r="T68" s="165">
        <f t="shared" si="17"/>
        <v>0</v>
      </c>
      <c r="U68" s="216" t="e">
        <f>ROUND(AVERAGEIF(T68:T70,"&gt;0"),0)</f>
        <v>#DIV/0!</v>
      </c>
      <c r="V68" s="216" t="e">
        <f t="shared" ref="V68" si="215">U68*0.6</f>
        <v>#DIV/0!</v>
      </c>
      <c r="W68" s="129"/>
      <c r="X68" s="228" t="e">
        <f t="shared" ref="X68" si="216">IF(S68="No_existen",5*$X$10,Y68*$X$10)</f>
        <v>#DIV/0!</v>
      </c>
      <c r="Y68" s="214" t="e">
        <f>ROUND(AVERAGEIF(Z68:Z70,"&gt;0"),0)</f>
        <v>#DIV/0!</v>
      </c>
      <c r="Z68" s="166">
        <f t="shared" si="7"/>
        <v>0</v>
      </c>
      <c r="AA68" s="129"/>
      <c r="AB68" s="129"/>
      <c r="AC68" s="214" t="e">
        <f t="shared" ref="AC68" si="217">IF(S68="No_existen",5*$AC$10,AD68*$AC$10)</f>
        <v>#DIV/0!</v>
      </c>
      <c r="AD68" s="216" t="e">
        <f>ROUND(AVERAGEIF(AE68:AE70,"&gt;0"),0)</f>
        <v>#DIV/0!</v>
      </c>
      <c r="AE68" s="167">
        <f t="shared" si="8"/>
        <v>0</v>
      </c>
      <c r="AF68" s="129"/>
      <c r="AG68" s="129"/>
      <c r="AH68" s="214" t="e">
        <f t="shared" ref="AH68" si="218">IF(S68="No_existen",5*$AH$10,AI68*$AH$10)</f>
        <v>#DIV/0!</v>
      </c>
      <c r="AI68" s="216" t="e">
        <f t="shared" ref="AI68" si="219">ROUND(AVERAGEIF(AJ68:AJ70,"&gt;0"),0)</f>
        <v>#DIV/0!</v>
      </c>
      <c r="AJ68" s="167">
        <f t="shared" si="9"/>
        <v>0</v>
      </c>
      <c r="AK68" s="129"/>
      <c r="AL68" s="129"/>
      <c r="AM68" s="214" t="e">
        <f t="shared" ref="AM68" si="220">IF(S68="No_existen",5*$AM$10,AN68*$AM$10)</f>
        <v>#DIV/0!</v>
      </c>
      <c r="AN68" s="216" t="e">
        <f t="shared" ref="AN68" si="221">ROUND(AVERAGEIF(AO68:AO70,"&gt;0"),0)</f>
        <v>#DIV/0!</v>
      </c>
      <c r="AO68" s="167">
        <f t="shared" si="11"/>
        <v>0</v>
      </c>
      <c r="AP68" s="129"/>
      <c r="AQ68" s="216" t="e">
        <f t="shared" ref="AQ68" si="222">ROUND(AVERAGE(U68,Y68,AD68,AI68,AN68),0)</f>
        <v>#DIV/0!</v>
      </c>
      <c r="AR68" s="227" t="e">
        <f t="shared" ref="AR68" si="223">IF(AQ68&lt;1.5,"FUERTE",IF(AND(AQ68&gt;=1.5,AQ68&lt;2.5),"ACEPTABLE",IF(AQ68&gt;=5,"INEXISTENTE","DÉBIL")))</f>
        <v>#DIV/0!</v>
      </c>
      <c r="AS68" s="225">
        <f t="shared" ref="AS68" si="224">IF(R68=0,0,ROUND((R68*AQ68),0))</f>
        <v>0</v>
      </c>
      <c r="AT68" s="225" t="str">
        <f t="shared" ref="AT68" si="225">IF(AS68&gt;=36,"GRAVE", IF(AS68&lt;=10, "LEVE", "MODERADO"))</f>
        <v>LEVE</v>
      </c>
      <c r="AU68" s="226"/>
      <c r="AV68" s="226"/>
      <c r="AW68" s="129"/>
      <c r="AX68" s="129"/>
      <c r="AY68" s="168"/>
      <c r="AZ68" s="169"/>
      <c r="BA68" s="170"/>
      <c r="BB68" s="149"/>
      <c r="BC68" s="149"/>
      <c r="BD68" s="149"/>
      <c r="BE68" s="149"/>
      <c r="BF68" s="149"/>
      <c r="BG68" s="149"/>
      <c r="BH68" s="149"/>
    </row>
    <row r="69" spans="1:60" s="160" customFormat="1" ht="64.5" customHeight="1" x14ac:dyDescent="0.2">
      <c r="A69" s="238"/>
      <c r="B69" s="238"/>
      <c r="C69" s="227"/>
      <c r="D69" s="226"/>
      <c r="E69" s="216"/>
      <c r="F69" s="228"/>
      <c r="G69" s="129"/>
      <c r="H69" s="129"/>
      <c r="I69" s="92"/>
      <c r="J69" s="228"/>
      <c r="K69" s="238"/>
      <c r="L69" s="228"/>
      <c r="M69" s="228"/>
      <c r="N69" s="238"/>
      <c r="O69" s="229"/>
      <c r="P69" s="238"/>
      <c r="Q69" s="229"/>
      <c r="R69" s="229"/>
      <c r="S69" s="127"/>
      <c r="T69" s="165">
        <f t="shared" si="17"/>
        <v>0</v>
      </c>
      <c r="U69" s="216"/>
      <c r="V69" s="216"/>
      <c r="W69" s="129"/>
      <c r="X69" s="228"/>
      <c r="Y69" s="214"/>
      <c r="Z69" s="166">
        <f t="shared" si="7"/>
        <v>0</v>
      </c>
      <c r="AA69" s="129"/>
      <c r="AB69" s="129"/>
      <c r="AC69" s="214"/>
      <c r="AD69" s="216"/>
      <c r="AE69" s="167">
        <f t="shared" si="8"/>
        <v>0</v>
      </c>
      <c r="AF69" s="129"/>
      <c r="AG69" s="129"/>
      <c r="AH69" s="214"/>
      <c r="AI69" s="216"/>
      <c r="AJ69" s="167">
        <f t="shared" si="9"/>
        <v>0</v>
      </c>
      <c r="AK69" s="129"/>
      <c r="AL69" s="129"/>
      <c r="AM69" s="214"/>
      <c r="AN69" s="216"/>
      <c r="AO69" s="167">
        <f t="shared" si="11"/>
        <v>0</v>
      </c>
      <c r="AP69" s="129"/>
      <c r="AQ69" s="216"/>
      <c r="AR69" s="227"/>
      <c r="AS69" s="225"/>
      <c r="AT69" s="225"/>
      <c r="AU69" s="226"/>
      <c r="AV69" s="226"/>
      <c r="AW69" s="129"/>
      <c r="AX69" s="129"/>
      <c r="AY69" s="168"/>
      <c r="AZ69" s="169"/>
      <c r="BA69" s="170"/>
      <c r="BB69" s="144"/>
      <c r="BC69" s="144"/>
      <c r="BD69" s="144"/>
      <c r="BE69" s="144"/>
      <c r="BF69" s="144"/>
      <c r="BG69" s="144"/>
      <c r="BH69" s="144"/>
    </row>
    <row r="70" spans="1:60" s="160" customFormat="1" ht="64.5" customHeight="1" x14ac:dyDescent="0.2">
      <c r="A70" s="238"/>
      <c r="B70" s="238"/>
      <c r="C70" s="227"/>
      <c r="D70" s="226"/>
      <c r="E70" s="216"/>
      <c r="F70" s="228"/>
      <c r="G70" s="129"/>
      <c r="H70" s="129"/>
      <c r="I70" s="92"/>
      <c r="J70" s="228"/>
      <c r="K70" s="238"/>
      <c r="L70" s="228"/>
      <c r="M70" s="228"/>
      <c r="N70" s="238"/>
      <c r="O70" s="229"/>
      <c r="P70" s="238"/>
      <c r="Q70" s="229"/>
      <c r="R70" s="229"/>
      <c r="S70" s="127"/>
      <c r="T70" s="165">
        <f t="shared" si="17"/>
        <v>0</v>
      </c>
      <c r="U70" s="216"/>
      <c r="V70" s="216"/>
      <c r="W70" s="129"/>
      <c r="X70" s="228"/>
      <c r="Y70" s="214"/>
      <c r="Z70" s="166">
        <f t="shared" si="7"/>
        <v>0</v>
      </c>
      <c r="AA70" s="129"/>
      <c r="AB70" s="129"/>
      <c r="AC70" s="214"/>
      <c r="AD70" s="216"/>
      <c r="AE70" s="167">
        <f t="shared" si="8"/>
        <v>0</v>
      </c>
      <c r="AF70" s="129"/>
      <c r="AG70" s="129"/>
      <c r="AH70" s="214"/>
      <c r="AI70" s="216"/>
      <c r="AJ70" s="167">
        <f t="shared" si="9"/>
        <v>0</v>
      </c>
      <c r="AK70" s="129"/>
      <c r="AL70" s="129"/>
      <c r="AM70" s="214"/>
      <c r="AN70" s="216"/>
      <c r="AO70" s="167">
        <f t="shared" si="11"/>
        <v>0</v>
      </c>
      <c r="AP70" s="129"/>
      <c r="AQ70" s="216"/>
      <c r="AR70" s="227"/>
      <c r="AS70" s="225"/>
      <c r="AT70" s="225"/>
      <c r="AU70" s="226"/>
      <c r="AV70" s="226"/>
      <c r="AW70" s="129"/>
      <c r="AX70" s="129"/>
      <c r="AY70" s="168"/>
      <c r="AZ70" s="169"/>
      <c r="BA70" s="170"/>
      <c r="BB70" s="144"/>
      <c r="BC70" s="144"/>
      <c r="BD70" s="144"/>
      <c r="BE70" s="144"/>
      <c r="BF70" s="144"/>
      <c r="BG70" s="144"/>
      <c r="BH70" s="144"/>
    </row>
    <row r="71" spans="1:60" s="160" customFormat="1" ht="64.5" customHeight="1" x14ac:dyDescent="0.2">
      <c r="A71" s="238">
        <v>21</v>
      </c>
      <c r="B71" s="238"/>
      <c r="C71" s="227" t="e">
        <f t="shared" ref="C71" si="226">+VLOOKUP(B71,$A$224:$B$266,2,0)</f>
        <v>#N/A</v>
      </c>
      <c r="D71" s="226"/>
      <c r="E71" s="216" t="str">
        <f>IF(D71=$D$194,$E$194,IF(D71=$D$195,$E$195,IF(D71=$D$196,$E$196,IF(D71=$D$197,$E$197,IF(D71=$D$198,$E$198,IF(D71=$D$199,$E$199,IF(D71=$D$200,$E$200,IF(D71=$D$201,$E$201,IF(D71=$D$202,$E$202,IF(D71=$D$203,$E$203,IF(D71=VICERRECTORÍA_ACADÉMICA_,BF194,IF(D71=PLANEACIÓN_,BF196, IF(D71=_VICERRECTORÍA_INVESTIGACIONES_INNOVACIÓN_Y_EXTENSIÓN_,BF195,IF(D71=VICERRECTORÍA_ADMINISTRATIVA_FINANCIERA_,BF197,IF(D71=_VICERRECTORÍA_RESPONSABILIDAD_SOCIAL_Y_BIENESTAR_UNIVERSITARIO_,BF198," ")))))))))))))))</f>
        <v xml:space="preserve"> </v>
      </c>
      <c r="F71" s="228"/>
      <c r="G71" s="129"/>
      <c r="H71" s="129"/>
      <c r="I71" s="92"/>
      <c r="J71" s="228"/>
      <c r="K71" s="238"/>
      <c r="L71" s="228"/>
      <c r="M71" s="228"/>
      <c r="N71" s="238"/>
      <c r="O71" s="229">
        <f t="shared" ref="O71" si="227">IF(N71="ALTA",5,IF(N71="MEDIO ALTA",4,IF(N71="MEDIA",3,IF(N71="MEDIO BAJA",2,IF(N71="BAJA",1,0)))))</f>
        <v>0</v>
      </c>
      <c r="P71" s="238"/>
      <c r="Q71" s="229">
        <f t="shared" ref="Q71" si="228">IF(P71="ALTO",5,IF(P71="MEDIO ALTO",4,IF(P71="MEDIO",3,IF(P71="MEDIO BAJO",2,IF(P71="BAJO",1,0)))))</f>
        <v>0</v>
      </c>
      <c r="R71" s="229">
        <f t="shared" si="44"/>
        <v>0</v>
      </c>
      <c r="S71" s="127"/>
      <c r="T71" s="165">
        <f t="shared" si="17"/>
        <v>0</v>
      </c>
      <c r="U71" s="216" t="e">
        <f>ROUND(AVERAGEIF(T71:T73,"&gt;0"),0)</f>
        <v>#DIV/0!</v>
      </c>
      <c r="V71" s="216" t="e">
        <f t="shared" ref="V71" si="229">U71*0.6</f>
        <v>#DIV/0!</v>
      </c>
      <c r="W71" s="129"/>
      <c r="X71" s="228" t="e">
        <f>IF(S71="No_existen",5*$X$10,Y71*$X$10)</f>
        <v>#DIV/0!</v>
      </c>
      <c r="Y71" s="214" t="e">
        <f t="shared" ref="Y71" si="230">ROUND(AVERAGEIF(Z71:Z73,"&gt;0"),0)</f>
        <v>#DIV/0!</v>
      </c>
      <c r="Z71" s="166">
        <f t="shared" si="7"/>
        <v>0</v>
      </c>
      <c r="AA71" s="129"/>
      <c r="AB71" s="129"/>
      <c r="AC71" s="214" t="e">
        <f>IF(S71="No_existen",5*$AC$10,AD71*$AC$10)</f>
        <v>#DIV/0!</v>
      </c>
      <c r="AD71" s="216" t="e">
        <f>ROUND(AVERAGEIF(AE71:AE73,"&gt;0"),0)</f>
        <v>#DIV/0!</v>
      </c>
      <c r="AE71" s="167">
        <f t="shared" si="8"/>
        <v>0</v>
      </c>
      <c r="AF71" s="129"/>
      <c r="AG71" s="129"/>
      <c r="AH71" s="214" t="e">
        <f>IF(S71="No_existen",5*$AH$10,AI71*$AH$10)</f>
        <v>#DIV/0!</v>
      </c>
      <c r="AI71" s="216" t="e">
        <f t="shared" ref="AI71" si="231">ROUND(AVERAGEIF(AJ71:AJ73,"&gt;0"),0)</f>
        <v>#DIV/0!</v>
      </c>
      <c r="AJ71" s="167">
        <f t="shared" si="9"/>
        <v>0</v>
      </c>
      <c r="AK71" s="129"/>
      <c r="AL71" s="129"/>
      <c r="AM71" s="214" t="e">
        <f t="shared" ref="AM71" si="232">IF(S71="No_existen",5*$AM$10,AN71*$AM$10)</f>
        <v>#DIV/0!</v>
      </c>
      <c r="AN71" s="216" t="e">
        <f t="shared" ref="AN71" si="233">ROUND(AVERAGEIF(AO71:AO73,"&gt;0"),0)</f>
        <v>#DIV/0!</v>
      </c>
      <c r="AO71" s="167">
        <f t="shared" si="11"/>
        <v>0</v>
      </c>
      <c r="AP71" s="129"/>
      <c r="AQ71" s="216" t="e">
        <f t="shared" ref="AQ71" si="234">ROUND(AVERAGE(U71,Y71,AD71,AI71,AN71),0)</f>
        <v>#DIV/0!</v>
      </c>
      <c r="AR71" s="227" t="e">
        <f t="shared" ref="AR71" si="235">IF(AQ71&lt;1.5,"FUERTE",IF(AND(AQ71&gt;=1.5,AQ71&lt;2.5),"ACEPTABLE",IF(AQ71&gt;=5,"INEXISTENTE","DÉBIL")))</f>
        <v>#DIV/0!</v>
      </c>
      <c r="AS71" s="225">
        <f t="shared" ref="AS71" si="236">IF(R71=0,0,ROUND((R71*AQ71),0))</f>
        <v>0</v>
      </c>
      <c r="AT71" s="225" t="str">
        <f t="shared" ref="AT71" si="237">IF(AS71&gt;=36,"GRAVE", IF(AS71&lt;=10, "LEVE", "MODERADO"))</f>
        <v>LEVE</v>
      </c>
      <c r="AU71" s="226"/>
      <c r="AV71" s="226"/>
      <c r="AW71" s="129"/>
      <c r="AX71" s="129"/>
      <c r="AY71" s="168"/>
      <c r="AZ71" s="169"/>
      <c r="BA71" s="170"/>
      <c r="BB71" s="149"/>
      <c r="BC71" s="149"/>
      <c r="BD71" s="149"/>
      <c r="BE71" s="149"/>
      <c r="BF71" s="149"/>
      <c r="BG71" s="149"/>
      <c r="BH71" s="149"/>
    </row>
    <row r="72" spans="1:60" s="160" customFormat="1" ht="64.5" customHeight="1" x14ac:dyDescent="0.2">
      <c r="A72" s="238"/>
      <c r="B72" s="238"/>
      <c r="C72" s="227"/>
      <c r="D72" s="226"/>
      <c r="E72" s="216"/>
      <c r="F72" s="228"/>
      <c r="G72" s="129"/>
      <c r="H72" s="129"/>
      <c r="I72" s="92"/>
      <c r="J72" s="228"/>
      <c r="K72" s="238"/>
      <c r="L72" s="228"/>
      <c r="M72" s="228"/>
      <c r="N72" s="238"/>
      <c r="O72" s="229"/>
      <c r="P72" s="238"/>
      <c r="Q72" s="229"/>
      <c r="R72" s="229"/>
      <c r="S72" s="127"/>
      <c r="T72" s="165">
        <f t="shared" si="17"/>
        <v>0</v>
      </c>
      <c r="U72" s="216"/>
      <c r="V72" s="216"/>
      <c r="W72" s="129"/>
      <c r="X72" s="228"/>
      <c r="Y72" s="214"/>
      <c r="Z72" s="166">
        <f t="shared" si="7"/>
        <v>0</v>
      </c>
      <c r="AA72" s="129"/>
      <c r="AB72" s="129"/>
      <c r="AC72" s="214"/>
      <c r="AD72" s="216"/>
      <c r="AE72" s="167">
        <f t="shared" si="8"/>
        <v>0</v>
      </c>
      <c r="AF72" s="129"/>
      <c r="AG72" s="129"/>
      <c r="AH72" s="214"/>
      <c r="AI72" s="216"/>
      <c r="AJ72" s="167">
        <f t="shared" si="9"/>
        <v>0</v>
      </c>
      <c r="AK72" s="129"/>
      <c r="AL72" s="129"/>
      <c r="AM72" s="214"/>
      <c r="AN72" s="216"/>
      <c r="AO72" s="167">
        <f t="shared" si="11"/>
        <v>0</v>
      </c>
      <c r="AP72" s="129"/>
      <c r="AQ72" s="216"/>
      <c r="AR72" s="227"/>
      <c r="AS72" s="225"/>
      <c r="AT72" s="225"/>
      <c r="AU72" s="226"/>
      <c r="AV72" s="226"/>
      <c r="AW72" s="129"/>
      <c r="AX72" s="129"/>
      <c r="AY72" s="168"/>
      <c r="AZ72" s="169"/>
      <c r="BA72" s="170"/>
      <c r="BB72" s="144"/>
      <c r="BC72" s="144"/>
      <c r="BD72" s="144"/>
      <c r="BE72" s="144"/>
      <c r="BF72" s="144"/>
      <c r="BG72" s="144"/>
      <c r="BH72" s="144"/>
    </row>
    <row r="73" spans="1:60" s="160" customFormat="1" ht="64.5" customHeight="1" x14ac:dyDescent="0.2">
      <c r="A73" s="238"/>
      <c r="B73" s="238"/>
      <c r="C73" s="227"/>
      <c r="D73" s="226"/>
      <c r="E73" s="216"/>
      <c r="F73" s="228"/>
      <c r="G73" s="129"/>
      <c r="H73" s="129"/>
      <c r="I73" s="92"/>
      <c r="J73" s="228"/>
      <c r="K73" s="238"/>
      <c r="L73" s="228"/>
      <c r="M73" s="228"/>
      <c r="N73" s="238"/>
      <c r="O73" s="229"/>
      <c r="P73" s="238"/>
      <c r="Q73" s="229"/>
      <c r="R73" s="229"/>
      <c r="S73" s="127"/>
      <c r="T73" s="165">
        <f t="shared" si="17"/>
        <v>0</v>
      </c>
      <c r="U73" s="216"/>
      <c r="V73" s="216"/>
      <c r="W73" s="129"/>
      <c r="X73" s="228"/>
      <c r="Y73" s="214"/>
      <c r="Z73" s="166">
        <f t="shared" si="7"/>
        <v>0</v>
      </c>
      <c r="AA73" s="129"/>
      <c r="AB73" s="129"/>
      <c r="AC73" s="214"/>
      <c r="AD73" s="216"/>
      <c r="AE73" s="167">
        <f t="shared" si="8"/>
        <v>0</v>
      </c>
      <c r="AF73" s="129"/>
      <c r="AG73" s="129"/>
      <c r="AH73" s="214"/>
      <c r="AI73" s="216"/>
      <c r="AJ73" s="167">
        <f t="shared" si="9"/>
        <v>0</v>
      </c>
      <c r="AK73" s="129"/>
      <c r="AL73" s="129"/>
      <c r="AM73" s="214"/>
      <c r="AN73" s="216"/>
      <c r="AO73" s="167">
        <f t="shared" si="11"/>
        <v>0</v>
      </c>
      <c r="AP73" s="129"/>
      <c r="AQ73" s="216"/>
      <c r="AR73" s="227"/>
      <c r="AS73" s="225"/>
      <c r="AT73" s="225"/>
      <c r="AU73" s="226"/>
      <c r="AV73" s="226"/>
      <c r="AW73" s="129"/>
      <c r="AX73" s="129"/>
      <c r="AY73" s="168"/>
      <c r="AZ73" s="169"/>
      <c r="BA73" s="170"/>
      <c r="BB73" s="144"/>
      <c r="BC73" s="144"/>
      <c r="BD73" s="144"/>
      <c r="BE73" s="144"/>
      <c r="BF73" s="144"/>
      <c r="BG73" s="144"/>
      <c r="BH73" s="144"/>
    </row>
    <row r="74" spans="1:60" s="160" customFormat="1" ht="63.75" customHeight="1" x14ac:dyDescent="0.2">
      <c r="A74" s="238">
        <v>22</v>
      </c>
      <c r="B74" s="238"/>
      <c r="C74" s="227" t="e">
        <f t="shared" ref="C74" si="238">+VLOOKUP(B74,$A$224:$B$266,2,0)</f>
        <v>#N/A</v>
      </c>
      <c r="D74" s="226"/>
      <c r="E74" s="216" t="str">
        <f>IF(D74=$D$194,$E$194,IF(D74=$D$195,$E$195,IF(D74=$D$196,$E$196,IF(D74=$D$197,$E$197,IF(D74=$D$198,$E$198,IF(D74=$D$199,$E$199,IF(D74=$D$200,$E$200,IF(D74=$D$201,$E$201,IF(D74=$D$202,$E$202,IF(D74=$D$203,$E$203,IF(D74=VICERRECTORÍA_ACADÉMICA_,BF194,IF(D74=PLANEACIÓN_,BF196, IF(D74=_VICERRECTORÍA_INVESTIGACIONES_INNOVACIÓN_Y_EXTENSIÓN_,BF195,IF(D74=VICERRECTORÍA_ADMINISTRATIVA_FINANCIERA_,BF197,IF(D74=_VICERRECTORÍA_RESPONSABILIDAD_SOCIAL_Y_BIENESTAR_UNIVERSITARIO_,BF198," ")))))))))))))))</f>
        <v xml:space="preserve"> </v>
      </c>
      <c r="F74" s="228"/>
      <c r="G74" s="129"/>
      <c r="H74" s="129"/>
      <c r="I74" s="92"/>
      <c r="J74" s="228"/>
      <c r="K74" s="238"/>
      <c r="L74" s="228"/>
      <c r="M74" s="228"/>
      <c r="N74" s="238" t="s">
        <v>149</v>
      </c>
      <c r="O74" s="229">
        <f t="shared" ref="O74" si="239">IF(N74="ALTA",5,IF(N74="MEDIO ALTA",4,IF(N74="MEDIA",3,IF(N74="MEDIO BAJA",2,IF(N74="BAJA",1,0)))))</f>
        <v>5</v>
      </c>
      <c r="P74" s="238" t="s">
        <v>141</v>
      </c>
      <c r="Q74" s="229">
        <f t="shared" si="16"/>
        <v>3</v>
      </c>
      <c r="R74" s="229">
        <f>Q74*O74</f>
        <v>15</v>
      </c>
      <c r="S74" s="127" t="s">
        <v>398</v>
      </c>
      <c r="T74" s="165">
        <f t="shared" si="17"/>
        <v>4</v>
      </c>
      <c r="U74" s="216">
        <f>ROUND(AVERAGEIF(T74:T76,"&gt;0"),0)</f>
        <v>3</v>
      </c>
      <c r="V74" s="216">
        <f>U74*0.6</f>
        <v>1.7999999999999998</v>
      </c>
      <c r="W74" s="129"/>
      <c r="X74" s="228">
        <f>IF(S74="No_existen",5*$X$10,Y74*$X$10)</f>
        <v>0.2</v>
      </c>
      <c r="Y74" s="214">
        <f>ROUND(AVERAGEIF(Z74:Z76,"&gt;0"),0)</f>
        <v>4</v>
      </c>
      <c r="Z74" s="166">
        <f t="shared" si="7"/>
        <v>4</v>
      </c>
      <c r="AA74" s="129" t="s">
        <v>330</v>
      </c>
      <c r="AB74" s="129"/>
      <c r="AC74" s="214">
        <f>IF(S74="No_existen",5*$AC$10,AD74*$AC$10)</f>
        <v>0.3</v>
      </c>
      <c r="AD74" s="216">
        <f>ROUND(AVERAGEIF(AE74:AE76,"&gt;0"),0)</f>
        <v>2</v>
      </c>
      <c r="AE74" s="167">
        <f t="shared" si="8"/>
        <v>1</v>
      </c>
      <c r="AF74" s="129" t="s">
        <v>307</v>
      </c>
      <c r="AG74" s="129"/>
      <c r="AH74" s="214">
        <f>IF(S74="No_existen",5*$AH$10,AI74*$AH$10)</f>
        <v>0.30000000000000004</v>
      </c>
      <c r="AI74" s="216">
        <f>ROUND(AVERAGEIF(AJ74:AJ76,"&gt;0"),0)</f>
        <v>3</v>
      </c>
      <c r="AJ74" s="167">
        <f t="shared" si="9"/>
        <v>4</v>
      </c>
      <c r="AK74" s="129" t="s">
        <v>308</v>
      </c>
      <c r="AL74" s="129" t="s">
        <v>313</v>
      </c>
      <c r="AM74" s="214">
        <f t="shared" ref="AM74" si="240">IF(S74="No_existen",5*$AM$10,AN74*$AM$10)</f>
        <v>0.30000000000000004</v>
      </c>
      <c r="AN74" s="216">
        <f t="shared" ref="AN74" si="241">ROUND(AVERAGEIF(AO74:AO76,"&gt;0"),0)</f>
        <v>3</v>
      </c>
      <c r="AO74" s="167">
        <f t="shared" si="11"/>
        <v>4</v>
      </c>
      <c r="AP74" s="129" t="s">
        <v>571</v>
      </c>
      <c r="AQ74" s="216">
        <f>ROUND(AVERAGE(U74,Y74,AD74,AI74,AN74),0)</f>
        <v>3</v>
      </c>
      <c r="AR74" s="227" t="str">
        <f t="shared" ref="AR74" si="242">IF(AQ74&lt;1.5,"FUERTE",IF(AND(AQ74&gt;=1.5,AQ74&lt;2.5),"ACEPTABLE",IF(AQ74&gt;=5,"INEXISTENTE","DÉBIL")))</f>
        <v>DÉBIL</v>
      </c>
      <c r="AS74" s="225">
        <f t="shared" ref="AS74" si="243">IF(R74=0,0,ROUND((R74*AQ74),0))</f>
        <v>45</v>
      </c>
      <c r="AT74" s="225" t="str">
        <f t="shared" ref="AT74" si="244">IF(AS74&gt;=36,"GRAVE", IF(AS74&lt;=10, "LEVE", "MODERADO"))</f>
        <v>GRAVE</v>
      </c>
      <c r="AU74" s="226"/>
      <c r="AV74" s="226"/>
      <c r="AW74" s="129" t="s">
        <v>92</v>
      </c>
      <c r="AX74" s="129"/>
      <c r="AY74" s="168"/>
      <c r="AZ74" s="169"/>
      <c r="BA74" s="170"/>
      <c r="BB74" s="144"/>
      <c r="BC74" s="144"/>
      <c r="BD74" s="144"/>
      <c r="BE74" s="144"/>
      <c r="BF74" s="144"/>
      <c r="BG74" s="144"/>
      <c r="BH74" s="144"/>
    </row>
    <row r="75" spans="1:60" s="160" customFormat="1" ht="63.75" customHeight="1" x14ac:dyDescent="0.2">
      <c r="A75" s="238"/>
      <c r="B75" s="238"/>
      <c r="C75" s="227"/>
      <c r="D75" s="226"/>
      <c r="E75" s="216"/>
      <c r="F75" s="228"/>
      <c r="G75" s="129"/>
      <c r="H75" s="129"/>
      <c r="I75" s="92"/>
      <c r="J75" s="228"/>
      <c r="K75" s="238"/>
      <c r="L75" s="228"/>
      <c r="M75" s="228"/>
      <c r="N75" s="238"/>
      <c r="O75" s="229"/>
      <c r="P75" s="238"/>
      <c r="Q75" s="229"/>
      <c r="R75" s="229"/>
      <c r="S75" s="127" t="s">
        <v>327</v>
      </c>
      <c r="T75" s="165">
        <f t="shared" si="17"/>
        <v>1</v>
      </c>
      <c r="U75" s="216"/>
      <c r="V75" s="216"/>
      <c r="W75" s="129"/>
      <c r="X75" s="228"/>
      <c r="Y75" s="214"/>
      <c r="Z75" s="166">
        <f t="shared" si="7"/>
        <v>2</v>
      </c>
      <c r="AA75" s="129" t="s">
        <v>331</v>
      </c>
      <c r="AB75" s="129"/>
      <c r="AC75" s="214"/>
      <c r="AD75" s="216"/>
      <c r="AE75" s="167">
        <f t="shared" si="8"/>
        <v>1</v>
      </c>
      <c r="AF75" s="129" t="s">
        <v>307</v>
      </c>
      <c r="AG75" s="129"/>
      <c r="AH75" s="214"/>
      <c r="AI75" s="216"/>
      <c r="AJ75" s="167">
        <f t="shared" si="9"/>
        <v>1</v>
      </c>
      <c r="AK75" s="129" t="s">
        <v>304</v>
      </c>
      <c r="AL75" s="129" t="s">
        <v>312</v>
      </c>
      <c r="AM75" s="214"/>
      <c r="AN75" s="216"/>
      <c r="AO75" s="167">
        <f t="shared" si="11"/>
        <v>1</v>
      </c>
      <c r="AP75" s="129" t="s">
        <v>572</v>
      </c>
      <c r="AQ75" s="216"/>
      <c r="AR75" s="227"/>
      <c r="AS75" s="225"/>
      <c r="AT75" s="225"/>
      <c r="AU75" s="226"/>
      <c r="AV75" s="226"/>
      <c r="AW75" s="129" t="s">
        <v>91</v>
      </c>
      <c r="AX75" s="129"/>
      <c r="AY75" s="168"/>
      <c r="AZ75" s="169"/>
      <c r="BA75" s="170"/>
      <c r="BB75" s="149"/>
      <c r="BC75" s="149"/>
      <c r="BD75" s="149"/>
      <c r="BE75" s="149"/>
      <c r="BF75" s="149"/>
      <c r="BG75" s="149"/>
      <c r="BH75" s="149"/>
    </row>
    <row r="76" spans="1:60" s="160" customFormat="1" ht="63.75" customHeight="1" x14ac:dyDescent="0.2">
      <c r="A76" s="238"/>
      <c r="B76" s="238"/>
      <c r="C76" s="227"/>
      <c r="D76" s="226"/>
      <c r="E76" s="216"/>
      <c r="F76" s="228"/>
      <c r="G76" s="129"/>
      <c r="H76" s="129"/>
      <c r="I76" s="92"/>
      <c r="J76" s="228"/>
      <c r="K76" s="238"/>
      <c r="L76" s="228"/>
      <c r="M76" s="228"/>
      <c r="N76" s="238"/>
      <c r="O76" s="229"/>
      <c r="P76" s="238"/>
      <c r="Q76" s="229"/>
      <c r="R76" s="229"/>
      <c r="S76" s="127" t="s">
        <v>288</v>
      </c>
      <c r="T76" s="165">
        <f t="shared" ref="T76" si="245">IF(S76=$S$198,1,IF(S76=$S$194,5,IF(S76=$S$195,4,IF(S76=$S$196,3,IF(S76=$S$197,2,0)))))</f>
        <v>5</v>
      </c>
      <c r="U76" s="216"/>
      <c r="V76" s="216"/>
      <c r="W76" s="129"/>
      <c r="X76" s="228"/>
      <c r="Y76" s="214"/>
      <c r="Z76" s="166">
        <f t="shared" ref="Z76" si="246">IF(AA76=$AA$196,1,IF(AA76=$AA$195,2,IF(AA76=$AA$194,4,IF(S76="No_existen",5,0))))</f>
        <v>5</v>
      </c>
      <c r="AA76" s="129"/>
      <c r="AB76" s="129"/>
      <c r="AC76" s="214"/>
      <c r="AD76" s="216"/>
      <c r="AE76" s="167">
        <f t="shared" ref="AE76" si="247">IF(AF76=$AG$195,1,IF(AF76=$AG$194,4,IF(S76="No_existen",5,0)))</f>
        <v>5</v>
      </c>
      <c r="AF76" s="129"/>
      <c r="AG76" s="129"/>
      <c r="AH76" s="214"/>
      <c r="AI76" s="216"/>
      <c r="AJ76" s="167">
        <f t="shared" ref="AJ76" si="248">IF(AK76=$AK$194,1,IF(AK76=$AK$195,4,IF(S76="No_existen",5,0)))</f>
        <v>5</v>
      </c>
      <c r="AK76" s="129"/>
      <c r="AL76" s="129"/>
      <c r="AM76" s="214"/>
      <c r="AN76" s="216"/>
      <c r="AO76" s="167">
        <f t="shared" ref="AO76" si="249">IF(AP76="Preventivo",1,IF(AP76="Detectivo",4, IF(S76="No_existen",5,0)))</f>
        <v>5</v>
      </c>
      <c r="AP76" s="129"/>
      <c r="AQ76" s="216"/>
      <c r="AR76" s="227"/>
      <c r="AS76" s="225"/>
      <c r="AT76" s="225"/>
      <c r="AU76" s="226"/>
      <c r="AV76" s="226"/>
      <c r="AW76" s="129"/>
      <c r="AX76" s="129"/>
      <c r="AY76" s="168"/>
      <c r="AZ76" s="169"/>
      <c r="BA76" s="170"/>
      <c r="BB76" s="144"/>
      <c r="BC76" s="144"/>
      <c r="BD76" s="144"/>
      <c r="BE76" s="144"/>
      <c r="BF76" s="144"/>
      <c r="BG76" s="144"/>
      <c r="BH76" s="144"/>
    </row>
    <row r="77" spans="1:60" x14ac:dyDescent="0.2">
      <c r="X77" s="262"/>
      <c r="AC77" s="261"/>
      <c r="AD77" s="260"/>
      <c r="AI77" s="260"/>
      <c r="AN77" s="260"/>
      <c r="AQ77" s="260"/>
      <c r="AR77" s="180"/>
      <c r="BB77" s="144"/>
      <c r="BC77" s="144"/>
      <c r="BD77" s="144"/>
      <c r="BE77" s="144"/>
      <c r="BF77" s="144"/>
      <c r="BG77" s="144"/>
      <c r="BH77" s="144"/>
    </row>
    <row r="78" spans="1:60" x14ac:dyDescent="0.2">
      <c r="X78" s="262"/>
      <c r="AC78" s="261"/>
      <c r="AD78" s="260"/>
      <c r="AI78" s="260"/>
      <c r="AN78" s="260"/>
      <c r="AQ78" s="260"/>
      <c r="AR78" s="180"/>
      <c r="BB78" s="149"/>
      <c r="BC78" s="149"/>
      <c r="BD78" s="149"/>
      <c r="BE78" s="149"/>
      <c r="BF78" s="149"/>
      <c r="BG78" s="149"/>
      <c r="BH78" s="149"/>
    </row>
    <row r="79" spans="1:60" x14ac:dyDescent="0.2">
      <c r="X79" s="262"/>
      <c r="AC79" s="261"/>
      <c r="AD79" s="260"/>
      <c r="AI79" s="260"/>
      <c r="AN79" s="260"/>
      <c r="AQ79" s="260"/>
      <c r="AR79" s="180"/>
      <c r="BB79" s="149"/>
      <c r="BC79" s="149"/>
      <c r="BD79" s="149"/>
      <c r="BE79" s="149"/>
      <c r="BF79" s="149"/>
      <c r="BG79" s="149"/>
      <c r="BH79" s="149"/>
    </row>
    <row r="80" spans="1:60" x14ac:dyDescent="0.2">
      <c r="X80" s="262"/>
      <c r="AC80" s="261"/>
      <c r="AD80" s="260"/>
      <c r="AI80" s="260"/>
      <c r="AN80" s="260"/>
      <c r="AQ80" s="260"/>
      <c r="AR80" s="180"/>
      <c r="BB80" s="149"/>
      <c r="BC80" s="149"/>
      <c r="BD80" s="149"/>
      <c r="BE80" s="149"/>
      <c r="BF80" s="149"/>
      <c r="BG80" s="149"/>
      <c r="BH80" s="149"/>
    </row>
    <row r="81" spans="24:60" x14ac:dyDescent="0.2">
      <c r="X81" s="262"/>
      <c r="AC81" s="261"/>
      <c r="AD81" s="260"/>
      <c r="AI81" s="260"/>
      <c r="AN81" s="260"/>
      <c r="AQ81" s="260"/>
      <c r="AR81" s="180"/>
      <c r="BB81" s="149"/>
      <c r="BC81" s="149"/>
      <c r="BD81" s="149"/>
      <c r="BE81" s="149"/>
      <c r="BF81" s="149"/>
      <c r="BG81" s="149"/>
      <c r="BH81" s="149"/>
    </row>
    <row r="82" spans="24:60" x14ac:dyDescent="0.2">
      <c r="X82" s="262"/>
      <c r="AC82" s="261"/>
      <c r="AD82" s="260"/>
      <c r="AI82" s="260"/>
      <c r="AN82" s="260"/>
      <c r="AQ82" s="260"/>
      <c r="AR82" s="180"/>
      <c r="BB82" s="149"/>
      <c r="BC82" s="149"/>
      <c r="BD82" s="149"/>
      <c r="BE82" s="149"/>
      <c r="BF82" s="149"/>
      <c r="BG82" s="149"/>
      <c r="BH82" s="149"/>
    </row>
    <row r="83" spans="24:60" x14ac:dyDescent="0.2">
      <c r="X83" s="262"/>
      <c r="AC83" s="261"/>
      <c r="AD83" s="260"/>
      <c r="AI83" s="260"/>
      <c r="AN83" s="260"/>
      <c r="AQ83" s="260"/>
      <c r="AR83" s="180"/>
      <c r="BB83" s="149"/>
      <c r="BC83" s="149"/>
      <c r="BD83" s="149"/>
      <c r="BE83" s="149"/>
      <c r="BF83" s="149"/>
      <c r="BG83" s="149"/>
      <c r="BH83" s="149"/>
    </row>
    <row r="84" spans="24:60" x14ac:dyDescent="0.2">
      <c r="X84" s="262"/>
      <c r="AC84" s="261"/>
      <c r="AD84" s="260"/>
      <c r="AI84" s="260"/>
      <c r="AN84" s="260"/>
      <c r="AQ84" s="260"/>
      <c r="AR84" s="180"/>
      <c r="BB84" s="149"/>
      <c r="BC84" s="149"/>
      <c r="BD84" s="149"/>
      <c r="BE84" s="149"/>
      <c r="BF84" s="149"/>
      <c r="BG84" s="149"/>
      <c r="BH84" s="149"/>
    </row>
    <row r="85" spans="24:60" x14ac:dyDescent="0.2">
      <c r="X85" s="262"/>
      <c r="AC85" s="261"/>
      <c r="AD85" s="260"/>
      <c r="AI85" s="260"/>
      <c r="AN85" s="260"/>
      <c r="AQ85" s="260"/>
      <c r="AR85" s="180"/>
      <c r="BB85" s="149"/>
      <c r="BC85" s="149"/>
      <c r="BD85" s="149"/>
      <c r="BE85" s="149"/>
      <c r="BF85" s="149"/>
      <c r="BG85" s="149"/>
      <c r="BH85" s="149"/>
    </row>
    <row r="86" spans="24:60" x14ac:dyDescent="0.2">
      <c r="X86" s="262"/>
      <c r="AC86" s="261"/>
      <c r="AD86" s="260"/>
      <c r="AI86" s="260"/>
      <c r="AN86" s="260"/>
      <c r="AQ86" s="260"/>
      <c r="AR86" s="180"/>
      <c r="BB86" s="149"/>
      <c r="BC86" s="149"/>
      <c r="BD86" s="149"/>
      <c r="BE86" s="149"/>
      <c r="BF86" s="149"/>
      <c r="BG86" s="149"/>
      <c r="BH86" s="149"/>
    </row>
    <row r="87" spans="24:60" x14ac:dyDescent="0.2">
      <c r="X87" s="262"/>
      <c r="AC87" s="261"/>
      <c r="AD87" s="260"/>
      <c r="AI87" s="260"/>
      <c r="AN87" s="260"/>
      <c r="AQ87" s="260"/>
      <c r="AR87" s="180"/>
      <c r="BB87" s="149"/>
      <c r="BC87" s="149"/>
      <c r="BD87" s="149"/>
      <c r="BE87" s="149"/>
      <c r="BF87" s="149"/>
      <c r="BG87" s="149"/>
      <c r="BH87" s="149"/>
    </row>
    <row r="88" spans="24:60" x14ac:dyDescent="0.2">
      <c r="X88" s="262"/>
      <c r="AC88" s="261"/>
      <c r="AD88" s="260"/>
      <c r="AI88" s="260"/>
      <c r="AN88" s="260"/>
      <c r="AQ88" s="260"/>
      <c r="AR88" s="180"/>
      <c r="BB88" s="149"/>
      <c r="BC88" s="149"/>
      <c r="BD88" s="149"/>
      <c r="BE88" s="149"/>
      <c r="BF88" s="149"/>
      <c r="BG88" s="149"/>
      <c r="BH88" s="149"/>
    </row>
    <row r="89" spans="24:60" x14ac:dyDescent="0.2">
      <c r="X89" s="262"/>
      <c r="AC89" s="261"/>
      <c r="AD89" s="260"/>
      <c r="AI89" s="260"/>
      <c r="AN89" s="260"/>
      <c r="AQ89" s="260"/>
      <c r="AR89" s="180"/>
      <c r="BB89" s="149"/>
      <c r="BC89" s="149"/>
      <c r="BD89" s="149"/>
      <c r="BE89" s="149"/>
      <c r="BF89" s="149"/>
      <c r="BG89" s="149"/>
      <c r="BH89" s="149"/>
    </row>
    <row r="90" spans="24:60" x14ac:dyDescent="0.2">
      <c r="X90" s="262"/>
      <c r="AC90" s="261"/>
      <c r="AD90" s="260"/>
      <c r="AI90" s="260"/>
      <c r="AN90" s="260"/>
      <c r="AQ90" s="260"/>
      <c r="AR90" s="180"/>
      <c r="BB90" s="149"/>
      <c r="BC90" s="149"/>
      <c r="BD90" s="149"/>
      <c r="BE90" s="149"/>
      <c r="BF90" s="149"/>
      <c r="BG90" s="149"/>
      <c r="BH90" s="149"/>
    </row>
    <row r="91" spans="24:60" x14ac:dyDescent="0.2">
      <c r="X91" s="262"/>
      <c r="AC91" s="261"/>
      <c r="AD91" s="260"/>
      <c r="AI91" s="260"/>
      <c r="AN91" s="260"/>
      <c r="AQ91" s="260"/>
      <c r="AR91" s="180"/>
      <c r="BB91" s="149"/>
      <c r="BC91" s="149"/>
      <c r="BD91" s="149"/>
      <c r="BE91" s="149"/>
      <c r="BF91" s="149"/>
      <c r="BG91" s="149"/>
      <c r="BH91" s="149"/>
    </row>
    <row r="92" spans="24:60" x14ac:dyDescent="0.2">
      <c r="X92" s="262"/>
      <c r="AC92" s="261"/>
      <c r="AD92" s="260"/>
      <c r="AI92" s="260"/>
      <c r="AN92" s="260"/>
      <c r="AQ92" s="260"/>
      <c r="AR92" s="180"/>
      <c r="BB92" s="149"/>
      <c r="BC92" s="149"/>
      <c r="BD92" s="149"/>
      <c r="BE92" s="149"/>
      <c r="BF92" s="149"/>
      <c r="BG92" s="149"/>
      <c r="BH92" s="149"/>
    </row>
    <row r="93" spans="24:60" x14ac:dyDescent="0.2">
      <c r="X93" s="262"/>
      <c r="AC93" s="261"/>
      <c r="AD93" s="260"/>
      <c r="AI93" s="260"/>
      <c r="AN93" s="260"/>
      <c r="AQ93" s="260"/>
      <c r="AR93" s="180"/>
      <c r="BB93" s="149"/>
      <c r="BC93" s="149"/>
      <c r="BD93" s="149"/>
      <c r="BE93" s="149"/>
      <c r="BF93" s="149"/>
      <c r="BG93" s="149"/>
      <c r="BH93" s="149"/>
    </row>
    <row r="94" spans="24:60" x14ac:dyDescent="0.2">
      <c r="X94" s="262"/>
      <c r="AC94" s="261"/>
      <c r="AD94" s="260"/>
      <c r="AI94" s="260"/>
      <c r="AN94" s="260"/>
      <c r="AQ94" s="260"/>
      <c r="AR94" s="180"/>
      <c r="BB94" s="149"/>
      <c r="BC94" s="149"/>
      <c r="BD94" s="149"/>
      <c r="BE94" s="149"/>
      <c r="BF94" s="149"/>
      <c r="BG94" s="149"/>
      <c r="BH94" s="149"/>
    </row>
    <row r="95" spans="24:60" x14ac:dyDescent="0.2">
      <c r="X95" s="262"/>
      <c r="AC95" s="261"/>
      <c r="AD95" s="260"/>
      <c r="AI95" s="260"/>
      <c r="AN95" s="260"/>
      <c r="AQ95" s="260"/>
      <c r="AR95" s="180"/>
      <c r="BB95" s="149"/>
      <c r="BC95" s="149"/>
      <c r="BD95" s="149"/>
      <c r="BE95" s="149"/>
      <c r="BF95" s="149"/>
      <c r="BG95" s="149"/>
      <c r="BH95" s="149"/>
    </row>
    <row r="96" spans="24:60" x14ac:dyDescent="0.2">
      <c r="X96" s="262"/>
      <c r="AC96" s="261"/>
      <c r="AD96" s="260"/>
      <c r="AI96" s="260"/>
      <c r="AN96" s="260"/>
      <c r="AQ96" s="260"/>
      <c r="AR96" s="180"/>
      <c r="BB96" s="149"/>
      <c r="BC96" s="149"/>
      <c r="BD96" s="149"/>
      <c r="BE96" s="149"/>
      <c r="BF96" s="149"/>
      <c r="BG96" s="149"/>
      <c r="BH96" s="149"/>
    </row>
    <row r="97" spans="24:60" x14ac:dyDescent="0.2">
      <c r="X97" s="262"/>
      <c r="AC97" s="261"/>
      <c r="AD97" s="260"/>
      <c r="AI97" s="260"/>
      <c r="AN97" s="260"/>
      <c r="AQ97" s="260"/>
      <c r="AR97" s="180"/>
      <c r="BB97" s="149"/>
      <c r="BC97" s="149"/>
      <c r="BD97" s="149"/>
      <c r="BE97" s="149"/>
      <c r="BF97" s="149"/>
      <c r="BG97" s="149"/>
      <c r="BH97" s="149"/>
    </row>
    <row r="98" spans="24:60" x14ac:dyDescent="0.2">
      <c r="X98" s="262"/>
      <c r="AC98" s="261"/>
      <c r="AD98" s="260"/>
      <c r="AI98" s="260"/>
      <c r="AN98" s="260"/>
      <c r="AQ98" s="260"/>
      <c r="AR98" s="180"/>
      <c r="BB98" s="149"/>
      <c r="BC98" s="149"/>
      <c r="BD98" s="149"/>
      <c r="BE98" s="149"/>
      <c r="BF98" s="149"/>
      <c r="BG98" s="149"/>
      <c r="BH98" s="149"/>
    </row>
    <row r="99" spans="24:60" x14ac:dyDescent="0.2">
      <c r="X99" s="262"/>
      <c r="AC99" s="261"/>
      <c r="AD99" s="260"/>
      <c r="AI99" s="260"/>
      <c r="AN99" s="260"/>
      <c r="AQ99" s="260"/>
      <c r="AR99" s="180"/>
      <c r="BB99" s="149"/>
      <c r="BC99" s="149"/>
      <c r="BD99" s="149"/>
      <c r="BE99" s="149"/>
      <c r="BF99" s="149"/>
      <c r="BG99" s="149"/>
      <c r="BH99" s="149"/>
    </row>
    <row r="100" spans="24:60" x14ac:dyDescent="0.2">
      <c r="X100" s="262"/>
      <c r="AC100" s="261"/>
      <c r="AD100" s="260"/>
      <c r="AI100" s="260"/>
      <c r="AN100" s="260"/>
      <c r="AQ100" s="260"/>
      <c r="AR100" s="180"/>
      <c r="BB100" s="149"/>
      <c r="BC100" s="149"/>
      <c r="BD100" s="149"/>
      <c r="BE100" s="149"/>
      <c r="BF100" s="149"/>
      <c r="BG100" s="149"/>
      <c r="BH100" s="149"/>
    </row>
    <row r="101" spans="24:60" x14ac:dyDescent="0.2">
      <c r="X101" s="262"/>
      <c r="AC101" s="261"/>
      <c r="AD101" s="260"/>
      <c r="AI101" s="260"/>
      <c r="AN101" s="260"/>
      <c r="AQ101" s="260"/>
      <c r="AR101" s="180"/>
      <c r="BB101" s="149"/>
      <c r="BC101" s="149"/>
      <c r="BD101" s="149"/>
      <c r="BE101" s="149"/>
      <c r="BF101" s="149"/>
      <c r="BG101" s="149"/>
      <c r="BH101" s="149"/>
    </row>
    <row r="102" spans="24:60" x14ac:dyDescent="0.2">
      <c r="X102" s="262"/>
      <c r="AC102" s="261"/>
      <c r="AD102" s="260"/>
      <c r="AI102" s="260"/>
      <c r="AN102" s="260"/>
      <c r="AQ102" s="260"/>
      <c r="AR102" s="180"/>
      <c r="BB102" s="149"/>
      <c r="BC102" s="149"/>
      <c r="BD102" s="149"/>
      <c r="BE102" s="149"/>
      <c r="BF102" s="149"/>
      <c r="BG102" s="149"/>
      <c r="BH102" s="149"/>
    </row>
    <row r="103" spans="24:60" x14ac:dyDescent="0.2">
      <c r="X103" s="262"/>
      <c r="AC103" s="261"/>
      <c r="AD103" s="260"/>
      <c r="AI103" s="260"/>
      <c r="AN103" s="260"/>
      <c r="AQ103" s="260"/>
      <c r="AR103" s="180"/>
      <c r="BB103" s="149"/>
      <c r="BC103" s="149"/>
      <c r="BD103" s="149"/>
      <c r="BE103" s="149"/>
      <c r="BF103" s="149"/>
      <c r="BG103" s="149"/>
      <c r="BH103" s="149"/>
    </row>
    <row r="104" spans="24:60" x14ac:dyDescent="0.2">
      <c r="X104" s="262"/>
      <c r="AC104" s="261"/>
      <c r="AD104" s="260"/>
      <c r="AI104" s="260"/>
      <c r="AN104" s="260"/>
      <c r="AQ104" s="260"/>
      <c r="AR104" s="180"/>
      <c r="BB104" s="149"/>
      <c r="BC104" s="149"/>
      <c r="BD104" s="149"/>
      <c r="BE104" s="149"/>
      <c r="BF104" s="149"/>
      <c r="BG104" s="149"/>
      <c r="BH104" s="149"/>
    </row>
    <row r="105" spans="24:60" x14ac:dyDescent="0.2">
      <c r="X105" s="262"/>
      <c r="AC105" s="261"/>
      <c r="AD105" s="260"/>
      <c r="AI105" s="260"/>
      <c r="AN105" s="260"/>
      <c r="AQ105" s="260"/>
      <c r="AR105" s="180"/>
      <c r="BB105" s="149"/>
      <c r="BC105" s="149"/>
      <c r="BD105" s="149"/>
      <c r="BE105" s="149"/>
      <c r="BF105" s="149"/>
      <c r="BG105" s="149"/>
      <c r="BH105" s="149"/>
    </row>
    <row r="106" spans="24:60" x14ac:dyDescent="0.2">
      <c r="X106" s="262"/>
      <c r="AC106" s="261"/>
      <c r="AD106" s="260"/>
      <c r="AI106" s="260"/>
      <c r="AN106" s="260"/>
      <c r="AQ106" s="260"/>
      <c r="AR106" s="180"/>
      <c r="BB106" s="149"/>
      <c r="BC106" s="149"/>
      <c r="BD106" s="149"/>
      <c r="BE106" s="149"/>
      <c r="BF106" s="149"/>
      <c r="BG106" s="149"/>
      <c r="BH106" s="149"/>
    </row>
    <row r="107" spans="24:60" x14ac:dyDescent="0.2">
      <c r="X107" s="262"/>
      <c r="AC107" s="261"/>
      <c r="AD107" s="260"/>
      <c r="AI107" s="260"/>
      <c r="AN107" s="260"/>
      <c r="AQ107" s="260"/>
      <c r="AR107" s="180"/>
      <c r="BB107" s="149"/>
      <c r="BC107" s="149"/>
      <c r="BD107" s="149"/>
      <c r="BE107" s="149"/>
      <c r="BF107" s="149"/>
      <c r="BG107" s="149"/>
      <c r="BH107" s="149"/>
    </row>
    <row r="108" spans="24:60" x14ac:dyDescent="0.2">
      <c r="X108" s="262"/>
      <c r="AC108" s="261"/>
      <c r="AD108" s="260"/>
      <c r="AI108" s="260"/>
      <c r="AN108" s="260"/>
      <c r="AQ108" s="260"/>
      <c r="AR108" s="180"/>
      <c r="BB108" s="149"/>
      <c r="BC108" s="149"/>
      <c r="BD108" s="149"/>
      <c r="BE108" s="149"/>
      <c r="BF108" s="149"/>
      <c r="BG108" s="149"/>
      <c r="BH108" s="149"/>
    </row>
    <row r="109" spans="24:60" x14ac:dyDescent="0.2">
      <c r="X109" s="262"/>
      <c r="AC109" s="261"/>
      <c r="AD109" s="260"/>
      <c r="AI109" s="260"/>
      <c r="AN109" s="260"/>
      <c r="AQ109" s="260"/>
      <c r="AR109" s="180"/>
      <c r="BB109" s="149"/>
      <c r="BC109" s="149"/>
      <c r="BD109" s="149"/>
      <c r="BE109" s="149"/>
      <c r="BF109" s="149"/>
      <c r="BG109" s="149"/>
      <c r="BH109" s="149"/>
    </row>
    <row r="110" spans="24:60" x14ac:dyDescent="0.2">
      <c r="X110" s="262"/>
      <c r="AC110" s="261"/>
      <c r="AD110" s="260"/>
      <c r="AI110" s="260"/>
      <c r="AN110" s="260"/>
      <c r="AQ110" s="260"/>
      <c r="AR110" s="180"/>
      <c r="BB110" s="149"/>
      <c r="BC110" s="149"/>
      <c r="BD110" s="149"/>
      <c r="BE110" s="149"/>
      <c r="BF110" s="149"/>
      <c r="BG110" s="149"/>
      <c r="BH110" s="149"/>
    </row>
    <row r="111" spans="24:60" x14ac:dyDescent="0.2">
      <c r="X111" s="262"/>
      <c r="AC111" s="261"/>
      <c r="AD111" s="260"/>
      <c r="AI111" s="260"/>
      <c r="AN111" s="260"/>
      <c r="AQ111" s="260"/>
      <c r="AR111" s="180"/>
      <c r="BB111" s="149"/>
      <c r="BC111" s="149"/>
      <c r="BD111" s="149"/>
      <c r="BE111" s="149"/>
      <c r="BF111" s="149"/>
      <c r="BG111" s="149"/>
      <c r="BH111" s="149"/>
    </row>
    <row r="112" spans="24:60" x14ac:dyDescent="0.2">
      <c r="X112" s="262"/>
      <c r="AC112" s="261"/>
      <c r="AD112" s="260"/>
      <c r="AI112" s="260"/>
      <c r="AN112" s="260"/>
      <c r="AQ112" s="260"/>
      <c r="AR112" s="180"/>
      <c r="BB112" s="149"/>
      <c r="BC112" s="149"/>
      <c r="BD112" s="149"/>
      <c r="BE112" s="149"/>
      <c r="BF112" s="149"/>
      <c r="BG112" s="149"/>
      <c r="BH112" s="149"/>
    </row>
    <row r="113" spans="24:60" x14ac:dyDescent="0.2">
      <c r="X113" s="262"/>
      <c r="AC113" s="261"/>
      <c r="AD113" s="260"/>
      <c r="AI113" s="260"/>
      <c r="AN113" s="260"/>
      <c r="AQ113" s="260"/>
      <c r="AR113" s="180"/>
      <c r="BB113" s="149"/>
      <c r="BC113" s="149"/>
      <c r="BD113" s="149"/>
      <c r="BE113" s="149"/>
      <c r="BF113" s="149"/>
      <c r="BG113" s="149"/>
      <c r="BH113" s="149"/>
    </row>
    <row r="114" spans="24:60" x14ac:dyDescent="0.2">
      <c r="X114" s="262"/>
      <c r="AC114" s="261"/>
      <c r="AD114" s="260"/>
      <c r="AI114" s="260"/>
      <c r="AN114" s="260"/>
      <c r="AQ114" s="260"/>
      <c r="AR114" s="180"/>
      <c r="BB114" s="149"/>
      <c r="BC114" s="149"/>
      <c r="BD114" s="149"/>
      <c r="BE114" s="149"/>
      <c r="BF114" s="149"/>
      <c r="BG114" s="149"/>
      <c r="BH114" s="149"/>
    </row>
    <row r="115" spans="24:60" x14ac:dyDescent="0.2">
      <c r="X115" s="262"/>
      <c r="AC115" s="261"/>
      <c r="AD115" s="260"/>
      <c r="AI115" s="260"/>
      <c r="AN115" s="260"/>
      <c r="AQ115" s="260"/>
      <c r="AR115" s="180"/>
      <c r="BB115" s="149"/>
      <c r="BC115" s="149"/>
      <c r="BD115" s="149"/>
      <c r="BE115" s="149"/>
      <c r="BF115" s="149"/>
      <c r="BG115" s="149"/>
      <c r="BH115" s="149"/>
    </row>
    <row r="116" spans="24:60" x14ac:dyDescent="0.2">
      <c r="X116" s="262"/>
      <c r="AC116" s="261"/>
      <c r="AD116" s="260"/>
      <c r="AI116" s="260"/>
      <c r="AN116" s="260"/>
      <c r="AQ116" s="260"/>
      <c r="AR116" s="180"/>
      <c r="BB116" s="149"/>
      <c r="BC116" s="149"/>
      <c r="BD116" s="149"/>
      <c r="BE116" s="149"/>
      <c r="BF116" s="149"/>
      <c r="BG116" s="149"/>
      <c r="BH116" s="149"/>
    </row>
    <row r="117" spans="24:60" x14ac:dyDescent="0.2">
      <c r="X117" s="262"/>
      <c r="AC117" s="261"/>
      <c r="AD117" s="260"/>
      <c r="AI117" s="260"/>
      <c r="AN117" s="260"/>
      <c r="AQ117" s="260"/>
      <c r="AR117" s="180"/>
      <c r="BB117" s="149"/>
      <c r="BC117" s="149"/>
      <c r="BD117" s="149"/>
      <c r="BE117" s="149"/>
      <c r="BF117" s="149"/>
      <c r="BG117" s="149"/>
      <c r="BH117" s="149"/>
    </row>
    <row r="118" spans="24:60" x14ac:dyDescent="0.2">
      <c r="X118" s="262"/>
      <c r="AC118" s="261"/>
      <c r="AD118" s="260"/>
      <c r="AI118" s="260"/>
      <c r="AN118" s="260"/>
      <c r="AQ118" s="260"/>
      <c r="AR118" s="180"/>
      <c r="BB118" s="149"/>
      <c r="BC118" s="149"/>
      <c r="BD118" s="149"/>
      <c r="BE118" s="149"/>
      <c r="BF118" s="149"/>
      <c r="BG118" s="149"/>
      <c r="BH118" s="149"/>
    </row>
    <row r="119" spans="24:60" x14ac:dyDescent="0.2">
      <c r="X119" s="262"/>
      <c r="AC119" s="261"/>
      <c r="AD119" s="260"/>
      <c r="AI119" s="260"/>
      <c r="AN119" s="260"/>
      <c r="AQ119" s="260"/>
      <c r="AR119" s="180"/>
      <c r="BB119" s="149"/>
      <c r="BC119" s="149"/>
      <c r="BD119" s="149"/>
      <c r="BE119" s="149"/>
      <c r="BF119" s="149"/>
      <c r="BG119" s="149"/>
      <c r="BH119" s="149"/>
    </row>
    <row r="120" spans="24:60" x14ac:dyDescent="0.2">
      <c r="X120" s="262"/>
      <c r="AC120" s="261"/>
      <c r="AD120" s="260"/>
      <c r="AI120" s="260"/>
      <c r="AN120" s="260"/>
      <c r="AQ120" s="260"/>
      <c r="AR120" s="180"/>
      <c r="BB120" s="149"/>
      <c r="BC120" s="149"/>
      <c r="BD120" s="149"/>
      <c r="BE120" s="149"/>
      <c r="BF120" s="149"/>
      <c r="BG120" s="149"/>
      <c r="BH120" s="149"/>
    </row>
    <row r="121" spans="24:60" x14ac:dyDescent="0.2">
      <c r="X121" s="262"/>
      <c r="AC121" s="261"/>
      <c r="AD121" s="260"/>
      <c r="AI121" s="260"/>
      <c r="AN121" s="260"/>
      <c r="AQ121" s="260"/>
      <c r="AR121" s="180"/>
      <c r="BB121" s="149"/>
      <c r="BC121" s="149"/>
      <c r="BD121" s="149"/>
      <c r="BE121" s="149"/>
      <c r="BF121" s="149"/>
      <c r="BG121" s="149"/>
      <c r="BH121" s="149"/>
    </row>
    <row r="122" spans="24:60" x14ac:dyDescent="0.2">
      <c r="X122" s="262"/>
      <c r="AC122" s="261"/>
      <c r="AD122" s="260"/>
      <c r="AI122" s="260"/>
      <c r="AN122" s="260"/>
      <c r="AQ122" s="260"/>
      <c r="AR122" s="180"/>
      <c r="BB122" s="149"/>
      <c r="BC122" s="149"/>
      <c r="BD122" s="149"/>
      <c r="BE122" s="149"/>
      <c r="BF122" s="149"/>
      <c r="BG122" s="149"/>
      <c r="BH122" s="149"/>
    </row>
    <row r="123" spans="24:60" x14ac:dyDescent="0.2">
      <c r="X123" s="262"/>
      <c r="AC123" s="261"/>
      <c r="AD123" s="260"/>
      <c r="AI123" s="260"/>
      <c r="AN123" s="260"/>
      <c r="AQ123" s="260"/>
      <c r="AR123" s="180"/>
      <c r="BB123" s="149"/>
      <c r="BC123" s="149"/>
      <c r="BD123" s="149"/>
      <c r="BE123" s="149"/>
      <c r="BF123" s="149"/>
      <c r="BG123" s="149"/>
      <c r="BH123" s="149"/>
    </row>
    <row r="124" spans="24:60" x14ac:dyDescent="0.2">
      <c r="X124" s="262"/>
      <c r="AC124" s="261"/>
      <c r="AD124" s="260"/>
      <c r="AI124" s="260"/>
      <c r="AN124" s="260"/>
      <c r="AQ124" s="260"/>
      <c r="AR124" s="180"/>
      <c r="BB124" s="149"/>
      <c r="BC124" s="149"/>
      <c r="BD124" s="149"/>
      <c r="BE124" s="149"/>
      <c r="BF124" s="149"/>
      <c r="BG124" s="149"/>
      <c r="BH124" s="149"/>
    </row>
    <row r="125" spans="24:60" x14ac:dyDescent="0.2">
      <c r="X125" s="262"/>
      <c r="AC125" s="261"/>
      <c r="AD125" s="260"/>
      <c r="AI125" s="260"/>
      <c r="AN125" s="260"/>
      <c r="AQ125" s="260"/>
      <c r="AR125" s="180"/>
      <c r="BB125" s="149"/>
      <c r="BC125" s="149"/>
      <c r="BD125" s="149"/>
      <c r="BE125" s="149"/>
      <c r="BF125" s="149"/>
      <c r="BG125" s="149"/>
      <c r="BH125" s="149"/>
    </row>
    <row r="126" spans="24:60" x14ac:dyDescent="0.2">
      <c r="X126" s="262"/>
      <c r="AC126" s="261"/>
      <c r="AD126" s="260"/>
      <c r="AI126" s="260"/>
      <c r="AN126" s="260"/>
      <c r="AQ126" s="260"/>
      <c r="AR126" s="180"/>
      <c r="BB126" s="149"/>
      <c r="BC126" s="149"/>
      <c r="BD126" s="149"/>
      <c r="BE126" s="149"/>
      <c r="BF126" s="149"/>
      <c r="BG126" s="149"/>
      <c r="BH126" s="149"/>
    </row>
    <row r="127" spans="24:60" x14ac:dyDescent="0.2">
      <c r="X127" s="262"/>
      <c r="AC127" s="261"/>
      <c r="AD127" s="260"/>
      <c r="AI127" s="260"/>
      <c r="AN127" s="260"/>
      <c r="AQ127" s="260"/>
      <c r="AR127" s="180"/>
      <c r="BB127" s="149"/>
      <c r="BC127" s="149"/>
      <c r="BD127" s="149"/>
      <c r="BE127" s="149"/>
      <c r="BF127" s="149"/>
      <c r="BG127" s="149"/>
      <c r="BH127" s="149"/>
    </row>
    <row r="128" spans="24:60" x14ac:dyDescent="0.2">
      <c r="X128" s="262"/>
      <c r="AC128" s="261"/>
      <c r="AD128" s="260"/>
      <c r="AI128" s="260"/>
      <c r="AN128" s="260"/>
      <c r="AQ128" s="260"/>
      <c r="AR128" s="180"/>
      <c r="BB128" s="149"/>
      <c r="BC128" s="149"/>
      <c r="BD128" s="149"/>
      <c r="BE128" s="149"/>
      <c r="BF128" s="149"/>
      <c r="BG128" s="149"/>
      <c r="BH128" s="149"/>
    </row>
    <row r="129" spans="24:60" x14ac:dyDescent="0.2">
      <c r="X129" s="262"/>
      <c r="AC129" s="261"/>
      <c r="AD129" s="260"/>
      <c r="AI129" s="260"/>
      <c r="AN129" s="260"/>
      <c r="AQ129" s="260"/>
      <c r="AR129" s="180"/>
      <c r="BB129" s="149"/>
      <c r="BC129" s="149"/>
      <c r="BD129" s="149"/>
      <c r="BE129" s="149"/>
      <c r="BF129" s="149"/>
      <c r="BG129" s="149"/>
      <c r="BH129" s="149"/>
    </row>
    <row r="130" spans="24:60" x14ac:dyDescent="0.2">
      <c r="X130" s="262"/>
      <c r="AC130" s="261"/>
      <c r="AD130" s="260"/>
      <c r="AI130" s="260"/>
      <c r="AN130" s="260"/>
      <c r="AQ130" s="260"/>
      <c r="AR130" s="180"/>
      <c r="BB130" s="149"/>
      <c r="BC130" s="149"/>
      <c r="BD130" s="149"/>
      <c r="BE130" s="149"/>
      <c r="BF130" s="149"/>
      <c r="BG130" s="149"/>
      <c r="BH130" s="149"/>
    </row>
    <row r="131" spans="24:60" x14ac:dyDescent="0.2">
      <c r="X131" s="262"/>
      <c r="AC131" s="261"/>
      <c r="AD131" s="260"/>
      <c r="AI131" s="260"/>
      <c r="AN131" s="260"/>
      <c r="AQ131" s="260"/>
      <c r="AR131" s="180"/>
      <c r="BB131" s="149"/>
      <c r="BC131" s="149"/>
      <c r="BD131" s="149"/>
      <c r="BE131" s="149"/>
      <c r="BF131" s="149"/>
      <c r="BG131" s="149"/>
      <c r="BH131" s="149"/>
    </row>
    <row r="132" spans="24:60" x14ac:dyDescent="0.2">
      <c r="X132" s="262"/>
      <c r="AC132" s="261"/>
      <c r="AD132" s="260"/>
      <c r="AI132" s="260"/>
      <c r="AN132" s="260"/>
      <c r="AQ132" s="260"/>
      <c r="AR132" s="180"/>
      <c r="BB132" s="149"/>
      <c r="BC132" s="149"/>
      <c r="BD132" s="149"/>
      <c r="BE132" s="149"/>
      <c r="BF132" s="149"/>
      <c r="BG132" s="149"/>
      <c r="BH132" s="149"/>
    </row>
    <row r="133" spans="24:60" x14ac:dyDescent="0.2">
      <c r="X133" s="262"/>
      <c r="AC133" s="261"/>
      <c r="AD133" s="260"/>
      <c r="AI133" s="260"/>
      <c r="AN133" s="260"/>
      <c r="AQ133" s="260"/>
      <c r="AR133" s="180"/>
      <c r="BB133" s="149"/>
      <c r="BC133" s="149"/>
      <c r="BD133" s="149"/>
      <c r="BE133" s="149"/>
      <c r="BF133" s="149"/>
      <c r="BG133" s="149"/>
      <c r="BH133" s="149"/>
    </row>
    <row r="134" spans="24:60" x14ac:dyDescent="0.2">
      <c r="X134" s="262"/>
      <c r="AC134" s="261"/>
      <c r="AD134" s="260"/>
      <c r="AI134" s="260"/>
      <c r="AN134" s="260"/>
      <c r="AQ134" s="260"/>
      <c r="AR134" s="180"/>
      <c r="BB134" s="149"/>
      <c r="BC134" s="149"/>
      <c r="BD134" s="149"/>
      <c r="BE134" s="149"/>
      <c r="BF134" s="149"/>
      <c r="BG134" s="149"/>
      <c r="BH134" s="149"/>
    </row>
    <row r="135" spans="24:60" x14ac:dyDescent="0.2">
      <c r="X135" s="262"/>
      <c r="AC135" s="261"/>
      <c r="AD135" s="260"/>
      <c r="AI135" s="260"/>
      <c r="AN135" s="260"/>
      <c r="AQ135" s="260"/>
      <c r="AR135" s="180"/>
      <c r="BB135" s="149"/>
      <c r="BC135" s="149"/>
      <c r="BD135" s="149"/>
      <c r="BE135" s="149"/>
      <c r="BF135" s="149"/>
      <c r="BG135" s="149"/>
      <c r="BH135" s="149"/>
    </row>
    <row r="136" spans="24:60" x14ac:dyDescent="0.2">
      <c r="X136" s="262"/>
      <c r="AC136" s="261"/>
      <c r="AD136" s="260"/>
      <c r="AI136" s="260"/>
      <c r="AN136" s="260"/>
      <c r="AQ136" s="260"/>
      <c r="AR136" s="180"/>
      <c r="BB136" s="149"/>
      <c r="BC136" s="149"/>
      <c r="BD136" s="149"/>
      <c r="BE136" s="149"/>
      <c r="BF136" s="149"/>
      <c r="BG136" s="149"/>
      <c r="BH136" s="149"/>
    </row>
    <row r="137" spans="24:60" x14ac:dyDescent="0.2">
      <c r="X137" s="262"/>
      <c r="AC137" s="261"/>
      <c r="AD137" s="260"/>
      <c r="AI137" s="260"/>
      <c r="AN137" s="260"/>
      <c r="AQ137" s="260"/>
      <c r="AR137" s="180"/>
      <c r="BB137" s="149"/>
      <c r="BC137" s="149"/>
      <c r="BD137" s="149"/>
      <c r="BE137" s="149"/>
      <c r="BF137" s="149"/>
      <c r="BG137" s="149"/>
      <c r="BH137" s="149"/>
    </row>
    <row r="138" spans="24:60" x14ac:dyDescent="0.2">
      <c r="X138" s="262"/>
      <c r="AC138" s="261"/>
      <c r="AD138" s="260"/>
      <c r="AI138" s="260"/>
      <c r="AN138" s="260"/>
      <c r="AQ138" s="260"/>
      <c r="AR138" s="180"/>
      <c r="BB138" s="149"/>
      <c r="BC138" s="149"/>
      <c r="BD138" s="149"/>
      <c r="BE138" s="149"/>
      <c r="BF138" s="149"/>
      <c r="BG138" s="149"/>
      <c r="BH138" s="149"/>
    </row>
    <row r="139" spans="24:60" x14ac:dyDescent="0.2">
      <c r="X139" s="262"/>
      <c r="AC139" s="261"/>
      <c r="AD139" s="260"/>
      <c r="AI139" s="260"/>
      <c r="AN139" s="260"/>
      <c r="AQ139" s="260"/>
      <c r="AR139" s="180"/>
      <c r="BB139" s="149"/>
      <c r="BC139" s="149"/>
      <c r="BD139" s="149"/>
      <c r="BE139" s="149"/>
      <c r="BF139" s="149"/>
      <c r="BG139" s="149"/>
      <c r="BH139" s="149"/>
    </row>
    <row r="140" spans="24:60" x14ac:dyDescent="0.2">
      <c r="X140" s="262"/>
      <c r="AC140" s="261"/>
      <c r="AD140" s="260"/>
      <c r="AI140" s="260"/>
      <c r="AN140" s="260"/>
      <c r="AQ140" s="260"/>
      <c r="AR140" s="180"/>
      <c r="BB140" s="149"/>
      <c r="BC140" s="149"/>
      <c r="BD140" s="149"/>
      <c r="BE140" s="149"/>
      <c r="BF140" s="149"/>
      <c r="BG140" s="149"/>
      <c r="BH140" s="149"/>
    </row>
    <row r="141" spans="24:60" x14ac:dyDescent="0.2">
      <c r="X141" s="262"/>
      <c r="AC141" s="261"/>
      <c r="AD141" s="260"/>
      <c r="AI141" s="260"/>
      <c r="AN141" s="260"/>
      <c r="AQ141" s="260"/>
      <c r="AR141" s="180"/>
      <c r="BB141" s="149"/>
      <c r="BC141" s="149"/>
      <c r="BD141" s="149"/>
      <c r="BE141" s="149"/>
      <c r="BF141" s="149"/>
      <c r="BG141" s="149"/>
      <c r="BH141" s="149"/>
    </row>
    <row r="142" spans="24:60" x14ac:dyDescent="0.2">
      <c r="X142" s="262"/>
      <c r="AC142" s="261"/>
      <c r="AD142" s="260"/>
      <c r="AI142" s="260"/>
      <c r="AN142" s="260"/>
      <c r="AQ142" s="260"/>
      <c r="AR142" s="180"/>
      <c r="BB142" s="149"/>
      <c r="BC142" s="149"/>
      <c r="BD142" s="149"/>
      <c r="BE142" s="149"/>
      <c r="BF142" s="149"/>
      <c r="BG142" s="149"/>
      <c r="BH142" s="149"/>
    </row>
    <row r="143" spans="24:60" x14ac:dyDescent="0.2">
      <c r="X143" s="262"/>
      <c r="AC143" s="261"/>
      <c r="AD143" s="260"/>
      <c r="AI143" s="260"/>
      <c r="AN143" s="260"/>
      <c r="AQ143" s="260"/>
      <c r="AR143" s="180"/>
      <c r="BB143" s="149"/>
      <c r="BC143" s="149"/>
      <c r="BD143" s="149"/>
      <c r="BE143" s="149"/>
      <c r="BF143" s="149"/>
      <c r="BG143" s="149"/>
      <c r="BH143" s="149"/>
    </row>
    <row r="144" spans="24:60" x14ac:dyDescent="0.2">
      <c r="X144" s="262"/>
      <c r="AC144" s="261"/>
      <c r="AD144" s="260"/>
      <c r="AI144" s="260"/>
      <c r="AN144" s="260"/>
      <c r="AQ144" s="260"/>
      <c r="AR144" s="180"/>
      <c r="BB144" s="149"/>
      <c r="BC144" s="149"/>
      <c r="BD144" s="149"/>
      <c r="BE144" s="149"/>
      <c r="BF144" s="149"/>
      <c r="BG144" s="149"/>
      <c r="BH144" s="149"/>
    </row>
    <row r="145" spans="24:60" x14ac:dyDescent="0.2">
      <c r="X145" s="262"/>
      <c r="AC145" s="261"/>
      <c r="AD145" s="260"/>
      <c r="AI145" s="260"/>
      <c r="AN145" s="260"/>
      <c r="AQ145" s="260"/>
      <c r="AR145" s="180"/>
      <c r="BB145" s="149"/>
      <c r="BC145" s="149"/>
      <c r="BD145" s="149"/>
      <c r="BE145" s="149"/>
      <c r="BF145" s="149"/>
      <c r="BG145" s="149"/>
      <c r="BH145" s="149"/>
    </row>
    <row r="146" spans="24:60" x14ac:dyDescent="0.2">
      <c r="X146" s="262"/>
      <c r="AC146" s="261"/>
      <c r="AD146" s="260"/>
      <c r="AI146" s="260"/>
      <c r="AN146" s="260"/>
      <c r="AQ146" s="260"/>
      <c r="AR146" s="180"/>
      <c r="BB146" s="149"/>
      <c r="BC146" s="149"/>
      <c r="BD146" s="149"/>
      <c r="BE146" s="149"/>
      <c r="BF146" s="149"/>
      <c r="BG146" s="149"/>
      <c r="BH146" s="149"/>
    </row>
    <row r="147" spans="24:60" x14ac:dyDescent="0.2">
      <c r="X147" s="262"/>
      <c r="AC147" s="261"/>
      <c r="AD147" s="260"/>
      <c r="AI147" s="260"/>
      <c r="AN147" s="260"/>
      <c r="AQ147" s="260"/>
      <c r="AR147" s="180"/>
      <c r="BB147" s="149"/>
      <c r="BC147" s="149"/>
      <c r="BD147" s="149"/>
      <c r="BE147" s="149"/>
      <c r="BF147" s="149"/>
      <c r="BG147" s="149"/>
      <c r="BH147" s="149"/>
    </row>
    <row r="148" spans="24:60" x14ac:dyDescent="0.2">
      <c r="X148" s="262"/>
      <c r="AC148" s="261"/>
      <c r="AD148" s="260"/>
      <c r="AI148" s="260"/>
      <c r="AN148" s="260"/>
      <c r="AQ148" s="260"/>
      <c r="AR148" s="180"/>
      <c r="BB148" s="149"/>
      <c r="BC148" s="149"/>
      <c r="BD148" s="149"/>
      <c r="BE148" s="149"/>
      <c r="BF148" s="149"/>
      <c r="BG148" s="149"/>
      <c r="BH148" s="149"/>
    </row>
    <row r="149" spans="24:60" x14ac:dyDescent="0.2">
      <c r="X149" s="262"/>
      <c r="AC149" s="261"/>
      <c r="AD149" s="260"/>
      <c r="AI149" s="260"/>
      <c r="AN149" s="260"/>
      <c r="AQ149" s="260"/>
      <c r="AR149" s="180"/>
      <c r="BB149" s="149"/>
      <c r="BC149" s="149"/>
      <c r="BD149" s="149"/>
      <c r="BE149" s="149"/>
      <c r="BF149" s="149"/>
      <c r="BG149" s="149"/>
      <c r="BH149" s="149"/>
    </row>
    <row r="150" spans="24:60" x14ac:dyDescent="0.2">
      <c r="X150" s="262"/>
      <c r="AC150" s="261"/>
      <c r="AD150" s="260"/>
      <c r="AI150" s="260"/>
      <c r="AN150" s="260"/>
      <c r="AQ150" s="260"/>
      <c r="AR150" s="180"/>
      <c r="BB150" s="149"/>
      <c r="BC150" s="149"/>
      <c r="BD150" s="149"/>
      <c r="BE150" s="149"/>
      <c r="BF150" s="149"/>
      <c r="BG150" s="149"/>
      <c r="BH150" s="149"/>
    </row>
    <row r="151" spans="24:60" x14ac:dyDescent="0.2">
      <c r="X151" s="262"/>
      <c r="AC151" s="261"/>
      <c r="AD151" s="260"/>
      <c r="AI151" s="260"/>
      <c r="AN151" s="260"/>
      <c r="AQ151" s="260"/>
      <c r="AR151" s="180"/>
      <c r="BB151" s="149"/>
      <c r="BC151" s="149"/>
      <c r="BD151" s="149"/>
      <c r="BE151" s="149"/>
      <c r="BF151" s="149"/>
      <c r="BG151" s="149"/>
      <c r="BH151" s="149"/>
    </row>
    <row r="152" spans="24:60" x14ac:dyDescent="0.2">
      <c r="X152" s="262"/>
      <c r="AC152" s="261"/>
      <c r="AD152" s="260"/>
      <c r="AI152" s="260"/>
      <c r="AN152" s="260"/>
      <c r="AQ152" s="260"/>
      <c r="AR152" s="180"/>
      <c r="BB152" s="149"/>
      <c r="BC152" s="149"/>
      <c r="BD152" s="149"/>
      <c r="BE152" s="149"/>
      <c r="BF152" s="149"/>
      <c r="BG152" s="149"/>
      <c r="BH152" s="149"/>
    </row>
    <row r="153" spans="24:60" x14ac:dyDescent="0.2">
      <c r="X153" s="262"/>
      <c r="AC153" s="261"/>
      <c r="AD153" s="260"/>
      <c r="AI153" s="260"/>
      <c r="AN153" s="260"/>
      <c r="AQ153" s="260"/>
      <c r="AR153" s="180"/>
      <c r="BB153" s="149"/>
      <c r="BC153" s="149"/>
      <c r="BD153" s="149"/>
      <c r="BE153" s="149"/>
      <c r="BF153" s="149"/>
      <c r="BG153" s="149"/>
      <c r="BH153" s="149"/>
    </row>
    <row r="154" spans="24:60" x14ac:dyDescent="0.2">
      <c r="X154" s="262"/>
      <c r="AC154" s="261"/>
      <c r="AD154" s="260"/>
      <c r="AI154" s="260"/>
      <c r="AN154" s="260"/>
      <c r="AQ154" s="260"/>
      <c r="AR154" s="180"/>
      <c r="BB154" s="149"/>
      <c r="BC154" s="149"/>
      <c r="BD154" s="149"/>
      <c r="BE154" s="149"/>
      <c r="BF154" s="149"/>
      <c r="BG154" s="149"/>
      <c r="BH154" s="149"/>
    </row>
    <row r="155" spans="24:60" x14ac:dyDescent="0.2">
      <c r="X155" s="262"/>
      <c r="AC155" s="261"/>
      <c r="AD155" s="260"/>
      <c r="AI155" s="260"/>
      <c r="AN155" s="260"/>
      <c r="AQ155" s="260"/>
      <c r="AR155" s="180"/>
      <c r="BB155" s="149"/>
      <c r="BC155" s="149"/>
      <c r="BD155" s="149"/>
      <c r="BE155" s="149"/>
      <c r="BF155" s="149"/>
      <c r="BG155" s="149"/>
      <c r="BH155" s="149"/>
    </row>
    <row r="156" spans="24:60" x14ac:dyDescent="0.2">
      <c r="X156" s="262"/>
      <c r="AC156" s="261"/>
      <c r="AD156" s="260"/>
      <c r="AI156" s="260"/>
      <c r="AN156" s="260"/>
      <c r="AQ156" s="260"/>
      <c r="AR156" s="180"/>
      <c r="BB156" s="149"/>
      <c r="BC156" s="149"/>
      <c r="BD156" s="149"/>
      <c r="BE156" s="149"/>
      <c r="BF156" s="149"/>
      <c r="BG156" s="149"/>
      <c r="BH156" s="149"/>
    </row>
    <row r="157" spans="24:60" x14ac:dyDescent="0.2">
      <c r="X157" s="262"/>
      <c r="AC157" s="261"/>
      <c r="AD157" s="260"/>
      <c r="AI157" s="260"/>
      <c r="AN157" s="260"/>
      <c r="AQ157" s="260"/>
      <c r="AR157" s="180"/>
      <c r="BB157" s="149"/>
      <c r="BC157" s="149"/>
      <c r="BD157" s="149"/>
      <c r="BE157" s="149"/>
      <c r="BF157" s="149"/>
      <c r="BG157" s="149"/>
      <c r="BH157" s="149"/>
    </row>
    <row r="158" spans="24:60" x14ac:dyDescent="0.2">
      <c r="X158" s="262"/>
      <c r="AC158" s="261"/>
      <c r="AD158" s="260"/>
      <c r="AI158" s="260"/>
      <c r="AN158" s="260"/>
      <c r="AQ158" s="260"/>
      <c r="AR158" s="180"/>
      <c r="BB158" s="149"/>
      <c r="BC158" s="149"/>
      <c r="BD158" s="149"/>
      <c r="BE158" s="149"/>
      <c r="BF158" s="149"/>
      <c r="BG158" s="149"/>
      <c r="BH158" s="149"/>
    </row>
    <row r="159" spans="24:60" x14ac:dyDescent="0.2">
      <c r="X159" s="262"/>
      <c r="AC159" s="261"/>
      <c r="AD159" s="260"/>
      <c r="AI159" s="260"/>
      <c r="AN159" s="260"/>
      <c r="AQ159" s="260"/>
      <c r="AR159" s="180"/>
      <c r="BB159" s="149"/>
      <c r="BC159" s="149"/>
      <c r="BD159" s="149"/>
      <c r="BE159" s="149"/>
      <c r="BF159" s="149"/>
      <c r="BG159" s="149"/>
      <c r="BH159" s="149"/>
    </row>
    <row r="160" spans="24:60" x14ac:dyDescent="0.2">
      <c r="X160" s="262"/>
      <c r="AC160" s="261"/>
      <c r="AD160" s="260"/>
      <c r="AI160" s="260"/>
      <c r="AN160" s="260"/>
      <c r="AQ160" s="260"/>
      <c r="AR160" s="180"/>
      <c r="BB160" s="149"/>
      <c r="BC160" s="149"/>
      <c r="BD160" s="149"/>
      <c r="BE160" s="149"/>
      <c r="BF160" s="149"/>
      <c r="BG160" s="149"/>
      <c r="BH160" s="149"/>
    </row>
    <row r="161" spans="24:60" x14ac:dyDescent="0.2">
      <c r="X161" s="262"/>
      <c r="AC161" s="261"/>
      <c r="AD161" s="260"/>
      <c r="AI161" s="260"/>
      <c r="AN161" s="260"/>
      <c r="AQ161" s="260"/>
      <c r="AR161" s="180"/>
      <c r="BB161" s="149"/>
      <c r="BC161" s="149"/>
      <c r="BD161" s="149"/>
      <c r="BE161" s="149"/>
      <c r="BF161" s="149"/>
      <c r="BG161" s="149"/>
      <c r="BH161" s="149"/>
    </row>
    <row r="162" spans="24:60" x14ac:dyDescent="0.2">
      <c r="X162" s="262"/>
      <c r="AC162" s="261"/>
      <c r="AD162" s="260"/>
      <c r="AI162" s="260"/>
      <c r="AN162" s="260"/>
      <c r="AQ162" s="260"/>
      <c r="AR162" s="180"/>
      <c r="BB162" s="149"/>
      <c r="BC162" s="149"/>
      <c r="BD162" s="149"/>
      <c r="BE162" s="149"/>
      <c r="BF162" s="149"/>
      <c r="BG162" s="149"/>
      <c r="BH162" s="149"/>
    </row>
    <row r="163" spans="24:60" x14ac:dyDescent="0.2">
      <c r="X163" s="262"/>
      <c r="AC163" s="261"/>
      <c r="AD163" s="260"/>
      <c r="AI163" s="260"/>
      <c r="AN163" s="260"/>
      <c r="AQ163" s="260"/>
      <c r="AR163" s="180"/>
      <c r="BB163" s="149"/>
      <c r="BC163" s="149"/>
      <c r="BD163" s="149"/>
      <c r="BE163" s="149"/>
      <c r="BF163" s="149"/>
      <c r="BG163" s="149"/>
      <c r="BH163" s="149"/>
    </row>
    <row r="164" spans="24:60" x14ac:dyDescent="0.2">
      <c r="X164" s="262"/>
      <c r="AC164" s="261"/>
      <c r="AD164" s="260"/>
      <c r="AI164" s="260"/>
      <c r="AN164" s="260"/>
      <c r="AQ164" s="260"/>
      <c r="AR164" s="180"/>
      <c r="BB164" s="149"/>
      <c r="BC164" s="149"/>
      <c r="BD164" s="149"/>
      <c r="BE164" s="149"/>
      <c r="BF164" s="149"/>
      <c r="BG164" s="149"/>
      <c r="BH164" s="149"/>
    </row>
    <row r="165" spans="24:60" x14ac:dyDescent="0.2">
      <c r="X165" s="262"/>
      <c r="AC165" s="261"/>
      <c r="AD165" s="260"/>
      <c r="AI165" s="260"/>
      <c r="AN165" s="260"/>
      <c r="AQ165" s="260"/>
      <c r="AR165" s="180"/>
      <c r="BB165" s="149"/>
      <c r="BC165" s="149"/>
      <c r="BD165" s="149"/>
      <c r="BE165" s="149"/>
      <c r="BF165" s="149"/>
      <c r="BG165" s="149"/>
      <c r="BH165" s="149"/>
    </row>
    <row r="166" spans="24:60" x14ac:dyDescent="0.2">
      <c r="X166" s="262"/>
      <c r="AC166" s="261"/>
      <c r="AD166" s="260"/>
      <c r="AI166" s="260"/>
      <c r="AN166" s="260"/>
      <c r="AQ166" s="260"/>
      <c r="AR166" s="180"/>
      <c r="BB166" s="149"/>
      <c r="BC166" s="149"/>
      <c r="BD166" s="149"/>
      <c r="BE166" s="149"/>
      <c r="BF166" s="149"/>
      <c r="BG166" s="149"/>
      <c r="BH166" s="149"/>
    </row>
    <row r="167" spans="24:60" x14ac:dyDescent="0.2">
      <c r="X167" s="262"/>
      <c r="AC167" s="261"/>
      <c r="AD167" s="260"/>
      <c r="AI167" s="260"/>
      <c r="AN167" s="260"/>
      <c r="AQ167" s="260"/>
      <c r="AR167" s="180"/>
      <c r="BB167" s="149"/>
      <c r="BC167" s="149"/>
      <c r="BD167" s="149"/>
      <c r="BE167" s="149"/>
      <c r="BF167" s="149"/>
      <c r="BG167" s="149"/>
      <c r="BH167" s="149"/>
    </row>
    <row r="168" spans="24:60" x14ac:dyDescent="0.2">
      <c r="X168" s="262"/>
      <c r="AC168" s="261"/>
      <c r="AD168" s="260"/>
      <c r="AI168" s="260"/>
      <c r="AN168" s="260"/>
      <c r="AQ168" s="260"/>
      <c r="AR168" s="180"/>
      <c r="BB168" s="149"/>
      <c r="BC168" s="149"/>
      <c r="BD168" s="149"/>
      <c r="BE168" s="149"/>
      <c r="BF168" s="149"/>
      <c r="BG168" s="149"/>
      <c r="BH168" s="149"/>
    </row>
    <row r="169" spans="24:60" x14ac:dyDescent="0.2">
      <c r="X169" s="262"/>
      <c r="AC169" s="261"/>
      <c r="AD169" s="260"/>
      <c r="AI169" s="260"/>
      <c r="AN169" s="260"/>
      <c r="AQ169" s="260"/>
      <c r="AR169" s="180"/>
      <c r="BB169" s="149"/>
      <c r="BC169" s="149"/>
      <c r="BD169" s="149"/>
      <c r="BE169" s="149"/>
      <c r="BF169" s="149"/>
      <c r="BG169" s="149"/>
      <c r="BH169" s="149"/>
    </row>
    <row r="170" spans="24:60" x14ac:dyDescent="0.2">
      <c r="X170" s="262"/>
      <c r="AC170" s="261"/>
      <c r="AD170" s="260"/>
      <c r="AI170" s="260"/>
      <c r="AN170" s="260"/>
      <c r="AQ170" s="260"/>
      <c r="AR170" s="180"/>
      <c r="BB170" s="149"/>
      <c r="BC170" s="149"/>
      <c r="BD170" s="149"/>
      <c r="BE170" s="149"/>
      <c r="BF170" s="149"/>
      <c r="BG170" s="149"/>
      <c r="BH170" s="149"/>
    </row>
    <row r="171" spans="24:60" x14ac:dyDescent="0.2">
      <c r="X171" s="262"/>
      <c r="AC171" s="261"/>
      <c r="AD171" s="260"/>
      <c r="AI171" s="260"/>
      <c r="AN171" s="260"/>
      <c r="AQ171" s="260"/>
      <c r="AR171" s="180"/>
      <c r="BB171" s="149"/>
      <c r="BC171" s="149"/>
      <c r="BD171" s="149"/>
      <c r="BE171" s="149"/>
      <c r="BF171" s="149"/>
      <c r="BG171" s="149"/>
      <c r="BH171" s="149"/>
    </row>
    <row r="172" spans="24:60" x14ac:dyDescent="0.2">
      <c r="X172" s="262"/>
      <c r="AC172" s="261"/>
      <c r="AD172" s="260"/>
      <c r="AI172" s="260"/>
      <c r="AN172" s="260"/>
      <c r="AQ172" s="260"/>
      <c r="AR172" s="180"/>
      <c r="BB172" s="149"/>
      <c r="BC172" s="149"/>
      <c r="BD172" s="149"/>
      <c r="BE172" s="149"/>
      <c r="BF172" s="149"/>
      <c r="BG172" s="149"/>
      <c r="BH172" s="149"/>
    </row>
    <row r="173" spans="24:60" x14ac:dyDescent="0.2">
      <c r="X173" s="262"/>
      <c r="AC173" s="261"/>
      <c r="AD173" s="260"/>
      <c r="AI173" s="260"/>
      <c r="AN173" s="260"/>
      <c r="AQ173" s="260"/>
      <c r="AR173" s="180"/>
      <c r="BB173" s="149"/>
      <c r="BC173" s="149"/>
      <c r="BD173" s="149"/>
      <c r="BE173" s="149"/>
      <c r="BF173" s="149"/>
      <c r="BG173" s="149"/>
      <c r="BH173" s="149"/>
    </row>
    <row r="174" spans="24:60" x14ac:dyDescent="0.2">
      <c r="X174" s="262"/>
      <c r="AC174" s="261"/>
      <c r="AD174" s="260"/>
      <c r="AI174" s="260"/>
      <c r="AN174" s="260"/>
      <c r="AQ174" s="260"/>
      <c r="AR174" s="180"/>
      <c r="BB174" s="149"/>
      <c r="BC174" s="149"/>
      <c r="BD174" s="149"/>
      <c r="BE174" s="149"/>
      <c r="BF174" s="149"/>
      <c r="BG174" s="149"/>
      <c r="BH174" s="149"/>
    </row>
    <row r="175" spans="24:60" x14ac:dyDescent="0.2">
      <c r="X175" s="262"/>
      <c r="AC175" s="261"/>
      <c r="AD175" s="260"/>
      <c r="AI175" s="260"/>
      <c r="AN175" s="260"/>
      <c r="AQ175" s="260"/>
      <c r="AR175" s="180"/>
      <c r="BB175" s="149"/>
      <c r="BC175" s="149"/>
      <c r="BD175" s="149"/>
      <c r="BE175" s="149"/>
      <c r="BF175" s="149"/>
      <c r="BG175" s="149"/>
      <c r="BH175" s="149"/>
    </row>
    <row r="176" spans="24:60" x14ac:dyDescent="0.2">
      <c r="X176" s="262"/>
      <c r="AC176" s="261"/>
      <c r="AD176" s="260"/>
      <c r="AI176" s="260"/>
      <c r="AN176" s="260"/>
      <c r="AQ176" s="260"/>
      <c r="AR176" s="180"/>
      <c r="BB176" s="149"/>
      <c r="BC176" s="149"/>
      <c r="BD176" s="149"/>
      <c r="BE176" s="149"/>
      <c r="BF176" s="149"/>
      <c r="BG176" s="149"/>
      <c r="BH176" s="149"/>
    </row>
    <row r="177" spans="24:60" x14ac:dyDescent="0.2">
      <c r="X177" s="262"/>
      <c r="AC177" s="261"/>
      <c r="AD177" s="260"/>
      <c r="AI177" s="260"/>
      <c r="AN177" s="260"/>
      <c r="AQ177" s="260"/>
      <c r="AR177" s="180"/>
      <c r="BB177" s="149"/>
      <c r="BC177" s="149"/>
      <c r="BD177" s="149"/>
      <c r="BE177" s="149"/>
      <c r="BF177" s="149"/>
      <c r="BG177" s="149"/>
      <c r="BH177" s="149"/>
    </row>
    <row r="178" spans="24:60" x14ac:dyDescent="0.2">
      <c r="X178" s="262"/>
      <c r="AC178" s="261"/>
      <c r="AD178" s="260"/>
      <c r="AI178" s="260"/>
      <c r="AN178" s="260"/>
      <c r="AQ178" s="260"/>
      <c r="AR178" s="180"/>
      <c r="BB178" s="144"/>
      <c r="BC178" s="144"/>
      <c r="BD178" s="144"/>
      <c r="BE178" s="144"/>
      <c r="BF178" s="144"/>
      <c r="BG178" s="144"/>
      <c r="BH178" s="144"/>
    </row>
    <row r="179" spans="24:60" x14ac:dyDescent="0.2">
      <c r="AR179" s="181"/>
    </row>
    <row r="180" spans="24:60" x14ac:dyDescent="0.2">
      <c r="AR180" s="181"/>
    </row>
    <row r="186" spans="24:60" s="185" customFormat="1" x14ac:dyDescent="0.2">
      <c r="Y186" s="184"/>
      <c r="Z186" s="184"/>
      <c r="AC186" s="184"/>
      <c r="AD186" s="184"/>
      <c r="AE186" s="184"/>
      <c r="AH186" s="184"/>
      <c r="AI186" s="184"/>
      <c r="AJ186" s="184"/>
      <c r="AM186" s="184"/>
      <c r="AN186" s="184"/>
      <c r="AO186" s="184"/>
      <c r="AR186" s="183"/>
    </row>
    <row r="187" spans="24:60" s="185" customFormat="1" x14ac:dyDescent="0.2">
      <c r="Y187" s="184"/>
      <c r="Z187" s="184"/>
      <c r="AC187" s="184"/>
      <c r="AD187" s="184"/>
      <c r="AE187" s="184"/>
      <c r="AH187" s="184"/>
      <c r="AI187" s="184"/>
      <c r="AJ187" s="184"/>
      <c r="AM187" s="184"/>
      <c r="AN187" s="184"/>
      <c r="AO187" s="184"/>
      <c r="AR187" s="183"/>
    </row>
    <row r="188" spans="24:60" s="185" customFormat="1" x14ac:dyDescent="0.2">
      <c r="Y188" s="184"/>
      <c r="Z188" s="184"/>
      <c r="AC188" s="184"/>
      <c r="AD188" s="184"/>
      <c r="AE188" s="184"/>
      <c r="AH188" s="184"/>
      <c r="AI188" s="184"/>
      <c r="AJ188" s="184"/>
      <c r="AM188" s="184"/>
      <c r="AN188" s="184"/>
      <c r="AO188" s="184"/>
      <c r="AR188" s="182"/>
    </row>
    <row r="189" spans="24:60" s="185" customFormat="1" x14ac:dyDescent="0.2">
      <c r="Y189" s="184"/>
      <c r="Z189" s="184"/>
      <c r="AC189" s="184"/>
      <c r="AD189" s="184"/>
      <c r="AE189" s="184"/>
      <c r="AH189" s="184"/>
      <c r="AI189" s="184"/>
      <c r="AJ189" s="184"/>
      <c r="AM189" s="184"/>
      <c r="AN189" s="184"/>
      <c r="AO189" s="184"/>
      <c r="AR189" s="183"/>
    </row>
    <row r="190" spans="24:60" s="185" customFormat="1" x14ac:dyDescent="0.2">
      <c r="Y190" s="184"/>
      <c r="Z190" s="184"/>
      <c r="AC190" s="184"/>
      <c r="AD190" s="184"/>
      <c r="AE190" s="184"/>
      <c r="AH190" s="184"/>
      <c r="AI190" s="184"/>
      <c r="AJ190" s="184"/>
      <c r="AM190" s="184"/>
      <c r="AN190" s="184"/>
      <c r="AO190" s="184"/>
      <c r="AR190" s="183"/>
    </row>
    <row r="191" spans="24:60" s="185" customFormat="1" x14ac:dyDescent="0.2">
      <c r="Y191" s="184"/>
      <c r="Z191" s="184"/>
      <c r="AC191" s="184"/>
      <c r="AD191" s="184"/>
      <c r="AE191" s="184"/>
      <c r="AH191" s="184"/>
      <c r="AI191" s="184"/>
      <c r="AJ191" s="184"/>
      <c r="AM191" s="184"/>
      <c r="AN191" s="184"/>
      <c r="AO191" s="184"/>
      <c r="AR191" s="183"/>
    </row>
    <row r="192" spans="24:60" s="185" customFormat="1" x14ac:dyDescent="0.2">
      <c r="Y192" s="184"/>
      <c r="Z192" s="184"/>
      <c r="AC192" s="184"/>
      <c r="AD192" s="184"/>
      <c r="AE192" s="184"/>
      <c r="AH192" s="184"/>
      <c r="AI192" s="184"/>
      <c r="AJ192" s="184"/>
      <c r="AM192" s="184"/>
      <c r="AN192" s="184"/>
      <c r="AO192" s="184"/>
      <c r="AR192" s="183"/>
    </row>
    <row r="193" spans="1:108" s="185" customFormat="1" ht="36" customHeight="1" x14ac:dyDescent="0.2">
      <c r="A193" s="183" t="s">
        <v>157</v>
      </c>
      <c r="B193" s="183"/>
      <c r="C193" s="183"/>
      <c r="D193" s="183" t="s">
        <v>153</v>
      </c>
      <c r="E193" s="183" t="s">
        <v>293</v>
      </c>
      <c r="F193" s="183"/>
      <c r="G193" s="183" t="s">
        <v>270</v>
      </c>
      <c r="H193" s="183" t="s">
        <v>271</v>
      </c>
      <c r="I193" s="183" t="s">
        <v>272</v>
      </c>
      <c r="J193" s="183" t="s">
        <v>294</v>
      </c>
      <c r="L193" s="185" t="s">
        <v>562</v>
      </c>
      <c r="N193" s="183" t="s">
        <v>25</v>
      </c>
      <c r="S193" s="183" t="s">
        <v>58</v>
      </c>
      <c r="Y193" s="184"/>
      <c r="Z193" s="184"/>
      <c r="AA193" s="183" t="s">
        <v>329</v>
      </c>
      <c r="AC193" s="184"/>
      <c r="AD193" s="184"/>
      <c r="AE193" s="184"/>
      <c r="AG193" s="183" t="s">
        <v>305</v>
      </c>
      <c r="AH193" s="187"/>
      <c r="AI193" s="184"/>
      <c r="AJ193" s="184"/>
      <c r="AK193" s="183" t="s">
        <v>310</v>
      </c>
      <c r="AL193" s="183" t="s">
        <v>309</v>
      </c>
      <c r="AM193" s="187"/>
      <c r="AN193" s="184"/>
      <c r="AO193" s="184"/>
      <c r="AR193" s="183"/>
      <c r="AT193" s="183" t="s">
        <v>296</v>
      </c>
      <c r="AW193" s="213" t="s">
        <v>295</v>
      </c>
      <c r="AX193" s="213"/>
      <c r="AY193" s="213"/>
      <c r="AZ193" s="183"/>
      <c r="BA193" s="183" t="s">
        <v>161</v>
      </c>
      <c r="BB193" s="183"/>
      <c r="BC193" s="183" t="s">
        <v>298</v>
      </c>
      <c r="BD193" s="182" t="s">
        <v>297</v>
      </c>
      <c r="BE193" s="183" t="s">
        <v>446</v>
      </c>
      <c r="BF193" s="183" t="s">
        <v>461</v>
      </c>
      <c r="BG193" s="183" t="s">
        <v>161</v>
      </c>
      <c r="BH193" s="183" t="s">
        <v>299</v>
      </c>
      <c r="BJ193" s="213" t="s">
        <v>300</v>
      </c>
      <c r="BK193" s="213"/>
      <c r="BL193" s="213"/>
      <c r="BM193" s="213"/>
      <c r="BN193" s="213"/>
      <c r="BO193" s="213"/>
      <c r="BP193" s="213"/>
      <c r="BQ193" s="213"/>
      <c r="BR193" s="213"/>
      <c r="BS193" s="213"/>
      <c r="BT193" s="213"/>
      <c r="BU193" s="213"/>
      <c r="BV193" s="213"/>
      <c r="BW193" s="213"/>
      <c r="BX193" s="213"/>
      <c r="BY193" s="213"/>
      <c r="BZ193" s="213"/>
      <c r="CA193" s="213"/>
      <c r="CB193" s="213"/>
      <c r="CD193" s="213" t="s">
        <v>301</v>
      </c>
      <c r="CE193" s="213"/>
      <c r="CF193" s="213"/>
      <c r="CG193" s="213"/>
      <c r="CH193" s="213"/>
      <c r="CI193" s="213"/>
      <c r="CJ193" s="213"/>
      <c r="CK193" s="213"/>
      <c r="CL193" s="213"/>
      <c r="CM193" s="213"/>
      <c r="CO193" s="213" t="s">
        <v>302</v>
      </c>
      <c r="CP193" s="213"/>
      <c r="CQ193" s="213"/>
      <c r="CR193" s="213"/>
      <c r="CS193" s="213"/>
      <c r="CT193" s="213"/>
      <c r="CU193" s="213"/>
      <c r="CV193" s="213"/>
      <c r="CW193" s="213"/>
      <c r="CX193" s="182"/>
      <c r="CZ193" s="268" t="s">
        <v>568</v>
      </c>
      <c r="DA193" s="268"/>
      <c r="DB193" s="268"/>
      <c r="DC193" s="268"/>
      <c r="DD193" s="268"/>
    </row>
    <row r="194" spans="1:108" s="185" customFormat="1" ht="108" customHeight="1" x14ac:dyDescent="0.2">
      <c r="A194" s="185" t="s">
        <v>153</v>
      </c>
      <c r="D194" s="185" t="s">
        <v>167</v>
      </c>
      <c r="E194" s="185" t="s">
        <v>199</v>
      </c>
      <c r="G194" s="185" t="s">
        <v>271</v>
      </c>
      <c r="H194" s="185" t="s">
        <v>38</v>
      </c>
      <c r="I194" s="185" t="s">
        <v>273</v>
      </c>
      <c r="J194" s="185" t="s">
        <v>115</v>
      </c>
      <c r="K194" s="185" t="s">
        <v>383</v>
      </c>
      <c r="L194" s="183" t="s">
        <v>275</v>
      </c>
      <c r="N194" s="185" t="s">
        <v>149</v>
      </c>
      <c r="S194" s="185" t="s">
        <v>288</v>
      </c>
      <c r="Y194" s="184"/>
      <c r="Z194" s="184"/>
      <c r="AA194" s="185" t="s">
        <v>330</v>
      </c>
      <c r="AC194" s="184"/>
      <c r="AD194" s="184"/>
      <c r="AE194" s="184"/>
      <c r="AG194" s="185" t="s">
        <v>306</v>
      </c>
      <c r="AH194" s="184"/>
      <c r="AI194" s="184"/>
      <c r="AJ194" s="184"/>
      <c r="AK194" s="185" t="s">
        <v>304</v>
      </c>
      <c r="AL194" s="185" t="s">
        <v>311</v>
      </c>
      <c r="AM194" s="184"/>
      <c r="AN194" s="184"/>
      <c r="AO194" s="184"/>
      <c r="AR194" s="183"/>
      <c r="AT194" s="185" t="s">
        <v>152</v>
      </c>
      <c r="AW194" s="183" t="s">
        <v>87</v>
      </c>
      <c r="AX194" s="183" t="s">
        <v>88</v>
      </c>
      <c r="AY194" s="183" t="s">
        <v>89</v>
      </c>
      <c r="AZ194" s="183"/>
      <c r="BA194" s="185" t="s">
        <v>465</v>
      </c>
      <c r="BC194" s="185" t="s">
        <v>564</v>
      </c>
      <c r="BD194" s="185" t="s">
        <v>448</v>
      </c>
      <c r="BE194" s="185" t="s">
        <v>447</v>
      </c>
      <c r="BF194" s="191" t="s">
        <v>456</v>
      </c>
      <c r="BG194" s="185" t="s">
        <v>465</v>
      </c>
      <c r="BH194" s="185" t="s">
        <v>255</v>
      </c>
      <c r="BJ194" s="183" t="str">
        <f>BG214</f>
        <v>RECTORÍA</v>
      </c>
      <c r="BK194" s="183" t="str">
        <f>BG212</f>
        <v>JURIDICA</v>
      </c>
      <c r="BL194" s="183" t="str">
        <f>+BG219</f>
        <v>VICERRECTORIA_ADMINISTRATIVA_FINANCIERA</v>
      </c>
      <c r="BM194" s="183" t="str">
        <f>+BG221</f>
        <v>VICERRECTORÍA_INVESTIGACIONES_INNOVACIÓN_Y_EXTENSIÓN</v>
      </c>
      <c r="BN194" s="183" t="str">
        <f>BG218</f>
        <v>VICERRECTORÍA_ACADÉMICA</v>
      </c>
      <c r="BO194" s="183" t="str">
        <f>+BG220</f>
        <v>VICERRECTORÍA_RESPONSABILIDAD_SOCIAL_Y_BIENESTAR_UNIVERSITARIO</v>
      </c>
      <c r="BP194" s="183" t="str">
        <f>BG213</f>
        <v>PLANEACIÓN</v>
      </c>
      <c r="BQ194" s="183" t="str">
        <f>BG216</f>
        <v>RELACIONES_INTERNACIONALES</v>
      </c>
      <c r="BR194" s="183" t="str">
        <f>BG196</f>
        <v>CONTROL_INTERNO</v>
      </c>
      <c r="BS194" s="183" t="str">
        <f>BG197</f>
        <v>CONTROL_INTERNO_DISCIPLINARIO</v>
      </c>
      <c r="BT194" s="183" t="str">
        <f>BG217</f>
        <v>SECRETARIA_GENERAL</v>
      </c>
      <c r="BU194" s="183" t="str">
        <f>BG211</f>
        <v>GESTIÓN_FINANCIERA</v>
      </c>
      <c r="BV194" s="183" t="str">
        <f>BG210</f>
        <v>GESTIÓN_DE_TECNOLOGÍAS_INFORMÁTICAS_Y_SISTEMAS_DE_INFORMACIÓN</v>
      </c>
      <c r="BW194" s="183" t="str">
        <f>BG209</f>
        <v>GESTIÓN_DEL_TALENTO_HUMANO</v>
      </c>
      <c r="BX194" s="183" t="str">
        <f>BG208</f>
        <v>GESTIÓN_DE_SERVICIOS_INSTITUCIONALES</v>
      </c>
      <c r="BY194" s="183" t="str">
        <f>BG215</f>
        <v>RECURSOS_INFORMÁTICOS_Y_EDUCATIVOS_CRIE</v>
      </c>
      <c r="BZ194" s="183" t="str">
        <f>BG194</f>
        <v>ADMISIONES_REGISTRO_Y_CONTROL_ACADÉMICO</v>
      </c>
      <c r="CA194" s="183" t="str">
        <f>BG195</f>
        <v>BIBLIOTECA_E_INFORMACIÓN_CIENTIFICA</v>
      </c>
      <c r="CB194" s="183" t="s">
        <v>408</v>
      </c>
      <c r="CD194" s="183" t="s">
        <v>198</v>
      </c>
      <c r="CE194" s="183" t="s">
        <v>197</v>
      </c>
      <c r="CF194" s="183" t="s">
        <v>194</v>
      </c>
      <c r="CG194" s="183" t="s">
        <v>195</v>
      </c>
      <c r="CH194" s="183" t="s">
        <v>196</v>
      </c>
      <c r="CI194" s="183" t="s">
        <v>190</v>
      </c>
      <c r="CJ194" s="183" t="s">
        <v>437</v>
      </c>
      <c r="CK194" s="183" t="s">
        <v>192</v>
      </c>
      <c r="CL194" s="183" t="s">
        <v>191</v>
      </c>
      <c r="CM194" s="183" t="s">
        <v>193</v>
      </c>
      <c r="CO194" s="183" t="s">
        <v>290</v>
      </c>
      <c r="CP194" s="183" t="s">
        <v>258</v>
      </c>
      <c r="CQ194" s="183" t="s">
        <v>261</v>
      </c>
      <c r="CR194" s="183" t="s">
        <v>259</v>
      </c>
      <c r="CS194" s="183" t="s">
        <v>257</v>
      </c>
      <c r="CT194" s="183" t="s">
        <v>267</v>
      </c>
      <c r="CU194" s="183" t="s">
        <v>265</v>
      </c>
      <c r="CV194" s="183" t="s">
        <v>268</v>
      </c>
      <c r="CW194" s="183" t="s">
        <v>462</v>
      </c>
      <c r="CZ194" s="185" t="s">
        <v>564</v>
      </c>
      <c r="DA194" s="185" t="s">
        <v>565</v>
      </c>
      <c r="DB194" s="185" t="s">
        <v>566</v>
      </c>
      <c r="DC194" s="185" t="s">
        <v>569</v>
      </c>
      <c r="DD194" s="185" t="s">
        <v>567</v>
      </c>
    </row>
    <row r="195" spans="1:108" s="185" customFormat="1" ht="96" x14ac:dyDescent="0.2">
      <c r="A195" s="185" t="s">
        <v>158</v>
      </c>
      <c r="D195" s="185" t="s">
        <v>154</v>
      </c>
      <c r="E195" s="186" t="s">
        <v>200</v>
      </c>
      <c r="F195" s="186"/>
      <c r="G195" s="185" t="s">
        <v>272</v>
      </c>
      <c r="H195" s="185" t="s">
        <v>37</v>
      </c>
      <c r="I195" s="185" t="s">
        <v>41</v>
      </c>
      <c r="J195" s="185" t="s">
        <v>111</v>
      </c>
      <c r="K195" s="185" t="s">
        <v>384</v>
      </c>
      <c r="L195" s="183" t="s">
        <v>276</v>
      </c>
      <c r="N195" s="185" t="s">
        <v>150</v>
      </c>
      <c r="S195" s="185" t="s">
        <v>398</v>
      </c>
      <c r="Y195" s="184"/>
      <c r="Z195" s="184"/>
      <c r="AA195" s="185" t="s">
        <v>331</v>
      </c>
      <c r="AC195" s="184"/>
      <c r="AD195" s="184"/>
      <c r="AE195" s="184"/>
      <c r="AG195" s="185" t="s">
        <v>307</v>
      </c>
      <c r="AH195" s="184"/>
      <c r="AI195" s="184"/>
      <c r="AJ195" s="184"/>
      <c r="AK195" s="185" t="s">
        <v>308</v>
      </c>
      <c r="AL195" s="185" t="s">
        <v>312</v>
      </c>
      <c r="AM195" s="184"/>
      <c r="AN195" s="184"/>
      <c r="AO195" s="184"/>
      <c r="AR195" s="183"/>
      <c r="AT195" s="185" t="s">
        <v>88</v>
      </c>
      <c r="AW195" s="185" t="s">
        <v>90</v>
      </c>
      <c r="AX195" s="185" t="s">
        <v>91</v>
      </c>
      <c r="AY195" s="185" t="s">
        <v>92</v>
      </c>
      <c r="BA195" s="185" t="s">
        <v>189</v>
      </c>
      <c r="BC195" s="185" t="s">
        <v>565</v>
      </c>
      <c r="BD195" s="185" t="s">
        <v>450</v>
      </c>
      <c r="BE195" s="185" t="s">
        <v>449</v>
      </c>
      <c r="BF195" s="191" t="s">
        <v>457</v>
      </c>
      <c r="BG195" s="185" t="s">
        <v>189</v>
      </c>
      <c r="BH195" s="185" t="s">
        <v>179</v>
      </c>
      <c r="BJ195" s="185" t="s">
        <v>166</v>
      </c>
      <c r="BK195" s="185" t="s">
        <v>166</v>
      </c>
      <c r="BL195" s="185" t="s">
        <v>167</v>
      </c>
      <c r="BM195" s="185" t="s">
        <v>168</v>
      </c>
      <c r="BN195" s="185" t="s">
        <v>167</v>
      </c>
      <c r="BO195" s="185" t="s">
        <v>154</v>
      </c>
      <c r="BP195" s="185" t="s">
        <v>167</v>
      </c>
      <c r="BQ195" s="185" t="s">
        <v>155</v>
      </c>
      <c r="BR195" s="185" t="s">
        <v>169</v>
      </c>
      <c r="BS195" s="185" t="s">
        <v>169</v>
      </c>
      <c r="BT195" s="185" t="s">
        <v>166</v>
      </c>
      <c r="BU195" s="185" t="s">
        <v>166</v>
      </c>
      <c r="BV195" s="185" t="s">
        <v>166</v>
      </c>
      <c r="BW195" s="185" t="s">
        <v>166</v>
      </c>
      <c r="BX195" s="185" t="s">
        <v>166</v>
      </c>
      <c r="BY195" s="185" t="s">
        <v>166</v>
      </c>
      <c r="BZ195" s="185" t="s">
        <v>154</v>
      </c>
      <c r="CA195" s="185" t="s">
        <v>154</v>
      </c>
      <c r="CB195" s="185" t="s">
        <v>170</v>
      </c>
      <c r="CD195" s="185" t="s">
        <v>154</v>
      </c>
      <c r="CE195" s="185" t="s">
        <v>154</v>
      </c>
      <c r="CF195" s="185" t="s">
        <v>154</v>
      </c>
      <c r="CG195" s="185" t="s">
        <v>154</v>
      </c>
      <c r="CH195" s="185" t="s">
        <v>154</v>
      </c>
      <c r="CI195" s="185" t="s">
        <v>154</v>
      </c>
      <c r="CJ195" s="185" t="s">
        <v>154</v>
      </c>
      <c r="CK195" s="185" t="s">
        <v>154</v>
      </c>
      <c r="CL195" s="185" t="s">
        <v>154</v>
      </c>
      <c r="CM195" s="185" t="s">
        <v>154</v>
      </c>
      <c r="CO195" s="185" t="s">
        <v>171</v>
      </c>
      <c r="CP195" s="185" t="s">
        <v>171</v>
      </c>
      <c r="CQ195" s="185" t="s">
        <v>171</v>
      </c>
      <c r="CR195" s="185" t="s">
        <v>171</v>
      </c>
      <c r="CS195" s="185" t="s">
        <v>171</v>
      </c>
      <c r="CT195" s="185" t="s">
        <v>171</v>
      </c>
      <c r="CU195" s="185" t="s">
        <v>171</v>
      </c>
      <c r="CV195" s="185" t="s">
        <v>171</v>
      </c>
      <c r="CW195" s="185" t="s">
        <v>171</v>
      </c>
      <c r="CZ195" s="185" t="s">
        <v>447</v>
      </c>
      <c r="DA195" s="185" t="s">
        <v>567</v>
      </c>
      <c r="DB195" s="185" t="s">
        <v>451</v>
      </c>
      <c r="DC195" s="185" t="s">
        <v>453</v>
      </c>
      <c r="DD195" s="185" t="s">
        <v>454</v>
      </c>
    </row>
    <row r="196" spans="1:108" s="185" customFormat="1" ht="127.9" customHeight="1" x14ac:dyDescent="0.2">
      <c r="A196" s="185" t="s">
        <v>382</v>
      </c>
      <c r="D196" s="185" t="s">
        <v>168</v>
      </c>
      <c r="E196" s="186" t="s">
        <v>201</v>
      </c>
      <c r="F196" s="186"/>
      <c r="G196" s="185" t="s">
        <v>130</v>
      </c>
      <c r="H196" s="185" t="s">
        <v>234</v>
      </c>
      <c r="I196" s="185" t="s">
        <v>538</v>
      </c>
      <c r="J196" s="185" t="s">
        <v>143</v>
      </c>
      <c r="K196" s="185" t="s">
        <v>397</v>
      </c>
      <c r="N196" s="185" t="s">
        <v>105</v>
      </c>
      <c r="S196" s="185" t="s">
        <v>333</v>
      </c>
      <c r="Y196" s="184"/>
      <c r="Z196" s="184"/>
      <c r="AA196" s="185" t="s">
        <v>332</v>
      </c>
      <c r="AC196" s="184"/>
      <c r="AD196" s="184"/>
      <c r="AE196" s="184"/>
      <c r="AH196" s="184"/>
      <c r="AI196" s="184"/>
      <c r="AJ196" s="184"/>
      <c r="AL196" s="185" t="s">
        <v>313</v>
      </c>
      <c r="AM196" s="184"/>
      <c r="AN196" s="184"/>
      <c r="AO196" s="184"/>
      <c r="AR196" s="183"/>
      <c r="AT196" s="185" t="s">
        <v>89</v>
      </c>
      <c r="AX196" s="185" t="s">
        <v>93</v>
      </c>
      <c r="AY196" s="185" t="s">
        <v>91</v>
      </c>
      <c r="BA196" s="185" t="s">
        <v>188</v>
      </c>
      <c r="BC196" s="185" t="s">
        <v>566</v>
      </c>
      <c r="BD196" s="185" t="s">
        <v>452</v>
      </c>
      <c r="BE196" s="185" t="s">
        <v>451</v>
      </c>
      <c r="BF196" s="192" t="s">
        <v>458</v>
      </c>
      <c r="BG196" s="185" t="s">
        <v>188</v>
      </c>
      <c r="BH196" s="185" t="s">
        <v>177</v>
      </c>
      <c r="BJ196" s="185" t="s">
        <v>167</v>
      </c>
      <c r="BL196" s="185" t="s">
        <v>166</v>
      </c>
      <c r="BM196" s="185" t="s">
        <v>171</v>
      </c>
      <c r="BN196" s="185" t="s">
        <v>154</v>
      </c>
      <c r="BO196" s="185" t="s">
        <v>165</v>
      </c>
      <c r="BP196" s="185" t="s">
        <v>166</v>
      </c>
      <c r="BW196" s="185" t="s">
        <v>165</v>
      </c>
      <c r="BX196" s="185" t="s">
        <v>169</v>
      </c>
      <c r="CD196" s="185" t="s">
        <v>168</v>
      </c>
      <c r="CE196" s="185" t="s">
        <v>168</v>
      </c>
      <c r="CF196" s="185" t="s">
        <v>168</v>
      </c>
      <c r="CG196" s="185" t="s">
        <v>168</v>
      </c>
      <c r="CH196" s="185" t="s">
        <v>168</v>
      </c>
      <c r="CI196" s="185" t="s">
        <v>168</v>
      </c>
      <c r="CJ196" s="185" t="s">
        <v>168</v>
      </c>
      <c r="CK196" s="185" t="s">
        <v>168</v>
      </c>
      <c r="CL196" s="185" t="s">
        <v>168</v>
      </c>
      <c r="CM196" s="185" t="s">
        <v>168</v>
      </c>
      <c r="CZ196" s="190"/>
      <c r="DA196" s="190"/>
      <c r="DB196" s="190"/>
      <c r="DC196" s="190"/>
      <c r="DD196" s="190"/>
    </row>
    <row r="197" spans="1:108" s="185" customFormat="1" ht="96" x14ac:dyDescent="0.2">
      <c r="D197" s="185" t="s">
        <v>171</v>
      </c>
      <c r="E197" s="186" t="s">
        <v>202</v>
      </c>
      <c r="F197" s="186"/>
      <c r="H197" s="185" t="s">
        <v>36</v>
      </c>
      <c r="I197" s="185" t="s">
        <v>40</v>
      </c>
      <c r="J197" s="185" t="s">
        <v>112</v>
      </c>
      <c r="N197" s="185" t="s">
        <v>151</v>
      </c>
      <c r="S197" s="185" t="s">
        <v>326</v>
      </c>
      <c r="Y197" s="184"/>
      <c r="Z197" s="184"/>
      <c r="AC197" s="184"/>
      <c r="AD197" s="184"/>
      <c r="AE197" s="184"/>
      <c r="AH197" s="184"/>
      <c r="AI197" s="184"/>
      <c r="AJ197" s="184"/>
      <c r="AL197" s="185" t="s">
        <v>464</v>
      </c>
      <c r="AM197" s="184"/>
      <c r="AN197" s="184"/>
      <c r="AO197" s="184"/>
      <c r="AR197" s="183"/>
      <c r="AX197" s="185" t="s">
        <v>94</v>
      </c>
      <c r="AY197" s="185" t="s">
        <v>93</v>
      </c>
      <c r="BA197" s="185" t="s">
        <v>182</v>
      </c>
      <c r="BC197" s="185" t="s">
        <v>569</v>
      </c>
      <c r="BD197" s="185" t="s">
        <v>160</v>
      </c>
      <c r="BE197" s="185" t="s">
        <v>453</v>
      </c>
      <c r="BF197" s="191" t="s">
        <v>459</v>
      </c>
      <c r="BG197" s="185" t="s">
        <v>182</v>
      </c>
      <c r="BH197" s="185" t="s">
        <v>173</v>
      </c>
      <c r="BL197" s="185" t="s">
        <v>171</v>
      </c>
      <c r="BM197" s="185" t="s">
        <v>154</v>
      </c>
      <c r="BN197" s="185" t="s">
        <v>156</v>
      </c>
      <c r="BP197" s="185" t="s">
        <v>170</v>
      </c>
      <c r="CD197" s="185" t="s">
        <v>171</v>
      </c>
      <c r="CE197" s="185" t="s">
        <v>171</v>
      </c>
      <c r="CF197" s="185" t="s">
        <v>171</v>
      </c>
      <c r="CG197" s="185" t="s">
        <v>171</v>
      </c>
      <c r="CH197" s="185" t="s">
        <v>171</v>
      </c>
      <c r="CI197" s="185" t="s">
        <v>171</v>
      </c>
      <c r="CJ197" s="185" t="s">
        <v>171</v>
      </c>
      <c r="CK197" s="185" t="s">
        <v>171</v>
      </c>
      <c r="CL197" s="185" t="s">
        <v>171</v>
      </c>
      <c r="CM197" s="185" t="s">
        <v>171</v>
      </c>
      <c r="CZ197" s="190"/>
      <c r="DA197" s="190"/>
      <c r="DB197" s="190"/>
      <c r="DC197" s="190"/>
      <c r="DD197" s="190"/>
    </row>
    <row r="198" spans="1:108" s="185" customFormat="1" ht="192" customHeight="1" x14ac:dyDescent="0.2">
      <c r="D198" s="185" t="s">
        <v>166</v>
      </c>
      <c r="E198" s="185" t="s">
        <v>203</v>
      </c>
      <c r="H198" s="185" t="s">
        <v>35</v>
      </c>
      <c r="I198" s="185" t="s">
        <v>39</v>
      </c>
      <c r="J198" s="185" t="s">
        <v>146</v>
      </c>
      <c r="N198" s="185" t="s">
        <v>128</v>
      </c>
      <c r="S198" s="185" t="s">
        <v>327</v>
      </c>
      <c r="Y198" s="184"/>
      <c r="Z198" s="184"/>
      <c r="AC198" s="184"/>
      <c r="AD198" s="184"/>
      <c r="AE198" s="184"/>
      <c r="AH198" s="184"/>
      <c r="AI198" s="184"/>
      <c r="AJ198" s="184"/>
      <c r="AL198" s="185" t="s">
        <v>314</v>
      </c>
      <c r="AM198" s="184"/>
      <c r="AN198" s="184"/>
      <c r="AO198" s="184"/>
      <c r="AR198" s="183"/>
      <c r="AY198" s="185" t="s">
        <v>94</v>
      </c>
      <c r="BA198" s="185" t="s">
        <v>198</v>
      </c>
      <c r="BC198" s="185" t="s">
        <v>567</v>
      </c>
      <c r="BD198" s="185" t="s">
        <v>455</v>
      </c>
      <c r="BE198" s="185" t="s">
        <v>454</v>
      </c>
      <c r="BF198" s="191" t="s">
        <v>460</v>
      </c>
      <c r="BG198" s="185" t="s">
        <v>198</v>
      </c>
      <c r="BH198" s="185" t="s">
        <v>291</v>
      </c>
      <c r="BL198" s="185" t="s">
        <v>165</v>
      </c>
      <c r="BM198" s="185" t="s">
        <v>170</v>
      </c>
      <c r="BN198" s="185" t="s">
        <v>170</v>
      </c>
      <c r="CD198" s="185" t="s">
        <v>166</v>
      </c>
      <c r="CE198" s="185" t="s">
        <v>166</v>
      </c>
      <c r="CF198" s="185" t="s">
        <v>166</v>
      </c>
      <c r="CG198" s="185" t="s">
        <v>166</v>
      </c>
      <c r="CH198" s="185" t="s">
        <v>166</v>
      </c>
      <c r="CI198" s="185" t="s">
        <v>166</v>
      </c>
      <c r="CJ198" s="185" t="s">
        <v>166</v>
      </c>
      <c r="CK198" s="185" t="s">
        <v>166</v>
      </c>
      <c r="CL198" s="185" t="s">
        <v>166</v>
      </c>
      <c r="CM198" s="185" t="s">
        <v>166</v>
      </c>
      <c r="CZ198" s="190"/>
      <c r="DA198" s="190"/>
      <c r="DB198" s="190"/>
      <c r="DC198" s="190"/>
      <c r="DD198" s="190"/>
    </row>
    <row r="199" spans="1:108" s="185" customFormat="1" ht="72" x14ac:dyDescent="0.2">
      <c r="D199" s="185" t="s">
        <v>169</v>
      </c>
      <c r="E199" s="185" t="s">
        <v>206</v>
      </c>
      <c r="H199" s="185" t="s">
        <v>34</v>
      </c>
      <c r="I199" s="185" t="s">
        <v>233</v>
      </c>
      <c r="J199" s="185" t="s">
        <v>108</v>
      </c>
      <c r="Y199" s="184"/>
      <c r="Z199" s="184"/>
      <c r="AC199" s="184"/>
      <c r="AD199" s="184"/>
      <c r="AE199" s="184"/>
      <c r="AH199" s="184"/>
      <c r="AI199" s="184"/>
      <c r="AJ199" s="184"/>
      <c r="AL199" s="185" t="s">
        <v>315</v>
      </c>
      <c r="AM199" s="184"/>
      <c r="AN199" s="184"/>
      <c r="AO199" s="184"/>
      <c r="AR199" s="183"/>
      <c r="BA199" s="185" t="s">
        <v>197</v>
      </c>
      <c r="BG199" s="185" t="s">
        <v>197</v>
      </c>
      <c r="BH199" s="185" t="s">
        <v>472</v>
      </c>
      <c r="BL199" s="185" t="s">
        <v>169</v>
      </c>
      <c r="BN199" s="185" t="s">
        <v>165</v>
      </c>
      <c r="CZ199" s="190"/>
      <c r="DA199" s="190"/>
      <c r="DB199" s="190"/>
      <c r="DC199" s="190"/>
      <c r="DD199" s="190"/>
    </row>
    <row r="200" spans="1:108" s="185" customFormat="1" ht="132" x14ac:dyDescent="0.2">
      <c r="D200" s="185" t="s">
        <v>170</v>
      </c>
      <c r="E200" s="185" t="s">
        <v>207</v>
      </c>
      <c r="H200" s="185" t="s">
        <v>113</v>
      </c>
      <c r="J200" s="185" t="s">
        <v>110</v>
      </c>
      <c r="K200" s="213" t="s">
        <v>26</v>
      </c>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187"/>
      <c r="AI200" s="188"/>
      <c r="AJ200" s="188"/>
      <c r="AK200" s="182"/>
      <c r="AL200" s="185" t="s">
        <v>316</v>
      </c>
      <c r="AM200" s="184"/>
      <c r="AN200" s="188"/>
      <c r="AO200" s="188"/>
      <c r="AP200" s="182"/>
      <c r="AQ200" s="182"/>
      <c r="AR200" s="183"/>
      <c r="AS200" s="182"/>
      <c r="AT200" s="182"/>
      <c r="BA200" s="185" t="s">
        <v>194</v>
      </c>
      <c r="BG200" s="185" t="s">
        <v>194</v>
      </c>
      <c r="BH200" s="185" t="s">
        <v>473</v>
      </c>
      <c r="BL200" s="185" t="s">
        <v>170</v>
      </c>
    </row>
    <row r="201" spans="1:108" s="185" customFormat="1" ht="60" x14ac:dyDescent="0.2">
      <c r="D201" s="185" t="s">
        <v>155</v>
      </c>
      <c r="E201" s="185" t="s">
        <v>205</v>
      </c>
      <c r="J201" s="185" t="s">
        <v>109</v>
      </c>
      <c r="K201" s="183" t="s">
        <v>115</v>
      </c>
      <c r="L201" s="183" t="s">
        <v>111</v>
      </c>
      <c r="M201" s="183" t="s">
        <v>143</v>
      </c>
      <c r="N201" s="183" t="s">
        <v>112</v>
      </c>
      <c r="O201" s="183" t="s">
        <v>146</v>
      </c>
      <c r="P201" s="183" t="s">
        <v>108</v>
      </c>
      <c r="Q201" s="183"/>
      <c r="R201" s="183" t="s">
        <v>110</v>
      </c>
      <c r="S201" s="183" t="s">
        <v>109</v>
      </c>
      <c r="T201" s="183" t="s">
        <v>114</v>
      </c>
      <c r="W201" s="183" t="s">
        <v>106</v>
      </c>
      <c r="X201" s="183"/>
      <c r="Y201" s="187"/>
      <c r="Z201" s="187"/>
      <c r="AA201" s="183"/>
      <c r="AB201" s="183"/>
      <c r="AC201" s="187"/>
      <c r="AD201" s="184"/>
      <c r="AE201" s="184"/>
      <c r="AF201" s="183" t="s">
        <v>147</v>
      </c>
      <c r="AG201" s="183" t="s">
        <v>42</v>
      </c>
      <c r="AH201" s="187"/>
      <c r="AI201" s="184"/>
      <c r="AJ201" s="184"/>
      <c r="AL201" s="185" t="s">
        <v>317</v>
      </c>
      <c r="AM201" s="184"/>
      <c r="AN201" s="184"/>
      <c r="AO201" s="184"/>
      <c r="AR201" s="183"/>
      <c r="AX201" s="183"/>
      <c r="AY201" s="183"/>
      <c r="AZ201" s="183"/>
      <c r="BA201" s="185" t="s">
        <v>195</v>
      </c>
      <c r="BB201" s="183"/>
      <c r="BC201" s="183"/>
      <c r="BD201" s="183"/>
      <c r="BE201" s="183"/>
      <c r="BF201" s="183"/>
      <c r="BG201" s="185" t="s">
        <v>195</v>
      </c>
      <c r="BH201" s="185" t="s">
        <v>474</v>
      </c>
    </row>
    <row r="202" spans="1:108" s="185" customFormat="1" ht="108" x14ac:dyDescent="0.2">
      <c r="D202" s="185" t="s">
        <v>156</v>
      </c>
      <c r="E202" s="185" t="s">
        <v>418</v>
      </c>
      <c r="J202" s="185" t="s">
        <v>114</v>
      </c>
      <c r="K202" s="185" t="s">
        <v>140</v>
      </c>
      <c r="L202" s="185" t="s">
        <v>140</v>
      </c>
      <c r="M202" s="185" t="s">
        <v>140</v>
      </c>
      <c r="N202" s="185" t="s">
        <v>140</v>
      </c>
      <c r="O202" s="185" t="s">
        <v>140</v>
      </c>
      <c r="P202" s="185" t="s">
        <v>140</v>
      </c>
      <c r="R202" s="185" t="s">
        <v>140</v>
      </c>
      <c r="S202" s="185" t="s">
        <v>140</v>
      </c>
      <c r="T202" s="185" t="s">
        <v>140</v>
      </c>
      <c r="W202" s="185" t="s">
        <v>140</v>
      </c>
      <c r="Y202" s="184"/>
      <c r="Z202" s="184"/>
      <c r="AC202" s="184"/>
      <c r="AD202" s="184"/>
      <c r="AE202" s="184"/>
      <c r="AF202" s="185" t="s">
        <v>140</v>
      </c>
      <c r="AG202" s="185" t="s">
        <v>140</v>
      </c>
      <c r="AH202" s="184"/>
      <c r="AI202" s="184"/>
      <c r="AJ202" s="184"/>
      <c r="AL202" s="185" t="s">
        <v>318</v>
      </c>
      <c r="AM202" s="184"/>
      <c r="AN202" s="184"/>
      <c r="AO202" s="184"/>
      <c r="AR202" s="183"/>
      <c r="AX202" s="183"/>
      <c r="BA202" s="185" t="s">
        <v>196</v>
      </c>
      <c r="BC202" s="213" t="s">
        <v>382</v>
      </c>
      <c r="BD202" s="213"/>
      <c r="BG202" s="185" t="s">
        <v>196</v>
      </c>
      <c r="BH202" s="185" t="s">
        <v>475</v>
      </c>
    </row>
    <row r="203" spans="1:108" s="185" customFormat="1" ht="72" x14ac:dyDescent="0.2">
      <c r="D203" s="185" t="s">
        <v>165</v>
      </c>
      <c r="E203" s="185" t="s">
        <v>204</v>
      </c>
      <c r="J203" s="185" t="s">
        <v>106</v>
      </c>
      <c r="K203" s="185" t="s">
        <v>144</v>
      </c>
      <c r="L203" s="185" t="s">
        <v>144</v>
      </c>
      <c r="M203" s="185" t="s">
        <v>144</v>
      </c>
      <c r="N203" s="185" t="s">
        <v>144</v>
      </c>
      <c r="O203" s="185" t="s">
        <v>144</v>
      </c>
      <c r="P203" s="185" t="s">
        <v>144</v>
      </c>
      <c r="R203" s="185" t="s">
        <v>144</v>
      </c>
      <c r="S203" s="185" t="s">
        <v>144</v>
      </c>
      <c r="T203" s="185" t="s">
        <v>141</v>
      </c>
      <c r="W203" s="185" t="s">
        <v>144</v>
      </c>
      <c r="Y203" s="184"/>
      <c r="Z203" s="184"/>
      <c r="AC203" s="184"/>
      <c r="AD203" s="184"/>
      <c r="AE203" s="184"/>
      <c r="AF203" s="185" t="s">
        <v>144</v>
      </c>
      <c r="AG203" s="185" t="s">
        <v>144</v>
      </c>
      <c r="AH203" s="184"/>
      <c r="AI203" s="184"/>
      <c r="AJ203" s="184"/>
      <c r="AL203" s="185" t="s">
        <v>319</v>
      </c>
      <c r="AM203" s="184"/>
      <c r="AN203" s="184"/>
      <c r="AO203" s="184"/>
      <c r="AR203" s="183"/>
      <c r="BA203" s="185" t="s">
        <v>190</v>
      </c>
      <c r="BC203" s="185" t="s">
        <v>268</v>
      </c>
      <c r="BD203" s="185" t="s">
        <v>266</v>
      </c>
      <c r="BG203" s="185" t="s">
        <v>190</v>
      </c>
      <c r="BH203" s="185" t="s">
        <v>476</v>
      </c>
    </row>
    <row r="204" spans="1:108" s="185" customFormat="1" ht="30.75" customHeight="1" x14ac:dyDescent="0.2">
      <c r="J204" s="185" t="s">
        <v>148</v>
      </c>
      <c r="K204" s="185" t="s">
        <v>141</v>
      </c>
      <c r="L204" s="185" t="s">
        <v>141</v>
      </c>
      <c r="M204" s="185" t="s">
        <v>141</v>
      </c>
      <c r="N204" s="185" t="s">
        <v>141</v>
      </c>
      <c r="O204" s="185" t="s">
        <v>141</v>
      </c>
      <c r="P204" s="185" t="s">
        <v>141</v>
      </c>
      <c r="R204" s="185" t="s">
        <v>141</v>
      </c>
      <c r="S204" s="185" t="s">
        <v>141</v>
      </c>
      <c r="T204" s="185" t="s">
        <v>142</v>
      </c>
      <c r="W204" s="185" t="s">
        <v>141</v>
      </c>
      <c r="Y204" s="184"/>
      <c r="Z204" s="184"/>
      <c r="AC204" s="184"/>
      <c r="AD204" s="184"/>
      <c r="AE204" s="184"/>
      <c r="AF204" s="185" t="s">
        <v>141</v>
      </c>
      <c r="AG204" s="185" t="s">
        <v>141</v>
      </c>
      <c r="AH204" s="184"/>
      <c r="AI204" s="184"/>
      <c r="AJ204" s="184"/>
      <c r="AM204" s="184"/>
      <c r="AN204" s="184"/>
      <c r="AO204" s="184"/>
      <c r="AR204" s="183"/>
      <c r="BA204" s="185" t="s">
        <v>437</v>
      </c>
      <c r="BC204" s="185" t="s">
        <v>258</v>
      </c>
      <c r="BD204" s="185" t="s">
        <v>256</v>
      </c>
      <c r="BG204" s="185" t="s">
        <v>437</v>
      </c>
      <c r="BH204" s="185" t="s">
        <v>180</v>
      </c>
    </row>
    <row r="205" spans="1:108" s="185" customFormat="1" ht="38.25" customHeight="1" x14ac:dyDescent="0.2">
      <c r="D205" s="183"/>
      <c r="E205" s="183"/>
      <c r="F205" s="183"/>
      <c r="K205" s="185" t="s">
        <v>145</v>
      </c>
      <c r="L205" s="185" t="s">
        <v>145</v>
      </c>
      <c r="N205" s="185" t="s">
        <v>145</v>
      </c>
      <c r="P205" s="185" t="s">
        <v>145</v>
      </c>
      <c r="R205" s="185" t="s">
        <v>145</v>
      </c>
      <c r="S205" s="185" t="s">
        <v>145</v>
      </c>
      <c r="W205" s="185" t="s">
        <v>145</v>
      </c>
      <c r="Y205" s="184"/>
      <c r="Z205" s="184"/>
      <c r="AC205" s="184"/>
      <c r="AD205" s="184"/>
      <c r="AE205" s="184"/>
      <c r="AF205" s="185" t="s">
        <v>145</v>
      </c>
      <c r="AG205" s="185" t="s">
        <v>145</v>
      </c>
      <c r="AH205" s="184"/>
      <c r="AI205" s="184"/>
      <c r="AJ205" s="184"/>
      <c r="AM205" s="184"/>
      <c r="AN205" s="184"/>
      <c r="AO205" s="184"/>
      <c r="AR205" s="183"/>
      <c r="BA205" s="185" t="s">
        <v>192</v>
      </c>
      <c r="BC205" s="185" t="s">
        <v>261</v>
      </c>
      <c r="BD205" s="185" t="s">
        <v>262</v>
      </c>
      <c r="BG205" s="185" t="s">
        <v>192</v>
      </c>
      <c r="BH205" s="185" t="s">
        <v>477</v>
      </c>
    </row>
    <row r="206" spans="1:108" s="185" customFormat="1" ht="38.25" customHeight="1" x14ac:dyDescent="0.2">
      <c r="K206" s="185" t="s">
        <v>142</v>
      </c>
      <c r="L206" s="185" t="s">
        <v>142</v>
      </c>
      <c r="N206" s="185" t="s">
        <v>142</v>
      </c>
      <c r="P206" s="185" t="s">
        <v>142</v>
      </c>
      <c r="R206" s="185" t="s">
        <v>142</v>
      </c>
      <c r="S206" s="185" t="s">
        <v>142</v>
      </c>
      <c r="W206" s="185" t="s">
        <v>142</v>
      </c>
      <c r="Y206" s="184"/>
      <c r="Z206" s="184"/>
      <c r="AC206" s="184"/>
      <c r="AD206" s="184"/>
      <c r="AE206" s="184"/>
      <c r="AF206" s="185" t="s">
        <v>142</v>
      </c>
      <c r="AG206" s="185" t="s">
        <v>142</v>
      </c>
      <c r="AH206" s="184"/>
      <c r="AI206" s="184"/>
      <c r="AJ206" s="184"/>
      <c r="AM206" s="184"/>
      <c r="AN206" s="184"/>
      <c r="AO206" s="184"/>
      <c r="AR206" s="183"/>
      <c r="AX206" s="183"/>
      <c r="BA206" s="185" t="s">
        <v>191</v>
      </c>
      <c r="BC206" s="185" t="s">
        <v>259</v>
      </c>
      <c r="BD206" s="185" t="s">
        <v>263</v>
      </c>
      <c r="BG206" s="185" t="s">
        <v>191</v>
      </c>
      <c r="BH206" s="185" t="s">
        <v>292</v>
      </c>
    </row>
    <row r="207" spans="1:108" s="185" customFormat="1" ht="44.45" customHeight="1" x14ac:dyDescent="0.2">
      <c r="E207" s="189"/>
      <c r="F207" s="189"/>
      <c r="Y207" s="184"/>
      <c r="Z207" s="184"/>
      <c r="AC207" s="184"/>
      <c r="AD207" s="184"/>
      <c r="AE207" s="184"/>
      <c r="AH207" s="184"/>
      <c r="AI207" s="184"/>
      <c r="AJ207" s="184"/>
      <c r="AM207" s="184"/>
      <c r="AN207" s="184"/>
      <c r="AO207" s="184"/>
      <c r="AR207" s="183"/>
      <c r="BA207" s="185" t="s">
        <v>193</v>
      </c>
      <c r="BC207" s="185" t="s">
        <v>290</v>
      </c>
      <c r="BD207" s="185" t="s">
        <v>264</v>
      </c>
      <c r="BG207" s="185" t="s">
        <v>193</v>
      </c>
      <c r="BH207" s="185" t="s">
        <v>478</v>
      </c>
    </row>
    <row r="208" spans="1:108" s="185" customFormat="1" ht="34.15" customHeight="1" x14ac:dyDescent="0.2">
      <c r="E208" s="189"/>
      <c r="F208" s="189"/>
      <c r="Y208" s="184"/>
      <c r="Z208" s="184"/>
      <c r="AC208" s="184"/>
      <c r="AD208" s="184"/>
      <c r="AE208" s="184"/>
      <c r="AH208" s="184"/>
      <c r="AI208" s="184"/>
      <c r="AJ208" s="184"/>
      <c r="AM208" s="184"/>
      <c r="AN208" s="184"/>
      <c r="AO208" s="184"/>
      <c r="AR208" s="183"/>
      <c r="BA208" s="185" t="s">
        <v>187</v>
      </c>
      <c r="BC208" s="185" t="s">
        <v>257</v>
      </c>
      <c r="BD208" s="185" t="s">
        <v>469</v>
      </c>
      <c r="BG208" s="185" t="s">
        <v>187</v>
      </c>
      <c r="BH208" s="185" t="s">
        <v>252</v>
      </c>
    </row>
    <row r="209" spans="1:60" s="185" customFormat="1" ht="35.450000000000003" customHeight="1" x14ac:dyDescent="0.2">
      <c r="Y209" s="184"/>
      <c r="Z209" s="184"/>
      <c r="AC209" s="184"/>
      <c r="AD209" s="184"/>
      <c r="AE209" s="184"/>
      <c r="AH209" s="184"/>
      <c r="AI209" s="184"/>
      <c r="AJ209" s="184"/>
      <c r="AM209" s="184"/>
      <c r="AN209" s="184"/>
      <c r="AO209" s="184"/>
      <c r="AR209" s="183"/>
      <c r="BA209" s="185" t="s">
        <v>466</v>
      </c>
      <c r="BC209" s="185" t="s">
        <v>267</v>
      </c>
      <c r="BD209" s="185" t="s">
        <v>266</v>
      </c>
      <c r="BG209" s="185" t="s">
        <v>466</v>
      </c>
      <c r="BH209" s="185" t="s">
        <v>254</v>
      </c>
    </row>
    <row r="210" spans="1:60" s="185" customFormat="1" ht="53.45" customHeight="1" x14ac:dyDescent="0.2">
      <c r="Y210" s="184"/>
      <c r="Z210" s="184"/>
      <c r="AC210" s="184"/>
      <c r="AD210" s="184"/>
      <c r="AE210" s="184"/>
      <c r="AH210" s="184"/>
      <c r="AI210" s="184"/>
      <c r="AJ210" s="184"/>
      <c r="AM210" s="184"/>
      <c r="AN210" s="184"/>
      <c r="AO210" s="184"/>
      <c r="AR210" s="183"/>
      <c r="BA210" s="185" t="s">
        <v>467</v>
      </c>
      <c r="BC210" s="185" t="s">
        <v>462</v>
      </c>
      <c r="BD210" s="185" t="s">
        <v>463</v>
      </c>
      <c r="BG210" s="185" t="s">
        <v>467</v>
      </c>
      <c r="BH210" s="185" t="s">
        <v>176</v>
      </c>
    </row>
    <row r="211" spans="1:60" s="185" customFormat="1" ht="36" customHeight="1" x14ac:dyDescent="0.2">
      <c r="Y211" s="184"/>
      <c r="Z211" s="184"/>
      <c r="AC211" s="184"/>
      <c r="AD211" s="184"/>
      <c r="AE211" s="184"/>
      <c r="AH211" s="184"/>
      <c r="AI211" s="184"/>
      <c r="AJ211" s="184"/>
      <c r="AM211" s="184"/>
      <c r="AN211" s="184"/>
      <c r="AO211" s="184"/>
      <c r="AR211" s="183"/>
      <c r="BA211" s="185" t="s">
        <v>186</v>
      </c>
      <c r="BC211" s="185" t="s">
        <v>265</v>
      </c>
      <c r="BD211" s="185" t="s">
        <v>181</v>
      </c>
      <c r="BG211" s="185" t="s">
        <v>186</v>
      </c>
      <c r="BH211" s="185" t="s">
        <v>417</v>
      </c>
    </row>
    <row r="212" spans="1:60" s="185" customFormat="1" ht="24" x14ac:dyDescent="0.2">
      <c r="Y212" s="184"/>
      <c r="Z212" s="184"/>
      <c r="AC212" s="184"/>
      <c r="AD212" s="184"/>
      <c r="AE212" s="184"/>
      <c r="AH212" s="184"/>
      <c r="AI212" s="184"/>
      <c r="AJ212" s="184"/>
      <c r="AM212" s="184"/>
      <c r="AN212" s="184"/>
      <c r="AO212" s="184"/>
      <c r="AR212" s="183"/>
      <c r="BA212" s="185" t="s">
        <v>268</v>
      </c>
      <c r="BG212" s="185" t="s">
        <v>163</v>
      </c>
      <c r="BH212" s="185" t="s">
        <v>174</v>
      </c>
    </row>
    <row r="213" spans="1:60" s="185" customFormat="1" ht="27.75" customHeight="1" x14ac:dyDescent="0.2">
      <c r="Y213" s="184"/>
      <c r="Z213" s="184"/>
      <c r="AC213" s="184"/>
      <c r="AD213" s="184"/>
      <c r="AE213" s="184"/>
      <c r="AH213" s="184"/>
      <c r="AI213" s="184"/>
      <c r="AJ213" s="184"/>
      <c r="AM213" s="184"/>
      <c r="AN213" s="184"/>
      <c r="AO213" s="184"/>
      <c r="AR213" s="183"/>
      <c r="BA213" s="185" t="s">
        <v>470</v>
      </c>
      <c r="BG213" s="185" t="s">
        <v>164</v>
      </c>
      <c r="BH213" s="185" t="s">
        <v>251</v>
      </c>
    </row>
    <row r="214" spans="1:60" s="185" customFormat="1" ht="22.5" customHeight="1" x14ac:dyDescent="0.2">
      <c r="Y214" s="184"/>
      <c r="Z214" s="184"/>
      <c r="AC214" s="184"/>
      <c r="AD214" s="184"/>
      <c r="AE214" s="184"/>
      <c r="AH214" s="184"/>
      <c r="AI214" s="184"/>
      <c r="AJ214" s="184"/>
      <c r="AM214" s="184"/>
      <c r="AN214" s="184"/>
      <c r="AO214" s="184"/>
      <c r="AR214" s="183"/>
      <c r="BA214" s="185" t="s">
        <v>163</v>
      </c>
      <c r="BG214" s="185" t="s">
        <v>162</v>
      </c>
      <c r="BH214" s="185" t="s">
        <v>172</v>
      </c>
    </row>
    <row r="215" spans="1:60" s="185" customFormat="1" ht="43.9" customHeight="1" x14ac:dyDescent="0.2">
      <c r="Y215" s="184"/>
      <c r="Z215" s="184"/>
      <c r="AC215" s="184"/>
      <c r="AD215" s="184"/>
      <c r="AE215" s="184"/>
      <c r="AH215" s="184"/>
      <c r="AI215" s="184"/>
      <c r="AJ215" s="184"/>
      <c r="AM215" s="184"/>
      <c r="AN215" s="184"/>
      <c r="AO215" s="184"/>
      <c r="AR215" s="183"/>
      <c r="BA215" s="185" t="s">
        <v>258</v>
      </c>
      <c r="BG215" s="185" t="s">
        <v>468</v>
      </c>
      <c r="BH215" s="185" t="s">
        <v>178</v>
      </c>
    </row>
    <row r="216" spans="1:60" s="185" customFormat="1" ht="37.5" customHeight="1" x14ac:dyDescent="0.2">
      <c r="Y216" s="184"/>
      <c r="Z216" s="184"/>
      <c r="AC216" s="184"/>
      <c r="AD216" s="184"/>
      <c r="AE216" s="184"/>
      <c r="AH216" s="184"/>
      <c r="AI216" s="184"/>
      <c r="AJ216" s="184"/>
      <c r="AM216" s="184"/>
      <c r="AN216" s="184"/>
      <c r="AO216" s="184"/>
      <c r="AR216" s="183"/>
      <c r="BA216" s="185" t="s">
        <v>471</v>
      </c>
      <c r="BG216" s="185" t="s">
        <v>183</v>
      </c>
      <c r="BH216" s="185" t="s">
        <v>479</v>
      </c>
    </row>
    <row r="217" spans="1:60" s="185" customFormat="1" ht="24" x14ac:dyDescent="0.2">
      <c r="Y217" s="184"/>
      <c r="Z217" s="184"/>
      <c r="AC217" s="184"/>
      <c r="AD217" s="184"/>
      <c r="AE217" s="184"/>
      <c r="AH217" s="184"/>
      <c r="AI217" s="184"/>
      <c r="AJ217" s="184"/>
      <c r="AM217" s="184"/>
      <c r="AN217" s="184"/>
      <c r="AO217" s="184"/>
      <c r="AR217" s="183"/>
      <c r="BA217" s="185" t="s">
        <v>259</v>
      </c>
      <c r="BG217" s="185" t="s">
        <v>184</v>
      </c>
      <c r="BH217" s="185" t="s">
        <v>175</v>
      </c>
    </row>
    <row r="218" spans="1:60" s="185" customFormat="1" ht="33.75" customHeight="1" x14ac:dyDescent="0.2">
      <c r="O218" s="183"/>
      <c r="Y218" s="184"/>
      <c r="Z218" s="184"/>
      <c r="AC218" s="184"/>
      <c r="AD218" s="184"/>
      <c r="AE218" s="184"/>
      <c r="AH218" s="184"/>
      <c r="AI218" s="184"/>
      <c r="AJ218" s="184"/>
      <c r="AM218" s="184"/>
      <c r="AN218" s="184"/>
      <c r="AO218" s="184"/>
      <c r="AR218" s="183"/>
      <c r="BA218" s="185" t="s">
        <v>260</v>
      </c>
      <c r="BG218" s="185" t="s">
        <v>185</v>
      </c>
      <c r="BH218" s="185" t="s">
        <v>253</v>
      </c>
    </row>
    <row r="219" spans="1:60" s="185" customFormat="1" ht="24" x14ac:dyDescent="0.2">
      <c r="Y219" s="184"/>
      <c r="Z219" s="184"/>
      <c r="AC219" s="184"/>
      <c r="AD219" s="184"/>
      <c r="AE219" s="184"/>
      <c r="AH219" s="184"/>
      <c r="AI219" s="184"/>
      <c r="AJ219" s="184"/>
      <c r="AM219" s="184"/>
      <c r="AN219" s="184"/>
      <c r="AO219" s="184"/>
      <c r="AR219" s="183"/>
      <c r="BA219" s="185" t="s">
        <v>257</v>
      </c>
      <c r="BG219" s="185" t="s">
        <v>552</v>
      </c>
      <c r="BH219" s="185" t="s">
        <v>160</v>
      </c>
    </row>
    <row r="220" spans="1:60" s="185" customFormat="1" ht="36" x14ac:dyDescent="0.2">
      <c r="Y220" s="184"/>
      <c r="Z220" s="184"/>
      <c r="AC220" s="184"/>
      <c r="AD220" s="184"/>
      <c r="AE220" s="184"/>
      <c r="AH220" s="184"/>
      <c r="AI220" s="184"/>
      <c r="AJ220" s="184"/>
      <c r="AM220" s="184"/>
      <c r="AN220" s="184"/>
      <c r="AO220" s="184"/>
      <c r="AR220" s="183"/>
      <c r="BA220" s="185" t="s">
        <v>267</v>
      </c>
      <c r="BG220" s="185" t="s">
        <v>557</v>
      </c>
      <c r="BH220" s="185" t="s">
        <v>555</v>
      </c>
    </row>
    <row r="221" spans="1:60" s="185" customFormat="1" ht="36" x14ac:dyDescent="0.2">
      <c r="Y221" s="184"/>
      <c r="Z221" s="184"/>
      <c r="AC221" s="184"/>
      <c r="AD221" s="184"/>
      <c r="AE221" s="184"/>
      <c r="AH221" s="184"/>
      <c r="AI221" s="184"/>
      <c r="AJ221" s="184"/>
      <c r="AM221" s="184"/>
      <c r="AN221" s="184"/>
      <c r="AO221" s="184"/>
      <c r="AR221" s="183"/>
      <c r="BA221" s="185" t="s">
        <v>550</v>
      </c>
      <c r="BG221" s="185" t="s">
        <v>558</v>
      </c>
      <c r="BH221" s="185" t="s">
        <v>556</v>
      </c>
    </row>
    <row r="222" spans="1:60" s="185" customFormat="1" ht="24" x14ac:dyDescent="0.2">
      <c r="Y222" s="184"/>
      <c r="Z222" s="184"/>
      <c r="AC222" s="184"/>
      <c r="AD222" s="184"/>
      <c r="AE222" s="184"/>
      <c r="AH222" s="184"/>
      <c r="AI222" s="184"/>
      <c r="AJ222" s="184"/>
      <c r="AM222" s="184"/>
      <c r="AN222" s="184"/>
      <c r="AO222" s="184"/>
      <c r="AR222" s="183"/>
      <c r="BA222" s="185" t="s">
        <v>265</v>
      </c>
    </row>
    <row r="223" spans="1:60" s="185" customFormat="1" ht="24" x14ac:dyDescent="0.2">
      <c r="A223" s="183" t="s">
        <v>161</v>
      </c>
      <c r="B223" s="183" t="s">
        <v>299</v>
      </c>
      <c r="Y223" s="184"/>
      <c r="Z223" s="184"/>
      <c r="AC223" s="184"/>
      <c r="AD223" s="184"/>
      <c r="AE223" s="184"/>
      <c r="AH223" s="184"/>
      <c r="AI223" s="184"/>
      <c r="AJ223" s="184"/>
      <c r="AM223" s="184"/>
      <c r="AN223" s="184"/>
      <c r="AO223" s="184"/>
      <c r="AR223" s="183"/>
      <c r="BA223" s="185" t="s">
        <v>164</v>
      </c>
    </row>
    <row r="224" spans="1:60" s="185" customFormat="1" ht="96" x14ac:dyDescent="0.2">
      <c r="A224" s="185" t="s">
        <v>465</v>
      </c>
      <c r="B224" s="185" t="s">
        <v>255</v>
      </c>
      <c r="Y224" s="184"/>
      <c r="Z224" s="184"/>
      <c r="AC224" s="184"/>
      <c r="AD224" s="184"/>
      <c r="AE224" s="184"/>
      <c r="AH224" s="184"/>
      <c r="AI224" s="184"/>
      <c r="AJ224" s="184"/>
      <c r="AM224" s="184"/>
      <c r="AN224" s="184"/>
      <c r="AO224" s="184"/>
      <c r="AR224" s="183"/>
      <c r="BA224" s="185" t="s">
        <v>162</v>
      </c>
    </row>
    <row r="225" spans="1:53" s="185" customFormat="1" ht="84" x14ac:dyDescent="0.2">
      <c r="A225" s="185" t="s">
        <v>189</v>
      </c>
      <c r="B225" s="185" t="s">
        <v>179</v>
      </c>
      <c r="Y225" s="184"/>
      <c r="Z225" s="184"/>
      <c r="AC225" s="184"/>
      <c r="AD225" s="184"/>
      <c r="AE225" s="184"/>
      <c r="AH225" s="184"/>
      <c r="AI225" s="184"/>
      <c r="AJ225" s="184"/>
      <c r="AM225" s="184"/>
      <c r="AN225" s="184"/>
      <c r="AO225" s="184"/>
      <c r="AR225" s="183"/>
      <c r="BA225" s="185" t="s">
        <v>551</v>
      </c>
    </row>
    <row r="226" spans="1:53" s="185" customFormat="1" ht="36" x14ac:dyDescent="0.2">
      <c r="A226" s="185" t="s">
        <v>188</v>
      </c>
      <c r="B226" s="185" t="s">
        <v>177</v>
      </c>
      <c r="Y226" s="184"/>
      <c r="Z226" s="184"/>
      <c r="AC226" s="184"/>
      <c r="AD226" s="184"/>
      <c r="AE226" s="184"/>
      <c r="AH226" s="184"/>
      <c r="AI226" s="184"/>
      <c r="AJ226" s="184"/>
      <c r="AM226" s="184"/>
      <c r="AN226" s="184"/>
      <c r="AO226" s="184"/>
      <c r="AR226" s="183"/>
      <c r="BA226" s="185" t="s">
        <v>183</v>
      </c>
    </row>
    <row r="227" spans="1:53" s="185" customFormat="1" ht="72" x14ac:dyDescent="0.2">
      <c r="A227" s="185" t="s">
        <v>182</v>
      </c>
      <c r="B227" s="185" t="s">
        <v>173</v>
      </c>
      <c r="Y227" s="184"/>
      <c r="Z227" s="184"/>
      <c r="AC227" s="184"/>
      <c r="AD227" s="184"/>
      <c r="AE227" s="184"/>
      <c r="AH227" s="184"/>
      <c r="AI227" s="184"/>
      <c r="AJ227" s="184"/>
      <c r="AM227" s="184"/>
      <c r="AN227" s="184"/>
      <c r="AO227" s="184"/>
      <c r="AR227" s="183"/>
      <c r="BA227" s="185" t="s">
        <v>184</v>
      </c>
    </row>
    <row r="228" spans="1:53" s="185" customFormat="1" ht="84" x14ac:dyDescent="0.2">
      <c r="A228" s="185" t="s">
        <v>198</v>
      </c>
      <c r="B228" s="185" t="s">
        <v>291</v>
      </c>
      <c r="Y228" s="184"/>
      <c r="Z228" s="184"/>
      <c r="AC228" s="184"/>
      <c r="AD228" s="184"/>
      <c r="AE228" s="184"/>
      <c r="AH228" s="184"/>
      <c r="AI228" s="184"/>
      <c r="AJ228" s="184"/>
      <c r="AM228" s="184"/>
      <c r="AN228" s="184"/>
      <c r="AO228" s="184"/>
      <c r="AR228" s="183"/>
      <c r="BA228" s="185" t="s">
        <v>185</v>
      </c>
    </row>
    <row r="229" spans="1:53" s="185" customFormat="1" ht="108" x14ac:dyDescent="0.2">
      <c r="A229" s="185" t="s">
        <v>197</v>
      </c>
      <c r="B229" s="185" t="s">
        <v>472</v>
      </c>
      <c r="Y229" s="184"/>
      <c r="Z229" s="184"/>
      <c r="AC229" s="184"/>
      <c r="AD229" s="184"/>
      <c r="AE229" s="184"/>
      <c r="AH229" s="184"/>
      <c r="AI229" s="184"/>
      <c r="AJ229" s="184"/>
      <c r="AM229" s="184"/>
      <c r="AN229" s="184"/>
      <c r="AO229" s="184"/>
      <c r="AR229" s="183"/>
      <c r="BA229" s="185" t="s">
        <v>552</v>
      </c>
    </row>
    <row r="230" spans="1:53" s="185" customFormat="1" ht="72" x14ac:dyDescent="0.2">
      <c r="A230" s="185" t="s">
        <v>194</v>
      </c>
      <c r="B230" s="185" t="s">
        <v>473</v>
      </c>
      <c r="Y230" s="184"/>
      <c r="Z230" s="184"/>
      <c r="AC230" s="184"/>
      <c r="AD230" s="184"/>
      <c r="AE230" s="184"/>
      <c r="AH230" s="184"/>
      <c r="AI230" s="184"/>
      <c r="AJ230" s="184"/>
      <c r="AM230" s="184"/>
      <c r="AN230" s="184"/>
      <c r="AO230" s="184"/>
      <c r="AR230" s="183"/>
      <c r="BA230" s="185" t="s">
        <v>553</v>
      </c>
    </row>
    <row r="231" spans="1:53" s="185" customFormat="1" ht="60" x14ac:dyDescent="0.2">
      <c r="A231" s="185" t="s">
        <v>195</v>
      </c>
      <c r="B231" s="185" t="s">
        <v>474</v>
      </c>
      <c r="Y231" s="184"/>
      <c r="Z231" s="184"/>
      <c r="AC231" s="184"/>
      <c r="AD231" s="184"/>
      <c r="AE231" s="184"/>
      <c r="AH231" s="184"/>
      <c r="AI231" s="184"/>
      <c r="AJ231" s="184"/>
      <c r="AM231" s="184"/>
      <c r="AN231" s="184"/>
      <c r="AO231" s="184"/>
      <c r="AR231" s="183"/>
      <c r="BA231" s="185" t="s">
        <v>554</v>
      </c>
    </row>
    <row r="232" spans="1:53" s="185" customFormat="1" ht="84" x14ac:dyDescent="0.2">
      <c r="A232" s="185" t="s">
        <v>196</v>
      </c>
      <c r="B232" s="185" t="s">
        <v>475</v>
      </c>
      <c r="Y232" s="184"/>
      <c r="Z232" s="184"/>
      <c r="AC232" s="184"/>
      <c r="AD232" s="184"/>
      <c r="AE232" s="184"/>
      <c r="AH232" s="184"/>
      <c r="AI232" s="184"/>
      <c r="AJ232" s="184"/>
      <c r="AM232" s="184"/>
      <c r="AN232" s="184"/>
      <c r="AO232" s="184"/>
      <c r="AR232" s="183"/>
    </row>
    <row r="233" spans="1:53" s="185" customFormat="1" ht="72" x14ac:dyDescent="0.2">
      <c r="A233" s="185" t="s">
        <v>190</v>
      </c>
      <c r="B233" s="185" t="s">
        <v>476</v>
      </c>
      <c r="Y233" s="184"/>
      <c r="Z233" s="184"/>
      <c r="AC233" s="184"/>
      <c r="AD233" s="184"/>
      <c r="AE233" s="184"/>
      <c r="AH233" s="184"/>
      <c r="AI233" s="184"/>
      <c r="AJ233" s="184"/>
      <c r="AM233" s="184"/>
      <c r="AN233" s="184"/>
      <c r="AO233" s="184"/>
      <c r="AR233" s="183"/>
    </row>
    <row r="234" spans="1:53" s="185" customFormat="1" ht="84" x14ac:dyDescent="0.2">
      <c r="A234" s="185" t="s">
        <v>437</v>
      </c>
      <c r="B234" s="185" t="s">
        <v>180</v>
      </c>
      <c r="Y234" s="184"/>
      <c r="Z234" s="184"/>
      <c r="AC234" s="184"/>
      <c r="AD234" s="184"/>
      <c r="AE234" s="184"/>
      <c r="AH234" s="184"/>
      <c r="AI234" s="184"/>
      <c r="AJ234" s="184"/>
      <c r="AM234" s="184"/>
      <c r="AN234" s="184"/>
      <c r="AO234" s="184"/>
      <c r="AR234" s="183"/>
    </row>
    <row r="235" spans="1:53" s="185" customFormat="1" ht="72" x14ac:dyDescent="0.2">
      <c r="A235" s="185" t="s">
        <v>192</v>
      </c>
      <c r="B235" s="185" t="s">
        <v>477</v>
      </c>
      <c r="Y235" s="184"/>
      <c r="Z235" s="184"/>
      <c r="AC235" s="184"/>
      <c r="AD235" s="184"/>
      <c r="AE235" s="184"/>
      <c r="AH235" s="184"/>
      <c r="AI235" s="184"/>
      <c r="AJ235" s="184"/>
      <c r="AM235" s="184"/>
      <c r="AN235" s="184"/>
      <c r="AO235" s="184"/>
      <c r="AR235" s="183"/>
    </row>
    <row r="236" spans="1:53" s="185" customFormat="1" ht="48" x14ac:dyDescent="0.2">
      <c r="A236" s="185" t="s">
        <v>191</v>
      </c>
      <c r="B236" s="185" t="s">
        <v>292</v>
      </c>
      <c r="Y236" s="184"/>
      <c r="Z236" s="184"/>
      <c r="AC236" s="184"/>
      <c r="AD236" s="184"/>
      <c r="AE236" s="184"/>
      <c r="AH236" s="184"/>
      <c r="AI236" s="184"/>
      <c r="AJ236" s="184"/>
      <c r="AM236" s="184"/>
      <c r="AN236" s="184"/>
      <c r="AO236" s="184"/>
      <c r="AR236" s="183"/>
    </row>
    <row r="237" spans="1:53" s="185" customFormat="1" ht="48" x14ac:dyDescent="0.2">
      <c r="A237" s="185" t="s">
        <v>193</v>
      </c>
      <c r="B237" s="185" t="s">
        <v>478</v>
      </c>
      <c r="Y237" s="184"/>
      <c r="Z237" s="184"/>
      <c r="AC237" s="184"/>
      <c r="AD237" s="184"/>
      <c r="AE237" s="184"/>
      <c r="AH237" s="184"/>
      <c r="AI237" s="184"/>
      <c r="AJ237" s="184"/>
      <c r="AM237" s="184"/>
      <c r="AN237" s="184"/>
      <c r="AO237" s="184"/>
      <c r="AR237" s="183"/>
    </row>
    <row r="238" spans="1:53" s="185" customFormat="1" ht="84" x14ac:dyDescent="0.2">
      <c r="A238" s="185" t="s">
        <v>187</v>
      </c>
      <c r="B238" s="185" t="s">
        <v>252</v>
      </c>
      <c r="Y238" s="184"/>
      <c r="Z238" s="184"/>
      <c r="AC238" s="184"/>
      <c r="AD238" s="184"/>
      <c r="AE238" s="184"/>
      <c r="AH238" s="184"/>
      <c r="AI238" s="184"/>
      <c r="AJ238" s="184"/>
      <c r="AM238" s="184"/>
      <c r="AN238" s="184"/>
      <c r="AO238" s="184"/>
      <c r="AR238" s="183"/>
    </row>
    <row r="239" spans="1:53" s="185" customFormat="1" ht="72" x14ac:dyDescent="0.2">
      <c r="A239" s="185" t="s">
        <v>466</v>
      </c>
      <c r="B239" s="185" t="s">
        <v>254</v>
      </c>
      <c r="Y239" s="184"/>
      <c r="Z239" s="184"/>
      <c r="AC239" s="184"/>
      <c r="AD239" s="184"/>
      <c r="AE239" s="184"/>
      <c r="AH239" s="184"/>
      <c r="AI239" s="184"/>
      <c r="AJ239" s="184"/>
      <c r="AM239" s="184"/>
      <c r="AN239" s="184"/>
      <c r="AO239" s="184"/>
      <c r="AR239" s="183"/>
    </row>
    <row r="240" spans="1:53" s="185" customFormat="1" ht="156" x14ac:dyDescent="0.2">
      <c r="A240" s="185" t="s">
        <v>467</v>
      </c>
      <c r="B240" s="185" t="s">
        <v>176</v>
      </c>
      <c r="Y240" s="184"/>
      <c r="Z240" s="184"/>
      <c r="AC240" s="184"/>
      <c r="AD240" s="184"/>
      <c r="AE240" s="184"/>
      <c r="AH240" s="184"/>
      <c r="AI240" s="184"/>
      <c r="AJ240" s="184"/>
      <c r="AM240" s="184"/>
      <c r="AN240" s="184"/>
      <c r="AO240" s="184"/>
      <c r="AR240" s="183"/>
    </row>
    <row r="241" spans="1:44" s="185" customFormat="1" ht="48" x14ac:dyDescent="0.2">
      <c r="A241" s="185" t="s">
        <v>186</v>
      </c>
      <c r="B241" s="185" t="s">
        <v>417</v>
      </c>
      <c r="Y241" s="184"/>
      <c r="Z241" s="184"/>
      <c r="AC241" s="184"/>
      <c r="AD241" s="184"/>
      <c r="AE241" s="184"/>
      <c r="AH241" s="184"/>
      <c r="AI241" s="184"/>
      <c r="AJ241" s="184"/>
      <c r="AM241" s="184"/>
      <c r="AN241" s="184"/>
      <c r="AO241" s="184"/>
      <c r="AR241" s="183"/>
    </row>
    <row r="242" spans="1:44" s="185" customFormat="1" ht="24" x14ac:dyDescent="0.2">
      <c r="A242" s="185" t="s">
        <v>163</v>
      </c>
      <c r="B242" s="185" t="s">
        <v>174</v>
      </c>
      <c r="Y242" s="184"/>
      <c r="Z242" s="184"/>
      <c r="AC242" s="184"/>
      <c r="AD242" s="184"/>
      <c r="AE242" s="184"/>
      <c r="AH242" s="184"/>
      <c r="AI242" s="184"/>
      <c r="AJ242" s="184"/>
      <c r="AM242" s="184"/>
      <c r="AN242" s="184"/>
      <c r="AO242" s="184"/>
      <c r="AR242" s="183"/>
    </row>
    <row r="243" spans="1:44" s="185" customFormat="1" ht="24" x14ac:dyDescent="0.2">
      <c r="A243" s="185" t="s">
        <v>164</v>
      </c>
      <c r="B243" s="185" t="s">
        <v>251</v>
      </c>
      <c r="Y243" s="184"/>
      <c r="Z243" s="184"/>
      <c r="AC243" s="184"/>
      <c r="AD243" s="184"/>
      <c r="AE243" s="184"/>
      <c r="AH243" s="184"/>
      <c r="AI243" s="184"/>
      <c r="AJ243" s="184"/>
      <c r="AM243" s="184"/>
      <c r="AN243" s="184"/>
      <c r="AO243" s="184"/>
      <c r="AR243" s="183"/>
    </row>
    <row r="244" spans="1:44" s="185" customFormat="1" ht="24" x14ac:dyDescent="0.2">
      <c r="A244" s="185" t="s">
        <v>162</v>
      </c>
      <c r="B244" s="185" t="s">
        <v>172</v>
      </c>
      <c r="Y244" s="184"/>
      <c r="Z244" s="184"/>
      <c r="AC244" s="184"/>
      <c r="AD244" s="184"/>
      <c r="AE244" s="184"/>
      <c r="AH244" s="184"/>
      <c r="AI244" s="184"/>
      <c r="AJ244" s="184"/>
      <c r="AM244" s="184"/>
      <c r="AN244" s="184"/>
      <c r="AO244" s="184"/>
      <c r="AR244" s="183"/>
    </row>
    <row r="245" spans="1:44" s="185" customFormat="1" ht="96" x14ac:dyDescent="0.2">
      <c r="A245" s="185" t="s">
        <v>468</v>
      </c>
      <c r="B245" s="185" t="s">
        <v>178</v>
      </c>
      <c r="Y245" s="184"/>
      <c r="Z245" s="184"/>
      <c r="AC245" s="184"/>
      <c r="AD245" s="184"/>
      <c r="AE245" s="184"/>
      <c r="AH245" s="184"/>
      <c r="AI245" s="184"/>
      <c r="AJ245" s="184"/>
      <c r="AM245" s="184"/>
      <c r="AN245" s="184"/>
      <c r="AO245" s="184"/>
      <c r="AR245" s="183"/>
    </row>
    <row r="246" spans="1:44" s="185" customFormat="1" ht="60" x14ac:dyDescent="0.2">
      <c r="A246" s="185" t="s">
        <v>183</v>
      </c>
      <c r="B246" s="185" t="s">
        <v>479</v>
      </c>
      <c r="Y246" s="184"/>
      <c r="Z246" s="184"/>
      <c r="AC246" s="184"/>
      <c r="AD246" s="184"/>
      <c r="AE246" s="184"/>
      <c r="AH246" s="184"/>
      <c r="AI246" s="184"/>
      <c r="AJ246" s="184"/>
      <c r="AM246" s="184"/>
      <c r="AN246" s="184"/>
      <c r="AO246" s="184"/>
      <c r="AR246" s="183"/>
    </row>
    <row r="247" spans="1:44" s="185" customFormat="1" ht="48" x14ac:dyDescent="0.2">
      <c r="A247" s="185" t="s">
        <v>184</v>
      </c>
      <c r="B247" s="185" t="s">
        <v>175</v>
      </c>
      <c r="Y247" s="184"/>
      <c r="Z247" s="184"/>
      <c r="AC247" s="184"/>
      <c r="AD247" s="184"/>
      <c r="AE247" s="184"/>
      <c r="AH247" s="184"/>
      <c r="AI247" s="184"/>
      <c r="AJ247" s="184"/>
      <c r="AM247" s="184"/>
      <c r="AN247" s="184"/>
      <c r="AO247" s="184"/>
      <c r="AR247" s="183"/>
    </row>
    <row r="248" spans="1:44" s="185" customFormat="1" ht="60" x14ac:dyDescent="0.2">
      <c r="A248" s="185" t="s">
        <v>185</v>
      </c>
      <c r="B248" s="185" t="s">
        <v>253</v>
      </c>
      <c r="Y248" s="184"/>
      <c r="Z248" s="184"/>
      <c r="AC248" s="184"/>
      <c r="AD248" s="184"/>
      <c r="AE248" s="184"/>
      <c r="AH248" s="184"/>
      <c r="AI248" s="184"/>
      <c r="AJ248" s="184"/>
      <c r="AM248" s="184"/>
      <c r="AN248" s="184"/>
      <c r="AO248" s="184"/>
      <c r="AR248" s="183"/>
    </row>
    <row r="249" spans="1:44" s="185" customFormat="1" ht="96" x14ac:dyDescent="0.2">
      <c r="A249" s="185" t="s">
        <v>552</v>
      </c>
      <c r="B249" s="185" t="s">
        <v>160</v>
      </c>
      <c r="Y249" s="184"/>
      <c r="Z249" s="184"/>
      <c r="AC249" s="184"/>
      <c r="AD249" s="184"/>
      <c r="AE249" s="184"/>
      <c r="AH249" s="184"/>
      <c r="AI249" s="184"/>
      <c r="AJ249" s="184"/>
      <c r="AM249" s="184"/>
      <c r="AN249" s="184"/>
      <c r="AO249" s="184"/>
      <c r="AR249" s="183"/>
    </row>
    <row r="250" spans="1:44" s="185" customFormat="1" ht="144" x14ac:dyDescent="0.2">
      <c r="A250" s="185" t="s">
        <v>557</v>
      </c>
      <c r="B250" s="185" t="s">
        <v>555</v>
      </c>
      <c r="Y250" s="184"/>
      <c r="Z250" s="184"/>
      <c r="AC250" s="184"/>
      <c r="AD250" s="184"/>
      <c r="AE250" s="184"/>
      <c r="AH250" s="184"/>
      <c r="AI250" s="184"/>
      <c r="AJ250" s="184"/>
      <c r="AM250" s="184"/>
      <c r="AN250" s="184"/>
      <c r="AO250" s="184"/>
      <c r="AR250" s="183"/>
    </row>
    <row r="251" spans="1:44" s="185" customFormat="1" ht="132" x14ac:dyDescent="0.2">
      <c r="A251" s="185" t="s">
        <v>558</v>
      </c>
      <c r="B251" s="185" t="s">
        <v>556</v>
      </c>
      <c r="Y251" s="184"/>
      <c r="Z251" s="184"/>
      <c r="AC251" s="184"/>
      <c r="AD251" s="184"/>
      <c r="AE251" s="184"/>
      <c r="AH251" s="184"/>
      <c r="AI251" s="184"/>
      <c r="AJ251" s="184"/>
      <c r="AM251" s="184"/>
      <c r="AN251" s="184"/>
      <c r="AO251" s="184"/>
      <c r="AR251" s="183"/>
    </row>
    <row r="252" spans="1:44" s="185" customFormat="1" ht="96" x14ac:dyDescent="0.2">
      <c r="A252" s="185" t="s">
        <v>268</v>
      </c>
      <c r="B252" s="185" t="s">
        <v>266</v>
      </c>
      <c r="Y252" s="184"/>
      <c r="Z252" s="184"/>
      <c r="AC252" s="184"/>
      <c r="AD252" s="184"/>
      <c r="AE252" s="184"/>
      <c r="AH252" s="184"/>
      <c r="AI252" s="184"/>
      <c r="AJ252" s="184"/>
      <c r="AM252" s="184"/>
      <c r="AN252" s="184"/>
      <c r="AO252" s="184"/>
      <c r="AR252" s="183"/>
    </row>
    <row r="253" spans="1:44" s="185" customFormat="1" ht="72" x14ac:dyDescent="0.2">
      <c r="A253" s="185" t="s">
        <v>258</v>
      </c>
      <c r="B253" s="185" t="s">
        <v>256</v>
      </c>
      <c r="Y253" s="184"/>
      <c r="Z253" s="184"/>
      <c r="AC253" s="184"/>
      <c r="AD253" s="184"/>
      <c r="AE253" s="184"/>
      <c r="AH253" s="184"/>
      <c r="AI253" s="184"/>
      <c r="AJ253" s="184"/>
      <c r="AM253" s="184"/>
      <c r="AN253" s="184"/>
      <c r="AO253" s="184"/>
      <c r="AR253" s="183"/>
    </row>
    <row r="254" spans="1:44" s="185" customFormat="1" ht="120" x14ac:dyDescent="0.2">
      <c r="A254" s="185" t="s">
        <v>261</v>
      </c>
      <c r="B254" s="185" t="s">
        <v>262</v>
      </c>
      <c r="Y254" s="184"/>
      <c r="Z254" s="184"/>
      <c r="AC254" s="184"/>
      <c r="AD254" s="184"/>
      <c r="AE254" s="184"/>
      <c r="AH254" s="184"/>
      <c r="AI254" s="184"/>
      <c r="AJ254" s="184"/>
      <c r="AM254" s="184"/>
      <c r="AN254" s="184"/>
      <c r="AO254" s="184"/>
      <c r="AR254" s="183"/>
    </row>
    <row r="255" spans="1:44" s="185" customFormat="1" ht="120" x14ac:dyDescent="0.2">
      <c r="A255" s="185" t="s">
        <v>259</v>
      </c>
      <c r="B255" s="185" t="s">
        <v>263</v>
      </c>
      <c r="Y255" s="184"/>
      <c r="Z255" s="184"/>
      <c r="AC255" s="184"/>
      <c r="AD255" s="184"/>
      <c r="AE255" s="184"/>
      <c r="AH255" s="184"/>
      <c r="AI255" s="184"/>
      <c r="AJ255" s="184"/>
      <c r="AM255" s="184"/>
      <c r="AN255" s="184"/>
      <c r="AO255" s="184"/>
      <c r="AR255" s="183"/>
    </row>
    <row r="256" spans="1:44" s="185" customFormat="1" ht="144" x14ac:dyDescent="0.2">
      <c r="A256" s="185" t="s">
        <v>290</v>
      </c>
      <c r="B256" s="185" t="s">
        <v>264</v>
      </c>
      <c r="Y256" s="184"/>
      <c r="Z256" s="184"/>
      <c r="AC256" s="184"/>
      <c r="AD256" s="184"/>
      <c r="AE256" s="184"/>
      <c r="AH256" s="184"/>
      <c r="AI256" s="184"/>
      <c r="AJ256" s="184"/>
      <c r="AM256" s="184"/>
      <c r="AN256" s="184"/>
      <c r="AO256" s="184"/>
      <c r="AR256" s="183"/>
    </row>
    <row r="257" spans="1:44" s="185" customFormat="1" ht="72" x14ac:dyDescent="0.2">
      <c r="A257" s="185" t="s">
        <v>257</v>
      </c>
      <c r="B257" s="185" t="s">
        <v>469</v>
      </c>
      <c r="Y257" s="184"/>
      <c r="Z257" s="184"/>
      <c r="AC257" s="184"/>
      <c r="AD257" s="184"/>
      <c r="AE257" s="184"/>
      <c r="AH257" s="184"/>
      <c r="AI257" s="184"/>
      <c r="AJ257" s="184"/>
      <c r="AM257" s="184"/>
      <c r="AN257" s="184"/>
      <c r="AO257" s="184"/>
      <c r="AR257" s="183"/>
    </row>
    <row r="258" spans="1:44" s="185" customFormat="1" ht="72" x14ac:dyDescent="0.2">
      <c r="A258" s="185" t="s">
        <v>267</v>
      </c>
      <c r="B258" s="185" t="s">
        <v>266</v>
      </c>
      <c r="Y258" s="184"/>
      <c r="Z258" s="184"/>
      <c r="AC258" s="184"/>
      <c r="AD258" s="184"/>
      <c r="AE258" s="184"/>
      <c r="AH258" s="184"/>
      <c r="AI258" s="184"/>
      <c r="AJ258" s="184"/>
      <c r="AM258" s="184"/>
      <c r="AN258" s="184"/>
      <c r="AO258" s="184"/>
      <c r="AR258" s="183"/>
    </row>
    <row r="259" spans="1:44" s="185" customFormat="1" ht="72" x14ac:dyDescent="0.2">
      <c r="A259" s="185" t="s">
        <v>462</v>
      </c>
      <c r="B259" s="185" t="s">
        <v>463</v>
      </c>
      <c r="Y259" s="184"/>
      <c r="Z259" s="184"/>
      <c r="AC259" s="184"/>
      <c r="AD259" s="184"/>
      <c r="AE259" s="184"/>
      <c r="AH259" s="184"/>
      <c r="AI259" s="184"/>
      <c r="AJ259" s="184"/>
      <c r="AM259" s="184"/>
      <c r="AN259" s="184"/>
      <c r="AO259" s="184"/>
      <c r="AR259" s="183"/>
    </row>
    <row r="260" spans="1:44" s="185" customFormat="1" ht="132" x14ac:dyDescent="0.2">
      <c r="A260" s="185" t="s">
        <v>265</v>
      </c>
      <c r="B260" s="185" t="s">
        <v>181</v>
      </c>
      <c r="Y260" s="184"/>
      <c r="Z260" s="184"/>
      <c r="AC260" s="184"/>
      <c r="AD260" s="184"/>
      <c r="AE260" s="184"/>
      <c r="AH260" s="184"/>
      <c r="AI260" s="184"/>
      <c r="AJ260" s="184"/>
      <c r="AM260" s="184"/>
      <c r="AN260" s="184"/>
      <c r="AO260" s="184"/>
      <c r="AR260" s="183"/>
    </row>
    <row r="261" spans="1:44" s="185" customFormat="1" x14ac:dyDescent="0.2">
      <c r="Y261" s="184"/>
      <c r="Z261" s="184"/>
      <c r="AC261" s="184"/>
      <c r="AD261" s="184"/>
      <c r="AE261" s="184"/>
      <c r="AH261" s="184"/>
      <c r="AI261" s="184"/>
      <c r="AJ261" s="184"/>
      <c r="AM261" s="184"/>
      <c r="AN261" s="184"/>
      <c r="AO261" s="184"/>
      <c r="AR261" s="183"/>
    </row>
    <row r="262" spans="1:44" s="185" customFormat="1" ht="72" x14ac:dyDescent="0.2">
      <c r="A262" s="185" t="s">
        <v>564</v>
      </c>
      <c r="B262" s="185" t="s">
        <v>448</v>
      </c>
      <c r="Y262" s="184"/>
      <c r="Z262" s="184"/>
      <c r="AC262" s="184"/>
      <c r="AD262" s="184"/>
      <c r="AE262" s="184"/>
      <c r="AH262" s="184"/>
      <c r="AI262" s="184"/>
      <c r="AJ262" s="184"/>
      <c r="AM262" s="184"/>
      <c r="AN262" s="184"/>
      <c r="AO262" s="184"/>
      <c r="AR262" s="183"/>
    </row>
    <row r="263" spans="1:44" s="185" customFormat="1" ht="144" x14ac:dyDescent="0.2">
      <c r="A263" s="185" t="s">
        <v>565</v>
      </c>
      <c r="B263" s="185" t="s">
        <v>450</v>
      </c>
      <c r="Y263" s="184"/>
      <c r="Z263" s="184"/>
      <c r="AC263" s="184"/>
      <c r="AD263" s="184"/>
      <c r="AE263" s="184"/>
      <c r="AH263" s="184"/>
      <c r="AI263" s="184"/>
      <c r="AJ263" s="184"/>
      <c r="AM263" s="184"/>
      <c r="AN263" s="184"/>
      <c r="AO263" s="184"/>
      <c r="AR263" s="183"/>
    </row>
    <row r="264" spans="1:44" s="185" customFormat="1" ht="36" x14ac:dyDescent="0.2">
      <c r="A264" s="185" t="s">
        <v>566</v>
      </c>
      <c r="B264" s="185" t="s">
        <v>452</v>
      </c>
      <c r="Y264" s="184"/>
      <c r="Z264" s="184"/>
      <c r="AC264" s="184"/>
      <c r="AD264" s="184"/>
      <c r="AE264" s="184"/>
      <c r="AH264" s="184"/>
      <c r="AI264" s="184"/>
      <c r="AJ264" s="184"/>
      <c r="AM264" s="184"/>
      <c r="AN264" s="184"/>
      <c r="AO264" s="184"/>
      <c r="AR264" s="183"/>
    </row>
    <row r="265" spans="1:44" s="185" customFormat="1" ht="108" x14ac:dyDescent="0.2">
      <c r="A265" s="185" t="s">
        <v>569</v>
      </c>
      <c r="B265" s="185" t="s">
        <v>160</v>
      </c>
      <c r="Y265" s="184"/>
      <c r="Z265" s="184"/>
      <c r="AC265" s="184"/>
      <c r="AD265" s="184"/>
      <c r="AE265" s="184"/>
      <c r="AH265" s="184"/>
      <c r="AI265" s="184"/>
      <c r="AJ265" s="184"/>
      <c r="AM265" s="184"/>
      <c r="AN265" s="184"/>
      <c r="AO265" s="184"/>
      <c r="AR265" s="183"/>
    </row>
    <row r="266" spans="1:44" s="185" customFormat="1" ht="156" x14ac:dyDescent="0.2">
      <c r="A266" s="185" t="s">
        <v>567</v>
      </c>
      <c r="B266" s="185" t="s">
        <v>455</v>
      </c>
      <c r="Y266" s="184"/>
      <c r="Z266" s="184"/>
      <c r="AC266" s="184"/>
      <c r="AD266" s="184"/>
      <c r="AE266" s="184"/>
      <c r="AH266" s="184"/>
      <c r="AI266" s="184"/>
      <c r="AJ266" s="184"/>
      <c r="AM266" s="184"/>
      <c r="AN266" s="184"/>
      <c r="AO266" s="184"/>
      <c r="AR266" s="183"/>
    </row>
    <row r="267" spans="1:44" s="185" customFormat="1" x14ac:dyDescent="0.2">
      <c r="Y267" s="184"/>
      <c r="Z267" s="184"/>
      <c r="AC267" s="184"/>
      <c r="AD267" s="184"/>
      <c r="AE267" s="184"/>
      <c r="AH267" s="184"/>
      <c r="AI267" s="184"/>
      <c r="AJ267" s="184"/>
      <c r="AM267" s="184"/>
      <c r="AN267" s="184"/>
      <c r="AO267" s="184"/>
      <c r="AR267" s="183"/>
    </row>
    <row r="268" spans="1:44" s="185" customFormat="1" x14ac:dyDescent="0.2">
      <c r="Y268" s="184"/>
      <c r="Z268" s="184"/>
      <c r="AC268" s="184"/>
      <c r="AD268" s="184"/>
      <c r="AE268" s="184"/>
      <c r="AH268" s="184"/>
      <c r="AI268" s="184"/>
      <c r="AJ268" s="184"/>
      <c r="AM268" s="184"/>
      <c r="AN268" s="184"/>
      <c r="AO268" s="184"/>
      <c r="AR268" s="183"/>
    </row>
    <row r="269" spans="1:44" s="185" customFormat="1" x14ac:dyDescent="0.2">
      <c r="Y269" s="184"/>
      <c r="Z269" s="184"/>
      <c r="AC269" s="184"/>
      <c r="AD269" s="184"/>
      <c r="AE269" s="184"/>
      <c r="AH269" s="184"/>
      <c r="AI269" s="184"/>
      <c r="AJ269" s="184"/>
      <c r="AM269" s="184"/>
      <c r="AN269" s="184"/>
      <c r="AO269" s="184"/>
      <c r="AR269" s="183"/>
    </row>
    <row r="270" spans="1:44" s="185" customFormat="1" x14ac:dyDescent="0.2">
      <c r="Y270" s="184"/>
      <c r="Z270" s="184"/>
      <c r="AC270" s="184"/>
      <c r="AD270" s="184"/>
      <c r="AE270" s="184"/>
      <c r="AH270" s="184"/>
      <c r="AI270" s="184"/>
      <c r="AJ270" s="184"/>
      <c r="AM270" s="184"/>
      <c r="AN270" s="184"/>
      <c r="AO270" s="184"/>
      <c r="AR270" s="183"/>
    </row>
    <row r="271" spans="1:44" s="185" customFormat="1" x14ac:dyDescent="0.2">
      <c r="Y271" s="184"/>
      <c r="Z271" s="184"/>
      <c r="AC271" s="184"/>
      <c r="AD271" s="184"/>
      <c r="AE271" s="184"/>
      <c r="AH271" s="184"/>
      <c r="AI271" s="184"/>
      <c r="AJ271" s="184"/>
      <c r="AM271" s="184"/>
      <c r="AN271" s="184"/>
      <c r="AO271" s="184"/>
      <c r="AR271" s="183"/>
    </row>
    <row r="272" spans="1:44" s="185" customFormat="1" x14ac:dyDescent="0.2">
      <c r="Y272" s="184"/>
      <c r="Z272" s="184"/>
      <c r="AC272" s="184"/>
      <c r="AD272" s="184"/>
      <c r="AE272" s="184"/>
      <c r="AH272" s="184"/>
      <c r="AI272" s="184"/>
      <c r="AJ272" s="184"/>
      <c r="AM272" s="184"/>
      <c r="AN272" s="184"/>
      <c r="AO272" s="184"/>
      <c r="AR272" s="183"/>
    </row>
    <row r="273" spans="25:44" s="185" customFormat="1" x14ac:dyDescent="0.2">
      <c r="Y273" s="184"/>
      <c r="Z273" s="184"/>
      <c r="AC273" s="184"/>
      <c r="AD273" s="184"/>
      <c r="AE273" s="184"/>
      <c r="AH273" s="184"/>
      <c r="AI273" s="184"/>
      <c r="AJ273" s="184"/>
      <c r="AM273" s="184"/>
      <c r="AN273" s="184"/>
      <c r="AO273" s="184"/>
      <c r="AR273" s="183"/>
    </row>
    <row r="274" spans="25:44" s="185" customFormat="1" x14ac:dyDescent="0.2">
      <c r="Y274" s="184"/>
      <c r="Z274" s="184"/>
      <c r="AC274" s="184"/>
      <c r="AD274" s="184"/>
      <c r="AE274" s="184"/>
      <c r="AH274" s="184"/>
      <c r="AI274" s="184"/>
      <c r="AJ274" s="184"/>
      <c r="AM274" s="184"/>
      <c r="AN274" s="184"/>
      <c r="AO274" s="184"/>
      <c r="AR274" s="183"/>
    </row>
    <row r="275" spans="25:44" s="185" customFormat="1" x14ac:dyDescent="0.2">
      <c r="Y275" s="184"/>
      <c r="Z275" s="184"/>
      <c r="AC275" s="184"/>
      <c r="AD275" s="184"/>
      <c r="AE275" s="184"/>
      <c r="AH275" s="184"/>
      <c r="AI275" s="184"/>
      <c r="AJ275" s="184"/>
      <c r="AM275" s="184"/>
      <c r="AN275" s="184"/>
      <c r="AO275" s="184"/>
      <c r="AR275" s="183"/>
    </row>
    <row r="276" spans="25:44" s="185" customFormat="1" x14ac:dyDescent="0.2">
      <c r="Y276" s="184"/>
      <c r="Z276" s="184"/>
      <c r="AC276" s="184"/>
      <c r="AD276" s="184"/>
      <c r="AE276" s="184"/>
      <c r="AH276" s="184"/>
      <c r="AI276" s="184"/>
      <c r="AJ276" s="184"/>
      <c r="AM276" s="184"/>
      <c r="AN276" s="184"/>
      <c r="AO276" s="184"/>
      <c r="AR276" s="183"/>
    </row>
    <row r="277" spans="25:44" s="185" customFormat="1" x14ac:dyDescent="0.2">
      <c r="Y277" s="184"/>
      <c r="Z277" s="184"/>
      <c r="AC277" s="184"/>
      <c r="AD277" s="184"/>
      <c r="AE277" s="184"/>
      <c r="AH277" s="184"/>
      <c r="AI277" s="184"/>
      <c r="AJ277" s="184"/>
      <c r="AM277" s="184"/>
      <c r="AN277" s="184"/>
      <c r="AO277" s="184"/>
      <c r="AR277" s="183"/>
    </row>
    <row r="278" spans="25:44" s="185" customFormat="1" x14ac:dyDescent="0.2">
      <c r="Y278" s="184"/>
      <c r="Z278" s="184"/>
      <c r="AC278" s="184"/>
      <c r="AD278" s="184"/>
      <c r="AE278" s="184"/>
      <c r="AH278" s="184"/>
      <c r="AI278" s="184"/>
      <c r="AJ278" s="184"/>
      <c r="AM278" s="184"/>
      <c r="AN278" s="184"/>
      <c r="AO278" s="184"/>
      <c r="AR278" s="183"/>
    </row>
    <row r="279" spans="25:44" s="185" customFormat="1" x14ac:dyDescent="0.2">
      <c r="Y279" s="184"/>
      <c r="Z279" s="184"/>
      <c r="AC279" s="184"/>
      <c r="AD279" s="184"/>
      <c r="AE279" s="184"/>
      <c r="AH279" s="184"/>
      <c r="AI279" s="184"/>
      <c r="AJ279" s="184"/>
      <c r="AM279" s="184"/>
      <c r="AN279" s="184"/>
      <c r="AO279" s="184"/>
      <c r="AR279" s="183"/>
    </row>
    <row r="280" spans="25:44" s="185" customFormat="1" x14ac:dyDescent="0.2">
      <c r="Y280" s="184"/>
      <c r="Z280" s="184"/>
      <c r="AC280" s="184"/>
      <c r="AD280" s="184"/>
      <c r="AE280" s="184"/>
      <c r="AH280" s="184"/>
      <c r="AI280" s="184"/>
      <c r="AJ280" s="184"/>
      <c r="AM280" s="184"/>
      <c r="AN280" s="184"/>
      <c r="AO280" s="184"/>
      <c r="AR280" s="183"/>
    </row>
    <row r="281" spans="25:44" s="185" customFormat="1" x14ac:dyDescent="0.2">
      <c r="Y281" s="184"/>
      <c r="Z281" s="184"/>
      <c r="AC281" s="184"/>
      <c r="AD281" s="184"/>
      <c r="AE281" s="184"/>
      <c r="AH281" s="184"/>
      <c r="AI281" s="184"/>
      <c r="AJ281" s="184"/>
      <c r="AM281" s="184"/>
      <c r="AN281" s="184"/>
      <c r="AO281" s="184"/>
      <c r="AR281" s="183"/>
    </row>
  </sheetData>
  <sheetProtection algorithmName="SHA-512" hashValue="SqU9/gRen9bQTnExUMaH2XMhjEO2n0w5iGZk+G00B/m3FwLqg1FOTGRQYIXjCCAOH4p/CqX1iPx46EzoLJqpZg==" saltValue="pKKurjxQoGcSGW3rPN+NzA==" spinCount="100000" sheet="1" formatRows="0" deleteRows="0"/>
  <autoFilter ref="A8:BA76">
    <filterColumn colId="6" showButton="0"/>
    <filterColumn colId="7" showButton="0"/>
    <filterColumn colId="8" showButton="0"/>
    <filterColumn colId="9" showButton="0"/>
    <filterColumn colId="10" showButton="0"/>
    <filterColumn colId="11" showButton="0"/>
    <filterColumn colId="13" showButton="0"/>
    <filterColumn colId="14" showButton="0"/>
    <filterColumn colId="15" showButton="0"/>
    <filterColumn colId="16"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4" showButton="0"/>
    <filterColumn colId="46" showButton="0"/>
    <filterColumn colId="48" showButton="0"/>
    <filterColumn colId="49" showButton="0"/>
    <filterColumn colId="50" showButton="0"/>
    <filterColumn colId="51" showButton="0"/>
  </autoFilter>
  <sortState ref="M1048538:M1048549">
    <sortCondition ref="M1048538"/>
  </sortState>
  <dataConsolidate/>
  <mergeCells count="731">
    <mergeCell ref="CZ193:DD193"/>
    <mergeCell ref="B74:B76"/>
    <mergeCell ref="C17:C19"/>
    <mergeCell ref="C20:C22"/>
    <mergeCell ref="C23:C25"/>
    <mergeCell ref="C26:C28"/>
    <mergeCell ref="C29:C31"/>
    <mergeCell ref="C32:C34"/>
    <mergeCell ref="C35:C37"/>
    <mergeCell ref="C38:C40"/>
    <mergeCell ref="C41:C43"/>
    <mergeCell ref="C44:C46"/>
    <mergeCell ref="C47:C49"/>
    <mergeCell ref="C50:C52"/>
    <mergeCell ref="C53:C55"/>
    <mergeCell ref="C56:C58"/>
    <mergeCell ref="C59:C61"/>
    <mergeCell ref="C62:C64"/>
    <mergeCell ref="C65:C67"/>
    <mergeCell ref="C68:C70"/>
    <mergeCell ref="C71:C73"/>
    <mergeCell ref="C74:C76"/>
    <mergeCell ref="B20:B22"/>
    <mergeCell ref="B23:B25"/>
    <mergeCell ref="CB6:CE6"/>
    <mergeCell ref="K6:L6"/>
    <mergeCell ref="E6:G6"/>
    <mergeCell ref="F8:F10"/>
    <mergeCell ref="B8:B10"/>
    <mergeCell ref="D8:D10"/>
    <mergeCell ref="E8:E10"/>
    <mergeCell ref="B14:B16"/>
    <mergeCell ref="B17:B19"/>
    <mergeCell ref="C14:C16"/>
    <mergeCell ref="C8:C10"/>
    <mergeCell ref="AV11:AV13"/>
    <mergeCell ref="AU14:AU16"/>
    <mergeCell ref="AV14:AV16"/>
    <mergeCell ref="AM11:AM13"/>
    <mergeCell ref="Y11:Y13"/>
    <mergeCell ref="X11:X13"/>
    <mergeCell ref="S10:U10"/>
    <mergeCell ref="P11:P13"/>
    <mergeCell ref="Q11:Q13"/>
    <mergeCell ref="R11:R13"/>
    <mergeCell ref="U11:U13"/>
    <mergeCell ref="AS8:AT9"/>
    <mergeCell ref="S8:AR8"/>
    <mergeCell ref="F68:F70"/>
    <mergeCell ref="F71:F73"/>
    <mergeCell ref="F74:F76"/>
    <mergeCell ref="B11:B13"/>
    <mergeCell ref="C11:C13"/>
    <mergeCell ref="F11:F13"/>
    <mergeCell ref="F14:F16"/>
    <mergeCell ref="F17:F19"/>
    <mergeCell ref="F20:F22"/>
    <mergeCell ref="E74:E76"/>
    <mergeCell ref="F47:F49"/>
    <mergeCell ref="B53:B55"/>
    <mergeCell ref="B56:B58"/>
    <mergeCell ref="B59:B61"/>
    <mergeCell ref="F50:F52"/>
    <mergeCell ref="F53:F55"/>
    <mergeCell ref="F56:F58"/>
    <mergeCell ref="F59:F61"/>
    <mergeCell ref="F62:F64"/>
    <mergeCell ref="F65:F67"/>
    <mergeCell ref="B26:B28"/>
    <mergeCell ref="B29:B31"/>
    <mergeCell ref="B32:B34"/>
    <mergeCell ref="B35:B37"/>
    <mergeCell ref="AU41:AU43"/>
    <mergeCell ref="AV41:AV43"/>
    <mergeCell ref="AU44:AU46"/>
    <mergeCell ref="AU47:AU49"/>
    <mergeCell ref="AT44:AT46"/>
    <mergeCell ref="AT47:AT49"/>
    <mergeCell ref="AU53:AU55"/>
    <mergeCell ref="AV53:AV55"/>
    <mergeCell ref="AV47:AV49"/>
    <mergeCell ref="AV44:AV46"/>
    <mergeCell ref="AU50:AU52"/>
    <mergeCell ref="AV50:AV52"/>
    <mergeCell ref="AT53:AT55"/>
    <mergeCell ref="BJ193:CB193"/>
    <mergeCell ref="CD193:CM193"/>
    <mergeCell ref="AT71:AT73"/>
    <mergeCell ref="AQ62:AQ64"/>
    <mergeCell ref="AV71:AV73"/>
    <mergeCell ref="AQ77:AQ178"/>
    <mergeCell ref="AW193:AY193"/>
    <mergeCell ref="AU71:AU73"/>
    <mergeCell ref="AT74:AT76"/>
    <mergeCell ref="AU68:AU70"/>
    <mergeCell ref="AV68:AV70"/>
    <mergeCell ref="AR62:AR64"/>
    <mergeCell ref="AQ65:AQ67"/>
    <mergeCell ref="AR65:AR67"/>
    <mergeCell ref="AQ68:AQ70"/>
    <mergeCell ref="AR68:AR70"/>
    <mergeCell ref="AQ71:AQ73"/>
    <mergeCell ref="AR71:AR73"/>
    <mergeCell ref="AQ74:AQ76"/>
    <mergeCell ref="AR74:AR76"/>
    <mergeCell ref="AQ26:AQ28"/>
    <mergeCell ref="AR26:AR28"/>
    <mergeCell ref="AQ59:AQ61"/>
    <mergeCell ref="AR59:AR61"/>
    <mergeCell ref="AR38:AR40"/>
    <mergeCell ref="AQ41:AQ43"/>
    <mergeCell ref="AR41:AR43"/>
    <mergeCell ref="AQ47:AQ49"/>
    <mergeCell ref="AR47:AR49"/>
    <mergeCell ref="AQ50:AQ52"/>
    <mergeCell ref="AR50:AR52"/>
    <mergeCell ref="AQ44:AQ46"/>
    <mergeCell ref="AR44:AR46"/>
    <mergeCell ref="AQ53:AQ55"/>
    <mergeCell ref="AM14:AM16"/>
    <mergeCell ref="AQ14:AQ16"/>
    <mergeCell ref="AR14:AR16"/>
    <mergeCell ref="AQ17:AQ19"/>
    <mergeCell ref="AR17:AR19"/>
    <mergeCell ref="AQ20:AQ22"/>
    <mergeCell ref="AR20:AR22"/>
    <mergeCell ref="AQ23:AQ25"/>
    <mergeCell ref="AR23:AR25"/>
    <mergeCell ref="AN14:AN16"/>
    <mergeCell ref="AN17:AN19"/>
    <mergeCell ref="AN20:AN22"/>
    <mergeCell ref="AN23:AN25"/>
    <mergeCell ref="AN41:AN43"/>
    <mergeCell ref="AN44:AN46"/>
    <mergeCell ref="AN47:AN49"/>
    <mergeCell ref="AN50:AN52"/>
    <mergeCell ref="AN53:AN55"/>
    <mergeCell ref="AN56:AN58"/>
    <mergeCell ref="AN59:AN61"/>
    <mergeCell ref="AN62:AN64"/>
    <mergeCell ref="AN77:AN178"/>
    <mergeCell ref="AN26:AN28"/>
    <mergeCell ref="AN29:AN31"/>
    <mergeCell ref="AN32:AN34"/>
    <mergeCell ref="AN35:AN37"/>
    <mergeCell ref="AN38:AN40"/>
    <mergeCell ref="K74:K76"/>
    <mergeCell ref="L74:L76"/>
    <mergeCell ref="X77:X178"/>
    <mergeCell ref="AI77:AI178"/>
    <mergeCell ref="R65:R67"/>
    <mergeCell ref="Y74:Y76"/>
    <mergeCell ref="V74:V76"/>
    <mergeCell ref="AD74:AD76"/>
    <mergeCell ref="AH74:AH76"/>
    <mergeCell ref="AC74:AC76"/>
    <mergeCell ref="R53:R55"/>
    <mergeCell ref="R56:R58"/>
    <mergeCell ref="M32:M34"/>
    <mergeCell ref="K35:K37"/>
    <mergeCell ref="L35:L37"/>
    <mergeCell ref="O38:O40"/>
    <mergeCell ref="P38:P40"/>
    <mergeCell ref="Q38:Q40"/>
    <mergeCell ref="Q32:Q34"/>
    <mergeCell ref="J68:J70"/>
    <mergeCell ref="K68:K70"/>
    <mergeCell ref="L68:L70"/>
    <mergeCell ref="M68:M70"/>
    <mergeCell ref="J71:J73"/>
    <mergeCell ref="K71:K73"/>
    <mergeCell ref="L71:L73"/>
    <mergeCell ref="M71:M73"/>
    <mergeCell ref="R68:R70"/>
    <mergeCell ref="R71:R73"/>
    <mergeCell ref="N71:N73"/>
    <mergeCell ref="K200:AG200"/>
    <mergeCell ref="AD14:AD16"/>
    <mergeCell ref="AD17:AD19"/>
    <mergeCell ref="AD20:AD22"/>
    <mergeCell ref="AD23:AD25"/>
    <mergeCell ref="AD26:AD28"/>
    <mergeCell ref="AD29:AD31"/>
    <mergeCell ref="AD32:AD34"/>
    <mergeCell ref="AD35:AD37"/>
    <mergeCell ref="AD38:AD40"/>
    <mergeCell ref="AD41:AD43"/>
    <mergeCell ref="AD44:AD46"/>
    <mergeCell ref="M29:M31"/>
    <mergeCell ref="M74:M76"/>
    <mergeCell ref="N74:N76"/>
    <mergeCell ref="N23:N25"/>
    <mergeCell ref="O23:O25"/>
    <mergeCell ref="P23:P25"/>
    <mergeCell ref="Q23:Q25"/>
    <mergeCell ref="R23:R25"/>
    <mergeCell ref="U23:U25"/>
    <mergeCell ref="K38:K40"/>
    <mergeCell ref="AD77:AD178"/>
    <mergeCell ref="AC77:AC178"/>
    <mergeCell ref="AU20:AU22"/>
    <mergeCell ref="AV20:AV22"/>
    <mergeCell ref="A26:A28"/>
    <mergeCell ref="D26:D28"/>
    <mergeCell ref="E26:E28"/>
    <mergeCell ref="A29:A31"/>
    <mergeCell ref="D29:D31"/>
    <mergeCell ref="E29:E31"/>
    <mergeCell ref="A32:A34"/>
    <mergeCell ref="D32:D34"/>
    <mergeCell ref="E32:E34"/>
    <mergeCell ref="M23:M25"/>
    <mergeCell ref="AU23:AU25"/>
    <mergeCell ref="J26:J28"/>
    <mergeCell ref="K26:K28"/>
    <mergeCell ref="L26:L28"/>
    <mergeCell ref="M26:M28"/>
    <mergeCell ref="J29:J31"/>
    <mergeCell ref="K29:K31"/>
    <mergeCell ref="L29:L31"/>
    <mergeCell ref="AI20:AI22"/>
    <mergeCell ref="AI23:AI25"/>
    <mergeCell ref="AI26:AI28"/>
    <mergeCell ref="AI29:AI31"/>
    <mergeCell ref="L2:AS2"/>
    <mergeCell ref="L3:AS4"/>
    <mergeCell ref="AT14:AT16"/>
    <mergeCell ref="L17:L19"/>
    <mergeCell ref="P14:P16"/>
    <mergeCell ref="Q14:Q16"/>
    <mergeCell ref="R14:R16"/>
    <mergeCell ref="U14:U16"/>
    <mergeCell ref="AS14:AS16"/>
    <mergeCell ref="G8:M8"/>
    <mergeCell ref="AI14:AI16"/>
    <mergeCell ref="AI17:AI19"/>
    <mergeCell ref="AN11:AN13"/>
    <mergeCell ref="AR11:AR13"/>
    <mergeCell ref="AQ11:AQ13"/>
    <mergeCell ref="AS11:AS13"/>
    <mergeCell ref="AT11:AT13"/>
    <mergeCell ref="M9:M10"/>
    <mergeCell ref="N9:N10"/>
    <mergeCell ref="P9:P10"/>
    <mergeCell ref="R9:R10"/>
    <mergeCell ref="V11:V13"/>
    <mergeCell ref="AC11:AC13"/>
    <mergeCell ref="AH11:AH13"/>
    <mergeCell ref="CF6:CJ6"/>
    <mergeCell ref="N8:R8"/>
    <mergeCell ref="AU11:AU13"/>
    <mergeCell ref="BC6:CA6"/>
    <mergeCell ref="L9:L10"/>
    <mergeCell ref="AD11:AD13"/>
    <mergeCell ref="AI11:AI13"/>
    <mergeCell ref="AU17:AU19"/>
    <mergeCell ref="AV17:AV19"/>
    <mergeCell ref="P17:P19"/>
    <mergeCell ref="Q17:Q19"/>
    <mergeCell ref="R17:R19"/>
    <mergeCell ref="U17:U19"/>
    <mergeCell ref="AS17:AS19"/>
    <mergeCell ref="AT17:AT19"/>
    <mergeCell ref="AC14:AC16"/>
    <mergeCell ref="AC17:AC19"/>
    <mergeCell ref="V14:V16"/>
    <mergeCell ref="V17:V19"/>
    <mergeCell ref="AH14:AH16"/>
    <mergeCell ref="AH17:AH19"/>
    <mergeCell ref="Y14:Y16"/>
    <mergeCell ref="X14:X16"/>
    <mergeCell ref="X17:X19"/>
    <mergeCell ref="D20:D22"/>
    <mergeCell ref="E20:E22"/>
    <mergeCell ref="M17:M19"/>
    <mergeCell ref="R20:R22"/>
    <mergeCell ref="N17:N19"/>
    <mergeCell ref="O17:O19"/>
    <mergeCell ref="J20:J22"/>
    <mergeCell ref="K20:K22"/>
    <mergeCell ref="L20:L22"/>
    <mergeCell ref="M20:M22"/>
    <mergeCell ref="N20:N22"/>
    <mergeCell ref="O20:O22"/>
    <mergeCell ref="Q20:Q22"/>
    <mergeCell ref="D17:D19"/>
    <mergeCell ref="P20:P22"/>
    <mergeCell ref="J17:J19"/>
    <mergeCell ref="K17:K19"/>
    <mergeCell ref="AQ9:AR9"/>
    <mergeCell ref="S9:W9"/>
    <mergeCell ref="X9:AP9"/>
    <mergeCell ref="M41:M43"/>
    <mergeCell ref="M38:M40"/>
    <mergeCell ref="X35:X37"/>
    <mergeCell ref="X38:X40"/>
    <mergeCell ref="O14:O16"/>
    <mergeCell ref="O11:O13"/>
    <mergeCell ref="X23:X25"/>
    <mergeCell ref="X26:X28"/>
    <mergeCell ref="U20:U22"/>
    <mergeCell ref="AM17:AM19"/>
    <mergeCell ref="AM20:AM22"/>
    <mergeCell ref="R26:R28"/>
    <mergeCell ref="R29:R31"/>
    <mergeCell ref="R32:R34"/>
    <mergeCell ref="R35:R37"/>
    <mergeCell ref="R38:R40"/>
    <mergeCell ref="X20:X22"/>
    <mergeCell ref="O26:O28"/>
    <mergeCell ref="P26:P28"/>
    <mergeCell ref="Q29:Q31"/>
    <mergeCell ref="X29:X31"/>
    <mergeCell ref="Q35:Q37"/>
    <mergeCell ref="K32:K34"/>
    <mergeCell ref="L32:L34"/>
    <mergeCell ref="M35:M37"/>
    <mergeCell ref="X32:X34"/>
    <mergeCell ref="Q50:Q52"/>
    <mergeCell ref="V20:V22"/>
    <mergeCell ref="V23:V25"/>
    <mergeCell ref="V32:V34"/>
    <mergeCell ref="V35:V37"/>
    <mergeCell ref="V38:V40"/>
    <mergeCell ref="V50:V52"/>
    <mergeCell ref="R47:R49"/>
    <mergeCell ref="R50:R52"/>
    <mergeCell ref="X41:X43"/>
    <mergeCell ref="O29:O31"/>
    <mergeCell ref="P29:P31"/>
    <mergeCell ref="N26:N28"/>
    <mergeCell ref="N35:N37"/>
    <mergeCell ref="N32:N34"/>
    <mergeCell ref="O32:O34"/>
    <mergeCell ref="P32:P34"/>
    <mergeCell ref="P35:P37"/>
    <mergeCell ref="Y44:Y46"/>
    <mergeCell ref="Y47:Y49"/>
    <mergeCell ref="Y50:Y52"/>
    <mergeCell ref="K47:K49"/>
    <mergeCell ref="L47:L49"/>
    <mergeCell ref="M44:M46"/>
    <mergeCell ref="M47:M49"/>
    <mergeCell ref="N47:N49"/>
    <mergeCell ref="N50:N52"/>
    <mergeCell ref="X44:X46"/>
    <mergeCell ref="X47:X49"/>
    <mergeCell ref="Q65:Q67"/>
    <mergeCell ref="O35:O37"/>
    <mergeCell ref="O74:O76"/>
    <mergeCell ref="P74:P76"/>
    <mergeCell ref="Q74:Q76"/>
    <mergeCell ref="R74:R76"/>
    <mergeCell ref="U74:U76"/>
    <mergeCell ref="AS74:AS76"/>
    <mergeCell ref="N68:N70"/>
    <mergeCell ref="AS56:AS58"/>
    <mergeCell ref="AS59:AS61"/>
    <mergeCell ref="AS62:AS64"/>
    <mergeCell ref="AS65:AS67"/>
    <mergeCell ref="AS68:AS70"/>
    <mergeCell ref="AS71:AS73"/>
    <mergeCell ref="U56:U58"/>
    <mergeCell ref="U59:U61"/>
    <mergeCell ref="AI74:AI76"/>
    <mergeCell ref="AN74:AN76"/>
    <mergeCell ref="Q53:Q55"/>
    <mergeCell ref="R41:R43"/>
    <mergeCell ref="R44:R46"/>
    <mergeCell ref="R62:R64"/>
    <mergeCell ref="N62:N64"/>
    <mergeCell ref="AV23:AV25"/>
    <mergeCell ref="AU74:AU76"/>
    <mergeCell ref="AV74:AV76"/>
    <mergeCell ref="O41:O43"/>
    <mergeCell ref="P41:P43"/>
    <mergeCell ref="Q41:Q43"/>
    <mergeCell ref="O44:O46"/>
    <mergeCell ref="P44:P46"/>
    <mergeCell ref="Q44:Q46"/>
    <mergeCell ref="O47:O49"/>
    <mergeCell ref="P47:P49"/>
    <mergeCell ref="Q47:Q49"/>
    <mergeCell ref="O50:O52"/>
    <mergeCell ref="P50:P52"/>
    <mergeCell ref="Q26:Q28"/>
    <mergeCell ref="O68:O70"/>
    <mergeCell ref="P68:P70"/>
    <mergeCell ref="Q68:Q70"/>
    <mergeCell ref="O71:O73"/>
    <mergeCell ref="P71:P73"/>
    <mergeCell ref="Q71:Q73"/>
    <mergeCell ref="O65:O67"/>
    <mergeCell ref="P65:P67"/>
    <mergeCell ref="AS23:AS25"/>
    <mergeCell ref="J14:J16"/>
    <mergeCell ref="K14:K16"/>
    <mergeCell ref="L14:L16"/>
    <mergeCell ref="M14:M16"/>
    <mergeCell ref="N14:N16"/>
    <mergeCell ref="D11:D13"/>
    <mergeCell ref="E11:E13"/>
    <mergeCell ref="M11:M13"/>
    <mergeCell ref="N11:N13"/>
    <mergeCell ref="K11:K13"/>
    <mergeCell ref="L11:L13"/>
    <mergeCell ref="D14:D16"/>
    <mergeCell ref="A23:A25"/>
    <mergeCell ref="J23:J25"/>
    <mergeCell ref="K23:K25"/>
    <mergeCell ref="L23:L25"/>
    <mergeCell ref="D23:D25"/>
    <mergeCell ref="A68:A70"/>
    <mergeCell ref="D68:D70"/>
    <mergeCell ref="E68:E70"/>
    <mergeCell ref="D74:D76"/>
    <mergeCell ref="J44:J46"/>
    <mergeCell ref="K44:K46"/>
    <mergeCell ref="L44:L46"/>
    <mergeCell ref="J56:J58"/>
    <mergeCell ref="K56:K58"/>
    <mergeCell ref="L56:L58"/>
    <mergeCell ref="A62:A64"/>
    <mergeCell ref="D62:D64"/>
    <mergeCell ref="E62:E64"/>
    <mergeCell ref="A65:A67"/>
    <mergeCell ref="D65:D67"/>
    <mergeCell ref="D59:D61"/>
    <mergeCell ref="L41:L43"/>
    <mergeCell ref="J74:J76"/>
    <mergeCell ref="A71:A73"/>
    <mergeCell ref="D71:D73"/>
    <mergeCell ref="E71:E73"/>
    <mergeCell ref="D44:D46"/>
    <mergeCell ref="E44:E46"/>
    <mergeCell ref="A47:A49"/>
    <mergeCell ref="D47:D49"/>
    <mergeCell ref="E47:E49"/>
    <mergeCell ref="A50:A52"/>
    <mergeCell ref="D50:D52"/>
    <mergeCell ref="E50:E52"/>
    <mergeCell ref="A53:A55"/>
    <mergeCell ref="D53:D55"/>
    <mergeCell ref="E53:E55"/>
    <mergeCell ref="E65:E67"/>
    <mergeCell ref="B62:B64"/>
    <mergeCell ref="B65:B67"/>
    <mergeCell ref="B68:B70"/>
    <mergeCell ref="B71:B73"/>
    <mergeCell ref="B44:B46"/>
    <mergeCell ref="B47:B49"/>
    <mergeCell ref="B50:B52"/>
    <mergeCell ref="A56:A58"/>
    <mergeCell ref="E59:E61"/>
    <mergeCell ref="A14:A16"/>
    <mergeCell ref="E14:E16"/>
    <mergeCell ref="A41:A43"/>
    <mergeCell ref="D41:D43"/>
    <mergeCell ref="E41:E43"/>
    <mergeCell ref="A44:A46"/>
    <mergeCell ref="F23:F25"/>
    <mergeCell ref="F26:F28"/>
    <mergeCell ref="F29:F31"/>
    <mergeCell ref="F32:F34"/>
    <mergeCell ref="F35:F37"/>
    <mergeCell ref="F38:F40"/>
    <mergeCell ref="F41:F43"/>
    <mergeCell ref="F44:F46"/>
    <mergeCell ref="A17:A19"/>
    <mergeCell ref="A20:A22"/>
    <mergeCell ref="D35:D37"/>
    <mergeCell ref="E35:E37"/>
    <mergeCell ref="A38:A40"/>
    <mergeCell ref="D38:D40"/>
    <mergeCell ref="E38:E40"/>
    <mergeCell ref="B38:B40"/>
    <mergeCell ref="B41:B43"/>
    <mergeCell ref="E17:E19"/>
    <mergeCell ref="E23:E25"/>
    <mergeCell ref="J41:J43"/>
    <mergeCell ref="K41:K43"/>
    <mergeCell ref="A35:A37"/>
    <mergeCell ref="N65:N67"/>
    <mergeCell ref="N41:N43"/>
    <mergeCell ref="N44:N46"/>
    <mergeCell ref="J59:J61"/>
    <mergeCell ref="K59:K61"/>
    <mergeCell ref="L38:L40"/>
    <mergeCell ref="L62:L64"/>
    <mergeCell ref="M62:M64"/>
    <mergeCell ref="L65:L67"/>
    <mergeCell ref="M65:M67"/>
    <mergeCell ref="L50:L52"/>
    <mergeCell ref="M50:M52"/>
    <mergeCell ref="L53:L55"/>
    <mergeCell ref="M53:M55"/>
    <mergeCell ref="M56:M58"/>
    <mergeCell ref="L59:L61"/>
    <mergeCell ref="M59:M61"/>
    <mergeCell ref="N59:N61"/>
    <mergeCell ref="J32:J34"/>
    <mergeCell ref="N29:N31"/>
    <mergeCell ref="A6:D6"/>
    <mergeCell ref="A74:A76"/>
    <mergeCell ref="A11:A13"/>
    <mergeCell ref="J11:J13"/>
    <mergeCell ref="G9:G10"/>
    <mergeCell ref="H9:H10"/>
    <mergeCell ref="I9:I10"/>
    <mergeCell ref="J9:J10"/>
    <mergeCell ref="K9:K10"/>
    <mergeCell ref="A8:A10"/>
    <mergeCell ref="D56:D58"/>
    <mergeCell ref="E56:E58"/>
    <mergeCell ref="A59:A61"/>
    <mergeCell ref="J38:J40"/>
    <mergeCell ref="J47:J49"/>
    <mergeCell ref="J62:J64"/>
    <mergeCell ref="K62:K64"/>
    <mergeCell ref="J65:J67"/>
    <mergeCell ref="K65:K67"/>
    <mergeCell ref="J50:J52"/>
    <mergeCell ref="K50:K52"/>
    <mergeCell ref="J53:J55"/>
    <mergeCell ref="K53:K55"/>
    <mergeCell ref="J35:J37"/>
    <mergeCell ref="O59:O61"/>
    <mergeCell ref="O53:O55"/>
    <mergeCell ref="P53:P55"/>
    <mergeCell ref="N56:N58"/>
    <mergeCell ref="N38:N40"/>
    <mergeCell ref="O62:O64"/>
    <mergeCell ref="P62:P64"/>
    <mergeCell ref="Q62:Q64"/>
    <mergeCell ref="P59:P61"/>
    <mergeCell ref="Q59:Q61"/>
    <mergeCell ref="P56:P58"/>
    <mergeCell ref="Q56:Q58"/>
    <mergeCell ref="O56:O58"/>
    <mergeCell ref="N53:N55"/>
    <mergeCell ref="R59:R61"/>
    <mergeCell ref="AU26:AU28"/>
    <mergeCell ref="AV26:AV28"/>
    <mergeCell ref="AU29:AU31"/>
    <mergeCell ref="U26:U28"/>
    <mergeCell ref="U29:U31"/>
    <mergeCell ref="U32:U34"/>
    <mergeCell ref="U35:U37"/>
    <mergeCell ref="U38:U40"/>
    <mergeCell ref="AQ29:AQ31"/>
    <mergeCell ref="AR29:AR31"/>
    <mergeCell ref="AQ32:AQ34"/>
    <mergeCell ref="AR32:AR34"/>
    <mergeCell ref="AQ35:AQ37"/>
    <mergeCell ref="AR35:AR37"/>
    <mergeCell ref="AQ38:AQ40"/>
    <mergeCell ref="V26:V28"/>
    <mergeCell ref="V29:V31"/>
    <mergeCell ref="AV29:AV31"/>
    <mergeCell ref="AU32:AU34"/>
    <mergeCell ref="AV32:AV34"/>
    <mergeCell ref="AU35:AU37"/>
    <mergeCell ref="AS35:AS37"/>
    <mergeCell ref="AT35:AT37"/>
    <mergeCell ref="AS38:AS40"/>
    <mergeCell ref="U71:U73"/>
    <mergeCell ref="AD56:AD58"/>
    <mergeCell ref="AD59:AD61"/>
    <mergeCell ref="AI62:AI64"/>
    <mergeCell ref="V65:V67"/>
    <mergeCell ref="V68:V70"/>
    <mergeCell ref="V71:V73"/>
    <mergeCell ref="AC71:AC73"/>
    <mergeCell ref="AH65:AH67"/>
    <mergeCell ref="AH68:AH70"/>
    <mergeCell ref="V59:V61"/>
    <mergeCell ref="AD65:AD67"/>
    <mergeCell ref="AD68:AD70"/>
    <mergeCell ref="AD71:AD73"/>
    <mergeCell ref="AD62:AD64"/>
    <mergeCell ref="Y71:Y73"/>
    <mergeCell ref="V62:V64"/>
    <mergeCell ref="AC68:AC70"/>
    <mergeCell ref="AI71:AI73"/>
    <mergeCell ref="AI65:AI67"/>
    <mergeCell ref="AI68:AI70"/>
    <mergeCell ref="V56:V58"/>
    <mergeCell ref="Y38:Y40"/>
    <mergeCell ref="AV35:AV37"/>
    <mergeCell ref="AU38:AU40"/>
    <mergeCell ref="AD50:AD52"/>
    <mergeCell ref="AT50:AT52"/>
    <mergeCell ref="AH47:AH49"/>
    <mergeCell ref="AV38:AV40"/>
    <mergeCell ref="U62:U64"/>
    <mergeCell ref="U65:U67"/>
    <mergeCell ref="U68:U70"/>
    <mergeCell ref="U44:U46"/>
    <mergeCell ref="U47:U49"/>
    <mergeCell ref="U50:U52"/>
    <mergeCell ref="U53:U55"/>
    <mergeCell ref="U41:U43"/>
    <mergeCell ref="AS44:AS46"/>
    <mergeCell ref="AS47:AS49"/>
    <mergeCell ref="V53:V55"/>
    <mergeCell ref="Y41:Y43"/>
    <mergeCell ref="AI47:AI49"/>
    <mergeCell ref="AI50:AI52"/>
    <mergeCell ref="AS53:AS55"/>
    <mergeCell ref="V44:V46"/>
    <mergeCell ref="V41:V43"/>
    <mergeCell ref="V47:V49"/>
    <mergeCell ref="AS50:AS52"/>
    <mergeCell ref="Y62:Y64"/>
    <mergeCell ref="Y65:Y67"/>
    <mergeCell ref="X65:X67"/>
    <mergeCell ref="X68:X70"/>
    <mergeCell ref="X71:X73"/>
    <mergeCell ref="X74:X76"/>
    <mergeCell ref="Y68:Y70"/>
    <mergeCell ref="Y59:Y61"/>
    <mergeCell ref="AC53:AC55"/>
    <mergeCell ref="AC56:AC58"/>
    <mergeCell ref="AH53:AH55"/>
    <mergeCell ref="Y53:Y55"/>
    <mergeCell ref="Y56:Y58"/>
    <mergeCell ref="AR53:AR55"/>
    <mergeCell ref="AI53:AI55"/>
    <mergeCell ref="AD53:AD55"/>
    <mergeCell ref="AH50:AH52"/>
    <mergeCell ref="X50:X52"/>
    <mergeCell ref="X53:X55"/>
    <mergeCell ref="X56:X58"/>
    <mergeCell ref="X59:X61"/>
    <mergeCell ref="X62:X64"/>
    <mergeCell ref="AU56:AU58"/>
    <mergeCell ref="AV56:AV58"/>
    <mergeCell ref="AU59:AU61"/>
    <mergeCell ref="AV59:AV61"/>
    <mergeCell ref="AU62:AU64"/>
    <mergeCell ref="AV62:AV64"/>
    <mergeCell ref="AU65:AU67"/>
    <mergeCell ref="AV65:AV67"/>
    <mergeCell ref="AH71:AH73"/>
    <mergeCell ref="AN71:AN73"/>
    <mergeCell ref="AN65:AN67"/>
    <mergeCell ref="AN68:AN70"/>
    <mergeCell ref="AH62:AH64"/>
    <mergeCell ref="AI59:AI61"/>
    <mergeCell ref="AH59:AH61"/>
    <mergeCell ref="AT56:AT58"/>
    <mergeCell ref="AT59:AT61"/>
    <mergeCell ref="AT62:AT64"/>
    <mergeCell ref="AT65:AT67"/>
    <mergeCell ref="AT68:AT70"/>
    <mergeCell ref="AI56:AI58"/>
    <mergeCell ref="AQ56:AQ58"/>
    <mergeCell ref="AR56:AR58"/>
    <mergeCell ref="AH56:AH58"/>
    <mergeCell ref="AT23:AT25"/>
    <mergeCell ref="AC47:AC49"/>
    <mergeCell ref="AC50:AC52"/>
    <mergeCell ref="AD47:AD49"/>
    <mergeCell ref="AH20:AH22"/>
    <mergeCell ref="AH23:AH25"/>
    <mergeCell ref="AH26:AH28"/>
    <mergeCell ref="AH29:AH31"/>
    <mergeCell ref="AH32:AH34"/>
    <mergeCell ref="AH35:AH37"/>
    <mergeCell ref="AH38:AH40"/>
    <mergeCell ref="AH41:AH43"/>
    <mergeCell ref="AH44:AH46"/>
    <mergeCell ref="AS26:AS28"/>
    <mergeCell ref="AT26:AT28"/>
    <mergeCell ref="AS29:AS31"/>
    <mergeCell ref="AT20:AT22"/>
    <mergeCell ref="AS20:AS22"/>
    <mergeCell ref="AT38:AT40"/>
    <mergeCell ref="AT41:AT43"/>
    <mergeCell ref="AT29:AT31"/>
    <mergeCell ref="AS32:AS34"/>
    <mergeCell ref="AT32:AT34"/>
    <mergeCell ref="AS41:AS43"/>
    <mergeCell ref="A5:BA5"/>
    <mergeCell ref="A7:BA7"/>
    <mergeCell ref="AM50:AM52"/>
    <mergeCell ref="AM53:AM55"/>
    <mergeCell ref="AM56:AM58"/>
    <mergeCell ref="AM59:AM61"/>
    <mergeCell ref="AM62:AM64"/>
    <mergeCell ref="Y17:Y19"/>
    <mergeCell ref="Y20:Y22"/>
    <mergeCell ref="Y23:Y25"/>
    <mergeCell ref="Y26:Y28"/>
    <mergeCell ref="Y29:Y31"/>
    <mergeCell ref="Y32:Y34"/>
    <mergeCell ref="Y35:Y37"/>
    <mergeCell ref="AC41:AC43"/>
    <mergeCell ref="AC44:AC46"/>
    <mergeCell ref="AC20:AC22"/>
    <mergeCell ref="AM23:AM25"/>
    <mergeCell ref="AM26:AM28"/>
    <mergeCell ref="AM29:AM31"/>
    <mergeCell ref="AM32:AM34"/>
    <mergeCell ref="AM35:AM37"/>
    <mergeCell ref="AM38:AM40"/>
    <mergeCell ref="AM41:AM43"/>
    <mergeCell ref="CO193:CW193"/>
    <mergeCell ref="BC202:BD202"/>
    <mergeCell ref="AC26:AC28"/>
    <mergeCell ref="AC29:AC31"/>
    <mergeCell ref="AC59:AC61"/>
    <mergeCell ref="AC62:AC64"/>
    <mergeCell ref="AC65:AC67"/>
    <mergeCell ref="AU8:AV9"/>
    <mergeCell ref="AW8:BA9"/>
    <mergeCell ref="AM71:AM73"/>
    <mergeCell ref="AM74:AM76"/>
    <mergeCell ref="AM44:AM46"/>
    <mergeCell ref="AM47:AM49"/>
    <mergeCell ref="AM65:AM67"/>
    <mergeCell ref="AM68:AM70"/>
    <mergeCell ref="AC32:AC34"/>
    <mergeCell ref="AC35:AC37"/>
    <mergeCell ref="AC38:AC40"/>
    <mergeCell ref="AI32:AI34"/>
    <mergeCell ref="AI35:AI37"/>
    <mergeCell ref="AI38:AI40"/>
    <mergeCell ref="AI41:AI43"/>
    <mergeCell ref="AI44:AI46"/>
    <mergeCell ref="AC23:AC25"/>
  </mergeCells>
  <conditionalFormatting sqref="O17 O20 O23 O74 O14 O26 O29 O32 O35 O38 O41 O44 O47 O50 O53 O56 O59 O62 O65 O68 O71 N11:N76 O11">
    <cfRule type="containsText" dxfId="438" priority="388" operator="containsText" text="MEDIA">
      <formula>NOT(ISERROR(SEARCH("MEDIA",N11)))</formula>
    </cfRule>
    <cfRule type="containsText" dxfId="437" priority="389" operator="containsText" text="ALTA">
      <formula>NOT(ISERROR(SEARCH("ALTA",N11)))</formula>
    </cfRule>
    <cfRule type="containsText" dxfId="436" priority="390" operator="containsText" text="BAJA">
      <formula>NOT(ISERROR(SEARCH("BAJA",N11)))</formula>
    </cfRule>
  </conditionalFormatting>
  <conditionalFormatting sqref="Q14 Q17 Q20 Q23 Q74 Q26 Q29 Q32 Q35 Q38 Q41 Q44 Q47 Q50 Q53 Q56 Q59 Q62 Q65 Q68 Q71 P11:P76 Q11">
    <cfRule type="containsText" dxfId="435" priority="385" operator="containsText" text="MEDIO">
      <formula>NOT(ISERROR(SEARCH("MEDIO",P11)))</formula>
    </cfRule>
    <cfRule type="containsText" dxfId="434" priority="386" operator="containsText" text="ALTO">
      <formula>NOT(ISERROR(SEARCH("ALTO",P11)))</formula>
    </cfRule>
    <cfRule type="containsText" dxfId="433" priority="387" operator="containsText" text="BAJO">
      <formula>NOT(ISERROR(SEARCH("BAJO",P11)))</formula>
    </cfRule>
  </conditionalFormatting>
  <conditionalFormatting sqref="S11:S76">
    <cfRule type="cellIs" dxfId="432" priority="384" operator="between">
      <formula>2</formula>
      <formula>3</formula>
    </cfRule>
  </conditionalFormatting>
  <conditionalFormatting sqref="R11:R76">
    <cfRule type="cellIs" dxfId="431" priority="381" operator="lessThanOrEqual">
      <formula>3</formula>
    </cfRule>
    <cfRule type="cellIs" dxfId="430" priority="382" stopIfTrue="1" operator="between">
      <formula>4</formula>
      <formula>9</formula>
    </cfRule>
    <cfRule type="cellIs" dxfId="429" priority="383" operator="greaterThanOrEqual">
      <formula>10</formula>
    </cfRule>
  </conditionalFormatting>
  <conditionalFormatting sqref="AS11:AS76">
    <cfRule type="cellIs" dxfId="428" priority="378" operator="lessThanOrEqual">
      <formula>10</formula>
    </cfRule>
    <cfRule type="cellIs" dxfId="427" priority="379" stopIfTrue="1" operator="between">
      <formula>11</formula>
      <formula>32</formula>
    </cfRule>
    <cfRule type="cellIs" dxfId="426" priority="380" operator="greaterThanOrEqual">
      <formula>36</formula>
    </cfRule>
  </conditionalFormatting>
  <conditionalFormatting sqref="AT11 AT14 AT17 AT20 AT23 AT26 AT29 AT32:AV32 AT35:AV35 AT38:AV38 AT41:AV41 AT44:AV44 AT47:AV47 AT50:AV50 AT53:AV53 AT56:AV56 AT59:AV59 AT62:AV62 AT65:AV65 AT68:AV68 AT71:AV71 AT74:AV74">
    <cfRule type="cellIs" dxfId="425" priority="375" operator="equal">
      <formula>"LEVE"</formula>
    </cfRule>
    <cfRule type="cellIs" dxfId="424" priority="376" operator="equal">
      <formula>"MODERADO"</formula>
    </cfRule>
    <cfRule type="cellIs" dxfId="423" priority="377" operator="equal">
      <formula>"GRAVE"</formula>
    </cfRule>
  </conditionalFormatting>
  <conditionalFormatting sqref="N11:N76">
    <cfRule type="containsText" dxfId="422" priority="373" operator="containsText" text="MEDIO BAJA">
      <formula>NOT(ISERROR(SEARCH("MEDIO BAJA",N11)))</formula>
    </cfRule>
    <cfRule type="containsText" dxfId="421" priority="374" operator="containsText" text="MEDIO ALTA">
      <formula>NOT(ISERROR(SEARCH("MEDIO ALTA",N11)))</formula>
    </cfRule>
  </conditionalFormatting>
  <conditionalFormatting sqref="P11:P76">
    <cfRule type="containsText" dxfId="420" priority="371" operator="containsText" text="MEDIO BAJO">
      <formula>NOT(ISERROR(SEARCH("MEDIO BAJO",P11)))</formula>
    </cfRule>
    <cfRule type="containsText" dxfId="419" priority="372" operator="containsText" text="MEDIO ALTO">
      <formula>NOT(ISERROR(SEARCH("MEDIO ALTO",P11)))</formula>
    </cfRule>
  </conditionalFormatting>
  <conditionalFormatting sqref="AL11:AL76 AM20 AM23 AM26 AM29 AM32 AM35 AM38 AM41 AM44 AM47 AM50 AM53 AM56 AM59 AM62 AM65 AM68 AM71 AM74 AM14 AM17 AM11">
    <cfRule type="expression" dxfId="418" priority="366">
      <formula>S11="No_existen"</formula>
    </cfRule>
  </conditionalFormatting>
  <conditionalFormatting sqref="AP11:AQ11 AP12:AP76 AQ77 AQ14 AQ17 AQ20 AQ23 AQ26 AQ29 AQ32 AQ35 AQ38 AQ41 AQ44 AQ47 AQ50 AQ53 AQ56 AQ59 AQ62 AQ65 AQ68 AQ71 AQ74">
    <cfRule type="expression" dxfId="417" priority="365">
      <formula>S11="No_existen"</formula>
    </cfRule>
  </conditionalFormatting>
  <conditionalFormatting sqref="BA11:BA16 BA19:BA76">
    <cfRule type="expression" dxfId="416" priority="356">
      <formula>AW11&lt;&gt;"COMPARTIR"</formula>
    </cfRule>
    <cfRule type="expression" dxfId="415" priority="362">
      <formula>AW11="ASUMIR"</formula>
    </cfRule>
  </conditionalFormatting>
  <conditionalFormatting sqref="AX11:AX13 AX21:AX25 AX28:AX76">
    <cfRule type="expression" dxfId="414" priority="349">
      <formula>AW11="ASUMIR"</formula>
    </cfRule>
  </conditionalFormatting>
  <conditionalFormatting sqref="AY11:AZ13 AY21:AZ25 AZ14:AZ16 AZ19:AZ20 AY28:AZ76 AZ26:AZ27">
    <cfRule type="expression" dxfId="413" priority="348">
      <formula>AW11="ASUMIR"</formula>
    </cfRule>
  </conditionalFormatting>
  <conditionalFormatting sqref="AO11:AO76">
    <cfRule type="expression" dxfId="412" priority="454">
      <formula>T11="No_existen"</formula>
    </cfRule>
  </conditionalFormatting>
  <conditionalFormatting sqref="AK11:AK76">
    <cfRule type="expression" dxfId="411" priority="458">
      <formula>S11="No_existen"</formula>
    </cfRule>
  </conditionalFormatting>
  <conditionalFormatting sqref="AJ11:AJ76">
    <cfRule type="expression" dxfId="410" priority="462">
      <formula>T11="No_existen"</formula>
    </cfRule>
  </conditionalFormatting>
  <conditionalFormatting sqref="AI14 AI17 AI20 AI23 AI26 AI29 AI32 AI35 AI38 AI41 AI44 AI47 AI50 AI53 AI56 AI59 AI62 AI65 AI68 AI71 AI74 AI77 AI11">
    <cfRule type="expression" dxfId="409" priority="466">
      <formula>T11="No_existen"</formula>
    </cfRule>
  </conditionalFormatting>
  <conditionalFormatting sqref="AF11:AF76">
    <cfRule type="expression" dxfId="408" priority="474">
      <formula>S11="No_existen"</formula>
    </cfRule>
  </conditionalFormatting>
  <conditionalFormatting sqref="AE11:AE76">
    <cfRule type="expression" dxfId="407" priority="478">
      <formula>T11="No_existen"</formula>
    </cfRule>
  </conditionalFormatting>
  <conditionalFormatting sqref="AR11:AR76">
    <cfRule type="containsText" dxfId="406" priority="325" operator="containsText" text="DÉBIL">
      <formula>NOT(ISERROR(SEARCH("DÉBIL",AR11)))</formula>
    </cfRule>
    <cfRule type="containsText" dxfId="405" priority="326" operator="containsText" text="ACEPTABLE">
      <formula>NOT(ISERROR(SEARCH("ACEPTABLE",AR11)))</formula>
    </cfRule>
    <cfRule type="containsText" dxfId="404" priority="327" operator="containsText" text="FUERTE">
      <formula>NOT(ISERROR(SEARCH("FUERTE",AR11)))</formula>
    </cfRule>
  </conditionalFormatting>
  <conditionalFormatting sqref="AD17 AD20 AD23 AD26 AD29 AD32 AD35 AD38 AD41 AD44 AD47 AD50 AD53 AD56 AD59 AD62 AD65 AD68 AD71 AD74 AD77 AD14 AD11">
    <cfRule type="expression" dxfId="403" priority="532">
      <formula>T11="No_existen"</formula>
    </cfRule>
  </conditionalFormatting>
  <conditionalFormatting sqref="AN77 AN14 AN17 AN20 AN23 AN26 AN29 AN32 AN35 AN38 AN41 AN44 AN47 AN50 AN53 AN56 AN59 AN62 AN65 AN68 AN71 AN74 AN11">
    <cfRule type="expression" dxfId="402" priority="534">
      <formula>T11="No_existen"</formula>
    </cfRule>
  </conditionalFormatting>
  <conditionalFormatting sqref="AB11 AB13:AB76">
    <cfRule type="expression" dxfId="401" priority="142">
      <formula>AA11="Semiautomatico"</formula>
    </cfRule>
    <cfRule type="expression" dxfId="400" priority="148">
      <formula>AA11="Manual"</formula>
    </cfRule>
    <cfRule type="expression" dxfId="399" priority="322">
      <formula>S11="No_existen"</formula>
    </cfRule>
  </conditionalFormatting>
  <conditionalFormatting sqref="AA12">
    <cfRule type="expression" dxfId="398" priority="321">
      <formula>$S$12="No_existen"</formula>
    </cfRule>
  </conditionalFormatting>
  <conditionalFormatting sqref="AB13:AB76">
    <cfRule type="expression" dxfId="397" priority="320">
      <formula>S13="No_existen"</formula>
    </cfRule>
  </conditionalFormatting>
  <conditionalFormatting sqref="AR11:AR76">
    <cfRule type="containsText" dxfId="396" priority="319" operator="containsText" text="INEXISTENTE">
      <formula>NOT(ISERROR(SEARCH("INEXISTENTE",AR11)))</formula>
    </cfRule>
  </conditionalFormatting>
  <conditionalFormatting sqref="AA11">
    <cfRule type="expression" dxfId="395" priority="317">
      <formula>S11="No_Existen"</formula>
    </cfRule>
  </conditionalFormatting>
  <conditionalFormatting sqref="AA13">
    <cfRule type="expression" dxfId="394" priority="314">
      <formula>S13="No_existen"</formula>
    </cfRule>
  </conditionalFormatting>
  <conditionalFormatting sqref="AA14">
    <cfRule type="expression" dxfId="393" priority="310">
      <formula>$S$14="No_existen"</formula>
    </cfRule>
  </conditionalFormatting>
  <conditionalFormatting sqref="AA15">
    <cfRule type="expression" dxfId="392" priority="307">
      <formula>$S$15="No_existen"</formula>
    </cfRule>
  </conditionalFormatting>
  <conditionalFormatting sqref="AA16">
    <cfRule type="expression" dxfId="391" priority="304">
      <formula>$S$16="No_existen"</formula>
    </cfRule>
  </conditionalFormatting>
  <conditionalFormatting sqref="AA17">
    <cfRule type="expression" dxfId="390" priority="301">
      <formula>$S$17="No_existen"</formula>
    </cfRule>
  </conditionalFormatting>
  <conditionalFormatting sqref="AA18">
    <cfRule type="expression" dxfId="389" priority="298">
      <formula>$S$18="No_existen"</formula>
    </cfRule>
  </conditionalFormatting>
  <conditionalFormatting sqref="AA19">
    <cfRule type="expression" dxfId="388" priority="295">
      <formula>$S$19="No_existen"</formula>
    </cfRule>
  </conditionalFormatting>
  <conditionalFormatting sqref="AA20">
    <cfRule type="expression" dxfId="387" priority="284">
      <formula>$S$20="No_existen"</formula>
    </cfRule>
  </conditionalFormatting>
  <conditionalFormatting sqref="AA21">
    <cfRule type="expression" dxfId="386" priority="281">
      <formula>$S$21="No_existen"</formula>
    </cfRule>
  </conditionalFormatting>
  <conditionalFormatting sqref="AA22">
    <cfRule type="expression" dxfId="385" priority="278">
      <formula>$S$22="No_existen"</formula>
    </cfRule>
  </conditionalFormatting>
  <conditionalFormatting sqref="AA23">
    <cfRule type="expression" dxfId="384" priority="275">
      <formula>$S$23="No_existen"</formula>
    </cfRule>
  </conditionalFormatting>
  <conditionalFormatting sqref="AA24">
    <cfRule type="expression" dxfId="383" priority="274">
      <formula>$S$24="No_existen"</formula>
    </cfRule>
  </conditionalFormatting>
  <conditionalFormatting sqref="AA25">
    <cfRule type="expression" dxfId="382" priority="273">
      <formula>$S$25="No_existen"</formula>
    </cfRule>
  </conditionalFormatting>
  <conditionalFormatting sqref="AA26">
    <cfRule type="expression" dxfId="381" priority="264">
      <formula>$S$26="No_existen"</formula>
    </cfRule>
  </conditionalFormatting>
  <conditionalFormatting sqref="AA27">
    <cfRule type="expression" dxfId="380" priority="263">
      <formula>$S$27="No_existen"</formula>
    </cfRule>
  </conditionalFormatting>
  <conditionalFormatting sqref="AA28">
    <cfRule type="expression" dxfId="379" priority="262">
      <formula>$S$28="No_existen"</formula>
    </cfRule>
  </conditionalFormatting>
  <conditionalFormatting sqref="AA29">
    <cfRule type="expression" dxfId="378" priority="257">
      <formula>$S$29="No_existen"</formula>
    </cfRule>
  </conditionalFormatting>
  <conditionalFormatting sqref="AA30">
    <cfRule type="expression" dxfId="377" priority="255">
      <formula>$S$30="No_existen"</formula>
    </cfRule>
  </conditionalFormatting>
  <conditionalFormatting sqref="AA31">
    <cfRule type="expression" dxfId="376" priority="254">
      <formula>$S$31="No_existen"</formula>
    </cfRule>
  </conditionalFormatting>
  <conditionalFormatting sqref="W32:W34">
    <cfRule type="expression" dxfId="375" priority="253">
      <formula>S32="No_existen"</formula>
    </cfRule>
  </conditionalFormatting>
  <conditionalFormatting sqref="AA32">
    <cfRule type="expression" dxfId="374" priority="252">
      <formula>$S$32="No_existen"</formula>
    </cfRule>
  </conditionalFormatting>
  <conditionalFormatting sqref="AA33">
    <cfRule type="expression" dxfId="373" priority="251">
      <formula>$S$33="No_existen"</formula>
    </cfRule>
  </conditionalFormatting>
  <conditionalFormatting sqref="AA34">
    <cfRule type="expression" dxfId="372" priority="250">
      <formula>$S$34="No_existen"</formula>
    </cfRule>
  </conditionalFormatting>
  <conditionalFormatting sqref="AG32">
    <cfRule type="expression" dxfId="371" priority="249">
      <formula>S32="No_existen"</formula>
    </cfRule>
  </conditionalFormatting>
  <conditionalFormatting sqref="AG33">
    <cfRule type="expression" dxfId="370" priority="248">
      <formula>S33="No_existen"</formula>
    </cfRule>
  </conditionalFormatting>
  <conditionalFormatting sqref="AG34">
    <cfRule type="expression" dxfId="369" priority="247">
      <formula>S34="No_existen"</formula>
    </cfRule>
  </conditionalFormatting>
  <conditionalFormatting sqref="W35:W37">
    <cfRule type="expression" dxfId="368" priority="246">
      <formula>S35="No_existen"</formula>
    </cfRule>
  </conditionalFormatting>
  <conditionalFormatting sqref="AA35">
    <cfRule type="expression" dxfId="367" priority="245">
      <formula>$S$35="No_existen"</formula>
    </cfRule>
  </conditionalFormatting>
  <conditionalFormatting sqref="AA36">
    <cfRule type="expression" dxfId="366" priority="244">
      <formula>$S$36="No_existen"</formula>
    </cfRule>
  </conditionalFormatting>
  <conditionalFormatting sqref="AA37">
    <cfRule type="expression" dxfId="365" priority="243">
      <formula>$S$37="No_existen"</formula>
    </cfRule>
  </conditionalFormatting>
  <conditionalFormatting sqref="AG35">
    <cfRule type="expression" dxfId="364" priority="242">
      <formula>S35="No_existen"</formula>
    </cfRule>
  </conditionalFormatting>
  <conditionalFormatting sqref="AG36">
    <cfRule type="expression" dxfId="363" priority="241">
      <formula>S36="No_existen"</formula>
    </cfRule>
  </conditionalFormatting>
  <conditionalFormatting sqref="AG37">
    <cfRule type="expression" dxfId="362" priority="240">
      <formula>S37="No_existen"</formula>
    </cfRule>
  </conditionalFormatting>
  <conditionalFormatting sqref="W38:W40">
    <cfRule type="expression" dxfId="361" priority="239">
      <formula>S38="No_existen"</formula>
    </cfRule>
  </conditionalFormatting>
  <conditionalFormatting sqref="AA38">
    <cfRule type="expression" dxfId="360" priority="238">
      <formula>$S$38="No_existen"</formula>
    </cfRule>
  </conditionalFormatting>
  <conditionalFormatting sqref="AA39">
    <cfRule type="expression" dxfId="359" priority="237">
      <formula>$S$39="No_existen"</formula>
    </cfRule>
  </conditionalFormatting>
  <conditionalFormatting sqref="AA40">
    <cfRule type="expression" dxfId="358" priority="236">
      <formula>$S$40="No_existen"</formula>
    </cfRule>
  </conditionalFormatting>
  <conditionalFormatting sqref="AG38">
    <cfRule type="expression" dxfId="357" priority="235">
      <formula>S38="No_existen"</formula>
    </cfRule>
  </conditionalFormatting>
  <conditionalFormatting sqref="AG39">
    <cfRule type="expression" dxfId="356" priority="234">
      <formula>S39="No_existen"</formula>
    </cfRule>
  </conditionalFormatting>
  <conditionalFormatting sqref="AG40">
    <cfRule type="expression" dxfId="355" priority="233">
      <formula>S40="No_existen"</formula>
    </cfRule>
  </conditionalFormatting>
  <conditionalFormatting sqref="W41:W43">
    <cfRule type="expression" dxfId="354" priority="232">
      <formula>S41="No_existen"</formula>
    </cfRule>
  </conditionalFormatting>
  <conditionalFormatting sqref="AA41">
    <cfRule type="expression" dxfId="353" priority="231">
      <formula>$S$41="No_existen"</formula>
    </cfRule>
  </conditionalFormatting>
  <conditionalFormatting sqref="AA42">
    <cfRule type="expression" dxfId="352" priority="230">
      <formula>$S$42="No_existen"</formula>
    </cfRule>
  </conditionalFormatting>
  <conditionalFormatting sqref="AA43">
    <cfRule type="expression" dxfId="351" priority="229">
      <formula>$S$43="No_existen"</formula>
    </cfRule>
  </conditionalFormatting>
  <conditionalFormatting sqref="AG41">
    <cfRule type="expression" dxfId="350" priority="228">
      <formula>S41="No_existen"</formula>
    </cfRule>
  </conditionalFormatting>
  <conditionalFormatting sqref="AG42">
    <cfRule type="expression" dxfId="349" priority="227">
      <formula>S42="No_existen"</formula>
    </cfRule>
  </conditionalFormatting>
  <conditionalFormatting sqref="AG43">
    <cfRule type="expression" dxfId="348" priority="226">
      <formula>S43="No_existen"</formula>
    </cfRule>
  </conditionalFormatting>
  <conditionalFormatting sqref="AG44">
    <cfRule type="expression" dxfId="347" priority="225">
      <formula>S44="No_existen"</formula>
    </cfRule>
  </conditionalFormatting>
  <conditionalFormatting sqref="AG45">
    <cfRule type="expression" dxfId="346" priority="224">
      <formula>S45="No_existen"</formula>
    </cfRule>
  </conditionalFormatting>
  <conditionalFormatting sqref="AG46">
    <cfRule type="expression" dxfId="345" priority="223">
      <formula>S46="No_existen"</formula>
    </cfRule>
  </conditionalFormatting>
  <conditionalFormatting sqref="AA44">
    <cfRule type="expression" dxfId="344" priority="222">
      <formula>$S$44="No_existen"</formula>
    </cfRule>
  </conditionalFormatting>
  <conditionalFormatting sqref="AA45">
    <cfRule type="expression" dxfId="343" priority="221">
      <formula>$S$45="No_existen"</formula>
    </cfRule>
  </conditionalFormatting>
  <conditionalFormatting sqref="AA46">
    <cfRule type="expression" dxfId="342" priority="220">
      <formula>$S$46="No_existen"</formula>
    </cfRule>
  </conditionalFormatting>
  <conditionalFormatting sqref="W44:W46">
    <cfRule type="expression" dxfId="341" priority="219">
      <formula>S44="No_existen"</formula>
    </cfRule>
  </conditionalFormatting>
  <conditionalFormatting sqref="W47:W49">
    <cfRule type="expression" dxfId="340" priority="218">
      <formula>S47="No_existen"</formula>
    </cfRule>
  </conditionalFormatting>
  <conditionalFormatting sqref="AA47">
    <cfRule type="expression" dxfId="339" priority="217">
      <formula>$S$47="No_existen"</formula>
    </cfRule>
  </conditionalFormatting>
  <conditionalFormatting sqref="AA48">
    <cfRule type="expression" dxfId="338" priority="216">
      <formula>$S$48="No_existen"</formula>
    </cfRule>
  </conditionalFormatting>
  <conditionalFormatting sqref="AA49">
    <cfRule type="expression" dxfId="337" priority="215">
      <formula>$S$49="No_existen"</formula>
    </cfRule>
  </conditionalFormatting>
  <conditionalFormatting sqref="AG47">
    <cfRule type="expression" dxfId="336" priority="214">
      <formula>S47="No_existen"</formula>
    </cfRule>
  </conditionalFormatting>
  <conditionalFormatting sqref="AG48">
    <cfRule type="expression" dxfId="335" priority="213">
      <formula>S48="No_existen"</formula>
    </cfRule>
  </conditionalFormatting>
  <conditionalFormatting sqref="AG49">
    <cfRule type="expression" dxfId="334" priority="212">
      <formula>S49="No_existen"</formula>
    </cfRule>
  </conditionalFormatting>
  <conditionalFormatting sqref="AG50">
    <cfRule type="expression" dxfId="333" priority="211">
      <formula>S50="No_existen"</formula>
    </cfRule>
  </conditionalFormatting>
  <conditionalFormatting sqref="AG51">
    <cfRule type="expression" dxfId="332" priority="210">
      <formula>S51="No_existen"</formula>
    </cfRule>
  </conditionalFormatting>
  <conditionalFormatting sqref="AG52">
    <cfRule type="expression" dxfId="331" priority="209">
      <formula>S52="No_existen"</formula>
    </cfRule>
  </conditionalFormatting>
  <conditionalFormatting sqref="AA50">
    <cfRule type="expression" dxfId="330" priority="208">
      <formula>$S$50="No_existen"</formula>
    </cfRule>
  </conditionalFormatting>
  <conditionalFormatting sqref="AA51">
    <cfRule type="expression" dxfId="329" priority="207">
      <formula>$S$51="No_existen"</formula>
    </cfRule>
  </conditionalFormatting>
  <conditionalFormatting sqref="AA52">
    <cfRule type="expression" dxfId="328" priority="206">
      <formula>$S$52="No_existen"</formula>
    </cfRule>
  </conditionalFormatting>
  <conditionalFormatting sqref="W50:W52">
    <cfRule type="expression" dxfId="327" priority="205">
      <formula>S50="No_existen"</formula>
    </cfRule>
  </conditionalFormatting>
  <conditionalFormatting sqref="W53:W55">
    <cfRule type="expression" dxfId="326" priority="204">
      <formula>S53="No_existen"</formula>
    </cfRule>
  </conditionalFormatting>
  <conditionalFormatting sqref="AA53">
    <cfRule type="expression" dxfId="325" priority="203">
      <formula>$S$53="No_existen"</formula>
    </cfRule>
  </conditionalFormatting>
  <conditionalFormatting sqref="AA54">
    <cfRule type="expression" dxfId="324" priority="202">
      <formula>$S$54="No_existen"</formula>
    </cfRule>
  </conditionalFormatting>
  <conditionalFormatting sqref="AA55">
    <cfRule type="expression" dxfId="323" priority="201">
      <formula>$S$55="No_existen"</formula>
    </cfRule>
  </conditionalFormatting>
  <conditionalFormatting sqref="AG53">
    <cfRule type="expression" dxfId="322" priority="200">
      <formula>S53="No_existen"</formula>
    </cfRule>
  </conditionalFormatting>
  <conditionalFormatting sqref="AG54">
    <cfRule type="expression" dxfId="321" priority="199">
      <formula>S54="No_existen"</formula>
    </cfRule>
  </conditionalFormatting>
  <conditionalFormatting sqref="AG55">
    <cfRule type="expression" dxfId="320" priority="198">
      <formula>S55="No_existen"</formula>
    </cfRule>
  </conditionalFormatting>
  <conditionalFormatting sqref="AG56">
    <cfRule type="expression" dxfId="319" priority="197">
      <formula>S56="No_existen"</formula>
    </cfRule>
  </conditionalFormatting>
  <conditionalFormatting sqref="AG57">
    <cfRule type="expression" dxfId="318" priority="196">
      <formula>S57="No_existen"</formula>
    </cfRule>
  </conditionalFormatting>
  <conditionalFormatting sqref="AG58">
    <cfRule type="expression" dxfId="317" priority="195">
      <formula>S58="No_existen"</formula>
    </cfRule>
  </conditionalFormatting>
  <conditionalFormatting sqref="AA56">
    <cfRule type="expression" dxfId="316" priority="194">
      <formula>$S$56="No_existen"</formula>
    </cfRule>
  </conditionalFormatting>
  <conditionalFormatting sqref="AA57">
    <cfRule type="expression" dxfId="315" priority="193">
      <formula>$S$57="No_existen"</formula>
    </cfRule>
  </conditionalFormatting>
  <conditionalFormatting sqref="AA58">
    <cfRule type="expression" dxfId="314" priority="192">
      <formula>$S$58="No_existen"</formula>
    </cfRule>
  </conditionalFormatting>
  <conditionalFormatting sqref="W56:W58">
    <cfRule type="expression" dxfId="313" priority="191">
      <formula>S56="No_existen"</formula>
    </cfRule>
  </conditionalFormatting>
  <conditionalFormatting sqref="W59:W61">
    <cfRule type="expression" dxfId="312" priority="190">
      <formula>S59="No_existen"</formula>
    </cfRule>
  </conditionalFormatting>
  <conditionalFormatting sqref="AA59">
    <cfRule type="expression" dxfId="311" priority="189">
      <formula>$S$59="No_existen"</formula>
    </cfRule>
  </conditionalFormatting>
  <conditionalFormatting sqref="AA60">
    <cfRule type="expression" dxfId="310" priority="188">
      <formula>$S$60="No_existen"</formula>
    </cfRule>
  </conditionalFormatting>
  <conditionalFormatting sqref="AA61">
    <cfRule type="expression" dxfId="309" priority="187">
      <formula>$S$61="No_existen"</formula>
    </cfRule>
  </conditionalFormatting>
  <conditionalFormatting sqref="AG59">
    <cfRule type="expression" dxfId="308" priority="186">
      <formula>S59="No_existen"</formula>
    </cfRule>
  </conditionalFormatting>
  <conditionalFormatting sqref="AG60">
    <cfRule type="expression" dxfId="307" priority="185">
      <formula>S60="No_existen"</formula>
    </cfRule>
  </conditionalFormatting>
  <conditionalFormatting sqref="AG61">
    <cfRule type="expression" dxfId="306" priority="184">
      <formula>S61="No_existen"</formula>
    </cfRule>
  </conditionalFormatting>
  <conditionalFormatting sqref="AG62">
    <cfRule type="expression" dxfId="305" priority="183">
      <formula>S62="No_existen"</formula>
    </cfRule>
  </conditionalFormatting>
  <conditionalFormatting sqref="AG63">
    <cfRule type="expression" dxfId="304" priority="182">
      <formula>S63="No_existen"</formula>
    </cfRule>
  </conditionalFormatting>
  <conditionalFormatting sqref="AG64">
    <cfRule type="expression" dxfId="303" priority="181">
      <formula>S64="No_existen"</formula>
    </cfRule>
  </conditionalFormatting>
  <conditionalFormatting sqref="AA62">
    <cfRule type="expression" dxfId="302" priority="180">
      <formula>$S$62="No_existen"</formula>
    </cfRule>
  </conditionalFormatting>
  <conditionalFormatting sqref="AA63">
    <cfRule type="expression" dxfId="301" priority="179">
      <formula>$S$63="No_existen"</formula>
    </cfRule>
  </conditionalFormatting>
  <conditionalFormatting sqref="AA64">
    <cfRule type="expression" dxfId="300" priority="178">
      <formula>$S$64="No_existen"</formula>
    </cfRule>
  </conditionalFormatting>
  <conditionalFormatting sqref="W62:W64">
    <cfRule type="expression" dxfId="299" priority="177">
      <formula>S62="No_existen"</formula>
    </cfRule>
  </conditionalFormatting>
  <conditionalFormatting sqref="W65:W67">
    <cfRule type="expression" dxfId="298" priority="176">
      <formula>S65="No_existen"</formula>
    </cfRule>
  </conditionalFormatting>
  <conditionalFormatting sqref="AA65">
    <cfRule type="expression" dxfId="297" priority="175">
      <formula>$S$65="No_existen"</formula>
    </cfRule>
  </conditionalFormatting>
  <conditionalFormatting sqref="AA66">
    <cfRule type="expression" dxfId="296" priority="174">
      <formula>$S$66="No_existen"</formula>
    </cfRule>
  </conditionalFormatting>
  <conditionalFormatting sqref="AA67">
    <cfRule type="expression" dxfId="295" priority="173">
      <formula>$S$67="No_existen"</formula>
    </cfRule>
  </conditionalFormatting>
  <conditionalFormatting sqref="AG65">
    <cfRule type="expression" dxfId="294" priority="172">
      <formula>S65="No_existen"</formula>
    </cfRule>
  </conditionalFormatting>
  <conditionalFormatting sqref="AG66">
    <cfRule type="expression" dxfId="293" priority="171">
      <formula>S66="No_existen"</formula>
    </cfRule>
  </conditionalFormatting>
  <conditionalFormatting sqref="AG67">
    <cfRule type="expression" dxfId="292" priority="170">
      <formula>S67="No_existen"</formula>
    </cfRule>
  </conditionalFormatting>
  <conditionalFormatting sqref="AG68">
    <cfRule type="expression" dxfId="291" priority="169">
      <formula>S68="No_existen"</formula>
    </cfRule>
  </conditionalFormatting>
  <conditionalFormatting sqref="AG69">
    <cfRule type="expression" dxfId="290" priority="168">
      <formula>S69="No_existen"</formula>
    </cfRule>
  </conditionalFormatting>
  <conditionalFormatting sqref="AG70">
    <cfRule type="expression" dxfId="289" priority="167">
      <formula>S70="No_existen"</formula>
    </cfRule>
  </conditionalFormatting>
  <conditionalFormatting sqref="AA68">
    <cfRule type="expression" dxfId="288" priority="166">
      <formula>$S$68="No_existen"</formula>
    </cfRule>
  </conditionalFormatting>
  <conditionalFormatting sqref="AA69">
    <cfRule type="expression" dxfId="287" priority="165">
      <formula>$S$69="No_existen"</formula>
    </cfRule>
  </conditionalFormatting>
  <conditionalFormatting sqref="AA70">
    <cfRule type="expression" dxfId="286" priority="164">
      <formula>$S$70="No_existen"</formula>
    </cfRule>
  </conditionalFormatting>
  <conditionalFormatting sqref="W68:W70">
    <cfRule type="expression" dxfId="285" priority="163">
      <formula>S68="No_existen"</formula>
    </cfRule>
  </conditionalFormatting>
  <conditionalFormatting sqref="W71:W73">
    <cfRule type="expression" dxfId="284" priority="162">
      <formula>S71="No_existen"</formula>
    </cfRule>
  </conditionalFormatting>
  <conditionalFormatting sqref="W74:W76">
    <cfRule type="expression" dxfId="283" priority="161">
      <formula>S74="No_existen"</formula>
    </cfRule>
  </conditionalFormatting>
  <conditionalFormatting sqref="AA71">
    <cfRule type="expression" dxfId="282" priority="160">
      <formula>$S$71="No_existen"</formula>
    </cfRule>
  </conditionalFormatting>
  <conditionalFormatting sqref="AA72">
    <cfRule type="expression" dxfId="281" priority="159">
      <formula>$S$72="No_existen"</formula>
    </cfRule>
  </conditionalFormatting>
  <conditionalFormatting sqref="AA73">
    <cfRule type="expression" dxfId="280" priority="158">
      <formula>$S$73="No_existen"</formula>
    </cfRule>
  </conditionalFormatting>
  <conditionalFormatting sqref="AA74">
    <cfRule type="expression" dxfId="279" priority="157">
      <formula>$S$74="No_existen"</formula>
    </cfRule>
  </conditionalFormatting>
  <conditionalFormatting sqref="AA75">
    <cfRule type="expression" dxfId="278" priority="156">
      <formula>$S$75="No_existen"</formula>
    </cfRule>
  </conditionalFormatting>
  <conditionalFormatting sqref="AA76">
    <cfRule type="expression" dxfId="277" priority="155">
      <formula>$S$76="No_existen"</formula>
    </cfRule>
  </conditionalFormatting>
  <conditionalFormatting sqref="AG71">
    <cfRule type="expression" dxfId="276" priority="154">
      <formula>S71="No_existen"</formula>
    </cfRule>
  </conditionalFormatting>
  <conditionalFormatting sqref="AG72">
    <cfRule type="expression" dxfId="275" priority="153">
      <formula>S72="No_existen"</formula>
    </cfRule>
  </conditionalFormatting>
  <conditionalFormatting sqref="AG73">
    <cfRule type="expression" dxfId="274" priority="152">
      <formula>S73="No_existen"</formula>
    </cfRule>
  </conditionalFormatting>
  <conditionalFormatting sqref="AG74">
    <cfRule type="expression" dxfId="273" priority="151">
      <formula>S74="No_existen"</formula>
    </cfRule>
  </conditionalFormatting>
  <conditionalFormatting sqref="AG75">
    <cfRule type="expression" dxfId="272" priority="150">
      <formula>S75="No_existen"</formula>
    </cfRule>
  </conditionalFormatting>
  <conditionalFormatting sqref="AG76">
    <cfRule type="expression" dxfId="271" priority="149">
      <formula>S76="No_existen"</formula>
    </cfRule>
  </conditionalFormatting>
  <conditionalFormatting sqref="AB23:AB25">
    <cfRule type="expression" dxfId="270" priority="143">
      <formula>AA23="Manual"</formula>
    </cfRule>
  </conditionalFormatting>
  <conditionalFormatting sqref="AG32:AG76">
    <cfRule type="expression" dxfId="269" priority="147">
      <formula>AF32="No asignado"</formula>
    </cfRule>
  </conditionalFormatting>
  <conditionalFormatting sqref="AW11:AY13 AW21:AY25 AW14:AW20 AW28:AY76 AW26:AW27">
    <cfRule type="expression" dxfId="268" priority="129">
      <formula>$S11="No_existen"</formula>
    </cfRule>
  </conditionalFormatting>
  <conditionalFormatting sqref="G32:I76 G11:H31">
    <cfRule type="expression" dxfId="267" priority="128">
      <formula>$G11="N/A"</formula>
    </cfRule>
  </conditionalFormatting>
  <conditionalFormatting sqref="W11">
    <cfRule type="expression" dxfId="266" priority="127">
      <formula>S11="No_existen"</formula>
    </cfRule>
  </conditionalFormatting>
  <conditionalFormatting sqref="W12">
    <cfRule type="expression" dxfId="265" priority="126">
      <formula>S12="No_existen"</formula>
    </cfRule>
  </conditionalFormatting>
  <conditionalFormatting sqref="W13">
    <cfRule type="expression" dxfId="264" priority="125">
      <formula>S13="No_existen"</formula>
    </cfRule>
  </conditionalFormatting>
  <conditionalFormatting sqref="W16">
    <cfRule type="expression" dxfId="263" priority="124">
      <formula>S16="No_existen"</formula>
    </cfRule>
  </conditionalFormatting>
  <conditionalFormatting sqref="W18">
    <cfRule type="expression" dxfId="262" priority="123">
      <formula>S18="No_existen"</formula>
    </cfRule>
  </conditionalFormatting>
  <conditionalFormatting sqref="W19">
    <cfRule type="expression" dxfId="261" priority="122">
      <formula>S19="No_existen"</formula>
    </cfRule>
  </conditionalFormatting>
  <conditionalFormatting sqref="W14">
    <cfRule type="expression" dxfId="260" priority="121">
      <formula>S14="No_existen"</formula>
    </cfRule>
  </conditionalFormatting>
  <conditionalFormatting sqref="W15">
    <cfRule type="expression" dxfId="259" priority="120">
      <formula>S15="No_existen"</formula>
    </cfRule>
  </conditionalFormatting>
  <conditionalFormatting sqref="W17">
    <cfRule type="expression" dxfId="258" priority="119">
      <formula>S17="No_existen"</formula>
    </cfRule>
  </conditionalFormatting>
  <conditionalFormatting sqref="W22">
    <cfRule type="expression" dxfId="257" priority="118">
      <formula>$P$16="No_existen"</formula>
    </cfRule>
  </conditionalFormatting>
  <conditionalFormatting sqref="W20">
    <cfRule type="expression" dxfId="256" priority="117">
      <formula>S20="No_existen"</formula>
    </cfRule>
  </conditionalFormatting>
  <conditionalFormatting sqref="W21">
    <cfRule type="expression" dxfId="255" priority="116">
      <formula>S21="No_existen"</formula>
    </cfRule>
  </conditionalFormatting>
  <conditionalFormatting sqref="W23">
    <cfRule type="expression" dxfId="254" priority="115">
      <formula>S23="No_existen"</formula>
    </cfRule>
  </conditionalFormatting>
  <conditionalFormatting sqref="W24">
    <cfRule type="expression" dxfId="253" priority="114">
      <formula>S24="No_existen"</formula>
    </cfRule>
  </conditionalFormatting>
  <conditionalFormatting sqref="W25">
    <cfRule type="expression" dxfId="252" priority="113">
      <formula>S25="No_existen"</formula>
    </cfRule>
  </conditionalFormatting>
  <conditionalFormatting sqref="W26">
    <cfRule type="expression" dxfId="251" priority="112">
      <formula>S26="No_existen"</formula>
    </cfRule>
  </conditionalFormatting>
  <conditionalFormatting sqref="W27:W28">
    <cfRule type="expression" dxfId="250" priority="111">
      <formula>S27="No_existen"</formula>
    </cfRule>
  </conditionalFormatting>
  <conditionalFormatting sqref="W29">
    <cfRule type="expression" dxfId="249" priority="110">
      <formula>S29="No_existen"</formula>
    </cfRule>
  </conditionalFormatting>
  <conditionalFormatting sqref="W30">
    <cfRule type="expression" dxfId="248" priority="109">
      <formula>S30="No_existen"</formula>
    </cfRule>
  </conditionalFormatting>
  <conditionalFormatting sqref="W31">
    <cfRule type="expression" dxfId="247" priority="108">
      <formula>S31="No_existen"</formula>
    </cfRule>
  </conditionalFormatting>
  <conditionalFormatting sqref="AB12">
    <cfRule type="expression" dxfId="246" priority="104">
      <formula>AA12="Semiautomatico"</formula>
    </cfRule>
    <cfRule type="expression" dxfId="245" priority="105">
      <formula>AA12="Manual"</formula>
    </cfRule>
    <cfRule type="expression" dxfId="244" priority="107">
      <formula>S12="No_existen"</formula>
    </cfRule>
  </conditionalFormatting>
  <conditionalFormatting sqref="AB12">
    <cfRule type="expression" dxfId="243" priority="106">
      <formula>S12="No_existen"</formula>
    </cfRule>
  </conditionalFormatting>
  <conditionalFormatting sqref="AG11">
    <cfRule type="expression" dxfId="242" priority="103">
      <formula>$P$11="No_existen"</formula>
    </cfRule>
  </conditionalFormatting>
  <conditionalFormatting sqref="AG18">
    <cfRule type="expression" dxfId="241" priority="102">
      <formula>S18="No_existen"</formula>
    </cfRule>
  </conditionalFormatting>
  <conditionalFormatting sqref="AG19">
    <cfRule type="expression" dxfId="240" priority="101">
      <formula>S19="No_existen"</formula>
    </cfRule>
  </conditionalFormatting>
  <conditionalFormatting sqref="AG22">
    <cfRule type="expression" dxfId="239" priority="97">
      <formula>AF22="No asignado"</formula>
    </cfRule>
    <cfRule type="expression" dxfId="238" priority="100">
      <formula>S22="No_existen"</formula>
    </cfRule>
  </conditionalFormatting>
  <conditionalFormatting sqref="AG18:AG19">
    <cfRule type="expression" dxfId="237" priority="98">
      <formula>AF18="No asignado"</formula>
    </cfRule>
  </conditionalFormatting>
  <conditionalFormatting sqref="AG11:AG13 AG22 AG18:AG19">
    <cfRule type="expression" dxfId="236" priority="99">
      <formula>AF11="No asignado"</formula>
    </cfRule>
  </conditionalFormatting>
  <conditionalFormatting sqref="AG12">
    <cfRule type="expression" dxfId="235" priority="96">
      <formula>$P$12="No_existen"</formula>
    </cfRule>
  </conditionalFormatting>
  <conditionalFormatting sqref="AG13">
    <cfRule type="expression" dxfId="234" priority="95">
      <formula>$P$13="No_existen"</formula>
    </cfRule>
  </conditionalFormatting>
  <conditionalFormatting sqref="AG12">
    <cfRule type="expression" dxfId="233" priority="94">
      <formula>$P$11="No_existen"</formula>
    </cfRule>
  </conditionalFormatting>
  <conditionalFormatting sqref="AG13">
    <cfRule type="expression" dxfId="232" priority="93">
      <formula>$P$11="No_existen"</formula>
    </cfRule>
  </conditionalFormatting>
  <conditionalFormatting sqref="AG14">
    <cfRule type="expression" dxfId="231" priority="92">
      <formula>S14="No_existen"</formula>
    </cfRule>
  </conditionalFormatting>
  <conditionalFormatting sqref="AG15:AG16">
    <cfRule type="expression" dxfId="230" priority="91">
      <formula>S15="No_existen"</formula>
    </cfRule>
  </conditionalFormatting>
  <conditionalFormatting sqref="AG16">
    <cfRule type="expression" dxfId="229" priority="90">
      <formula>S16="No_existen"</formula>
    </cfRule>
  </conditionalFormatting>
  <conditionalFormatting sqref="AG14:AG16">
    <cfRule type="expression" dxfId="228" priority="88">
      <formula>AF14="No asignado"</formula>
    </cfRule>
  </conditionalFormatting>
  <conditionalFormatting sqref="AG14:AG16">
    <cfRule type="expression" dxfId="227" priority="89">
      <formula>AF14="No asignado"</formula>
    </cfRule>
  </conditionalFormatting>
  <conditionalFormatting sqref="AG15">
    <cfRule type="expression" dxfId="226" priority="87">
      <formula>S15="No_existen"</formula>
    </cfRule>
  </conditionalFormatting>
  <conditionalFormatting sqref="AG15">
    <cfRule type="expression" dxfId="225" priority="86">
      <formula>AF15="No asignado"</formula>
    </cfRule>
  </conditionalFormatting>
  <conditionalFormatting sqref="AG15">
    <cfRule type="expression" dxfId="224" priority="85">
      <formula>S15="No_existen"</formula>
    </cfRule>
  </conditionalFormatting>
  <conditionalFormatting sqref="AG15">
    <cfRule type="expression" dxfId="223" priority="84">
      <formula>AF15="No asignado"</formula>
    </cfRule>
  </conditionalFormatting>
  <conditionalFormatting sqref="AG23">
    <cfRule type="expression" dxfId="222" priority="83">
      <formula>$P$11="No_existen"</formula>
    </cfRule>
  </conditionalFormatting>
  <conditionalFormatting sqref="AG23 AG25">
    <cfRule type="expression" dxfId="221" priority="82">
      <formula>AF23="No asignado"</formula>
    </cfRule>
  </conditionalFormatting>
  <conditionalFormatting sqref="AG25">
    <cfRule type="expression" dxfId="220" priority="81">
      <formula>$P$13="No_existen"</formula>
    </cfRule>
  </conditionalFormatting>
  <conditionalFormatting sqref="AG26">
    <cfRule type="expression" dxfId="219" priority="80">
      <formula>$P$11="No_existen"</formula>
    </cfRule>
  </conditionalFormatting>
  <conditionalFormatting sqref="AG26:AG28">
    <cfRule type="expression" dxfId="218" priority="79">
      <formula>AF26="No asignado"</formula>
    </cfRule>
  </conditionalFormatting>
  <conditionalFormatting sqref="AG27:AG28">
    <cfRule type="expression" dxfId="217" priority="78">
      <formula>$P$12="No_existen"</formula>
    </cfRule>
  </conditionalFormatting>
  <conditionalFormatting sqref="AG28">
    <cfRule type="expression" dxfId="216" priority="77">
      <formula>$P$13="No_existen"</formula>
    </cfRule>
  </conditionalFormatting>
  <conditionalFormatting sqref="AG27:AG28">
    <cfRule type="expression" dxfId="215" priority="76">
      <formula>$P$11="No_existen"</formula>
    </cfRule>
  </conditionalFormatting>
  <conditionalFormatting sqref="AG26:AG28">
    <cfRule type="expression" dxfId="214" priority="75">
      <formula>S26="No_existen"</formula>
    </cfRule>
  </conditionalFormatting>
  <conditionalFormatting sqref="AG26:AG28">
    <cfRule type="expression" dxfId="213" priority="74">
      <formula>AF26="No asignado"</formula>
    </cfRule>
  </conditionalFormatting>
  <conditionalFormatting sqref="AG17">
    <cfRule type="expression" dxfId="212" priority="73">
      <formula>$P$11="No_existen"</formula>
    </cfRule>
  </conditionalFormatting>
  <conditionalFormatting sqref="AG17">
    <cfRule type="expression" dxfId="211" priority="72">
      <formula>AF17="No asignado"</formula>
    </cfRule>
  </conditionalFormatting>
  <conditionalFormatting sqref="AG17">
    <cfRule type="expression" dxfId="210" priority="71">
      <formula>S17="No_existen"</formula>
    </cfRule>
  </conditionalFormatting>
  <conditionalFormatting sqref="AG17">
    <cfRule type="expression" dxfId="209" priority="70">
      <formula>AF17="No asignado"</formula>
    </cfRule>
  </conditionalFormatting>
  <conditionalFormatting sqref="AG20">
    <cfRule type="expression" dxfId="208" priority="69">
      <formula>S20="No_existen"</formula>
    </cfRule>
  </conditionalFormatting>
  <conditionalFormatting sqref="AG21">
    <cfRule type="expression" dxfId="207" priority="68">
      <formula>S21="No_existen"</formula>
    </cfRule>
  </conditionalFormatting>
  <conditionalFormatting sqref="AG20:AG21">
    <cfRule type="expression" dxfId="206" priority="66">
      <formula>AF20="No asignado"</formula>
    </cfRule>
  </conditionalFormatting>
  <conditionalFormatting sqref="AG20:AG21">
    <cfRule type="expression" dxfId="205" priority="67">
      <formula>AF20="No asignado"</formula>
    </cfRule>
  </conditionalFormatting>
  <conditionalFormatting sqref="AG21">
    <cfRule type="expression" dxfId="204" priority="65">
      <formula>S21="No_existen"</formula>
    </cfRule>
  </conditionalFormatting>
  <conditionalFormatting sqref="AG27">
    <cfRule type="expression" dxfId="203" priority="64">
      <formula>$P$11="No_existen"</formula>
    </cfRule>
  </conditionalFormatting>
  <conditionalFormatting sqref="AG24">
    <cfRule type="expression" dxfId="202" priority="63">
      <formula>S24="No_existen"</formula>
    </cfRule>
  </conditionalFormatting>
  <conditionalFormatting sqref="AG24">
    <cfRule type="expression" dxfId="201" priority="61">
      <formula>AF24="No asignado"</formula>
    </cfRule>
  </conditionalFormatting>
  <conditionalFormatting sqref="AG24">
    <cfRule type="expression" dxfId="200" priority="62">
      <formula>AF24="No asignado"</formula>
    </cfRule>
  </conditionalFormatting>
  <conditionalFormatting sqref="AG24">
    <cfRule type="expression" dxfId="199" priority="60">
      <formula>S24="No_existen"</formula>
    </cfRule>
  </conditionalFormatting>
  <conditionalFormatting sqref="AG29">
    <cfRule type="expression" dxfId="198" priority="59">
      <formula>AF29="No asignado"</formula>
    </cfRule>
  </conditionalFormatting>
  <conditionalFormatting sqref="AG29">
    <cfRule type="expression" dxfId="197" priority="58">
      <formula>$P$12="No_existen"</formula>
    </cfRule>
  </conditionalFormatting>
  <conditionalFormatting sqref="AG29">
    <cfRule type="expression" dxfId="196" priority="57">
      <formula>$P$11="No_existen"</formula>
    </cfRule>
  </conditionalFormatting>
  <conditionalFormatting sqref="AG29">
    <cfRule type="expression" dxfId="195" priority="56">
      <formula>S29="No_existen"</formula>
    </cfRule>
  </conditionalFormatting>
  <conditionalFormatting sqref="AG29">
    <cfRule type="expression" dxfId="194" priority="55">
      <formula>AF29="No asignado"</formula>
    </cfRule>
  </conditionalFormatting>
  <conditionalFormatting sqref="AG29">
    <cfRule type="expression" dxfId="193" priority="54">
      <formula>$P$11="No_existen"</formula>
    </cfRule>
  </conditionalFormatting>
  <conditionalFormatting sqref="AG30">
    <cfRule type="expression" dxfId="192" priority="53">
      <formula>AF30="No asignado"</formula>
    </cfRule>
  </conditionalFormatting>
  <conditionalFormatting sqref="AG30">
    <cfRule type="expression" dxfId="191" priority="52">
      <formula>$P$12="No_existen"</formula>
    </cfRule>
  </conditionalFormatting>
  <conditionalFormatting sqref="AG30">
    <cfRule type="expression" dxfId="190" priority="51">
      <formula>$P$11="No_existen"</formula>
    </cfRule>
  </conditionalFormatting>
  <conditionalFormatting sqref="AG30">
    <cfRule type="expression" dxfId="189" priority="50">
      <formula>S30="No_existen"</formula>
    </cfRule>
  </conditionalFormatting>
  <conditionalFormatting sqref="AG30">
    <cfRule type="expression" dxfId="188" priority="49">
      <formula>AF30="No asignado"</formula>
    </cfRule>
  </conditionalFormatting>
  <conditionalFormatting sqref="AG30">
    <cfRule type="expression" dxfId="187" priority="48">
      <formula>$P$11="No_existen"</formula>
    </cfRule>
  </conditionalFormatting>
  <conditionalFormatting sqref="AG31">
    <cfRule type="expression" dxfId="186" priority="47">
      <formula>AF31="No asignado"</formula>
    </cfRule>
  </conditionalFormatting>
  <conditionalFormatting sqref="AG31">
    <cfRule type="expression" dxfId="185" priority="46">
      <formula>$P$12="No_existen"</formula>
    </cfRule>
  </conditionalFormatting>
  <conditionalFormatting sqref="AG31">
    <cfRule type="expression" dxfId="184" priority="45">
      <formula>$P$11="No_existen"</formula>
    </cfRule>
  </conditionalFormatting>
  <conditionalFormatting sqref="AG31">
    <cfRule type="expression" dxfId="183" priority="44">
      <formula>S31="No_existen"</formula>
    </cfRule>
  </conditionalFormatting>
  <conditionalFormatting sqref="AG31">
    <cfRule type="expression" dxfId="182" priority="43">
      <formula>AF31="No asignado"</formula>
    </cfRule>
  </conditionalFormatting>
  <conditionalFormatting sqref="AG31">
    <cfRule type="expression" dxfId="181" priority="42">
      <formula>$P$11="No_existen"</formula>
    </cfRule>
  </conditionalFormatting>
  <conditionalFormatting sqref="AU11:AV11">
    <cfRule type="cellIs" dxfId="180" priority="39" operator="equal">
      <formula>"LEVE"</formula>
    </cfRule>
    <cfRule type="cellIs" dxfId="179" priority="40" operator="equal">
      <formula>"MODERADO"</formula>
    </cfRule>
    <cfRule type="cellIs" dxfId="178" priority="41" operator="equal">
      <formula>"GRAVE"</formula>
    </cfRule>
  </conditionalFormatting>
  <conditionalFormatting sqref="AV14">
    <cfRule type="cellIs" dxfId="177" priority="36" operator="equal">
      <formula>"LEVE"</formula>
    </cfRule>
    <cfRule type="cellIs" dxfId="176" priority="37" operator="equal">
      <formula>"MODERADO"</formula>
    </cfRule>
    <cfRule type="cellIs" dxfId="175" priority="38" operator="equal">
      <formula>"GRAVE"</formula>
    </cfRule>
  </conditionalFormatting>
  <conditionalFormatting sqref="AU14">
    <cfRule type="cellIs" dxfId="174" priority="33" operator="equal">
      <formula>"LEVE"</formula>
    </cfRule>
    <cfRule type="cellIs" dxfId="173" priority="34" operator="equal">
      <formula>"MODERADO"</formula>
    </cfRule>
    <cfRule type="cellIs" dxfId="172" priority="35" operator="equal">
      <formula>"GRAVE"</formula>
    </cfRule>
  </conditionalFormatting>
  <conditionalFormatting sqref="AU26:AV26">
    <cfRule type="cellIs" dxfId="171" priority="30" operator="equal">
      <formula>"LEVE"</formula>
    </cfRule>
    <cfRule type="cellIs" dxfId="170" priority="31" operator="equal">
      <formula>"MODERADO"</formula>
    </cfRule>
    <cfRule type="cellIs" dxfId="169" priority="32" operator="equal">
      <formula>"GRAVE"</formula>
    </cfRule>
  </conditionalFormatting>
  <conditionalFormatting sqref="AU17:AV17">
    <cfRule type="cellIs" dxfId="168" priority="27" operator="equal">
      <formula>"LEVE"</formula>
    </cfRule>
    <cfRule type="cellIs" dxfId="167" priority="28" operator="equal">
      <formula>"MODERADO"</formula>
    </cfRule>
    <cfRule type="cellIs" dxfId="166" priority="29" operator="equal">
      <formula>"GRAVE"</formula>
    </cfRule>
  </conditionalFormatting>
  <conditionalFormatting sqref="AU20:AV20">
    <cfRule type="cellIs" dxfId="165" priority="24" operator="equal">
      <formula>"LEVE"</formula>
    </cfRule>
    <cfRule type="cellIs" dxfId="164" priority="25" operator="equal">
      <formula>"MODERADO"</formula>
    </cfRule>
    <cfRule type="cellIs" dxfId="163" priority="26" operator="equal">
      <formula>"GRAVE"</formula>
    </cfRule>
  </conditionalFormatting>
  <conditionalFormatting sqref="AU23:AV23">
    <cfRule type="cellIs" dxfId="162" priority="21" operator="equal">
      <formula>"LEVE"</formula>
    </cfRule>
    <cfRule type="cellIs" dxfId="161" priority="22" operator="equal">
      <formula>"MODERADO"</formula>
    </cfRule>
    <cfRule type="cellIs" dxfId="160" priority="23" operator="equal">
      <formula>"GRAVE"</formula>
    </cfRule>
  </conditionalFormatting>
  <conditionalFormatting sqref="AU29:AV29">
    <cfRule type="cellIs" dxfId="159" priority="18" operator="equal">
      <formula>"LEVE"</formula>
    </cfRule>
    <cfRule type="cellIs" dxfId="158" priority="19" operator="equal">
      <formula>"MODERADO"</formula>
    </cfRule>
    <cfRule type="cellIs" dxfId="157" priority="20" operator="equal">
      <formula>"GRAVE"</formula>
    </cfRule>
  </conditionalFormatting>
  <conditionalFormatting sqref="AX14 AX16">
    <cfRule type="expression" dxfId="156" priority="17">
      <formula>AW14="ASUMIR"</formula>
    </cfRule>
  </conditionalFormatting>
  <conditionalFormatting sqref="AY14:AY16">
    <cfRule type="expression" dxfId="155" priority="16">
      <formula>AW14="ASUMIR"</formula>
    </cfRule>
  </conditionalFormatting>
  <conditionalFormatting sqref="AX15">
    <cfRule type="expression" dxfId="154" priority="15">
      <formula>AT15="No_existen"</formula>
    </cfRule>
  </conditionalFormatting>
  <conditionalFormatting sqref="AX17">
    <cfRule type="expression" dxfId="153" priority="14">
      <formula>AW17="ASUMIR"</formula>
    </cfRule>
  </conditionalFormatting>
  <conditionalFormatting sqref="AY17:AZ17">
    <cfRule type="expression" dxfId="152" priority="13">
      <formula>AW17="ASUMIR"</formula>
    </cfRule>
  </conditionalFormatting>
  <conditionalFormatting sqref="BA17">
    <cfRule type="expression" dxfId="151" priority="11">
      <formula>AW17&lt;&gt;"COMPARTIR"</formula>
    </cfRule>
    <cfRule type="expression" dxfId="150" priority="12">
      <formula>AW17="ASUMIR"</formula>
    </cfRule>
  </conditionalFormatting>
  <conditionalFormatting sqref="AX18">
    <cfRule type="expression" dxfId="149" priority="10">
      <formula>AW18="ASUMIR"</formula>
    </cfRule>
  </conditionalFormatting>
  <conditionalFormatting sqref="AY18:AZ18">
    <cfRule type="expression" dxfId="148" priority="9">
      <formula>AW18="ASUMIR"</formula>
    </cfRule>
  </conditionalFormatting>
  <conditionalFormatting sqref="BA18">
    <cfRule type="expression" dxfId="147" priority="7">
      <formula>AW18&lt;&gt;"COMPARTIR"</formula>
    </cfRule>
    <cfRule type="expression" dxfId="146" priority="8">
      <formula>AW18="ASUMIR"</formula>
    </cfRule>
  </conditionalFormatting>
  <conditionalFormatting sqref="AX19">
    <cfRule type="expression" dxfId="145" priority="6">
      <formula>AW19="ASUMIR"</formula>
    </cfRule>
  </conditionalFormatting>
  <conditionalFormatting sqref="AY19">
    <cfRule type="expression" dxfId="144" priority="5">
      <formula>AW19="ASUMIR"</formula>
    </cfRule>
  </conditionalFormatting>
  <conditionalFormatting sqref="AX20">
    <cfRule type="expression" dxfId="143" priority="4">
      <formula>AW20="ASUMIR"</formula>
    </cfRule>
  </conditionalFormatting>
  <conditionalFormatting sqref="AY20">
    <cfRule type="expression" dxfId="142" priority="3">
      <formula>AW20="ASUMIR"</formula>
    </cfRule>
  </conditionalFormatting>
  <conditionalFormatting sqref="AX26:AX27">
    <cfRule type="expression" dxfId="141" priority="2">
      <formula>AW26="ASUMIR"</formula>
    </cfRule>
  </conditionalFormatting>
  <conditionalFormatting sqref="AY26:AY27">
    <cfRule type="expression" dxfId="140" priority="1">
      <formula>AW26="ASUMIR"</formula>
    </cfRule>
  </conditionalFormatting>
  <dataValidations xWindow="1524" yWindow="738" count="107">
    <dataValidation type="list" allowBlank="1" showInputMessage="1" showErrorMessage="1" errorTitle="DATO NO VALIDO" error="CELDA DE SELECCIÓN - NO CAMBIAR CONFIGURACIÓN" promptTitle="IMPACTO" prompt="Seleccione el nivel de impacto del riesgo" sqref="P11:P13">
      <formula1>INDIRECT($J$11)</formula1>
    </dataValidation>
    <dataValidation type="list" allowBlank="1" showInputMessage="1" showErrorMessage="1" promptTitle="TRATAMIENTO DEL RIESGO" prompt="Defina el tratamiento que se le dará al riesgo" sqref="AW11:AW13">
      <formula1>INDIRECT($AT$11)</formula1>
    </dataValidation>
    <dataValidation allowBlank="1" showInputMessage="1" showErrorMessage="1" prompt="Identiique aquellas principales consecuencias que se pueden presentar al momento de que se materialice el riesgo" sqref="M11 M17 M14 M20:M76"/>
    <dataValidation allowBlank="1" showInputMessage="1" showErrorMessage="1" prompt="Describa brevemente en qué consiste el riesgo" sqref="L11 L17 L14 L20:L76"/>
    <dataValidation allowBlank="1" showInputMessage="1" showErrorMessage="1" promptTitle="CONTROL" prompt="Defina el estado del control asociado al riesgo" sqref="T56:V56 T59:V59 T62:V62 T65:V65 T68:V68 T47:V47 T14:V14 T71:V71 T26:V26 T29:V29 T32:V32 T35:V35 T38:V38 T41:V41 T44:V44 T50:V50 T74:V74 T20:V20 T17:V17 T23:V23 T53:V53 T75:T76 T11:V11 T15:T16 T18:T19 T21:T22 T24:T25 T27:T28 T30:T31 T33:T34 T36:T37 T39:T40 T42:T43 T45:T46 T48:T49 T51:T52 T54:T55 T57:T58 T60:T61 T63:T64 T66:T67 T69:T70 T72:T73 T12:T13"/>
    <dataValidation allowBlank="1" showInputMessage="1" showErrorMessage="1" promptTitle="INDICADOR  DEL RIESGO" prompt="Establezca un indicador que permita monitorear el riesgo" sqref="BH11 BH14:BH76"/>
    <dataValidation type="list" allowBlank="1" showInputMessage="1" showErrorMessage="1" prompt="Seleccione el tipo de Factor establecido en el contexto" sqref="G11:G76">
      <formula1>FACTOR</formula1>
    </dataValidation>
    <dataValidation type="list" allowBlank="1" showInputMessage="1" showErrorMessage="1" errorTitle="DATO NO VALIDO" error="CELDA DE SELECCIÓN - NO CAMBIAR CONFIGURACIÓN" promptTitle="IMPACTO" prompt="Seleccione el nivel de impacto del riesgo" sqref="P14:P16">
      <formula1>INDIRECT($J$14)</formula1>
    </dataValidation>
    <dataValidation type="list" allowBlank="1" showInputMessage="1" showErrorMessage="1" errorTitle="DATO NO VALIDO" error="CELDA DE SELECCIÓN - NO CAMBIAR CONFIGURACIÓN" promptTitle="IMPACTO" prompt="Seleccione el nivel de impacto del riesgo" sqref="P17:P19">
      <formula1>INDIRECT($J$17)</formula1>
    </dataValidation>
    <dataValidation type="list" allowBlank="1" showInputMessage="1" showErrorMessage="1" errorTitle="DATO NO VALIDO" error="CELDA DE SELECCIÓN - NO CAMBIAR CONFIGURACIÓN" promptTitle="IMPACTO" prompt="Seleccione el nivel de impacto del riesgo" sqref="P20:P22">
      <formula1>INDIRECT($J$20)</formula1>
    </dataValidation>
    <dataValidation type="list" allowBlank="1" showInputMessage="1" showErrorMessage="1" errorTitle="DATO NO VALIDO" error="CELDA DE SELECCIÓN - NO CAMBIAR CONFIGURACIÓN" promptTitle="IMPACTO" prompt="Seleccione el nivel de impacto del riesgo" sqref="P23:P25">
      <formula1>INDIRECT($J$23)</formula1>
    </dataValidation>
    <dataValidation type="list" allowBlank="1" showInputMessage="1" showErrorMessage="1" errorTitle="DATO NO VALIDO" error="CELDA DE SELECCIÓN - NO CAMBIAR CONFIGURACIÓN" promptTitle="IMPACTO" prompt="Seleccione el nivel de impacto del riesgo" sqref="P74:P76">
      <formula1>INDIRECT($J$74)</formula1>
    </dataValidation>
    <dataValidation type="list" allowBlank="1" showInputMessage="1" showErrorMessage="1" error="Seleccion el tipo de mapa" prompt="Seleccione el tipo de mapa de riesgos a construir_x000a_PROCESOS_x000a_PDI" sqref="E6">
      <formula1>MAPA</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X11:AX76"/>
    <dataValidation allowBlank="1" showInputMessage="1" showErrorMessage="1" prompt="De acuerdo al análisis de los factores interno y externos que incluyo en el estudio de contexto del proceso, establezca claramente la causa que genera el riesgo." sqref="I11:I76"/>
    <dataValidation allowBlank="1" showInputMessage="1" showErrorMessage="1" errorTitle="DATO NO VALIDO" error="CELDA DE SELECCIÓN - NO CAMBIAR CONFIGURACIÓN" promptTitle="IMPACTO" prompt="Seleccione el nivel de impacto del riesgo" sqref="Q11:Q76"/>
    <dataValidation allowBlank="1" showInputMessage="1" showErrorMessage="1" errorTitle="DATO NO VALIDO" error="CELDA DE SELECCIÓN  - NO CAMBIAR CONFIGURACIÓN" promptTitle="PROBABILIDAD" prompt="Seleccione la probabilidad de ocurrencia del riesgo" sqref="O11:O76"/>
    <dataValidation type="list" allowBlank="1" showInputMessage="1" showErrorMessage="1" errorTitle="DATO NO VALIDO" error="CELDA DE SELECCIÓN  - NO CAMBIAR CONFIGURACIÓN" promptTitle="PROBABILIDAD" prompt="Seleccione la probabilidad de ocurrencia del riesgo" sqref="N11:N76">
      <formula1>PROBABILIDAD</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K11:K76"/>
    <dataValidation type="list" allowBlank="1" showInputMessage="1" showErrorMessage="1" errorTitle="DATO NO VALIDO" error="CELDA DE SELECCIÓN - NO CAMBIAR CONFIGURACIÓN" promptTitle="IMPACTO" prompt="Seleccione el nivel de impacto del riesgo" sqref="P26:P28">
      <formula1>INDIRECT($J$26)</formula1>
    </dataValidation>
    <dataValidation type="list" allowBlank="1" showInputMessage="1" showErrorMessage="1" errorTitle="DATO NO VALIDO" error="CELDA DE SELECCIÓN - NO CAMBIAR CONFIGURACIÓN" promptTitle="IMPACTO" prompt="Seleccione el nivel de impacto del riesgo" sqref="P29:P31">
      <formula1>INDIRECT($J$29)</formula1>
    </dataValidation>
    <dataValidation type="list" allowBlank="1" showInputMessage="1" showErrorMessage="1" errorTitle="DATO NO VALIDO" error="CELDA DE SELECCIÓN - NO CAMBIAR CONFIGURACIÓN" promptTitle="IMPACTO" prompt="Seleccione el nivel de impacto del riesgo" sqref="P32:P34">
      <formula1>INDIRECT($J$32)</formula1>
    </dataValidation>
    <dataValidation type="list" allowBlank="1" showInputMessage="1" showErrorMessage="1" errorTitle="DATO NO VALIDO" error="CELDA DE SELECCIÓN - NO CAMBIAR CONFIGURACIÓN" promptTitle="IMPACTO" prompt="Seleccione el nivel de impacto del riesgo" sqref="P35:P37">
      <formula1>INDIRECT($J$35)</formula1>
    </dataValidation>
    <dataValidation type="list" allowBlank="1" showInputMessage="1" showErrorMessage="1" errorTitle="DATO NO VALIDO" error="CELDA DE SELECCIÓN - NO CAMBIAR CONFIGURACIÓN" promptTitle="IMPACTO" prompt="Seleccione el nivel de impacto del riesgo" sqref="P38:P40">
      <formula1>INDIRECT($J$38)</formula1>
    </dataValidation>
    <dataValidation type="list" allowBlank="1" showInputMessage="1" showErrorMessage="1" errorTitle="DATO NO VALIDO" error="CELDA DE SELECCIÓN - NO CAMBIAR CONFIGURACIÓN" promptTitle="IMPACTO" prompt="Seleccione el nivel de impacto del riesgo" sqref="P41:P43">
      <formula1>INDIRECT($J$41)</formula1>
    </dataValidation>
    <dataValidation type="list" allowBlank="1" showInputMessage="1" showErrorMessage="1" errorTitle="DATO NO VALIDO" error="CELDA DE SELECCIÓN - NO CAMBIAR CONFIGURACIÓN" promptTitle="IMPACTO" prompt="Seleccione el nivel de impacto del riesgo" sqref="P44:P46">
      <formula1>INDIRECT($J$44)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Y11:AZ76">
      <formula1>42736</formula1>
    </dataValidation>
    <dataValidation allowBlank="1" showInputMessage="1" showErrorMessage="1" promptTitle="INDICADOR DE RIESGO" prompt="Digite el nombre y la formula del indicador que permita monitorear el riesgo" sqref="AU11:AU76"/>
    <dataValidation allowBlank="1" showInputMessage="1" showErrorMessage="1" promptTitle="META" prompt="Establezca la meta para el indicador, definiendo si la meta a cumplir es creciente o decreciente." sqref="AV11:AV76"/>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C77 X77:X178 AI14 AI77 AI17 AI20 AI23 AI26 AI29 AI32 AI35 AI38 AI41 AI44 AI47 AI50 AI53 AI56 AI59 AI62 AI65 AI68 AI71 AI74 AI11">
      <formula1>$S$11&lt;&gt;"No_existen"</formula1>
    </dataValidation>
    <dataValidation type="list" allowBlank="1" showInputMessage="1" showErrorMessage="1" errorTitle="DATO NO VÁLIDO" error="CELDA DE SELECCIÓN - NO CAMBIAR CONFIGURACIÓN" promptTitle="CONTROL" prompt="Defina el estado del control asociado al riesgo" sqref="S11:S76">
      <formula1>CONTROLES</formula1>
    </dataValidation>
    <dataValidation type="list" allowBlank="1" showInputMessage="1" showErrorMessage="1" errorTitle="DATO NO VÁLIDO" error="CELDA DE SELECCIÓN - NO CAMBIAR CONFIGURACIÓN" promptTitle="Estado del Control" prompt="Determine el estado del control" sqref="S11:S76">
      <formula1>CONTROLES</formula1>
    </dataValidation>
    <dataValidation type="list" allowBlank="1" showInputMessage="1" showErrorMessage="1" errorTitle="DATO NO VALIDO" error="CELDA DE SELECCIÓN - NO CAMBIAR CONFIGURACIÓN" promptTitle="IMPACTO" prompt="Seleccione el nivel de impacto del riesgo" sqref="P50:P52">
      <formula1>INDIRECT($J$50)</formula1>
    </dataValidation>
    <dataValidation type="list" allowBlank="1" showInputMessage="1" showErrorMessage="1" errorTitle="DATO NO VALIDO" error="CELDA DE SELECCIÓN - NO CAMBIAR CONFIGURACIÓN" promptTitle="IMPACTO" prompt="Seleccione el nivel de impacto del riesgo" sqref="P53:P55">
      <formula1>INDIRECT($J$53)</formula1>
    </dataValidation>
    <dataValidation type="list" allowBlank="1" showInputMessage="1" showErrorMessage="1" errorTitle="DATO NO VALIDO" error="CELDA DE SELECCIÓN - NO CAMBIAR CONFIGURACIÓN" promptTitle="IMPACTO" prompt="Seleccione el nivel de impacto del riesgo" sqref="P56:P58">
      <formula1>INDIRECT($J$56)</formula1>
    </dataValidation>
    <dataValidation type="list" allowBlank="1" showInputMessage="1" showErrorMessage="1" errorTitle="DATO NO VALIDO" error="CELDA DE SELECCIÓN - NO CAMBIAR CONFIGURACIÓN" promptTitle="IMPACTO" prompt="Seleccione el nivel de impacto del riesgo" sqref="P59:P61">
      <formula1>INDIRECT($J$59)</formula1>
    </dataValidation>
    <dataValidation type="list" allowBlank="1" showInputMessage="1" showErrorMessage="1" errorTitle="DATO NO VALIDO" error="CELDA DE SELECCIÓN - NO CAMBIAR CONFIGURACIÓN" promptTitle="IMPACTO" prompt="Seleccione el nivel de impacto del riesgo" sqref="P62:P64">
      <formula1>INDIRECT($J$62)</formula1>
    </dataValidation>
    <dataValidation type="list" allowBlank="1" showInputMessage="1" showErrorMessage="1" errorTitle="DATO NO VALIDO" error="CELDA DE SELECCIÓN - NO CAMBIAR CONFIGURACIÓN" promptTitle="IMPACTO" prompt="Seleccione el nivel de impacto del riesgo" sqref="P65:P67">
      <formula1>INDIRECT($J$65)</formula1>
    </dataValidation>
    <dataValidation type="list" allowBlank="1" showInputMessage="1" showErrorMessage="1" errorTitle="DATO NO VALIDO" error="CELDA DE SELECCIÓN - NO CAMBIAR CONFIGURACIÓN" promptTitle="IMPACTO" prompt="Seleccione el nivel de impacto del riesgo" sqref="P68:P70">
      <formula1>INDIRECT($J$68)</formula1>
    </dataValidation>
    <dataValidation type="list" allowBlank="1" showInputMessage="1" showErrorMessage="1" errorTitle="DATO NO VALIDO" error="CELDA DE SELECCIÓN - NO CAMBIAR CONFIGURACIÓN" promptTitle="IMPACTO" prompt="Seleccione el nivel de impacto del riesgo" sqref="P71:P73">
      <formula1>INDIRECT($J$71)</formula1>
    </dataValidation>
    <dataValidation type="list" allowBlank="1" showInputMessage="1" showErrorMessage="1" errorTitle="DATO NO VALIDO" error="CELDA DE SELECCIÓN - NO CAMBIAR CONFIGURACIÓN" promptTitle="IMPACTO" prompt="Seleccione el nivel de impacto del riesgo" sqref="P47:P49">
      <formula1>INDIRECT($J$47)</formula1>
    </dataValidation>
    <dataValidation type="list" allowBlank="1" showInputMessage="1" showErrorMessage="1" prompt="Seleccione la CLASE de riesgo_x000a_" sqref="J11:J76">
      <formula1>CLASE_RIESGO</formula1>
    </dataValidation>
    <dataValidation allowBlank="1" showInputMessage="1" showErrorMessage="1" promptTitle="Periodicidad" prompt="Determine los intervalos en los cuales aplica el control._x000a__x000a_Si definio NO EXISTE EL CONTROL dejeesta celda en blanco" sqref="AO11:AO76 AN11:AN178"/>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X76 Z72:Z73 Y23:Z23 AD11:AD178 Z12:Z13 Y26:Z26 Y29:Z29 Y32:Z32 Y35:Z35 Y38:Z38 Y41:Z41 Y44:Z44 Y47:Z47 Y50:Z50 Y53:Z53 Y56:Z56 Y59:Z59 Y62:Z62 Y65:Z65 Y68:Z68 Y71:Z71 Y14:Z14 Y17:Z17 AC11:AC76 Y20:Z20 Y74:Z74 Z75:Z76 Y11:Z11 Z15:Z16 Z18:Z19 Z21:Z22 Z24:Z25 Z27:Z28 Z30:Z31 Z33:Z34 Z36:Z37 Z39:Z40 Z42:Z43 Z45:Z46 Z48:Z49 Z51:Z52 Z54:Z55 Z57:Z58 Z60:Z61 Z63:Z64 Z66:Z67 Z69:Z70 AE11:AE76 AJ11:AJ76"/>
    <dataValidation allowBlank="1" showInputMessage="1" showErrorMessage="1" promptTitle="Tipo de control" prompt="Defina que tipo de control es el que se aplica._x000a__x000a_Si definio NO EXISTE EL CONTROL dejeesta celda en blanco" sqref="AQ11:AQ178"/>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F11:AF76">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K11:AK76">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L11:AL76">
      <formula1>PERIODICIDAD</formula1>
    </dataValidation>
    <dataValidation type="list" allowBlank="1" showInputMessage="1" showErrorMessage="1" promptTitle="Tipo de control" prompt="Defina que tipo de control es el que se aplica._x000a__x000a_Si definio NO EXISTE EL CONTROL deje esta celda en blanco" sqref="AP11:AP76">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M11:AM76"/>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A11:AA76">
      <formula1>NIVEL_AUTOMAT</formula1>
    </dataValidation>
    <dataValidation type="custom" allowBlank="1" showInputMessage="1" showErrorMessage="1" sqref="BH1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H11:AH76"/>
    <dataValidation allowBlank="1" showInputMessage="1" sqref="AB201:AB1048576 AG201:AG1048576 W201:W1048576 AG8 AG10 AB1:AB4 W1:W4 AG1:AG4 AB8 W8:W199 AG77:AG199 AB10:AB199"/>
    <dataValidation allowBlank="1" showErrorMessage="1" promptTitle="Tipo de control" prompt="Defina que tipo de control es el que se aplica._x000a__x000a_Si definio NO EXISTE EL CONTROL dejeesta celda en blanco" sqref="AR11:AR76"/>
    <dataValidation allowBlank="1" showInputMessage="1" promptTitle="Digitar su cargo" prompt="Digite:_x000a_Planta:  Nombre del cargo_x000a_Transitorio: Nombre de denominación_x000a_Contratista: Contrato - Orden de servicio_x000a__x000a_Si definió NO ASIGNADO, deje esta celda en blanco" sqref="AG11:AG76"/>
    <dataValidation type="custom" allowBlank="1" showInputMessage="1" showErrorMessage="1" errorTitle="COMPARTIR" error="Si requiere involucrar otra dependencia elija como Tipo de manejo &quot;COMPARTIR&quot;" sqref="BF11:BG76">
      <formula1>AX11="COMPARTIR"</formula1>
    </dataValidation>
    <dataValidation type="custom" allowBlank="1" showInputMessage="1" showErrorMessage="1" errorTitle="COMPARTIR" error="Si requiere involucrar otra dependencia elija como Tipo de manejo &quot;COMPARTIR&quot;" sqref="BE11:BE76">
      <formula1>AX11="COMPARTIR"</formula1>
    </dataValidation>
    <dataValidation type="custom" allowBlank="1" showInputMessage="1" showErrorMessage="1" errorTitle="COMPARTIR" error="Si requiere involucrar otra dependencia elija como Tipo de manejo &quot;COMPARTIR&quot;" sqref="BD11:BD76">
      <formula1>AX11="COMPARTIR"</formula1>
    </dataValidation>
    <dataValidation type="custom" allowBlank="1" showInputMessage="1" showErrorMessage="1" errorTitle="COMPARTIR" error="Si requiere involucrar otra dependencia elija como Tipo de manejo &quot;COMPARTIR&quot;" sqref="BC11:BC76">
      <formula1>AX11="COMPARTIR"</formula1>
    </dataValidation>
    <dataValidation type="custom" allowBlank="1" showInputMessage="1" showErrorMessage="1" errorTitle="COMPARTIR" error="Si requiere involucrar otra dependencia elija como Tipo de manejo &quot;COMPARTIR&quot;" sqref="BA11:BB76">
      <formula1>AW11="COMPARTIR"</formula1>
    </dataValidation>
    <dataValidation type="list" allowBlank="1" showInputMessage="1" showErrorMessage="1" sqref="F11 F14 F17 F20 F23 F26 F29 F32 F35 F38 F41 F44 F47 F50 F53 F56 F59 F62 F65 F68 F71 F74">
      <formula1>INSTITUCIONAL</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11">
      <formula1>INDIRECT($B$11)</formula1>
    </dataValidation>
    <dataValidation type="list" allowBlank="1" showInputMessage="1" showErrorMessage="1" sqref="B11:B76">
      <formula1>INDIRECT($E$6)</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14:D16">
      <formula1>INDIRECT($B$14)</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17:D19">
      <formula1>INDIRECT($B$17)</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20:D22">
      <formula1>INDIRECT($B$20)</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23:D25">
      <formula1>INDIRECT($B$23)</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26:D28">
      <formula1>INDIRECT($B$26)</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29:D31">
      <formula1>INDIRECT($B$29)</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32:D34">
      <formula1>INDIRECT($B$32)</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35:D37">
      <formula1>INDIRECT($B$35)</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38:D40">
      <formula1>INDIRECT($B$38)</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41:D43">
      <formula1>INDIRECT($B$41)</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44:D46">
      <formula1>INDIRECT($B$44)</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47:D49">
      <formula1>INDIRECT($B$47)</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50:D52">
      <formula1>INDIRECT($B$50)</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53:D55">
      <formula1>INDIRECT($B$53)</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56:D58">
      <formula1>INDIRECT($B$56)</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59:D61">
      <formula1>INDIRECT($B$59)</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62:D64">
      <formula1>INDIRECT($B$62)</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65:D67">
      <formula1>INDIRECT($B$65)</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68:D70">
      <formula1>INDIRECT($B$68)</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71:D73">
      <formula1>INDIRECT($B$71)</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D74:D76">
      <formula1>INDIRECT($B$74)</formula1>
    </dataValidation>
    <dataValidation type="list" allowBlank="1" showInputMessage="1" showErrorMessage="1" promptTitle="TRATAMIENTO DEL RIESGO" prompt="Defina el tratamiento que se le dará al riesgo" sqref="AW14:AW16">
      <formula1>INDIRECT($AT$14)</formula1>
    </dataValidation>
    <dataValidation type="list" allowBlank="1" showInputMessage="1" showErrorMessage="1" promptTitle="TRATAMIENTO DEL RIESGO" prompt="Defina el tratamiento que se le dará al riesgo" sqref="AW17:AW19">
      <formula1>INDIRECT($AT$17)</formula1>
    </dataValidation>
    <dataValidation type="list" allowBlank="1" showInputMessage="1" showErrorMessage="1" promptTitle="TRATAMIENTO DEL RIESGO" prompt="Defina el tratamiento que se le dará al riesgo" sqref="AW20:AW22">
      <formula1>INDIRECT($AT$20)</formula1>
    </dataValidation>
    <dataValidation type="list" allowBlank="1" showInputMessage="1" showErrorMessage="1" promptTitle="TRATAMIENTO DEL RIESGO" prompt="Defina el tratamiento que se le dará al riesgo" sqref="AW23:AW25">
      <formula1>INDIRECT($AT$23)</formula1>
    </dataValidation>
    <dataValidation type="list" allowBlank="1" showInputMessage="1" showErrorMessage="1" promptTitle="TRATAMIENTO DEL RIESGO" prompt="Defina el tratamiento que se le dará al riesgo" sqref="AW26:AW28">
      <formula1>INDIRECT($AT$26)</formula1>
    </dataValidation>
    <dataValidation type="list" allowBlank="1" showInputMessage="1" showErrorMessage="1" promptTitle="TRATAMIENTO DEL RIESGO" prompt="Defina el tratamiento que se le dará al riesgo" sqref="AW29:AW31">
      <formula1>INDIRECT($AT$29)</formula1>
    </dataValidation>
    <dataValidation type="list" allowBlank="1" showInputMessage="1" showErrorMessage="1" promptTitle="TRATAMIENTO DEL RIESGO" prompt="Defina el tratamiento que se le dará al riesgo" sqref="AW32:AW34">
      <formula1>INDIRECT($AT$32)</formula1>
    </dataValidation>
    <dataValidation type="list" allowBlank="1" showInputMessage="1" showErrorMessage="1" promptTitle="TRATAMIENTO DEL RIESGO" prompt="Defina el tratamiento que se le dará al riesgo" sqref="AW35:AW37">
      <formula1>INDIRECT($AT$35)</formula1>
    </dataValidation>
    <dataValidation type="list" allowBlank="1" showInputMessage="1" showErrorMessage="1" promptTitle="TRATAMIENTO DEL RIESGO" prompt="Defina el tratamiento que se le dará al riesgo" sqref="AW38:AW40">
      <formula1>INDIRECT($AT$38)</formula1>
    </dataValidation>
    <dataValidation type="list" allowBlank="1" showInputMessage="1" showErrorMessage="1" promptTitle="TRATAMIENTO DEL RIESGO" prompt="Defina el tratamiento que se le dará al riesgo" sqref="AW41:AW43">
      <formula1>INDIRECT($AT$41)</formula1>
    </dataValidation>
    <dataValidation type="list" allowBlank="1" showInputMessage="1" showErrorMessage="1" promptTitle="TRATAMIENTO DEL RIESGO" prompt="Defina el tratamiento que se le dará al riesgo" sqref="AW44:AW46">
      <formula1>INDIRECT($AT$44)</formula1>
    </dataValidation>
    <dataValidation type="list" allowBlank="1" showInputMessage="1" showErrorMessage="1" promptTitle="TRATAMIENTO DEL RIESGO" prompt="Defina el tratamiento que se le dará al riesgo" sqref="AW47:AW49">
      <formula1>INDIRECT($AT$47)</formula1>
    </dataValidation>
    <dataValidation type="list" allowBlank="1" showInputMessage="1" showErrorMessage="1" promptTitle="TRATAMIENTO DEL RIESGO" prompt="Defina el tratamiento que se le dará al riesgo" sqref="AW50:AW52">
      <formula1>INDIRECT($AT$50)</formula1>
    </dataValidation>
    <dataValidation type="list" allowBlank="1" showInputMessage="1" showErrorMessage="1" promptTitle="TRATAMIENTO DEL RIESGO" prompt="Defina el tratamiento que se le dará al riesgo" sqref="AW53:AW55">
      <formula1>INDIRECT($AT$53)</formula1>
    </dataValidation>
    <dataValidation type="list" allowBlank="1" showInputMessage="1" showErrorMessage="1" promptTitle="TRATAMIENTO DEL RIESGO" prompt="Defina el tratamiento que se le dará al riesgo" sqref="AW56:AW58">
      <formula1>INDIRECT($AT$56)</formula1>
    </dataValidation>
    <dataValidation type="list" allowBlank="1" showInputMessage="1" showErrorMessage="1" promptTitle="TRATAMIENTO DEL RIESGO" prompt="Defina el tratamiento que se le dará al riesgo" sqref="AW59:AW61">
      <formula1>INDIRECT($AT$59)</formula1>
    </dataValidation>
    <dataValidation type="list" allowBlank="1" showInputMessage="1" showErrorMessage="1" promptTitle="TRATAMIENTO DEL RIESGO" prompt="Defina el tratamiento que se le dará al riesgo" sqref="AW62:AW64">
      <formula1>INDIRECT($AT$62)</formula1>
    </dataValidation>
    <dataValidation type="list" allowBlank="1" showInputMessage="1" showErrorMessage="1" promptTitle="TRATAMIENTO DEL RIESGO" prompt="Defina el tratamiento que se le dará al riesgo" sqref="AW65:AW67">
      <formula1>INDIRECT($AT$65)</formula1>
    </dataValidation>
    <dataValidation type="list" allowBlank="1" showInputMessage="1" showErrorMessage="1" promptTitle="TRATAMIENTO DEL RIESGO" prompt="Defina el tratamiento que se le dará al riesgo" sqref="AW68:AW70">
      <formula1>INDIRECT($AT$68)</formula1>
    </dataValidation>
    <dataValidation type="list" allowBlank="1" showInputMessage="1" showErrorMessage="1" promptTitle="TRATAMIENTO DEL RIESGO" prompt="Defina el tratamiento que se le dará al riesgo" sqref="AW71:AW73">
      <formula1>INDIRECT($AT$71)</formula1>
    </dataValidation>
    <dataValidation type="list" allowBlank="1" showInputMessage="1" showErrorMessage="1" promptTitle="TRATAMIENTO DEL RIESGO" prompt="Defina el tratamiento que se le dará al riesgo" sqref="AW74:AW76">
      <formula1>INDIRECT($AT$74)</formula1>
    </dataValidation>
    <dataValidation type="list" allowBlank="1" showInputMessage="1" showErrorMessage="1" sqref="H11:H76">
      <formula1>INDIRECT($G11)</formula1>
    </dataValidation>
  </dataValidations>
  <pageMargins left="1.3779527559055118" right="0.15748031496062992" top="0.59055118110236227" bottom="0.39370078740157483" header="0" footer="0"/>
  <pageSetup paperSize="120" scale="10" fitToHeight="10" orientation="landscape" horizontalDpi="1200" verticalDpi="1200" r:id="rId1"/>
  <headerFooter alignWithMargins="0"/>
  <colBreaks count="1" manualBreakCount="1">
    <brk id="5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S77"/>
  <sheetViews>
    <sheetView zoomScale="80" zoomScaleNormal="80" zoomScaleSheetLayoutView="130" workbookViewId="0">
      <selection activeCell="A10" sqref="A10:A12"/>
    </sheetView>
  </sheetViews>
  <sheetFormatPr baseColWidth="10" defaultColWidth="11.42578125" defaultRowHeight="12" x14ac:dyDescent="0.2"/>
  <cols>
    <col min="1" max="1" width="8" style="13" customWidth="1"/>
    <col min="2" max="2" width="24.7109375" style="13" customWidth="1"/>
    <col min="3" max="4" width="13.42578125" style="13" customWidth="1"/>
    <col min="5" max="5" width="20.7109375" style="13" customWidth="1"/>
    <col min="6" max="7" width="32.42578125" style="13" customWidth="1"/>
    <col min="8" max="8" width="24.7109375" style="13" customWidth="1"/>
    <col min="9" max="9" width="16" style="13" customWidth="1"/>
    <col min="10" max="10" width="22.140625" style="13" customWidth="1"/>
    <col min="11" max="11" width="19.5703125" style="13" customWidth="1"/>
    <col min="12" max="13" width="22.7109375" style="13" customWidth="1"/>
    <col min="14" max="14" width="27" style="13" customWidth="1"/>
    <col min="15" max="15" width="28.7109375" style="13" customWidth="1"/>
    <col min="16" max="17" width="22.7109375" style="13" customWidth="1"/>
    <col min="18" max="18" width="21.85546875" style="13" customWidth="1"/>
    <col min="19" max="19" width="28.85546875" style="13" customWidth="1"/>
    <col min="20" max="16384" width="11.42578125" style="13"/>
  </cols>
  <sheetData>
    <row r="1" spans="1:19" s="137" customFormat="1" ht="19.5" customHeight="1" x14ac:dyDescent="0.2">
      <c r="A1" s="132"/>
      <c r="B1" s="133"/>
      <c r="C1" s="133"/>
      <c r="D1" s="133"/>
      <c r="E1" s="133"/>
      <c r="F1" s="133"/>
      <c r="G1" s="133"/>
      <c r="H1" s="133"/>
      <c r="I1" s="133"/>
      <c r="J1" s="133"/>
      <c r="K1" s="133"/>
      <c r="L1" s="133"/>
      <c r="M1" s="133"/>
      <c r="N1" s="133"/>
      <c r="O1" s="194"/>
      <c r="P1" s="194"/>
      <c r="Q1" s="194"/>
      <c r="R1" s="141" t="s">
        <v>66</v>
      </c>
      <c r="S1" s="143" t="s">
        <v>444</v>
      </c>
    </row>
    <row r="2" spans="1:19" s="137" customFormat="1" ht="18.75" customHeight="1" x14ac:dyDescent="0.2">
      <c r="A2" s="53"/>
      <c r="E2" s="256" t="s">
        <v>68</v>
      </c>
      <c r="F2" s="256"/>
      <c r="G2" s="256"/>
      <c r="H2" s="256"/>
      <c r="I2" s="256"/>
      <c r="J2" s="256"/>
      <c r="K2" s="256"/>
      <c r="L2" s="256"/>
      <c r="M2" s="256"/>
      <c r="N2" s="256"/>
      <c r="O2" s="195"/>
      <c r="P2" s="195"/>
      <c r="Q2" s="195"/>
      <c r="R2" s="145" t="s">
        <v>438</v>
      </c>
      <c r="S2" s="147">
        <v>9</v>
      </c>
    </row>
    <row r="3" spans="1:19" s="137" customFormat="1" ht="23.25" customHeight="1" x14ac:dyDescent="0.2">
      <c r="A3" s="53"/>
      <c r="E3" s="256" t="s">
        <v>57</v>
      </c>
      <c r="F3" s="256"/>
      <c r="G3" s="256"/>
      <c r="H3" s="256"/>
      <c r="I3" s="256"/>
      <c r="J3" s="256"/>
      <c r="K3" s="256"/>
      <c r="L3" s="256"/>
      <c r="M3" s="256"/>
      <c r="N3" s="256"/>
      <c r="O3" s="195"/>
      <c r="P3" s="195"/>
      <c r="Q3" s="195"/>
      <c r="R3" s="145" t="s">
        <v>439</v>
      </c>
      <c r="S3" s="148">
        <v>45219</v>
      </c>
    </row>
    <row r="4" spans="1:19" s="137" customFormat="1" ht="18.75" customHeight="1" thickBot="1" x14ac:dyDescent="0.25">
      <c r="A4" s="57"/>
      <c r="B4" s="58"/>
      <c r="C4" s="58"/>
      <c r="D4" s="58"/>
      <c r="E4" s="292"/>
      <c r="F4" s="292"/>
      <c r="G4" s="292"/>
      <c r="H4" s="292"/>
      <c r="I4" s="292"/>
      <c r="J4" s="292"/>
      <c r="K4" s="292"/>
      <c r="L4" s="292"/>
      <c r="M4" s="292"/>
      <c r="N4" s="292"/>
      <c r="O4" s="196"/>
      <c r="P4" s="196"/>
      <c r="Q4" s="196"/>
      <c r="R4" s="197" t="s">
        <v>440</v>
      </c>
      <c r="S4" s="198" t="s">
        <v>442</v>
      </c>
    </row>
    <row r="5" spans="1:19" s="137" customFormat="1" ht="18.75" customHeight="1" thickBot="1" x14ac:dyDescent="0.25">
      <c r="A5" s="289"/>
      <c r="B5" s="290"/>
      <c r="C5" s="290"/>
      <c r="D5" s="290"/>
      <c r="E5" s="290"/>
      <c r="F5" s="290"/>
      <c r="G5" s="290"/>
      <c r="H5" s="290"/>
      <c r="I5" s="290"/>
      <c r="J5" s="290"/>
      <c r="K5" s="290"/>
      <c r="L5" s="290"/>
      <c r="M5" s="290"/>
      <c r="N5" s="290"/>
      <c r="O5" s="290"/>
      <c r="P5" s="290"/>
      <c r="Q5" s="290"/>
      <c r="R5" s="290"/>
      <c r="S5" s="291"/>
    </row>
    <row r="6" spans="1:19" s="138" customFormat="1" ht="52.5" customHeight="1" thickBot="1" x14ac:dyDescent="0.25">
      <c r="A6" s="295" t="str">
        <f>'01-Mapa de riesgo-UO'!A6:D6</f>
        <v>TIPO DE MAPA</v>
      </c>
      <c r="B6" s="296"/>
      <c r="C6" s="296"/>
      <c r="D6" s="296"/>
      <c r="E6" s="296"/>
      <c r="F6" s="305" t="str">
        <f>'01-Mapa de riesgo-UO'!E6</f>
        <v>PROCESOS</v>
      </c>
      <c r="G6" s="306"/>
      <c r="H6" s="307"/>
      <c r="I6" s="199"/>
      <c r="K6" s="200" t="s">
        <v>7</v>
      </c>
      <c r="L6" s="308">
        <v>45000</v>
      </c>
      <c r="M6" s="309"/>
      <c r="N6" s="199"/>
      <c r="O6" s="199"/>
      <c r="P6" s="199"/>
      <c r="Q6" s="199"/>
      <c r="S6" s="139"/>
    </row>
    <row r="7" spans="1:19" s="138" customFormat="1" ht="23.25" customHeight="1" thickBot="1" x14ac:dyDescent="0.25">
      <c r="A7" s="297"/>
      <c r="B7" s="298"/>
      <c r="C7" s="298"/>
      <c r="D7" s="298"/>
      <c r="E7" s="298"/>
      <c r="F7" s="290"/>
      <c r="G7" s="290"/>
      <c r="H7" s="290"/>
      <c r="I7" s="290"/>
      <c r="J7" s="290"/>
      <c r="K7" s="290"/>
      <c r="L7" s="290"/>
      <c r="M7" s="290"/>
      <c r="N7" s="290"/>
      <c r="O7" s="290"/>
      <c r="P7" s="290"/>
      <c r="Q7" s="290"/>
      <c r="S7" s="139"/>
    </row>
    <row r="8" spans="1:19" s="138" customFormat="1" ht="45" customHeight="1" x14ac:dyDescent="0.2">
      <c r="A8" s="299" t="s">
        <v>55</v>
      </c>
      <c r="B8" s="301" t="s">
        <v>560</v>
      </c>
      <c r="C8" s="301" t="s">
        <v>561</v>
      </c>
      <c r="D8" s="293" t="s">
        <v>75</v>
      </c>
      <c r="E8" s="293"/>
      <c r="F8" s="293"/>
      <c r="G8" s="293"/>
      <c r="H8" s="293"/>
      <c r="I8" s="293" t="s">
        <v>73</v>
      </c>
      <c r="J8" s="293" t="s">
        <v>2</v>
      </c>
      <c r="K8" s="293" t="s">
        <v>95</v>
      </c>
      <c r="L8" s="293" t="s">
        <v>9</v>
      </c>
      <c r="M8" s="293"/>
      <c r="N8" s="293"/>
      <c r="O8" s="293" t="s">
        <v>3</v>
      </c>
      <c r="P8" s="293" t="s">
        <v>10</v>
      </c>
      <c r="Q8" s="293"/>
      <c r="R8" s="293"/>
      <c r="S8" s="303" t="s">
        <v>3</v>
      </c>
    </row>
    <row r="9" spans="1:19" s="160" customFormat="1" ht="36.75" customHeight="1" thickBot="1" x14ac:dyDescent="0.25">
      <c r="A9" s="300"/>
      <c r="B9" s="302"/>
      <c r="C9" s="302"/>
      <c r="D9" s="201" t="s">
        <v>71</v>
      </c>
      <c r="E9" s="201" t="s">
        <v>4</v>
      </c>
      <c r="F9" s="201" t="s">
        <v>0</v>
      </c>
      <c r="G9" s="201" t="s">
        <v>56</v>
      </c>
      <c r="H9" s="201" t="s">
        <v>1</v>
      </c>
      <c r="I9" s="294"/>
      <c r="J9" s="294"/>
      <c r="K9" s="294"/>
      <c r="L9" s="294"/>
      <c r="M9" s="294"/>
      <c r="N9" s="294"/>
      <c r="O9" s="294"/>
      <c r="P9" s="294"/>
      <c r="Q9" s="294"/>
      <c r="R9" s="294"/>
      <c r="S9" s="304"/>
    </row>
    <row r="10" spans="1:19" s="160" customFormat="1" ht="62.45" customHeight="1" x14ac:dyDescent="0.2">
      <c r="A10" s="310">
        <v>1</v>
      </c>
      <c r="B10" s="312" t="str">
        <f>'01-Mapa de riesgo-UO'!D11</f>
        <v>DIRECCIONAMIENTO_INSTITUCIONAL</v>
      </c>
      <c r="C10" s="312" t="str">
        <f>+'01-Mapa de riesgo-UO'!F11</f>
        <v>NO</v>
      </c>
      <c r="D10" s="311" t="str">
        <f>'01-Mapa de riesgo-UO'!J11</f>
        <v>Cumplimiento</v>
      </c>
      <c r="E10" s="311" t="str">
        <f>'01-Mapa de riesgo-UO'!K11</f>
        <v>La posibilidad de afectación en la gestión institucional por Incumplimiento de las metas en los tres niveles de gestión  del PDI 2020-2028, debido a la ejecución inadecuada  por parte de las redes de trabajo del PDI.</v>
      </c>
      <c r="F10" s="311" t="str">
        <f>'01-Mapa de riesgo-UO'!L11</f>
        <v xml:space="preserve">Incumplimiento de las metas planteadas en los tres niveles de gestión del Plan de Desarrollo Institcional  proyectadas por las redes de trabajo </v>
      </c>
      <c r="G10" s="202" t="str">
        <f>'01-Mapa de riesgo-UO'!I11</f>
        <v>Debilidad en el seguimiento a las metas del Plan de Desarrollo Institucional 2020-2028 "Aquí construimos futuro"</v>
      </c>
      <c r="H10" s="311" t="str">
        <f>'01-Mapa de riesgo-UO'!M11</f>
        <v xml:space="preserve">Incumplimiento de la misión y visión institucional
Hallazgos por parte de los entes de control externos e internos
Reprocesos en el reporte
Credibilidad e imagen institucional 
Detrimento presupuestal
Falta de confiabilidad de la información </v>
      </c>
      <c r="I10" s="313" t="str">
        <f>'01-Mapa de riesgo-UO'!AT11</f>
        <v>LEVE</v>
      </c>
      <c r="J10" s="203" t="str">
        <f>'01-Mapa de riesgo-UO'!AW11</f>
        <v>ASUMIR</v>
      </c>
      <c r="K10" s="312" t="str">
        <f t="shared" ref="K10" si="0">IF(I10="GRAVE","Debe formularse",IF(I10="MODERADO", "Si el proceso lo requiere","NO"))</f>
        <v>NO</v>
      </c>
      <c r="L10" s="314"/>
      <c r="M10" s="314"/>
      <c r="N10" s="314"/>
      <c r="O10" s="314"/>
      <c r="P10" s="314"/>
      <c r="Q10" s="314"/>
      <c r="R10" s="314"/>
      <c r="S10" s="279"/>
    </row>
    <row r="11" spans="1:19" s="160" customFormat="1" ht="103.5" customHeight="1" x14ac:dyDescent="0.2">
      <c r="A11" s="271"/>
      <c r="B11" s="229"/>
      <c r="C11" s="229"/>
      <c r="D11" s="273"/>
      <c r="E11" s="273"/>
      <c r="F11" s="273"/>
      <c r="G11" s="125" t="str">
        <f>'01-Mapa de riesgo-UO'!I12</f>
        <v xml:space="preserve">Reporte inadecuado o incompletopor parte de las redes de trabajo </v>
      </c>
      <c r="H11" s="273"/>
      <c r="I11" s="275"/>
      <c r="J11" s="136" t="str">
        <f>'01-Mapa de riesgo-UO'!AW12</f>
        <v>ASUMIR</v>
      </c>
      <c r="K11" s="229"/>
      <c r="L11" s="228"/>
      <c r="M11" s="228"/>
      <c r="N11" s="228"/>
      <c r="O11" s="228"/>
      <c r="P11" s="228"/>
      <c r="Q11" s="228"/>
      <c r="R11" s="228"/>
      <c r="S11" s="270"/>
    </row>
    <row r="12" spans="1:19" s="160" customFormat="1" ht="62.45" customHeight="1" x14ac:dyDescent="0.2">
      <c r="A12" s="271"/>
      <c r="B12" s="229"/>
      <c r="C12" s="229"/>
      <c r="D12" s="273"/>
      <c r="E12" s="273"/>
      <c r="F12" s="273"/>
      <c r="G12" s="125" t="str">
        <f>'01-Mapa de riesgo-UO'!I13</f>
        <v xml:space="preserve">Baja calidad del reporte en los tres niveles de gestión del PDI </v>
      </c>
      <c r="H12" s="273"/>
      <c r="I12" s="275"/>
      <c r="J12" s="136" t="str">
        <f>'01-Mapa de riesgo-UO'!AW13</f>
        <v>ASUMIR</v>
      </c>
      <c r="K12" s="229"/>
      <c r="L12" s="228"/>
      <c r="M12" s="228"/>
      <c r="N12" s="228"/>
      <c r="O12" s="228"/>
      <c r="P12" s="228"/>
      <c r="Q12" s="228"/>
      <c r="R12" s="228"/>
      <c r="S12" s="270"/>
    </row>
    <row r="13" spans="1:19" s="160" customFormat="1" ht="62.45" customHeight="1" x14ac:dyDescent="0.2">
      <c r="A13" s="271">
        <v>2</v>
      </c>
      <c r="B13" s="229" t="str">
        <f>'01-Mapa de riesgo-UO'!D14</f>
        <v>DIRECCIONAMIENTO_INSTITUCIONAL</v>
      </c>
      <c r="C13" s="229" t="str">
        <f>+'01-Mapa de riesgo-UO'!F14</f>
        <v>SI</v>
      </c>
      <c r="D13" s="273" t="str">
        <f>'01-Mapa de riesgo-UO'!J14</f>
        <v>Corrupción</v>
      </c>
      <c r="E13" s="273" t="str">
        <f>'01-Mapa de riesgo-UO'!K14</f>
        <v>Probabilidad de Afectación administrativa, disciplinaria o fiscal por sanción o iniciación de una proceso del ente de control por la ejecución inadecuada de proyectos de la Oficina de Planeación (contratos, Ordenes contractuales,  resoluciones,  proyectos de operación comercial).</v>
      </c>
      <c r="F13" s="273" t="str">
        <f>'01-Mapa de riesgo-UO'!L14</f>
        <v>Incumplimiento en la  ejecución de proyectos (contratos, Ordenes contractuales, resoluciones, proyectos de operación comercial) en el desarrollo y ejecución en cada una de sus etapas</v>
      </c>
      <c r="G13" s="125" t="str">
        <f>'01-Mapa de riesgo-UO'!I14</f>
        <v xml:space="preserve">Desconocimiento de los  procedimientos contractuales y proyectos especiales  </v>
      </c>
      <c r="H13" s="273" t="str">
        <f>'01-Mapa de riesgo-UO'!M14</f>
        <v xml:space="preserve">Hallazgos por parte de entes de control
Detrimiento patrimonial
Incumplimiento de resultados
Afectación de la imagen institucional </v>
      </c>
      <c r="I13" s="275" t="str">
        <f>'01-Mapa de riesgo-UO'!AT14</f>
        <v>MODERADO</v>
      </c>
      <c r="J13" s="136" t="str">
        <f>'01-Mapa de riesgo-UO'!AW14</f>
        <v>REDUCIR</v>
      </c>
      <c r="K13" s="229" t="str">
        <f t="shared" ref="K13:K22" si="1">IF(I13="GRAVE","Debe formularse",IF(I13="MODERADO", "Si el proceso lo requiere","NO"))</f>
        <v>Si el proceso lo requiere</v>
      </c>
      <c r="L13" s="280" t="s">
        <v>656</v>
      </c>
      <c r="M13" s="281"/>
      <c r="N13" s="282"/>
      <c r="O13" s="246" t="s">
        <v>657</v>
      </c>
      <c r="P13" s="280" t="s">
        <v>658</v>
      </c>
      <c r="Q13" s="281"/>
      <c r="R13" s="282"/>
      <c r="S13" s="246" t="s">
        <v>659</v>
      </c>
    </row>
    <row r="14" spans="1:19" s="160" customFormat="1" ht="62.45" customHeight="1" x14ac:dyDescent="0.2">
      <c r="A14" s="271"/>
      <c r="B14" s="229"/>
      <c r="C14" s="229"/>
      <c r="D14" s="273"/>
      <c r="E14" s="273"/>
      <c r="F14" s="273"/>
      <c r="G14" s="125" t="str">
        <f>'01-Mapa de riesgo-UO'!I15</f>
        <v>Bajo nivel de seguimiento periódico en la ejecución de proyectos (contratos, Ordenes de servicios, proyectos de operación comercial)</v>
      </c>
      <c r="H14" s="273"/>
      <c r="I14" s="275"/>
      <c r="J14" s="136" t="str">
        <f>'01-Mapa de riesgo-UO'!AW15</f>
        <v>REDUCIR</v>
      </c>
      <c r="K14" s="229"/>
      <c r="L14" s="283"/>
      <c r="M14" s="284"/>
      <c r="N14" s="285"/>
      <c r="O14" s="245"/>
      <c r="P14" s="283"/>
      <c r="Q14" s="284"/>
      <c r="R14" s="285"/>
      <c r="S14" s="245"/>
    </row>
    <row r="15" spans="1:19" s="160" customFormat="1" ht="62.45" customHeight="1" x14ac:dyDescent="0.2">
      <c r="A15" s="271"/>
      <c r="B15" s="229"/>
      <c r="C15" s="229"/>
      <c r="D15" s="273"/>
      <c r="E15" s="273"/>
      <c r="F15" s="273"/>
      <c r="G15" s="125" t="str">
        <f>'01-Mapa de riesgo-UO'!I16</f>
        <v xml:space="preserve">Desarticulación de los procedimientos institucionales para el desarrollo y ejecución en cada una de sus etapas </v>
      </c>
      <c r="H15" s="273"/>
      <c r="I15" s="275"/>
      <c r="J15" s="136" t="str">
        <f>'01-Mapa de riesgo-UO'!AW16</f>
        <v>REDUCIR</v>
      </c>
      <c r="K15" s="229"/>
      <c r="L15" s="286"/>
      <c r="M15" s="287"/>
      <c r="N15" s="288"/>
      <c r="O15" s="243"/>
      <c r="P15" s="286"/>
      <c r="Q15" s="287"/>
      <c r="R15" s="288"/>
      <c r="S15" s="243"/>
    </row>
    <row r="16" spans="1:19" s="160" customFormat="1" ht="62.45" customHeight="1" x14ac:dyDescent="0.2">
      <c r="A16" s="271">
        <v>3</v>
      </c>
      <c r="B16" s="229" t="str">
        <f>'01-Mapa de riesgo-UO'!D17</f>
        <v>ADMINISTRACIÓN_INSTITUCIONAL</v>
      </c>
      <c r="C16" s="229" t="str">
        <f>+'01-Mapa de riesgo-UO'!F17</f>
        <v>NO</v>
      </c>
      <c r="D16" s="273" t="str">
        <f>'01-Mapa de riesgo-UO'!J17</f>
        <v>Información</v>
      </c>
      <c r="E16" s="273" t="str">
        <f>'01-Mapa de riesgo-UO'!K17</f>
        <v>Probabilidad de tener inconsistencias en la información estadística e institucional reportada debido a las diversas fuentes de información internas y las reglas de negocio asociadas a su extracción.</v>
      </c>
      <c r="F16" s="273" t="str">
        <f>'01-Mapa de riesgo-UO'!L17</f>
        <v>La oficina de planeación recibe múltiples solicitudes de información de diferentes tipos de usuario (interrnos y externos), la cual desde los scripts o vistas se genera una respuesta no siempre concordante con la posible respuesta de la fuente primaria, adicionalmente que la solicitud se genera a diferentes oficinas al tiempo.</v>
      </c>
      <c r="G16" s="125" t="str">
        <f>'01-Mapa de riesgo-UO'!I17</f>
        <v>Diferentes fuentes primarias de información sin responsables</v>
      </c>
      <c r="H16" s="273" t="str">
        <f>'01-Mapa de riesgo-UO'!M17</f>
        <v>Hallazgos, multas o sanciones por los entes de control o pérdida de credibilidad por diferencias en los reportes de información</v>
      </c>
      <c r="I16" s="275" t="str">
        <f>'01-Mapa de riesgo-UO'!AT17</f>
        <v>MODERADO</v>
      </c>
      <c r="J16" s="136" t="str">
        <f>'01-Mapa de riesgo-UO'!AW17</f>
        <v>COMPARTIR</v>
      </c>
      <c r="K16" s="229" t="str">
        <f t="shared" si="1"/>
        <v>Si el proceso lo requiere</v>
      </c>
      <c r="L16" s="228"/>
      <c r="M16" s="228"/>
      <c r="N16" s="228"/>
      <c r="O16" s="228"/>
      <c r="P16" s="228"/>
      <c r="Q16" s="228"/>
      <c r="R16" s="228"/>
      <c r="S16" s="270"/>
    </row>
    <row r="17" spans="1:19" s="160" customFormat="1" ht="62.45" customHeight="1" x14ac:dyDescent="0.2">
      <c r="A17" s="271"/>
      <c r="B17" s="229"/>
      <c r="C17" s="229"/>
      <c r="D17" s="273"/>
      <c r="E17" s="273"/>
      <c r="F17" s="273"/>
      <c r="G17" s="125">
        <f>'01-Mapa de riesgo-UO'!I18</f>
        <v>0</v>
      </c>
      <c r="H17" s="273"/>
      <c r="I17" s="275"/>
      <c r="J17" s="136" t="str">
        <f>'01-Mapa de riesgo-UO'!AW18</f>
        <v>COMPARTIR</v>
      </c>
      <c r="K17" s="229"/>
      <c r="L17" s="228"/>
      <c r="M17" s="228"/>
      <c r="N17" s="228"/>
      <c r="O17" s="228"/>
      <c r="P17" s="228"/>
      <c r="Q17" s="228"/>
      <c r="R17" s="228"/>
      <c r="S17" s="270"/>
    </row>
    <row r="18" spans="1:19" s="160" customFormat="1" ht="62.45" customHeight="1" x14ac:dyDescent="0.2">
      <c r="A18" s="271"/>
      <c r="B18" s="229"/>
      <c r="C18" s="229"/>
      <c r="D18" s="273"/>
      <c r="E18" s="273"/>
      <c r="F18" s="273"/>
      <c r="G18" s="125">
        <f>'01-Mapa de riesgo-UO'!I19</f>
        <v>0</v>
      </c>
      <c r="H18" s="273"/>
      <c r="I18" s="275"/>
      <c r="J18" s="136" t="str">
        <f>'01-Mapa de riesgo-UO'!AW19</f>
        <v>REDUCIR</v>
      </c>
      <c r="K18" s="229"/>
      <c r="L18" s="228"/>
      <c r="M18" s="228"/>
      <c r="N18" s="228"/>
      <c r="O18" s="228"/>
      <c r="P18" s="228"/>
      <c r="Q18" s="228"/>
      <c r="R18" s="228"/>
      <c r="S18" s="270"/>
    </row>
    <row r="19" spans="1:19" s="160" customFormat="1" ht="62.45" customHeight="1" x14ac:dyDescent="0.2">
      <c r="A19" s="271">
        <v>4</v>
      </c>
      <c r="B19" s="229" t="str">
        <f>'01-Mapa de riesgo-UO'!D20</f>
        <v>ADMINISTRACIÓN_INSTITUCIONAL</v>
      </c>
      <c r="C19" s="229" t="str">
        <f>+'01-Mapa de riesgo-UO'!F20</f>
        <v>NO</v>
      </c>
      <c r="D19" s="273" t="str">
        <f>'01-Mapa de riesgo-UO'!J20</f>
        <v>Información</v>
      </c>
      <c r="E19" s="273" t="str">
        <f>'01-Mapa de riesgo-UO'!K20</f>
        <v>Probabilidad de pérdida de información física y magnética debido a la falta de una política de respaldo en la Universidad, lo que podría ocasionar reprocesos al momento de necesitar su disponibilidad</v>
      </c>
      <c r="F19" s="273" t="str">
        <f>'01-Mapa de riesgo-UO'!L20</f>
        <v>La oficina de planeación maneja un alto volumen de información debido a los múltiples contratos, planos, entre otros activos de información que allí se generan por lo tanto se requiere de un control de una gestión y control de estos archivos.</v>
      </c>
      <c r="G19" s="125" t="str">
        <f>'01-Mapa de riesgo-UO'!I20</f>
        <v>Daños o pérdida de información en servidores o equipos de computo. Rotación de personal</v>
      </c>
      <c r="H19" s="273" t="str">
        <f>'01-Mapa de riesgo-UO'!M20</f>
        <v>Multas o sanciones por los entes de control por las demoras en reportes de información. Pérdida de estudios o trabajos ya realizados.</v>
      </c>
      <c r="I19" s="275" t="str">
        <f>'01-Mapa de riesgo-UO'!AT20</f>
        <v>MODERADO</v>
      </c>
      <c r="J19" s="136" t="str">
        <f>'01-Mapa de riesgo-UO'!AW20</f>
        <v>REDUCIR</v>
      </c>
      <c r="K19" s="229" t="str">
        <f t="shared" si="1"/>
        <v>Si el proceso lo requiere</v>
      </c>
      <c r="L19" s="228"/>
      <c r="M19" s="228"/>
      <c r="N19" s="228"/>
      <c r="O19" s="228"/>
      <c r="P19" s="228"/>
      <c r="Q19" s="228"/>
      <c r="R19" s="228"/>
      <c r="S19" s="270"/>
    </row>
    <row r="20" spans="1:19" ht="62.45" customHeight="1" x14ac:dyDescent="0.2">
      <c r="A20" s="271"/>
      <c r="B20" s="229"/>
      <c r="C20" s="229"/>
      <c r="D20" s="273"/>
      <c r="E20" s="273"/>
      <c r="F20" s="273"/>
      <c r="G20" s="125">
        <f>'01-Mapa de riesgo-UO'!I21</f>
        <v>0</v>
      </c>
      <c r="H20" s="273"/>
      <c r="I20" s="275"/>
      <c r="J20" s="136">
        <f>'01-Mapa de riesgo-UO'!AW21</f>
        <v>0</v>
      </c>
      <c r="K20" s="229"/>
      <c r="L20" s="228"/>
      <c r="M20" s="228"/>
      <c r="N20" s="228"/>
      <c r="O20" s="228"/>
      <c r="P20" s="228"/>
      <c r="Q20" s="228"/>
      <c r="R20" s="228"/>
      <c r="S20" s="270"/>
    </row>
    <row r="21" spans="1:19" ht="62.45" customHeight="1" x14ac:dyDescent="0.2">
      <c r="A21" s="271"/>
      <c r="B21" s="229"/>
      <c r="C21" s="229"/>
      <c r="D21" s="273"/>
      <c r="E21" s="273"/>
      <c r="F21" s="273"/>
      <c r="G21" s="125">
        <f>'01-Mapa de riesgo-UO'!I22</f>
        <v>0</v>
      </c>
      <c r="H21" s="273"/>
      <c r="I21" s="275"/>
      <c r="J21" s="136">
        <f>'01-Mapa de riesgo-UO'!AW22</f>
        <v>0</v>
      </c>
      <c r="K21" s="229"/>
      <c r="L21" s="228"/>
      <c r="M21" s="228"/>
      <c r="N21" s="228"/>
      <c r="O21" s="228"/>
      <c r="P21" s="228"/>
      <c r="Q21" s="228"/>
      <c r="R21" s="228"/>
      <c r="S21" s="270"/>
    </row>
    <row r="22" spans="1:19" ht="62.45" customHeight="1" x14ac:dyDescent="0.2">
      <c r="A22" s="271">
        <v>5</v>
      </c>
      <c r="B22" s="229" t="str">
        <f>'01-Mapa de riesgo-UO'!D23</f>
        <v>ASEGURAMIENTO_DE_LA_CALIDAD_INSTITUCIONAL</v>
      </c>
      <c r="C22" s="229" t="str">
        <f>+'01-Mapa de riesgo-UO'!F23</f>
        <v>NO</v>
      </c>
      <c r="D22" s="273" t="str">
        <f>'01-Mapa de riesgo-UO'!J23</f>
        <v>Estratégico</v>
      </c>
      <c r="E22" s="273" t="str">
        <f>'01-Mapa de riesgo-UO'!K23</f>
        <v xml:space="preserve">Posibilidad de Incumplimiento del Plan de Mejoramiento Institucional derivado de la autoevaluación institucional con fines de reacreditación, que afecte su reconocimiento como institución acredita de alta calidad </v>
      </c>
      <c r="F22" s="273" t="str">
        <f>'01-Mapa de riesgo-UO'!L23</f>
        <v xml:space="preserve">Riesgo de incumplimiento de las metas propuestas en el Plan de Mejoramiento Institucional derivado de la Autoevaluación con fines de renovación de la acreditación. </v>
      </c>
      <c r="G22" s="125" t="str">
        <f>'01-Mapa de riesgo-UO'!I23</f>
        <v xml:space="preserve">Bajo nivel de apropiación de los responsables del Plan de Mejoramiento institucional, que dificulte el cumplimiento de las acciones establecidas en el PMI. </v>
      </c>
      <c r="H22" s="273" t="str">
        <f>'01-Mapa de riesgo-UO'!M23</f>
        <v>Pérdida del reconocimiento como Institución acreditada en alta calidad
Pérdida de oportunidades en el contexto a nivel departamental, regional, nacional e internacional
Pérdida de la imagen institucional</v>
      </c>
      <c r="I22" s="275" t="str">
        <f>'01-Mapa de riesgo-UO'!AT23</f>
        <v>LEVE</v>
      </c>
      <c r="J22" s="136" t="str">
        <f>'01-Mapa de riesgo-UO'!AW23</f>
        <v>ASUMIR</v>
      </c>
      <c r="K22" s="229" t="str">
        <f t="shared" si="1"/>
        <v>NO</v>
      </c>
      <c r="L22" s="228"/>
      <c r="M22" s="228"/>
      <c r="N22" s="228"/>
      <c r="O22" s="228"/>
      <c r="P22" s="228"/>
      <c r="Q22" s="228"/>
      <c r="R22" s="228"/>
      <c r="S22" s="270"/>
    </row>
    <row r="23" spans="1:19" ht="62.45" customHeight="1" x14ac:dyDescent="0.2">
      <c r="A23" s="271"/>
      <c r="B23" s="229"/>
      <c r="C23" s="229"/>
      <c r="D23" s="273"/>
      <c r="E23" s="273"/>
      <c r="F23" s="273"/>
      <c r="G23" s="125">
        <f>'01-Mapa de riesgo-UO'!I24</f>
        <v>0</v>
      </c>
      <c r="H23" s="273"/>
      <c r="I23" s="275"/>
      <c r="J23" s="136">
        <f>'01-Mapa de riesgo-UO'!AW24</f>
        <v>0</v>
      </c>
      <c r="K23" s="229"/>
      <c r="L23" s="228"/>
      <c r="M23" s="228"/>
      <c r="N23" s="228"/>
      <c r="O23" s="228"/>
      <c r="P23" s="228"/>
      <c r="Q23" s="228"/>
      <c r="R23" s="228"/>
      <c r="S23" s="270"/>
    </row>
    <row r="24" spans="1:19" ht="62.45" customHeight="1" x14ac:dyDescent="0.2">
      <c r="A24" s="271"/>
      <c r="B24" s="229"/>
      <c r="C24" s="229"/>
      <c r="D24" s="273"/>
      <c r="E24" s="273"/>
      <c r="F24" s="273"/>
      <c r="G24" s="125">
        <f>'01-Mapa de riesgo-UO'!I25</f>
        <v>0</v>
      </c>
      <c r="H24" s="273"/>
      <c r="I24" s="275"/>
      <c r="J24" s="136">
        <f>'01-Mapa de riesgo-UO'!AW25</f>
        <v>0</v>
      </c>
      <c r="K24" s="229"/>
      <c r="L24" s="228"/>
      <c r="M24" s="228"/>
      <c r="N24" s="228"/>
      <c r="O24" s="228"/>
      <c r="P24" s="228"/>
      <c r="Q24" s="228"/>
      <c r="R24" s="228"/>
      <c r="S24" s="270"/>
    </row>
    <row r="25" spans="1:19" ht="62.45" customHeight="1" x14ac:dyDescent="0.2">
      <c r="A25" s="271">
        <v>6</v>
      </c>
      <c r="B25" s="229" t="str">
        <f>'01-Mapa de riesgo-UO'!D26</f>
        <v>ADMINISTRACIÓN_INSTITUCIONAL</v>
      </c>
      <c r="C25" s="229" t="str">
        <f>+'01-Mapa de riesgo-UO'!F26</f>
        <v>NO</v>
      </c>
      <c r="D25" s="273" t="str">
        <f>'01-Mapa de riesgo-UO'!J26</f>
        <v>Estratégico</v>
      </c>
      <c r="E25" s="273" t="str">
        <f>'01-Mapa de riesgo-UO'!K26</f>
        <v xml:space="preserve">Desarticulación 
de los lineamientos del Plan Maestro de la Planta Físca con las apuestas del Plan de Desarrollo Institucional  </v>
      </c>
      <c r="F25" s="273" t="str">
        <f>'01-Mapa de riesgo-UO'!L26</f>
        <v>Obras y diseños  a llevar a cabo por parte de la institución deben estar alineadas  con el Plan maestro GEC y las  apuestas del PDI</v>
      </c>
      <c r="G25" s="125" t="str">
        <f>'01-Mapa de riesgo-UO'!I26</f>
        <v>Inexistencia de una control dentro de los documentos previos al inicio el proceso.</v>
      </c>
      <c r="H25" s="273" t="str">
        <f>'01-Mapa de riesgo-UO'!M26</f>
        <v>No se prioricen de manera adecuado los proyectos acordes a la necesidades de la institución
Hallazgos por parte de los entes de control</v>
      </c>
      <c r="I25" s="275" t="str">
        <f>'01-Mapa de riesgo-UO'!AT26</f>
        <v>MODERADO</v>
      </c>
      <c r="J25" s="136" t="str">
        <f>'01-Mapa de riesgo-UO'!AW26</f>
        <v>REDUCIR</v>
      </c>
      <c r="K25" s="229" t="str">
        <f t="shared" ref="K25" si="2">IF(I25="GRAVE","Debe formularse",IF(I25="MODERADO", "Si el proceso lo requiere","NO"))</f>
        <v>Si el proceso lo requiere</v>
      </c>
      <c r="L25" s="228"/>
      <c r="M25" s="228"/>
      <c r="N25" s="228"/>
      <c r="O25" s="228"/>
      <c r="P25" s="228"/>
      <c r="Q25" s="228"/>
      <c r="R25" s="228"/>
      <c r="S25" s="270"/>
    </row>
    <row r="26" spans="1:19" ht="62.45" customHeight="1" x14ac:dyDescent="0.2">
      <c r="A26" s="271"/>
      <c r="B26" s="229"/>
      <c r="C26" s="229"/>
      <c r="D26" s="273"/>
      <c r="E26" s="273"/>
      <c r="F26" s="273"/>
      <c r="G26" s="125" t="str">
        <f>'01-Mapa de riesgo-UO'!I27</f>
        <v>Desconocimiento por parte del equipo GEC del Plan Maestro y del Plan de Desarrollo Institucional, para la adecuada priorización de las obras</v>
      </c>
      <c r="H26" s="273"/>
      <c r="I26" s="275"/>
      <c r="J26" s="136" t="str">
        <f>'01-Mapa de riesgo-UO'!AW27</f>
        <v>REDUCIR</v>
      </c>
      <c r="K26" s="229"/>
      <c r="L26" s="228"/>
      <c r="M26" s="228"/>
      <c r="N26" s="228"/>
      <c r="O26" s="228"/>
      <c r="P26" s="228"/>
      <c r="Q26" s="228"/>
      <c r="R26" s="228"/>
      <c r="S26" s="270"/>
    </row>
    <row r="27" spans="1:19" ht="62.45" customHeight="1" x14ac:dyDescent="0.2">
      <c r="A27" s="271"/>
      <c r="B27" s="229"/>
      <c r="C27" s="229"/>
      <c r="D27" s="273"/>
      <c r="E27" s="273"/>
      <c r="F27" s="273"/>
      <c r="G27" s="125">
        <f>'01-Mapa de riesgo-UO'!I28</f>
        <v>0</v>
      </c>
      <c r="H27" s="273"/>
      <c r="I27" s="275"/>
      <c r="J27" s="136">
        <f>'01-Mapa de riesgo-UO'!AW28</f>
        <v>0</v>
      </c>
      <c r="K27" s="229"/>
      <c r="L27" s="228"/>
      <c r="M27" s="228"/>
      <c r="N27" s="228"/>
      <c r="O27" s="228"/>
      <c r="P27" s="228"/>
      <c r="Q27" s="228"/>
      <c r="R27" s="228"/>
      <c r="S27" s="270"/>
    </row>
    <row r="28" spans="1:19" ht="62.45" customHeight="1" x14ac:dyDescent="0.2">
      <c r="A28" s="271">
        <v>7</v>
      </c>
      <c r="B28" s="229" t="str">
        <f>'01-Mapa de riesgo-UO'!D29</f>
        <v>ADMINISTRACIÓN_INSTITUCIONAL</v>
      </c>
      <c r="C28" s="229" t="str">
        <f>+'01-Mapa de riesgo-UO'!F29</f>
        <v>NO</v>
      </c>
      <c r="D28" s="273" t="str">
        <f>'01-Mapa de riesgo-UO'!J29</f>
        <v>Cumplimiento</v>
      </c>
      <c r="E28" s="273" t="str">
        <f>'01-Mapa de riesgo-UO'!K29</f>
        <v>Posible afectación  en la gestión institucional y el desarrollo de la infraestructura física por una mala planeación del espacio físico inadecuado para la prestación del servicio para el cual fue concebido.</v>
      </c>
      <c r="F28" s="273" t="str">
        <f>'01-Mapa de riesgo-UO'!L29</f>
        <v xml:space="preserve">Espacio fisico que no responde a las necesidades que originaron el proyecto y/o adecuación con  incumplimiento de normatividad. </v>
      </c>
      <c r="G28" s="125" t="str">
        <f>'01-Mapa de riesgo-UO'!I29</f>
        <v xml:space="preserve">Cambio de diseño por peticion del usuario durante ejecucion de las obras </v>
      </c>
      <c r="H28" s="273" t="str">
        <f>'01-Mapa de riesgo-UO'!M29</f>
        <v>*insatisfaccion del usuario. 
*Imposibilidad de prestacion del servicio. 
*Incremento de costos de construcción. 
*Riesgo juridico con contratistas.  
*Mayores costos de mantenimiento.</v>
      </c>
      <c r="I28" s="275" t="str">
        <f>'01-Mapa de riesgo-UO'!AT29</f>
        <v>LEVE</v>
      </c>
      <c r="J28" s="136" t="str">
        <f>'01-Mapa de riesgo-UO'!AW29</f>
        <v>ASUMIR</v>
      </c>
      <c r="K28" s="229" t="str">
        <f t="shared" ref="K28" si="3">IF(I28="GRAVE","Debe formularse",IF(I28="MODERADO", "Si el proceso lo requiere","NO"))</f>
        <v>NO</v>
      </c>
      <c r="L28" s="228"/>
      <c r="M28" s="228"/>
      <c r="N28" s="228"/>
      <c r="O28" s="228"/>
      <c r="P28" s="228"/>
      <c r="Q28" s="228"/>
      <c r="R28" s="228"/>
      <c r="S28" s="270"/>
    </row>
    <row r="29" spans="1:19" ht="62.45" customHeight="1" x14ac:dyDescent="0.2">
      <c r="A29" s="271"/>
      <c r="B29" s="229"/>
      <c r="C29" s="229"/>
      <c r="D29" s="273"/>
      <c r="E29" s="273"/>
      <c r="F29" s="273"/>
      <c r="G29" s="125" t="str">
        <f>'01-Mapa de riesgo-UO'!I30</f>
        <v xml:space="preserve">Falta de planeacion del proyecto </v>
      </c>
      <c r="H29" s="273"/>
      <c r="I29" s="275"/>
      <c r="J29" s="136">
        <f>'01-Mapa de riesgo-UO'!AW30</f>
        <v>0</v>
      </c>
      <c r="K29" s="229"/>
      <c r="L29" s="228"/>
      <c r="M29" s="228"/>
      <c r="N29" s="228"/>
      <c r="O29" s="228"/>
      <c r="P29" s="228"/>
      <c r="Q29" s="228"/>
      <c r="R29" s="228"/>
      <c r="S29" s="270"/>
    </row>
    <row r="30" spans="1:19" ht="62.45" customHeight="1" x14ac:dyDescent="0.2">
      <c r="A30" s="271"/>
      <c r="B30" s="229"/>
      <c r="C30" s="229"/>
      <c r="D30" s="273"/>
      <c r="E30" s="273"/>
      <c r="F30" s="273"/>
      <c r="G30" s="125" t="str">
        <f>'01-Mapa de riesgo-UO'!I31</f>
        <v>Cambio y actualizacion de normativas de construccion.</v>
      </c>
      <c r="H30" s="273"/>
      <c r="I30" s="275"/>
      <c r="J30" s="136">
        <f>'01-Mapa de riesgo-UO'!AW31</f>
        <v>0</v>
      </c>
      <c r="K30" s="229"/>
      <c r="L30" s="228"/>
      <c r="M30" s="228"/>
      <c r="N30" s="228"/>
      <c r="O30" s="228"/>
      <c r="P30" s="228"/>
      <c r="Q30" s="228"/>
      <c r="R30" s="228"/>
      <c r="S30" s="270"/>
    </row>
    <row r="31" spans="1:19" ht="62.45" customHeight="1" x14ac:dyDescent="0.2">
      <c r="A31" s="271">
        <v>8</v>
      </c>
      <c r="B31" s="229">
        <f>'01-Mapa de riesgo-UO'!D32</f>
        <v>0</v>
      </c>
      <c r="C31" s="229">
        <f>+'01-Mapa de riesgo-UO'!F32</f>
        <v>0</v>
      </c>
      <c r="D31" s="273">
        <f>'01-Mapa de riesgo-UO'!J32</f>
        <v>0</v>
      </c>
      <c r="E31" s="273">
        <f>'01-Mapa de riesgo-UO'!K32</f>
        <v>0</v>
      </c>
      <c r="F31" s="273">
        <f>'01-Mapa de riesgo-UO'!L32</f>
        <v>0</v>
      </c>
      <c r="G31" s="125">
        <f>'01-Mapa de riesgo-UO'!I32</f>
        <v>0</v>
      </c>
      <c r="H31" s="273">
        <f>'01-Mapa de riesgo-UO'!M32</f>
        <v>0</v>
      </c>
      <c r="I31" s="275" t="str">
        <f>'01-Mapa de riesgo-UO'!AT32</f>
        <v>LEVE</v>
      </c>
      <c r="J31" s="136">
        <f>'01-Mapa de riesgo-UO'!AW32</f>
        <v>0</v>
      </c>
      <c r="K31" s="229" t="str">
        <f t="shared" ref="K31" si="4">IF(I31="GRAVE","Debe formularse",IF(I31="MODERADO", "Si el proceso lo requiere","NO"))</f>
        <v>NO</v>
      </c>
      <c r="L31" s="228"/>
      <c r="M31" s="228"/>
      <c r="N31" s="228"/>
      <c r="O31" s="228"/>
      <c r="P31" s="228"/>
      <c r="Q31" s="228"/>
      <c r="R31" s="228"/>
      <c r="S31" s="270"/>
    </row>
    <row r="32" spans="1:19" ht="62.45" customHeight="1" x14ac:dyDescent="0.2">
      <c r="A32" s="271"/>
      <c r="B32" s="229"/>
      <c r="C32" s="229"/>
      <c r="D32" s="273"/>
      <c r="E32" s="273"/>
      <c r="F32" s="273"/>
      <c r="G32" s="125">
        <f>'01-Mapa de riesgo-UO'!I33</f>
        <v>0</v>
      </c>
      <c r="H32" s="273"/>
      <c r="I32" s="275"/>
      <c r="J32" s="136">
        <f>'01-Mapa de riesgo-UO'!AW33</f>
        <v>0</v>
      </c>
      <c r="K32" s="229"/>
      <c r="L32" s="228"/>
      <c r="M32" s="228"/>
      <c r="N32" s="228"/>
      <c r="O32" s="228"/>
      <c r="P32" s="228"/>
      <c r="Q32" s="228"/>
      <c r="R32" s="228"/>
      <c r="S32" s="270"/>
    </row>
    <row r="33" spans="1:19" ht="62.45" customHeight="1" x14ac:dyDescent="0.2">
      <c r="A33" s="271"/>
      <c r="B33" s="229"/>
      <c r="C33" s="229"/>
      <c r="D33" s="273"/>
      <c r="E33" s="273"/>
      <c r="F33" s="273"/>
      <c r="G33" s="125">
        <f>'01-Mapa de riesgo-UO'!I34</f>
        <v>0</v>
      </c>
      <c r="H33" s="273"/>
      <c r="I33" s="275"/>
      <c r="J33" s="136">
        <f>'01-Mapa de riesgo-UO'!AW34</f>
        <v>0</v>
      </c>
      <c r="K33" s="229"/>
      <c r="L33" s="228"/>
      <c r="M33" s="228"/>
      <c r="N33" s="228"/>
      <c r="O33" s="228"/>
      <c r="P33" s="228"/>
      <c r="Q33" s="228"/>
      <c r="R33" s="228"/>
      <c r="S33" s="270"/>
    </row>
    <row r="34" spans="1:19" ht="62.45" customHeight="1" x14ac:dyDescent="0.2">
      <c r="A34" s="271">
        <v>9</v>
      </c>
      <c r="B34" s="229">
        <f>'01-Mapa de riesgo-UO'!D35</f>
        <v>0</v>
      </c>
      <c r="C34" s="229">
        <f>+'01-Mapa de riesgo-UO'!F35</f>
        <v>0</v>
      </c>
      <c r="D34" s="273">
        <f>'01-Mapa de riesgo-UO'!J35</f>
        <v>0</v>
      </c>
      <c r="E34" s="273">
        <f>'01-Mapa de riesgo-UO'!K35</f>
        <v>0</v>
      </c>
      <c r="F34" s="273">
        <f>'01-Mapa de riesgo-UO'!L35</f>
        <v>0</v>
      </c>
      <c r="G34" s="125">
        <f>'01-Mapa de riesgo-UO'!I35</f>
        <v>0</v>
      </c>
      <c r="H34" s="273">
        <f>'01-Mapa de riesgo-UO'!M35</f>
        <v>0</v>
      </c>
      <c r="I34" s="275" t="str">
        <f>'01-Mapa de riesgo-UO'!AT35</f>
        <v>LEVE</v>
      </c>
      <c r="J34" s="136">
        <f>'01-Mapa de riesgo-UO'!AW35</f>
        <v>0</v>
      </c>
      <c r="K34" s="229" t="str">
        <f t="shared" ref="K34" si="5">IF(I34="GRAVE","Debe formularse",IF(I34="MODERADO", "Si el proceso lo requiere","NO"))</f>
        <v>NO</v>
      </c>
      <c r="L34" s="228"/>
      <c r="M34" s="228"/>
      <c r="N34" s="228"/>
      <c r="O34" s="228"/>
      <c r="P34" s="228"/>
      <c r="Q34" s="228"/>
      <c r="R34" s="228"/>
      <c r="S34" s="270"/>
    </row>
    <row r="35" spans="1:19" ht="62.45" customHeight="1" x14ac:dyDescent="0.2">
      <c r="A35" s="271"/>
      <c r="B35" s="229"/>
      <c r="C35" s="229"/>
      <c r="D35" s="273"/>
      <c r="E35" s="273"/>
      <c r="F35" s="273"/>
      <c r="G35" s="125">
        <f>'01-Mapa de riesgo-UO'!I36</f>
        <v>0</v>
      </c>
      <c r="H35" s="273"/>
      <c r="I35" s="275"/>
      <c r="J35" s="136">
        <f>'01-Mapa de riesgo-UO'!AW36</f>
        <v>0</v>
      </c>
      <c r="K35" s="229"/>
      <c r="L35" s="228"/>
      <c r="M35" s="228"/>
      <c r="N35" s="228"/>
      <c r="O35" s="228"/>
      <c r="P35" s="228"/>
      <c r="Q35" s="228"/>
      <c r="R35" s="228"/>
      <c r="S35" s="270"/>
    </row>
    <row r="36" spans="1:19" ht="62.45" customHeight="1" x14ac:dyDescent="0.2">
      <c r="A36" s="271"/>
      <c r="B36" s="229"/>
      <c r="C36" s="229"/>
      <c r="D36" s="273"/>
      <c r="E36" s="273"/>
      <c r="F36" s="273"/>
      <c r="G36" s="125">
        <f>'01-Mapa de riesgo-UO'!I37</f>
        <v>0</v>
      </c>
      <c r="H36" s="273"/>
      <c r="I36" s="275"/>
      <c r="J36" s="136">
        <f>'01-Mapa de riesgo-UO'!AW37</f>
        <v>0</v>
      </c>
      <c r="K36" s="229"/>
      <c r="L36" s="228"/>
      <c r="M36" s="228"/>
      <c r="N36" s="228"/>
      <c r="O36" s="228"/>
      <c r="P36" s="228"/>
      <c r="Q36" s="228"/>
      <c r="R36" s="228"/>
      <c r="S36" s="270"/>
    </row>
    <row r="37" spans="1:19" ht="62.45" customHeight="1" x14ac:dyDescent="0.2">
      <c r="A37" s="271">
        <v>10</v>
      </c>
      <c r="B37" s="229">
        <f>'01-Mapa de riesgo-UO'!D38</f>
        <v>0</v>
      </c>
      <c r="C37" s="229">
        <f>+'01-Mapa de riesgo-UO'!F38</f>
        <v>0</v>
      </c>
      <c r="D37" s="273">
        <f>'01-Mapa de riesgo-UO'!J38</f>
        <v>0</v>
      </c>
      <c r="E37" s="273">
        <f>'01-Mapa de riesgo-UO'!K38</f>
        <v>0</v>
      </c>
      <c r="F37" s="273">
        <f>'01-Mapa de riesgo-UO'!L38</f>
        <v>0</v>
      </c>
      <c r="G37" s="125">
        <f>'01-Mapa de riesgo-UO'!I38</f>
        <v>0</v>
      </c>
      <c r="H37" s="273">
        <f>'01-Mapa de riesgo-UO'!M38</f>
        <v>0</v>
      </c>
      <c r="I37" s="275" t="str">
        <f>'01-Mapa de riesgo-UO'!AT38</f>
        <v>LEVE</v>
      </c>
      <c r="J37" s="136">
        <f>'01-Mapa de riesgo-UO'!AW38</f>
        <v>0</v>
      </c>
      <c r="K37" s="229" t="str">
        <f t="shared" ref="K37" si="6">IF(I37="GRAVE","Debe formularse",IF(I37="MODERADO", "Si el proceso lo requiere","NO"))</f>
        <v>NO</v>
      </c>
      <c r="L37" s="228"/>
      <c r="M37" s="228"/>
      <c r="N37" s="228"/>
      <c r="O37" s="228"/>
      <c r="P37" s="228"/>
      <c r="Q37" s="228"/>
      <c r="R37" s="228"/>
      <c r="S37" s="270"/>
    </row>
    <row r="38" spans="1:19" ht="62.45" customHeight="1" x14ac:dyDescent="0.2">
      <c r="A38" s="271"/>
      <c r="B38" s="229"/>
      <c r="C38" s="229"/>
      <c r="D38" s="273"/>
      <c r="E38" s="273"/>
      <c r="F38" s="273"/>
      <c r="G38" s="125">
        <f>'01-Mapa de riesgo-UO'!I39</f>
        <v>0</v>
      </c>
      <c r="H38" s="273"/>
      <c r="I38" s="275"/>
      <c r="J38" s="136">
        <f>'01-Mapa de riesgo-UO'!AW39</f>
        <v>0</v>
      </c>
      <c r="K38" s="229"/>
      <c r="L38" s="228"/>
      <c r="M38" s="228"/>
      <c r="N38" s="228"/>
      <c r="O38" s="228"/>
      <c r="P38" s="228"/>
      <c r="Q38" s="228"/>
      <c r="R38" s="228"/>
      <c r="S38" s="270"/>
    </row>
    <row r="39" spans="1:19" ht="62.45" customHeight="1" x14ac:dyDescent="0.2">
      <c r="A39" s="271"/>
      <c r="B39" s="229"/>
      <c r="C39" s="229"/>
      <c r="D39" s="273"/>
      <c r="E39" s="273"/>
      <c r="F39" s="273"/>
      <c r="G39" s="125">
        <f>'01-Mapa de riesgo-UO'!I40</f>
        <v>0</v>
      </c>
      <c r="H39" s="273"/>
      <c r="I39" s="275"/>
      <c r="J39" s="136">
        <f>'01-Mapa de riesgo-UO'!AW40</f>
        <v>0</v>
      </c>
      <c r="K39" s="229"/>
      <c r="L39" s="228"/>
      <c r="M39" s="228"/>
      <c r="N39" s="228"/>
      <c r="O39" s="228"/>
      <c r="P39" s="228"/>
      <c r="Q39" s="228"/>
      <c r="R39" s="228"/>
      <c r="S39" s="270"/>
    </row>
    <row r="40" spans="1:19" ht="62.45" customHeight="1" x14ac:dyDescent="0.2">
      <c r="A40" s="271">
        <v>11</v>
      </c>
      <c r="B40" s="229">
        <f>'01-Mapa de riesgo-UO'!D41</f>
        <v>0</v>
      </c>
      <c r="C40" s="229">
        <f>+'01-Mapa de riesgo-UO'!F41</f>
        <v>0</v>
      </c>
      <c r="D40" s="273">
        <f>'01-Mapa de riesgo-UO'!J41</f>
        <v>0</v>
      </c>
      <c r="E40" s="273">
        <f>'01-Mapa de riesgo-UO'!K41</f>
        <v>0</v>
      </c>
      <c r="F40" s="273">
        <f>'01-Mapa de riesgo-UO'!L41</f>
        <v>0</v>
      </c>
      <c r="G40" s="125">
        <f>'01-Mapa de riesgo-UO'!I41</f>
        <v>0</v>
      </c>
      <c r="H40" s="273">
        <f>'01-Mapa de riesgo-UO'!M41</f>
        <v>0</v>
      </c>
      <c r="I40" s="275" t="str">
        <f>'01-Mapa de riesgo-UO'!AT41</f>
        <v>LEVE</v>
      </c>
      <c r="J40" s="136">
        <f>'01-Mapa de riesgo-UO'!AW41</f>
        <v>0</v>
      </c>
      <c r="K40" s="229" t="str">
        <f t="shared" ref="K40" si="7">IF(I40="GRAVE","Debe formularse",IF(I40="MODERADO", "Si el proceso lo requiere","NO"))</f>
        <v>NO</v>
      </c>
      <c r="L40" s="228"/>
      <c r="M40" s="228"/>
      <c r="N40" s="228"/>
      <c r="O40" s="228"/>
      <c r="P40" s="228"/>
      <c r="Q40" s="228"/>
      <c r="R40" s="228"/>
      <c r="S40" s="270"/>
    </row>
    <row r="41" spans="1:19" ht="62.45" customHeight="1" x14ac:dyDescent="0.2">
      <c r="A41" s="271"/>
      <c r="B41" s="229"/>
      <c r="C41" s="229"/>
      <c r="D41" s="273"/>
      <c r="E41" s="273"/>
      <c r="F41" s="273"/>
      <c r="G41" s="125">
        <f>'01-Mapa de riesgo-UO'!I42</f>
        <v>0</v>
      </c>
      <c r="H41" s="273"/>
      <c r="I41" s="275"/>
      <c r="J41" s="136">
        <f>'01-Mapa de riesgo-UO'!AW42</f>
        <v>0</v>
      </c>
      <c r="K41" s="229"/>
      <c r="L41" s="228"/>
      <c r="M41" s="228"/>
      <c r="N41" s="228"/>
      <c r="O41" s="228"/>
      <c r="P41" s="228"/>
      <c r="Q41" s="228"/>
      <c r="R41" s="228"/>
      <c r="S41" s="270"/>
    </row>
    <row r="42" spans="1:19" ht="62.45" customHeight="1" x14ac:dyDescent="0.2">
      <c r="A42" s="271"/>
      <c r="B42" s="229"/>
      <c r="C42" s="229"/>
      <c r="D42" s="273"/>
      <c r="E42" s="273"/>
      <c r="F42" s="273"/>
      <c r="G42" s="125">
        <f>'01-Mapa de riesgo-UO'!I43</f>
        <v>0</v>
      </c>
      <c r="H42" s="273"/>
      <c r="I42" s="275"/>
      <c r="J42" s="136">
        <f>'01-Mapa de riesgo-UO'!AW43</f>
        <v>0</v>
      </c>
      <c r="K42" s="229"/>
      <c r="L42" s="228"/>
      <c r="M42" s="228"/>
      <c r="N42" s="228"/>
      <c r="O42" s="228"/>
      <c r="P42" s="228"/>
      <c r="Q42" s="228"/>
      <c r="R42" s="228"/>
      <c r="S42" s="270"/>
    </row>
    <row r="43" spans="1:19" ht="62.45" customHeight="1" x14ac:dyDescent="0.2">
      <c r="A43" s="271">
        <v>12</v>
      </c>
      <c r="B43" s="229">
        <f>'01-Mapa de riesgo-UO'!D44</f>
        <v>0</v>
      </c>
      <c r="C43" s="229">
        <f>+'01-Mapa de riesgo-UO'!F44</f>
        <v>0</v>
      </c>
      <c r="D43" s="273">
        <f>'01-Mapa de riesgo-UO'!J44</f>
        <v>0</v>
      </c>
      <c r="E43" s="273">
        <f>'01-Mapa de riesgo-UO'!K44</f>
        <v>0</v>
      </c>
      <c r="F43" s="273">
        <f>'01-Mapa de riesgo-UO'!L44</f>
        <v>0</v>
      </c>
      <c r="G43" s="125">
        <f>'01-Mapa de riesgo-UO'!I44</f>
        <v>0</v>
      </c>
      <c r="H43" s="273">
        <f>'01-Mapa de riesgo-UO'!M44</f>
        <v>0</v>
      </c>
      <c r="I43" s="275" t="str">
        <f>'01-Mapa de riesgo-UO'!AT44</f>
        <v>LEVE</v>
      </c>
      <c r="J43" s="136">
        <f>'01-Mapa de riesgo-UO'!AW44</f>
        <v>0</v>
      </c>
      <c r="K43" s="229" t="str">
        <f t="shared" ref="K43" si="8">IF(I43="GRAVE","Debe formularse",IF(I43="MODERADO", "Si el proceso lo requiere","NO"))</f>
        <v>NO</v>
      </c>
      <c r="L43" s="228"/>
      <c r="M43" s="228"/>
      <c r="N43" s="228"/>
      <c r="O43" s="228"/>
      <c r="P43" s="228"/>
      <c r="Q43" s="228"/>
      <c r="R43" s="228"/>
      <c r="S43" s="270"/>
    </row>
    <row r="44" spans="1:19" ht="62.45" customHeight="1" x14ac:dyDescent="0.2">
      <c r="A44" s="271"/>
      <c r="B44" s="229"/>
      <c r="C44" s="229"/>
      <c r="D44" s="273"/>
      <c r="E44" s="273"/>
      <c r="F44" s="273"/>
      <c r="G44" s="125">
        <f>'01-Mapa de riesgo-UO'!I45</f>
        <v>0</v>
      </c>
      <c r="H44" s="273"/>
      <c r="I44" s="275"/>
      <c r="J44" s="136">
        <f>'01-Mapa de riesgo-UO'!AW45</f>
        <v>0</v>
      </c>
      <c r="K44" s="229"/>
      <c r="L44" s="228"/>
      <c r="M44" s="228"/>
      <c r="N44" s="228"/>
      <c r="O44" s="228"/>
      <c r="P44" s="228"/>
      <c r="Q44" s="228"/>
      <c r="R44" s="228"/>
      <c r="S44" s="270"/>
    </row>
    <row r="45" spans="1:19" ht="62.45" customHeight="1" x14ac:dyDescent="0.2">
      <c r="A45" s="271"/>
      <c r="B45" s="229"/>
      <c r="C45" s="229"/>
      <c r="D45" s="273"/>
      <c r="E45" s="273"/>
      <c r="F45" s="273"/>
      <c r="G45" s="125">
        <f>'01-Mapa de riesgo-UO'!I46</f>
        <v>0</v>
      </c>
      <c r="H45" s="273"/>
      <c r="I45" s="275"/>
      <c r="J45" s="136">
        <f>'01-Mapa de riesgo-UO'!AW46</f>
        <v>0</v>
      </c>
      <c r="K45" s="229"/>
      <c r="L45" s="228"/>
      <c r="M45" s="228"/>
      <c r="N45" s="228"/>
      <c r="O45" s="228"/>
      <c r="P45" s="228"/>
      <c r="Q45" s="228"/>
      <c r="R45" s="228"/>
      <c r="S45" s="270"/>
    </row>
    <row r="46" spans="1:19" ht="62.45" customHeight="1" x14ac:dyDescent="0.2">
      <c r="A46" s="271">
        <v>13</v>
      </c>
      <c r="B46" s="229">
        <f>'01-Mapa de riesgo-UO'!D47</f>
        <v>0</v>
      </c>
      <c r="C46" s="229">
        <f>+'01-Mapa de riesgo-UO'!F47</f>
        <v>0</v>
      </c>
      <c r="D46" s="273">
        <f>'01-Mapa de riesgo-UO'!J47</f>
        <v>0</v>
      </c>
      <c r="E46" s="273">
        <f>'01-Mapa de riesgo-UO'!K47</f>
        <v>0</v>
      </c>
      <c r="F46" s="273">
        <f>'01-Mapa de riesgo-UO'!L47</f>
        <v>0</v>
      </c>
      <c r="G46" s="125">
        <f>'01-Mapa de riesgo-UO'!I47</f>
        <v>0</v>
      </c>
      <c r="H46" s="273">
        <f>'01-Mapa de riesgo-UO'!M47</f>
        <v>0</v>
      </c>
      <c r="I46" s="275" t="str">
        <f>'01-Mapa de riesgo-UO'!AT47</f>
        <v>LEVE</v>
      </c>
      <c r="J46" s="136">
        <f>'01-Mapa de riesgo-UO'!AW47</f>
        <v>0</v>
      </c>
      <c r="K46" s="229" t="str">
        <f t="shared" ref="K46" si="9">IF(I46="GRAVE","Debe formularse",IF(I46="MODERADO", "Si el proceso lo requiere","NO"))</f>
        <v>NO</v>
      </c>
      <c r="L46" s="228"/>
      <c r="M46" s="228"/>
      <c r="N46" s="228"/>
      <c r="O46" s="228"/>
      <c r="P46" s="228"/>
      <c r="Q46" s="228"/>
      <c r="R46" s="228"/>
      <c r="S46" s="270"/>
    </row>
    <row r="47" spans="1:19" ht="62.45" customHeight="1" x14ac:dyDescent="0.2">
      <c r="A47" s="271"/>
      <c r="B47" s="229"/>
      <c r="C47" s="229"/>
      <c r="D47" s="273"/>
      <c r="E47" s="273"/>
      <c r="F47" s="273"/>
      <c r="G47" s="125">
        <f>'01-Mapa de riesgo-UO'!I48</f>
        <v>0</v>
      </c>
      <c r="H47" s="273"/>
      <c r="I47" s="275"/>
      <c r="J47" s="136">
        <f>'01-Mapa de riesgo-UO'!AW48</f>
        <v>0</v>
      </c>
      <c r="K47" s="229"/>
      <c r="L47" s="228"/>
      <c r="M47" s="228"/>
      <c r="N47" s="228"/>
      <c r="O47" s="228"/>
      <c r="P47" s="228"/>
      <c r="Q47" s="228"/>
      <c r="R47" s="228"/>
      <c r="S47" s="270"/>
    </row>
    <row r="48" spans="1:19" ht="62.45" customHeight="1" x14ac:dyDescent="0.2">
      <c r="A48" s="271"/>
      <c r="B48" s="229"/>
      <c r="C48" s="229"/>
      <c r="D48" s="273"/>
      <c r="E48" s="273"/>
      <c r="F48" s="273"/>
      <c r="G48" s="125">
        <f>'01-Mapa de riesgo-UO'!I49</f>
        <v>0</v>
      </c>
      <c r="H48" s="273"/>
      <c r="I48" s="275"/>
      <c r="J48" s="136">
        <f>'01-Mapa de riesgo-UO'!AW49</f>
        <v>0</v>
      </c>
      <c r="K48" s="229"/>
      <c r="L48" s="228"/>
      <c r="M48" s="228"/>
      <c r="N48" s="228"/>
      <c r="O48" s="228"/>
      <c r="P48" s="228"/>
      <c r="Q48" s="228"/>
      <c r="R48" s="228"/>
      <c r="S48" s="270"/>
    </row>
    <row r="49" spans="1:19" ht="62.45" customHeight="1" x14ac:dyDescent="0.2">
      <c r="A49" s="271">
        <v>14</v>
      </c>
      <c r="B49" s="229">
        <f>'01-Mapa de riesgo-UO'!D50</f>
        <v>0</v>
      </c>
      <c r="C49" s="229">
        <f>+'01-Mapa de riesgo-UO'!F50</f>
        <v>0</v>
      </c>
      <c r="D49" s="273">
        <f>'01-Mapa de riesgo-UO'!J50</f>
        <v>0</v>
      </c>
      <c r="E49" s="273">
        <f>'01-Mapa de riesgo-UO'!K50</f>
        <v>0</v>
      </c>
      <c r="F49" s="273">
        <f>'01-Mapa de riesgo-UO'!L50</f>
        <v>0</v>
      </c>
      <c r="G49" s="125">
        <f>'01-Mapa de riesgo-UO'!I50</f>
        <v>0</v>
      </c>
      <c r="H49" s="273">
        <f>'01-Mapa de riesgo-UO'!M50</f>
        <v>0</v>
      </c>
      <c r="I49" s="275" t="str">
        <f>'01-Mapa de riesgo-UO'!AT50</f>
        <v>LEVE</v>
      </c>
      <c r="J49" s="136">
        <f>'01-Mapa de riesgo-UO'!AW50</f>
        <v>0</v>
      </c>
      <c r="K49" s="229" t="str">
        <f t="shared" ref="K49" si="10">IF(I49="GRAVE","Debe formularse",IF(I49="MODERADO", "Si el proceso lo requiere","NO"))</f>
        <v>NO</v>
      </c>
      <c r="L49" s="228"/>
      <c r="M49" s="228"/>
      <c r="N49" s="228"/>
      <c r="O49" s="228"/>
      <c r="P49" s="228"/>
      <c r="Q49" s="228"/>
      <c r="R49" s="228"/>
      <c r="S49" s="270"/>
    </row>
    <row r="50" spans="1:19" ht="62.45" customHeight="1" x14ac:dyDescent="0.2">
      <c r="A50" s="271"/>
      <c r="B50" s="229"/>
      <c r="C50" s="229"/>
      <c r="D50" s="273"/>
      <c r="E50" s="273"/>
      <c r="F50" s="273"/>
      <c r="G50" s="125">
        <f>'01-Mapa de riesgo-UO'!I51</f>
        <v>0</v>
      </c>
      <c r="H50" s="273"/>
      <c r="I50" s="275"/>
      <c r="J50" s="136">
        <f>'01-Mapa de riesgo-UO'!AW51</f>
        <v>0</v>
      </c>
      <c r="K50" s="229"/>
      <c r="L50" s="228"/>
      <c r="M50" s="228"/>
      <c r="N50" s="228"/>
      <c r="O50" s="228"/>
      <c r="P50" s="228"/>
      <c r="Q50" s="228"/>
      <c r="R50" s="228"/>
      <c r="S50" s="270"/>
    </row>
    <row r="51" spans="1:19" ht="62.45" customHeight="1" x14ac:dyDescent="0.2">
      <c r="A51" s="271"/>
      <c r="B51" s="229"/>
      <c r="C51" s="229"/>
      <c r="D51" s="273"/>
      <c r="E51" s="273"/>
      <c r="F51" s="273"/>
      <c r="G51" s="125">
        <f>'01-Mapa de riesgo-UO'!I52</f>
        <v>0</v>
      </c>
      <c r="H51" s="273"/>
      <c r="I51" s="275"/>
      <c r="J51" s="136">
        <f>'01-Mapa de riesgo-UO'!AW52</f>
        <v>0</v>
      </c>
      <c r="K51" s="229"/>
      <c r="L51" s="228"/>
      <c r="M51" s="228"/>
      <c r="N51" s="228"/>
      <c r="O51" s="228"/>
      <c r="P51" s="228"/>
      <c r="Q51" s="228"/>
      <c r="R51" s="228"/>
      <c r="S51" s="270"/>
    </row>
    <row r="52" spans="1:19" ht="62.45" customHeight="1" x14ac:dyDescent="0.2">
      <c r="A52" s="271">
        <v>15</v>
      </c>
      <c r="B52" s="229">
        <f>'01-Mapa de riesgo-UO'!D53</f>
        <v>0</v>
      </c>
      <c r="C52" s="229">
        <f>+'01-Mapa de riesgo-UO'!F53</f>
        <v>0</v>
      </c>
      <c r="D52" s="273">
        <f>'01-Mapa de riesgo-UO'!J53</f>
        <v>0</v>
      </c>
      <c r="E52" s="273">
        <f>'01-Mapa de riesgo-UO'!K53</f>
        <v>0</v>
      </c>
      <c r="F52" s="273">
        <f>'01-Mapa de riesgo-UO'!L53</f>
        <v>0</v>
      </c>
      <c r="G52" s="125">
        <f>'01-Mapa de riesgo-UO'!I53</f>
        <v>0</v>
      </c>
      <c r="H52" s="273">
        <f>'01-Mapa de riesgo-UO'!M53</f>
        <v>0</v>
      </c>
      <c r="I52" s="275" t="str">
        <f>'01-Mapa de riesgo-UO'!AT53</f>
        <v>LEVE</v>
      </c>
      <c r="J52" s="136">
        <f>'01-Mapa de riesgo-UO'!AW53</f>
        <v>0</v>
      </c>
      <c r="K52" s="229" t="str">
        <f t="shared" ref="K52" si="11">IF(I52="GRAVE","Debe formularse",IF(I52="MODERADO", "Si el proceso lo requiere","NO"))</f>
        <v>NO</v>
      </c>
      <c r="L52" s="228"/>
      <c r="M52" s="228"/>
      <c r="N52" s="228"/>
      <c r="O52" s="228"/>
      <c r="P52" s="228"/>
      <c r="Q52" s="228"/>
      <c r="R52" s="228"/>
      <c r="S52" s="270"/>
    </row>
    <row r="53" spans="1:19" ht="62.45" customHeight="1" x14ac:dyDescent="0.2">
      <c r="A53" s="271"/>
      <c r="B53" s="229"/>
      <c r="C53" s="229"/>
      <c r="D53" s="273"/>
      <c r="E53" s="273"/>
      <c r="F53" s="273"/>
      <c r="G53" s="125">
        <f>'01-Mapa de riesgo-UO'!I54</f>
        <v>0</v>
      </c>
      <c r="H53" s="273"/>
      <c r="I53" s="275"/>
      <c r="J53" s="136">
        <f>'01-Mapa de riesgo-UO'!AW54</f>
        <v>0</v>
      </c>
      <c r="K53" s="229"/>
      <c r="L53" s="228"/>
      <c r="M53" s="228"/>
      <c r="N53" s="228"/>
      <c r="O53" s="228"/>
      <c r="P53" s="228"/>
      <c r="Q53" s="228"/>
      <c r="R53" s="228"/>
      <c r="S53" s="270"/>
    </row>
    <row r="54" spans="1:19" ht="62.45" customHeight="1" x14ac:dyDescent="0.2">
      <c r="A54" s="271"/>
      <c r="B54" s="229"/>
      <c r="C54" s="229"/>
      <c r="D54" s="273"/>
      <c r="E54" s="273"/>
      <c r="F54" s="273"/>
      <c r="G54" s="125">
        <f>'01-Mapa de riesgo-UO'!I55</f>
        <v>0</v>
      </c>
      <c r="H54" s="273"/>
      <c r="I54" s="275"/>
      <c r="J54" s="136">
        <f>'01-Mapa de riesgo-UO'!AW55</f>
        <v>0</v>
      </c>
      <c r="K54" s="229"/>
      <c r="L54" s="228"/>
      <c r="M54" s="228"/>
      <c r="N54" s="228"/>
      <c r="O54" s="228"/>
      <c r="P54" s="228"/>
      <c r="Q54" s="228"/>
      <c r="R54" s="228"/>
      <c r="S54" s="270"/>
    </row>
    <row r="55" spans="1:19" ht="62.45" customHeight="1" x14ac:dyDescent="0.2">
      <c r="A55" s="271">
        <v>16</v>
      </c>
      <c r="B55" s="229">
        <f>'01-Mapa de riesgo-UO'!D56</f>
        <v>0</v>
      </c>
      <c r="C55" s="229">
        <f>+'01-Mapa de riesgo-UO'!F56</f>
        <v>0</v>
      </c>
      <c r="D55" s="273">
        <f>'01-Mapa de riesgo-UO'!J56</f>
        <v>0</v>
      </c>
      <c r="E55" s="273">
        <f>'01-Mapa de riesgo-UO'!K56</f>
        <v>0</v>
      </c>
      <c r="F55" s="273">
        <f>'01-Mapa de riesgo-UO'!L56</f>
        <v>0</v>
      </c>
      <c r="G55" s="125">
        <f>'01-Mapa de riesgo-UO'!I56</f>
        <v>0</v>
      </c>
      <c r="H55" s="273">
        <f>'01-Mapa de riesgo-UO'!M56</f>
        <v>0</v>
      </c>
      <c r="I55" s="275" t="str">
        <f>'01-Mapa de riesgo-UO'!AT56</f>
        <v>LEVE</v>
      </c>
      <c r="J55" s="136">
        <f>'01-Mapa de riesgo-UO'!AW56</f>
        <v>0</v>
      </c>
      <c r="K55" s="229" t="str">
        <f t="shared" ref="K55" si="12">IF(I55="GRAVE","Debe formularse",IF(I55="MODERADO", "Si el proceso lo requiere","NO"))</f>
        <v>NO</v>
      </c>
      <c r="L55" s="228"/>
      <c r="M55" s="228"/>
      <c r="N55" s="228"/>
      <c r="O55" s="228"/>
      <c r="P55" s="228"/>
      <c r="Q55" s="228"/>
      <c r="R55" s="228"/>
      <c r="S55" s="270"/>
    </row>
    <row r="56" spans="1:19" ht="62.45" customHeight="1" x14ac:dyDescent="0.2">
      <c r="A56" s="271"/>
      <c r="B56" s="229"/>
      <c r="C56" s="229"/>
      <c r="D56" s="273"/>
      <c r="E56" s="273"/>
      <c r="F56" s="273"/>
      <c r="G56" s="125">
        <f>'01-Mapa de riesgo-UO'!I57</f>
        <v>0</v>
      </c>
      <c r="H56" s="273"/>
      <c r="I56" s="275"/>
      <c r="J56" s="136">
        <f>'01-Mapa de riesgo-UO'!AW57</f>
        <v>0</v>
      </c>
      <c r="K56" s="229"/>
      <c r="L56" s="228"/>
      <c r="M56" s="228"/>
      <c r="N56" s="228"/>
      <c r="O56" s="228"/>
      <c r="P56" s="228"/>
      <c r="Q56" s="228"/>
      <c r="R56" s="228"/>
      <c r="S56" s="270"/>
    </row>
    <row r="57" spans="1:19" ht="62.45" customHeight="1" x14ac:dyDescent="0.2">
      <c r="A57" s="271"/>
      <c r="B57" s="229"/>
      <c r="C57" s="229"/>
      <c r="D57" s="273"/>
      <c r="E57" s="273"/>
      <c r="F57" s="273"/>
      <c r="G57" s="125">
        <f>'01-Mapa de riesgo-UO'!I58</f>
        <v>0</v>
      </c>
      <c r="H57" s="273"/>
      <c r="I57" s="275"/>
      <c r="J57" s="136">
        <f>'01-Mapa de riesgo-UO'!AW58</f>
        <v>0</v>
      </c>
      <c r="K57" s="229"/>
      <c r="L57" s="228"/>
      <c r="M57" s="228"/>
      <c r="N57" s="228"/>
      <c r="O57" s="228"/>
      <c r="P57" s="228"/>
      <c r="Q57" s="228"/>
      <c r="R57" s="228"/>
      <c r="S57" s="270"/>
    </row>
    <row r="58" spans="1:19" ht="62.45" customHeight="1" x14ac:dyDescent="0.2">
      <c r="A58" s="271">
        <v>17</v>
      </c>
      <c r="B58" s="229">
        <f>'01-Mapa de riesgo-UO'!D59</f>
        <v>0</v>
      </c>
      <c r="C58" s="229">
        <f>+'01-Mapa de riesgo-UO'!F59</f>
        <v>0</v>
      </c>
      <c r="D58" s="273">
        <f>'01-Mapa de riesgo-UO'!J59</f>
        <v>0</v>
      </c>
      <c r="E58" s="273">
        <f>'01-Mapa de riesgo-UO'!K59</f>
        <v>0</v>
      </c>
      <c r="F58" s="273">
        <f>'01-Mapa de riesgo-UO'!L59</f>
        <v>0</v>
      </c>
      <c r="G58" s="125">
        <f>'01-Mapa de riesgo-UO'!I59</f>
        <v>0</v>
      </c>
      <c r="H58" s="273">
        <f>'01-Mapa de riesgo-UO'!M59</f>
        <v>0</v>
      </c>
      <c r="I58" s="275" t="str">
        <f>'01-Mapa de riesgo-UO'!AT59</f>
        <v>LEVE</v>
      </c>
      <c r="J58" s="136">
        <f>'01-Mapa de riesgo-UO'!AW59</f>
        <v>0</v>
      </c>
      <c r="K58" s="229" t="str">
        <f t="shared" ref="K58" si="13">IF(I58="GRAVE","Debe formularse",IF(I58="MODERADO", "Si el proceso lo requiere","NO"))</f>
        <v>NO</v>
      </c>
      <c r="L58" s="228"/>
      <c r="M58" s="228"/>
      <c r="N58" s="228"/>
      <c r="O58" s="228"/>
      <c r="P58" s="228"/>
      <c r="Q58" s="228"/>
      <c r="R58" s="228"/>
      <c r="S58" s="270"/>
    </row>
    <row r="59" spans="1:19" ht="62.45" customHeight="1" x14ac:dyDescent="0.2">
      <c r="A59" s="271"/>
      <c r="B59" s="229"/>
      <c r="C59" s="229"/>
      <c r="D59" s="273"/>
      <c r="E59" s="273"/>
      <c r="F59" s="273"/>
      <c r="G59" s="125">
        <f>'01-Mapa de riesgo-UO'!I60</f>
        <v>0</v>
      </c>
      <c r="H59" s="273"/>
      <c r="I59" s="275"/>
      <c r="J59" s="136">
        <f>'01-Mapa de riesgo-UO'!AW60</f>
        <v>0</v>
      </c>
      <c r="K59" s="229"/>
      <c r="L59" s="228"/>
      <c r="M59" s="228"/>
      <c r="N59" s="228"/>
      <c r="O59" s="228"/>
      <c r="P59" s="228"/>
      <c r="Q59" s="228"/>
      <c r="R59" s="228"/>
      <c r="S59" s="270"/>
    </row>
    <row r="60" spans="1:19" ht="62.45" customHeight="1" x14ac:dyDescent="0.2">
      <c r="A60" s="271"/>
      <c r="B60" s="229"/>
      <c r="C60" s="229"/>
      <c r="D60" s="273"/>
      <c r="E60" s="273"/>
      <c r="F60" s="273"/>
      <c r="G60" s="125">
        <f>'01-Mapa de riesgo-UO'!I61</f>
        <v>0</v>
      </c>
      <c r="H60" s="273"/>
      <c r="I60" s="275"/>
      <c r="J60" s="136">
        <f>'01-Mapa de riesgo-UO'!AW61</f>
        <v>0</v>
      </c>
      <c r="K60" s="229"/>
      <c r="L60" s="228"/>
      <c r="M60" s="228"/>
      <c r="N60" s="228"/>
      <c r="O60" s="228"/>
      <c r="P60" s="228"/>
      <c r="Q60" s="228"/>
      <c r="R60" s="228"/>
      <c r="S60" s="270"/>
    </row>
    <row r="61" spans="1:19" ht="62.45" customHeight="1" x14ac:dyDescent="0.2">
      <c r="A61" s="271">
        <v>18</v>
      </c>
      <c r="B61" s="229">
        <f>'01-Mapa de riesgo-UO'!D62</f>
        <v>0</v>
      </c>
      <c r="C61" s="229">
        <f>+'01-Mapa de riesgo-UO'!F62</f>
        <v>0</v>
      </c>
      <c r="D61" s="273">
        <f>'01-Mapa de riesgo-UO'!J62</f>
        <v>0</v>
      </c>
      <c r="E61" s="273">
        <f>'01-Mapa de riesgo-UO'!K62</f>
        <v>0</v>
      </c>
      <c r="F61" s="273">
        <f>'01-Mapa de riesgo-UO'!L62</f>
        <v>0</v>
      </c>
      <c r="G61" s="125">
        <f>'01-Mapa de riesgo-UO'!I62</f>
        <v>0</v>
      </c>
      <c r="H61" s="273">
        <f>'01-Mapa de riesgo-UO'!M62</f>
        <v>0</v>
      </c>
      <c r="I61" s="275" t="str">
        <f>'01-Mapa de riesgo-UO'!AT62</f>
        <v>LEVE</v>
      </c>
      <c r="J61" s="136">
        <f>'01-Mapa de riesgo-UO'!AW62</f>
        <v>0</v>
      </c>
      <c r="K61" s="229" t="str">
        <f t="shared" ref="K61" si="14">IF(I61="GRAVE","Debe formularse",IF(I61="MODERADO", "Si el proceso lo requiere","NO"))</f>
        <v>NO</v>
      </c>
      <c r="L61" s="228"/>
      <c r="M61" s="228"/>
      <c r="N61" s="228"/>
      <c r="O61" s="228"/>
      <c r="P61" s="228"/>
      <c r="Q61" s="228"/>
      <c r="R61" s="228"/>
      <c r="S61" s="270"/>
    </row>
    <row r="62" spans="1:19" ht="62.45" customHeight="1" x14ac:dyDescent="0.2">
      <c r="A62" s="271"/>
      <c r="B62" s="229"/>
      <c r="C62" s="229"/>
      <c r="D62" s="273"/>
      <c r="E62" s="273"/>
      <c r="F62" s="273"/>
      <c r="G62" s="125">
        <f>'01-Mapa de riesgo-UO'!I63</f>
        <v>0</v>
      </c>
      <c r="H62" s="273"/>
      <c r="I62" s="275"/>
      <c r="J62" s="136">
        <f>'01-Mapa de riesgo-UO'!AW63</f>
        <v>0</v>
      </c>
      <c r="K62" s="229"/>
      <c r="L62" s="228"/>
      <c r="M62" s="228"/>
      <c r="N62" s="228"/>
      <c r="O62" s="228"/>
      <c r="P62" s="228"/>
      <c r="Q62" s="228"/>
      <c r="R62" s="228"/>
      <c r="S62" s="270"/>
    </row>
    <row r="63" spans="1:19" ht="62.45" customHeight="1" x14ac:dyDescent="0.2">
      <c r="A63" s="271"/>
      <c r="B63" s="229"/>
      <c r="C63" s="229"/>
      <c r="D63" s="273"/>
      <c r="E63" s="273"/>
      <c r="F63" s="273"/>
      <c r="G63" s="125">
        <f>'01-Mapa de riesgo-UO'!I64</f>
        <v>0</v>
      </c>
      <c r="H63" s="273"/>
      <c r="I63" s="275"/>
      <c r="J63" s="136">
        <f>'01-Mapa de riesgo-UO'!AW64</f>
        <v>0</v>
      </c>
      <c r="K63" s="229"/>
      <c r="L63" s="228"/>
      <c r="M63" s="228"/>
      <c r="N63" s="228"/>
      <c r="O63" s="228"/>
      <c r="P63" s="228"/>
      <c r="Q63" s="228"/>
      <c r="R63" s="228"/>
      <c r="S63" s="270"/>
    </row>
    <row r="64" spans="1:19" ht="62.45" customHeight="1" x14ac:dyDescent="0.2">
      <c r="A64" s="271">
        <v>19</v>
      </c>
      <c r="B64" s="229">
        <f>'01-Mapa de riesgo-UO'!D65</f>
        <v>0</v>
      </c>
      <c r="C64" s="229">
        <f>+'01-Mapa de riesgo-UO'!F65</f>
        <v>0</v>
      </c>
      <c r="D64" s="273">
        <f>'01-Mapa de riesgo-UO'!J65</f>
        <v>0</v>
      </c>
      <c r="E64" s="273">
        <f>'01-Mapa de riesgo-UO'!K65</f>
        <v>0</v>
      </c>
      <c r="F64" s="273">
        <f>'01-Mapa de riesgo-UO'!L65</f>
        <v>0</v>
      </c>
      <c r="G64" s="125">
        <f>'01-Mapa de riesgo-UO'!I65</f>
        <v>0</v>
      </c>
      <c r="H64" s="273">
        <f>'01-Mapa de riesgo-UO'!M65</f>
        <v>0</v>
      </c>
      <c r="I64" s="275" t="str">
        <f>'01-Mapa de riesgo-UO'!AT65</f>
        <v>LEVE</v>
      </c>
      <c r="J64" s="136">
        <f>'01-Mapa de riesgo-UO'!AW65</f>
        <v>0</v>
      </c>
      <c r="K64" s="229" t="str">
        <f t="shared" ref="K64" si="15">IF(I64="GRAVE","Debe formularse",IF(I64="MODERADO", "Si el proceso lo requiere","NO"))</f>
        <v>NO</v>
      </c>
      <c r="L64" s="228"/>
      <c r="M64" s="228"/>
      <c r="N64" s="228"/>
      <c r="O64" s="228"/>
      <c r="P64" s="228"/>
      <c r="Q64" s="228"/>
      <c r="R64" s="228"/>
      <c r="S64" s="270"/>
    </row>
    <row r="65" spans="1:19" ht="62.45" customHeight="1" x14ac:dyDescent="0.2">
      <c r="A65" s="271"/>
      <c r="B65" s="229"/>
      <c r="C65" s="229"/>
      <c r="D65" s="273"/>
      <c r="E65" s="273"/>
      <c r="F65" s="273"/>
      <c r="G65" s="125">
        <f>'01-Mapa de riesgo-UO'!I66</f>
        <v>0</v>
      </c>
      <c r="H65" s="273"/>
      <c r="I65" s="275"/>
      <c r="J65" s="136">
        <f>'01-Mapa de riesgo-UO'!AW66</f>
        <v>0</v>
      </c>
      <c r="K65" s="229"/>
      <c r="L65" s="228"/>
      <c r="M65" s="228"/>
      <c r="N65" s="228"/>
      <c r="O65" s="228"/>
      <c r="P65" s="228"/>
      <c r="Q65" s="228"/>
      <c r="R65" s="228"/>
      <c r="S65" s="270"/>
    </row>
    <row r="66" spans="1:19" ht="62.45" customHeight="1" x14ac:dyDescent="0.2">
      <c r="A66" s="271"/>
      <c r="B66" s="229"/>
      <c r="C66" s="229"/>
      <c r="D66" s="273"/>
      <c r="E66" s="273"/>
      <c r="F66" s="273"/>
      <c r="G66" s="125">
        <f>'01-Mapa de riesgo-UO'!I67</f>
        <v>0</v>
      </c>
      <c r="H66" s="273"/>
      <c r="I66" s="275"/>
      <c r="J66" s="136">
        <f>'01-Mapa de riesgo-UO'!AW67</f>
        <v>0</v>
      </c>
      <c r="K66" s="229"/>
      <c r="L66" s="228"/>
      <c r="M66" s="228"/>
      <c r="N66" s="228"/>
      <c r="O66" s="228"/>
      <c r="P66" s="228"/>
      <c r="Q66" s="228"/>
      <c r="R66" s="228"/>
      <c r="S66" s="270"/>
    </row>
    <row r="67" spans="1:19" ht="62.45" customHeight="1" x14ac:dyDescent="0.2">
      <c r="A67" s="271">
        <v>20</v>
      </c>
      <c r="B67" s="229">
        <f>'01-Mapa de riesgo-UO'!D68</f>
        <v>0</v>
      </c>
      <c r="C67" s="229">
        <f>+'01-Mapa de riesgo-UO'!F68</f>
        <v>0</v>
      </c>
      <c r="D67" s="273">
        <f>'01-Mapa de riesgo-UO'!J68</f>
        <v>0</v>
      </c>
      <c r="E67" s="273">
        <f>'01-Mapa de riesgo-UO'!K68</f>
        <v>0</v>
      </c>
      <c r="F67" s="273">
        <f>'01-Mapa de riesgo-UO'!L68</f>
        <v>0</v>
      </c>
      <c r="G67" s="125">
        <f>'01-Mapa de riesgo-UO'!I68</f>
        <v>0</v>
      </c>
      <c r="H67" s="273">
        <f>'01-Mapa de riesgo-UO'!M68</f>
        <v>0</v>
      </c>
      <c r="I67" s="275" t="str">
        <f>'01-Mapa de riesgo-UO'!AT68</f>
        <v>LEVE</v>
      </c>
      <c r="J67" s="136">
        <f>'01-Mapa de riesgo-UO'!AW68</f>
        <v>0</v>
      </c>
      <c r="K67" s="229" t="str">
        <f t="shared" ref="K67" si="16">IF(I67="GRAVE","Debe formularse",IF(I67="MODERADO", "Si el proceso lo requiere","NO"))</f>
        <v>NO</v>
      </c>
      <c r="L67" s="228"/>
      <c r="M67" s="228"/>
      <c r="N67" s="228"/>
      <c r="O67" s="228"/>
      <c r="P67" s="228"/>
      <c r="Q67" s="228"/>
      <c r="R67" s="228"/>
      <c r="S67" s="270"/>
    </row>
    <row r="68" spans="1:19" ht="62.45" customHeight="1" x14ac:dyDescent="0.2">
      <c r="A68" s="271"/>
      <c r="B68" s="229"/>
      <c r="C68" s="229"/>
      <c r="D68" s="273"/>
      <c r="E68" s="273"/>
      <c r="F68" s="273"/>
      <c r="G68" s="125">
        <f>'01-Mapa de riesgo-UO'!I69</f>
        <v>0</v>
      </c>
      <c r="H68" s="273"/>
      <c r="I68" s="275"/>
      <c r="J68" s="136">
        <f>'01-Mapa de riesgo-UO'!AW69</f>
        <v>0</v>
      </c>
      <c r="K68" s="229"/>
      <c r="L68" s="228"/>
      <c r="M68" s="228"/>
      <c r="N68" s="228"/>
      <c r="O68" s="228"/>
      <c r="P68" s="228"/>
      <c r="Q68" s="228"/>
      <c r="R68" s="228"/>
      <c r="S68" s="270"/>
    </row>
    <row r="69" spans="1:19" ht="62.45" customHeight="1" x14ac:dyDescent="0.2">
      <c r="A69" s="271"/>
      <c r="B69" s="229"/>
      <c r="C69" s="229"/>
      <c r="D69" s="273"/>
      <c r="E69" s="273"/>
      <c r="F69" s="273"/>
      <c r="G69" s="125">
        <f>'01-Mapa de riesgo-UO'!I70</f>
        <v>0</v>
      </c>
      <c r="H69" s="273"/>
      <c r="I69" s="275"/>
      <c r="J69" s="136">
        <f>'01-Mapa de riesgo-UO'!AW70</f>
        <v>0</v>
      </c>
      <c r="K69" s="229"/>
      <c r="L69" s="228"/>
      <c r="M69" s="228"/>
      <c r="N69" s="228"/>
      <c r="O69" s="228"/>
      <c r="P69" s="228"/>
      <c r="Q69" s="228"/>
      <c r="R69" s="228"/>
      <c r="S69" s="270"/>
    </row>
    <row r="70" spans="1:19" ht="62.45" customHeight="1" x14ac:dyDescent="0.2">
      <c r="A70" s="271">
        <v>21</v>
      </c>
      <c r="B70" s="229">
        <f>'01-Mapa de riesgo-UO'!D71</f>
        <v>0</v>
      </c>
      <c r="C70" s="229">
        <f>+'01-Mapa de riesgo-UO'!F71</f>
        <v>0</v>
      </c>
      <c r="D70" s="273">
        <f>'01-Mapa de riesgo-UO'!J71</f>
        <v>0</v>
      </c>
      <c r="E70" s="273">
        <f>'01-Mapa de riesgo-UO'!K71</f>
        <v>0</v>
      </c>
      <c r="F70" s="273">
        <f>'01-Mapa de riesgo-UO'!L71</f>
        <v>0</v>
      </c>
      <c r="G70" s="125">
        <f>'01-Mapa de riesgo-UO'!I71</f>
        <v>0</v>
      </c>
      <c r="H70" s="273">
        <f>'01-Mapa de riesgo-UO'!M71</f>
        <v>0</v>
      </c>
      <c r="I70" s="275" t="str">
        <f>'01-Mapa de riesgo-UO'!AT71</f>
        <v>LEVE</v>
      </c>
      <c r="J70" s="136">
        <f>'01-Mapa de riesgo-UO'!AW71</f>
        <v>0</v>
      </c>
      <c r="K70" s="229" t="str">
        <f t="shared" ref="K70" si="17">IF(I70="GRAVE","Debe formularse",IF(I70="MODERADO", "Si el proceso lo requiere","NO"))</f>
        <v>NO</v>
      </c>
      <c r="L70" s="228"/>
      <c r="M70" s="228"/>
      <c r="N70" s="228"/>
      <c r="O70" s="228"/>
      <c r="P70" s="228"/>
      <c r="Q70" s="228"/>
      <c r="R70" s="228"/>
      <c r="S70" s="270"/>
    </row>
    <row r="71" spans="1:19" ht="62.45" customHeight="1" x14ac:dyDescent="0.2">
      <c r="A71" s="271"/>
      <c r="B71" s="229"/>
      <c r="C71" s="229"/>
      <c r="D71" s="273"/>
      <c r="E71" s="273"/>
      <c r="F71" s="273"/>
      <c r="G71" s="125">
        <f>'01-Mapa de riesgo-UO'!I72</f>
        <v>0</v>
      </c>
      <c r="H71" s="273"/>
      <c r="I71" s="275"/>
      <c r="J71" s="136">
        <f>'01-Mapa de riesgo-UO'!AW72</f>
        <v>0</v>
      </c>
      <c r="K71" s="229"/>
      <c r="L71" s="228"/>
      <c r="M71" s="228"/>
      <c r="N71" s="228"/>
      <c r="O71" s="228"/>
      <c r="P71" s="228"/>
      <c r="Q71" s="228"/>
      <c r="R71" s="228"/>
      <c r="S71" s="270"/>
    </row>
    <row r="72" spans="1:19" ht="62.45" customHeight="1" x14ac:dyDescent="0.2">
      <c r="A72" s="271"/>
      <c r="B72" s="229"/>
      <c r="C72" s="229"/>
      <c r="D72" s="273"/>
      <c r="E72" s="273"/>
      <c r="F72" s="273"/>
      <c r="G72" s="125">
        <f>'01-Mapa de riesgo-UO'!I73</f>
        <v>0</v>
      </c>
      <c r="H72" s="273"/>
      <c r="I72" s="275"/>
      <c r="J72" s="136">
        <f>'01-Mapa de riesgo-UO'!AW73</f>
        <v>0</v>
      </c>
      <c r="K72" s="229"/>
      <c r="L72" s="228"/>
      <c r="M72" s="228"/>
      <c r="N72" s="228"/>
      <c r="O72" s="228"/>
      <c r="P72" s="228"/>
      <c r="Q72" s="228"/>
      <c r="R72" s="228"/>
      <c r="S72" s="270"/>
    </row>
    <row r="73" spans="1:19" ht="62.45" customHeight="1" x14ac:dyDescent="0.2">
      <c r="A73" s="271">
        <v>22</v>
      </c>
      <c r="B73" s="229">
        <f>'01-Mapa de riesgo-UO'!D74</f>
        <v>0</v>
      </c>
      <c r="C73" s="229">
        <f>+'01-Mapa de riesgo-UO'!F74</f>
        <v>0</v>
      </c>
      <c r="D73" s="273">
        <f>'01-Mapa de riesgo-UO'!J74</f>
        <v>0</v>
      </c>
      <c r="E73" s="273">
        <f>'01-Mapa de riesgo-UO'!K74</f>
        <v>0</v>
      </c>
      <c r="F73" s="273">
        <f>'01-Mapa de riesgo-UO'!L74</f>
        <v>0</v>
      </c>
      <c r="G73" s="125">
        <f>'01-Mapa de riesgo-UO'!I74</f>
        <v>0</v>
      </c>
      <c r="H73" s="273">
        <f>'01-Mapa de riesgo-UO'!M74</f>
        <v>0</v>
      </c>
      <c r="I73" s="275" t="str">
        <f>'01-Mapa de riesgo-UO'!AT74</f>
        <v>GRAVE</v>
      </c>
      <c r="J73" s="136" t="str">
        <f>'01-Mapa de riesgo-UO'!AW74</f>
        <v>EVITAR</v>
      </c>
      <c r="K73" s="229" t="str">
        <f t="shared" ref="K73" si="18">IF(I73="GRAVE","Debe formularse",IF(I73="MODERADO", "Si el proceso lo requiere","NO"))</f>
        <v>Debe formularse</v>
      </c>
      <c r="L73" s="228"/>
      <c r="M73" s="228"/>
      <c r="N73" s="228"/>
      <c r="O73" s="228"/>
      <c r="P73" s="228"/>
      <c r="Q73" s="228"/>
      <c r="R73" s="228"/>
      <c r="S73" s="270"/>
    </row>
    <row r="74" spans="1:19" ht="62.45" customHeight="1" x14ac:dyDescent="0.2">
      <c r="A74" s="271"/>
      <c r="B74" s="229"/>
      <c r="C74" s="229"/>
      <c r="D74" s="273"/>
      <c r="E74" s="273"/>
      <c r="F74" s="273"/>
      <c r="G74" s="125">
        <f>'01-Mapa de riesgo-UO'!I75</f>
        <v>0</v>
      </c>
      <c r="H74" s="273"/>
      <c r="I74" s="275"/>
      <c r="J74" s="136" t="str">
        <f>'01-Mapa de riesgo-UO'!AW75</f>
        <v>REDUCIR</v>
      </c>
      <c r="K74" s="229"/>
      <c r="L74" s="228"/>
      <c r="M74" s="228"/>
      <c r="N74" s="228"/>
      <c r="O74" s="228"/>
      <c r="P74" s="228"/>
      <c r="Q74" s="228"/>
      <c r="R74" s="228"/>
      <c r="S74" s="270"/>
    </row>
    <row r="75" spans="1:19" ht="62.45" customHeight="1" thickBot="1" x14ac:dyDescent="0.25">
      <c r="A75" s="272"/>
      <c r="B75" s="269"/>
      <c r="C75" s="269"/>
      <c r="D75" s="274"/>
      <c r="E75" s="274"/>
      <c r="F75" s="274"/>
      <c r="G75" s="204">
        <f>'01-Mapa de riesgo-UO'!I76</f>
        <v>0</v>
      </c>
      <c r="H75" s="274"/>
      <c r="I75" s="276"/>
      <c r="J75" s="205">
        <f>'01-Mapa de riesgo-UO'!AW76</f>
        <v>0</v>
      </c>
      <c r="K75" s="269"/>
      <c r="L75" s="277"/>
      <c r="M75" s="277"/>
      <c r="N75" s="277"/>
      <c r="O75" s="277"/>
      <c r="P75" s="277"/>
      <c r="Q75" s="277"/>
      <c r="R75" s="277"/>
      <c r="S75" s="278"/>
    </row>
    <row r="76" spans="1:19" s="193" customFormat="1" x14ac:dyDescent="0.2"/>
    <row r="77" spans="1:19" s="193" customFormat="1" x14ac:dyDescent="0.2"/>
  </sheetData>
  <sheetProtection algorithmName="SHA-512" hashValue="55KTKir7oExhy0HJdX7EPIihp5kYzNM+ptMXKBWrG8K3GCMGR4jeeJ7vITdzUJZVAHgJmJV3Dd3/GKkxPmwqpg==" saltValue="NGAWGZFzAJJLrQ9BoxP4CQ==" spinCount="100000" sheet="1" formatRows="0" insertRows="0" deleteRows="0" selectLockedCells="1"/>
  <mergeCells count="306">
    <mergeCell ref="K13:K15"/>
    <mergeCell ref="K16:K18"/>
    <mergeCell ref="K19:K21"/>
    <mergeCell ref="K22:K24"/>
    <mergeCell ref="H19:H21"/>
    <mergeCell ref="I19:I21"/>
    <mergeCell ref="I22:I24"/>
    <mergeCell ref="I13:I15"/>
    <mergeCell ref="I16:I18"/>
    <mergeCell ref="H22:H24"/>
    <mergeCell ref="H13:H15"/>
    <mergeCell ref="H16:H18"/>
    <mergeCell ref="A19:A21"/>
    <mergeCell ref="D19:D21"/>
    <mergeCell ref="E19:E21"/>
    <mergeCell ref="F19:F21"/>
    <mergeCell ref="A22:A24"/>
    <mergeCell ref="D22:D24"/>
    <mergeCell ref="E22:E24"/>
    <mergeCell ref="F22:F24"/>
    <mergeCell ref="B19:B21"/>
    <mergeCell ref="B22:B24"/>
    <mergeCell ref="C19:C21"/>
    <mergeCell ref="C22:C24"/>
    <mergeCell ref="A13:A15"/>
    <mergeCell ref="D13:D15"/>
    <mergeCell ref="E13:E15"/>
    <mergeCell ref="F13:F15"/>
    <mergeCell ref="A16:A18"/>
    <mergeCell ref="D16:D18"/>
    <mergeCell ref="E16:E18"/>
    <mergeCell ref="F16:F18"/>
    <mergeCell ref="B13:B15"/>
    <mergeCell ref="B16:B18"/>
    <mergeCell ref="C13:C15"/>
    <mergeCell ref="C16:C18"/>
    <mergeCell ref="A10:A12"/>
    <mergeCell ref="D10:D12"/>
    <mergeCell ref="E10:E12"/>
    <mergeCell ref="F10:F12"/>
    <mergeCell ref="B10:B12"/>
    <mergeCell ref="I10:I12"/>
    <mergeCell ref="K10:K12"/>
    <mergeCell ref="P8:R9"/>
    <mergeCell ref="L10:N12"/>
    <mergeCell ref="O10:O12"/>
    <mergeCell ref="P10:R12"/>
    <mergeCell ref="H10:H12"/>
    <mergeCell ref="C10:C12"/>
    <mergeCell ref="A5:S5"/>
    <mergeCell ref="E2:N2"/>
    <mergeCell ref="E3:N3"/>
    <mergeCell ref="E4:N4"/>
    <mergeCell ref="J8:J9"/>
    <mergeCell ref="L8:N9"/>
    <mergeCell ref="A6:E6"/>
    <mergeCell ref="A7:E7"/>
    <mergeCell ref="A8:A9"/>
    <mergeCell ref="O8:O9"/>
    <mergeCell ref="I8:I9"/>
    <mergeCell ref="K8:K9"/>
    <mergeCell ref="D8:H8"/>
    <mergeCell ref="F7:Q7"/>
    <mergeCell ref="B8:B9"/>
    <mergeCell ref="S8:S9"/>
    <mergeCell ref="F6:H6"/>
    <mergeCell ref="L6:M6"/>
    <mergeCell ref="C8:C9"/>
    <mergeCell ref="O19:O21"/>
    <mergeCell ref="P19:R21"/>
    <mergeCell ref="S19:S21"/>
    <mergeCell ref="L22:N24"/>
    <mergeCell ref="S22:S24"/>
    <mergeCell ref="S10:S12"/>
    <mergeCell ref="L13:N15"/>
    <mergeCell ref="O13:O15"/>
    <mergeCell ref="P13:R15"/>
    <mergeCell ref="S13:S15"/>
    <mergeCell ref="L16:N18"/>
    <mergeCell ref="O16:O18"/>
    <mergeCell ref="P16:R18"/>
    <mergeCell ref="S16:S18"/>
    <mergeCell ref="O22:O24"/>
    <mergeCell ref="P22:R24"/>
    <mergeCell ref="L19:N21"/>
    <mergeCell ref="K25:K27"/>
    <mergeCell ref="A28:A30"/>
    <mergeCell ref="B28:B30"/>
    <mergeCell ref="D28:D30"/>
    <mergeCell ref="E28:E30"/>
    <mergeCell ref="F28:F30"/>
    <mergeCell ref="H28:H30"/>
    <mergeCell ref="I28:I30"/>
    <mergeCell ref="K28:K30"/>
    <mergeCell ref="A25:A27"/>
    <mergeCell ref="B25:B27"/>
    <mergeCell ref="D25:D27"/>
    <mergeCell ref="E25:E27"/>
    <mergeCell ref="F25:F27"/>
    <mergeCell ref="H25:H27"/>
    <mergeCell ref="I25:I27"/>
    <mergeCell ref="C25:C27"/>
    <mergeCell ref="C28:C30"/>
    <mergeCell ref="A34:A36"/>
    <mergeCell ref="B34:B36"/>
    <mergeCell ref="D34:D36"/>
    <mergeCell ref="E34:E36"/>
    <mergeCell ref="F34:F36"/>
    <mergeCell ref="H34:H36"/>
    <mergeCell ref="I34:I36"/>
    <mergeCell ref="K34:K36"/>
    <mergeCell ref="A31:A33"/>
    <mergeCell ref="B31:B33"/>
    <mergeCell ref="D31:D33"/>
    <mergeCell ref="E31:E33"/>
    <mergeCell ref="F31:F33"/>
    <mergeCell ref="H31:H33"/>
    <mergeCell ref="I31:I33"/>
    <mergeCell ref="K31:K33"/>
    <mergeCell ref="C31:C33"/>
    <mergeCell ref="C34:C36"/>
    <mergeCell ref="A40:A42"/>
    <mergeCell ref="B40:B42"/>
    <mergeCell ref="D40:D42"/>
    <mergeCell ref="E40:E42"/>
    <mergeCell ref="F40:F42"/>
    <mergeCell ref="H40:H42"/>
    <mergeCell ref="I40:I42"/>
    <mergeCell ref="K40:K42"/>
    <mergeCell ref="A37:A39"/>
    <mergeCell ref="B37:B39"/>
    <mergeCell ref="D37:D39"/>
    <mergeCell ref="E37:E39"/>
    <mergeCell ref="F37:F39"/>
    <mergeCell ref="H37:H39"/>
    <mergeCell ref="I37:I39"/>
    <mergeCell ref="K37:K39"/>
    <mergeCell ref="C37:C39"/>
    <mergeCell ref="C40:C42"/>
    <mergeCell ref="A46:A48"/>
    <mergeCell ref="B46:B48"/>
    <mergeCell ref="D46:D48"/>
    <mergeCell ref="E46:E48"/>
    <mergeCell ref="F46:F48"/>
    <mergeCell ref="H46:H48"/>
    <mergeCell ref="I46:I48"/>
    <mergeCell ref="K46:K48"/>
    <mergeCell ref="A43:A45"/>
    <mergeCell ref="B43:B45"/>
    <mergeCell ref="D43:D45"/>
    <mergeCell ref="E43:E45"/>
    <mergeCell ref="F43:F45"/>
    <mergeCell ref="H43:H45"/>
    <mergeCell ref="I43:I45"/>
    <mergeCell ref="K43:K45"/>
    <mergeCell ref="C43:C45"/>
    <mergeCell ref="C46:C48"/>
    <mergeCell ref="A52:A54"/>
    <mergeCell ref="B52:B54"/>
    <mergeCell ref="D52:D54"/>
    <mergeCell ref="E52:E54"/>
    <mergeCell ref="F52:F54"/>
    <mergeCell ref="H52:H54"/>
    <mergeCell ref="I52:I54"/>
    <mergeCell ref="K52:K54"/>
    <mergeCell ref="A49:A51"/>
    <mergeCell ref="B49:B51"/>
    <mergeCell ref="D49:D51"/>
    <mergeCell ref="E49:E51"/>
    <mergeCell ref="F49:F51"/>
    <mergeCell ref="H49:H51"/>
    <mergeCell ref="I49:I51"/>
    <mergeCell ref="K49:K51"/>
    <mergeCell ref="C49:C51"/>
    <mergeCell ref="C52:C54"/>
    <mergeCell ref="A58:A60"/>
    <mergeCell ref="B58:B60"/>
    <mergeCell ref="D58:D60"/>
    <mergeCell ref="E58:E60"/>
    <mergeCell ref="F58:F60"/>
    <mergeCell ref="H58:H60"/>
    <mergeCell ref="I58:I60"/>
    <mergeCell ref="K58:K60"/>
    <mergeCell ref="A55:A57"/>
    <mergeCell ref="B55:B57"/>
    <mergeCell ref="D55:D57"/>
    <mergeCell ref="E55:E57"/>
    <mergeCell ref="F55:F57"/>
    <mergeCell ref="H55:H57"/>
    <mergeCell ref="I55:I57"/>
    <mergeCell ref="K55:K57"/>
    <mergeCell ref="C55:C57"/>
    <mergeCell ref="C58:C60"/>
    <mergeCell ref="A67:A69"/>
    <mergeCell ref="B67:B69"/>
    <mergeCell ref="D67:D69"/>
    <mergeCell ref="E67:E69"/>
    <mergeCell ref="F67:F69"/>
    <mergeCell ref="H61:H63"/>
    <mergeCell ref="I61:I63"/>
    <mergeCell ref="K61:K63"/>
    <mergeCell ref="A64:A66"/>
    <mergeCell ref="B64:B66"/>
    <mergeCell ref="D64:D66"/>
    <mergeCell ref="E64:E66"/>
    <mergeCell ref="F64:F66"/>
    <mergeCell ref="H64:H66"/>
    <mergeCell ref="I64:I66"/>
    <mergeCell ref="K64:K66"/>
    <mergeCell ref="A61:A63"/>
    <mergeCell ref="B61:B63"/>
    <mergeCell ref="D61:D63"/>
    <mergeCell ref="E61:E63"/>
    <mergeCell ref="F61:F63"/>
    <mergeCell ref="H67:H69"/>
    <mergeCell ref="I67:I69"/>
    <mergeCell ref="K67:K69"/>
    <mergeCell ref="P31:R33"/>
    <mergeCell ref="S31:S33"/>
    <mergeCell ref="L34:N36"/>
    <mergeCell ref="O34:O36"/>
    <mergeCell ref="P34:R36"/>
    <mergeCell ref="S34:S36"/>
    <mergeCell ref="P25:R27"/>
    <mergeCell ref="S25:S27"/>
    <mergeCell ref="L28:N30"/>
    <mergeCell ref="O28:O30"/>
    <mergeCell ref="P28:R30"/>
    <mergeCell ref="S28:S30"/>
    <mergeCell ref="L25:N27"/>
    <mergeCell ref="O25:O27"/>
    <mergeCell ref="L31:N33"/>
    <mergeCell ref="O31:O33"/>
    <mergeCell ref="P43:R45"/>
    <mergeCell ref="S43:S45"/>
    <mergeCell ref="L46:N48"/>
    <mergeCell ref="O46:O48"/>
    <mergeCell ref="P46:R48"/>
    <mergeCell ref="S46:S48"/>
    <mergeCell ref="P37:R39"/>
    <mergeCell ref="S37:S39"/>
    <mergeCell ref="L40:N42"/>
    <mergeCell ref="O40:O42"/>
    <mergeCell ref="P40:R42"/>
    <mergeCell ref="S40:S42"/>
    <mergeCell ref="L37:N39"/>
    <mergeCell ref="O37:O39"/>
    <mergeCell ref="L43:N45"/>
    <mergeCell ref="O43:O45"/>
    <mergeCell ref="P49:R51"/>
    <mergeCell ref="S49:S51"/>
    <mergeCell ref="L52:N54"/>
    <mergeCell ref="O52:O54"/>
    <mergeCell ref="P52:R54"/>
    <mergeCell ref="S52:S54"/>
    <mergeCell ref="L55:N57"/>
    <mergeCell ref="O55:O57"/>
    <mergeCell ref="L49:N51"/>
    <mergeCell ref="O49:O51"/>
    <mergeCell ref="O61:O63"/>
    <mergeCell ref="P61:R63"/>
    <mergeCell ref="S61:S63"/>
    <mergeCell ref="L64:N66"/>
    <mergeCell ref="O64:O66"/>
    <mergeCell ref="P64:R66"/>
    <mergeCell ref="S64:S66"/>
    <mergeCell ref="L61:N63"/>
    <mergeCell ref="P55:R57"/>
    <mergeCell ref="S55:S57"/>
    <mergeCell ref="L58:N60"/>
    <mergeCell ref="O58:O60"/>
    <mergeCell ref="P58:R60"/>
    <mergeCell ref="S58:S60"/>
    <mergeCell ref="F70:F72"/>
    <mergeCell ref="H70:H72"/>
    <mergeCell ref="I70:I72"/>
    <mergeCell ref="K70:K72"/>
    <mergeCell ref="L70:N72"/>
    <mergeCell ref="L67:N69"/>
    <mergeCell ref="O67:O69"/>
    <mergeCell ref="P67:R69"/>
    <mergeCell ref="S67:S69"/>
    <mergeCell ref="C61:C63"/>
    <mergeCell ref="C64:C66"/>
    <mergeCell ref="C67:C69"/>
    <mergeCell ref="C70:C72"/>
    <mergeCell ref="C73:C75"/>
    <mergeCell ref="O70:O72"/>
    <mergeCell ref="P70:R72"/>
    <mergeCell ref="S70:S72"/>
    <mergeCell ref="A73:A75"/>
    <mergeCell ref="B73:B75"/>
    <mergeCell ref="D73:D75"/>
    <mergeCell ref="E73:E75"/>
    <mergeCell ref="F73:F75"/>
    <mergeCell ref="H73:H75"/>
    <mergeCell ref="I73:I75"/>
    <mergeCell ref="K73:K75"/>
    <mergeCell ref="L73:N75"/>
    <mergeCell ref="O73:O75"/>
    <mergeCell ref="P73:R75"/>
    <mergeCell ref="S73:S75"/>
    <mergeCell ref="A70:A72"/>
    <mergeCell ref="B70:B72"/>
    <mergeCell ref="D70:D72"/>
    <mergeCell ref="E70:E72"/>
  </mergeCells>
  <phoneticPr fontId="2" type="noConversion"/>
  <conditionalFormatting sqref="I10:I69">
    <cfRule type="cellIs" dxfId="139" priority="75" stopIfTrue="1" operator="equal">
      <formula>"GRAVE"</formula>
    </cfRule>
    <cfRule type="cellIs" dxfId="138" priority="76" stopIfTrue="1" operator="equal">
      <formula>"MODERADO"</formula>
    </cfRule>
    <cfRule type="cellIs" dxfId="137" priority="77" stopIfTrue="1" operator="equal">
      <formula>"LEVE"</formula>
    </cfRule>
  </conditionalFormatting>
  <conditionalFormatting sqref="K10:K69">
    <cfRule type="containsText" dxfId="136" priority="55" operator="containsText" text="Si el proceso lo requiere">
      <formula>NOT(ISERROR(SEARCH("Si el proceso lo requiere",K10)))</formula>
    </cfRule>
    <cfRule type="containsText" dxfId="135" priority="57" operator="containsText" text="Debe formularse">
      <formula>NOT(ISERROR(SEARCH("Debe formularse",K10)))</formula>
    </cfRule>
  </conditionalFormatting>
  <conditionalFormatting sqref="K16:K18">
    <cfRule type="containsText" dxfId="134" priority="56" operator="containsText" text="SI el proceso lo requiere">
      <formula>NOT(ISERROR(SEARCH("SI el proceso lo requiere",K16)))</formula>
    </cfRule>
  </conditionalFormatting>
  <conditionalFormatting sqref="K10:K69">
    <cfRule type="cellIs" dxfId="133" priority="54" operator="equal">
      <formula>"NO"</formula>
    </cfRule>
  </conditionalFormatting>
  <conditionalFormatting sqref="L10 L19:N19 L22:N22 L25:N25 L28:N28 L31:N31 L34:N34 L37:N37 L40:N40 L43:N43 L46:N46 L49:N49 L52:N52 L55:N55 L58:N58 L61:N61 L64:N64 L67:N67">
    <cfRule type="expression" dxfId="132" priority="53">
      <formula>K10="NO"</formula>
    </cfRule>
  </conditionalFormatting>
  <conditionalFormatting sqref="O10:O12 O19:O69">
    <cfRule type="expression" dxfId="131" priority="52">
      <formula>K10="NO"</formula>
    </cfRule>
  </conditionalFormatting>
  <conditionalFormatting sqref="P10:R12 P19:R69">
    <cfRule type="expression" dxfId="130" priority="51">
      <formula>K10="NO"</formula>
    </cfRule>
  </conditionalFormatting>
  <conditionalFormatting sqref="S10:S12 S19:S69">
    <cfRule type="expression" dxfId="129" priority="50">
      <formula>K10="NO"</formula>
    </cfRule>
  </conditionalFormatting>
  <conditionalFormatting sqref="I70:I72">
    <cfRule type="cellIs" dxfId="128" priority="34" stopIfTrue="1" operator="equal">
      <formula>"GRAVE"</formula>
    </cfRule>
    <cfRule type="cellIs" dxfId="127" priority="35" stopIfTrue="1" operator="equal">
      <formula>"MODERADO"</formula>
    </cfRule>
    <cfRule type="cellIs" dxfId="126" priority="36" stopIfTrue="1" operator="equal">
      <formula>"LEVE"</formula>
    </cfRule>
  </conditionalFormatting>
  <conditionalFormatting sqref="K70:K72">
    <cfRule type="containsText" dxfId="125" priority="32" operator="containsText" text="Si el proceso lo requiere">
      <formula>NOT(ISERROR(SEARCH("Si el proceso lo requiere",K70)))</formula>
    </cfRule>
    <cfRule type="containsText" dxfId="124" priority="33" operator="containsText" text="Debe formularse">
      <formula>NOT(ISERROR(SEARCH("Debe formularse",K70)))</formula>
    </cfRule>
  </conditionalFormatting>
  <conditionalFormatting sqref="K70:K72">
    <cfRule type="cellIs" dxfId="123" priority="31" operator="equal">
      <formula>"NO"</formula>
    </cfRule>
  </conditionalFormatting>
  <conditionalFormatting sqref="L70:N70">
    <cfRule type="expression" dxfId="122" priority="30">
      <formula>K70="NO"</formula>
    </cfRule>
  </conditionalFormatting>
  <conditionalFormatting sqref="O70:O72">
    <cfRule type="expression" dxfId="121" priority="29">
      <formula>K70="NO"</formula>
    </cfRule>
  </conditionalFormatting>
  <conditionalFormatting sqref="P70:R72">
    <cfRule type="expression" dxfId="120" priority="28">
      <formula>K70="NO"</formula>
    </cfRule>
  </conditionalFormatting>
  <conditionalFormatting sqref="S70:S72">
    <cfRule type="expression" dxfId="119" priority="27">
      <formula>K70="NO"</formula>
    </cfRule>
  </conditionalFormatting>
  <conditionalFormatting sqref="I73:I75">
    <cfRule type="cellIs" dxfId="118" priority="24" stopIfTrue="1" operator="equal">
      <formula>"GRAVE"</formula>
    </cfRule>
    <cfRule type="cellIs" dxfId="117" priority="25" stopIfTrue="1" operator="equal">
      <formula>"MODERADO"</formula>
    </cfRule>
    <cfRule type="cellIs" dxfId="116" priority="26" stopIfTrue="1" operator="equal">
      <formula>"LEVE"</formula>
    </cfRule>
  </conditionalFormatting>
  <conditionalFormatting sqref="K73:K75">
    <cfRule type="containsText" dxfId="115" priority="22" operator="containsText" text="Si el proceso lo requiere">
      <formula>NOT(ISERROR(SEARCH("Si el proceso lo requiere",K73)))</formula>
    </cfRule>
    <cfRule type="containsText" dxfId="114" priority="23" operator="containsText" text="Debe formularse">
      <formula>NOT(ISERROR(SEARCH("Debe formularse",K73)))</formula>
    </cfRule>
  </conditionalFormatting>
  <conditionalFormatting sqref="K73:K75">
    <cfRule type="cellIs" dxfId="113" priority="21" operator="equal">
      <formula>"NO"</formula>
    </cfRule>
  </conditionalFormatting>
  <conditionalFormatting sqref="L73:N73">
    <cfRule type="expression" dxfId="112" priority="20">
      <formula>K73="NO"</formula>
    </cfRule>
  </conditionalFormatting>
  <conditionalFormatting sqref="O73:O75">
    <cfRule type="expression" dxfId="111" priority="19">
      <formula>K73="NO"</formula>
    </cfRule>
  </conditionalFormatting>
  <conditionalFormatting sqref="P73:R75">
    <cfRule type="expression" dxfId="110" priority="18">
      <formula>K73="NO"</formula>
    </cfRule>
  </conditionalFormatting>
  <conditionalFormatting sqref="S73:S75">
    <cfRule type="expression" dxfId="109" priority="17">
      <formula>K73="NO"</formula>
    </cfRule>
  </conditionalFormatting>
  <conditionalFormatting sqref="L16:N16">
    <cfRule type="expression" dxfId="108" priority="12">
      <formula>K16="NO"</formula>
    </cfRule>
  </conditionalFormatting>
  <conditionalFormatting sqref="O16:O18">
    <cfRule type="expression" dxfId="107" priority="11">
      <formula>K16="NO"</formula>
    </cfRule>
  </conditionalFormatting>
  <conditionalFormatting sqref="P16:R18">
    <cfRule type="expression" dxfId="106" priority="10">
      <formula>K16="NO"</formula>
    </cfRule>
  </conditionalFormatting>
  <conditionalFormatting sqref="S16:S18">
    <cfRule type="expression" dxfId="105" priority="9">
      <formula>O16="NO"</formula>
    </cfRule>
  </conditionalFormatting>
  <conditionalFormatting sqref="L13:N13">
    <cfRule type="expression" dxfId="104" priority="4">
      <formula>K13="NO"</formula>
    </cfRule>
  </conditionalFormatting>
  <conditionalFormatting sqref="O13:O15">
    <cfRule type="expression" dxfId="103" priority="3">
      <formula>K13="NO"</formula>
    </cfRule>
  </conditionalFormatting>
  <conditionalFormatting sqref="P13:R15">
    <cfRule type="expression" dxfId="102" priority="2">
      <formula>K13="NO"</formula>
    </cfRule>
  </conditionalFormatting>
  <conditionalFormatting sqref="S13:S15">
    <cfRule type="expression" dxfId="101" priority="1">
      <formula>O13="NO"</formula>
    </cfRule>
  </conditionalFormatting>
  <dataValidations xWindow="1466" yWindow="553" count="5">
    <dataValidation allowBlank="1" showInputMessage="1" showErrorMessage="1" promptTitle="TRATAMIENTO DEL RIESGO" prompt="Defina el tratamiento a dar el riesgo" sqref="J10:J75"/>
    <dataValidation allowBlank="1" showInputMessage="1" showErrorMessage="1" promptTitle="Responsable Contingencia" prompt="Establezca quien es el responsable que lidera la acción de contingencia." sqref="S10 O10:P10 O13:Q13 O16:Q16 O19:Q19 O22:Q22 O25:Q25 O28:Q28 O31:Q31 O34:Q34 O37:Q37 O40:Q40 O43:Q43 O46:Q46 O49:Q49 O52:Q52 O55:Q55 O58:Q58 O61:Q61 O64:Q64 O67:Q67 O70:Q70 O73:Q73"/>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R13 R16 R19 R22 R25 R28 R31 R34 R37 R40 R43 R46 R49 R52 R55 R58 R61 R64 R67 R70 R73"/>
    <dataValidation allowBlank="1" showInputMessage="1" showErrorMessage="1" promptTitle="Responable de recuperación" prompt="Establezca quien es el responsable de liderar la accción de recuperación." sqref="S13 S16 S19 S22 S25 S28 S31 S34 S37 S40 S43 S46 S49 S52 S55 S58 S61 S64 S67 S70 S73"/>
    <dataValidation type="custom" allowBlank="1" showInputMessage="1" showErrorMessage="1" sqref="L10 L13:N13 L16:N16 L19:N19 L22:N22 L25:N25 L28:N28 L31:N31 L34:N34 L37:N37 L40:N40 L43:N43 L46:N46 L49:N49 L52:N52 L55:N55 L58:N58 L61:N61 L64:N64 L67:N67 L70:N70 L73:N73">
      <formula1>K10&lt;&gt;"NO"</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C140"/>
  <sheetViews>
    <sheetView showGridLines="0" tabSelected="1" topLeftCell="A22" zoomScale="70" zoomScaleNormal="70" zoomScaleSheetLayoutView="130" workbookViewId="0">
      <pane xSplit="1" topLeftCell="Q1" activePane="topRight" state="frozen"/>
      <selection pane="topRight" activeCell="K28" sqref="K28:L30"/>
    </sheetView>
  </sheetViews>
  <sheetFormatPr baseColWidth="10" defaultColWidth="11.42578125" defaultRowHeight="12" x14ac:dyDescent="0.2"/>
  <cols>
    <col min="1" max="1" width="5.28515625" style="13" customWidth="1"/>
    <col min="2" max="2" width="30" style="13" customWidth="1"/>
    <col min="3" max="3" width="14" style="13" customWidth="1"/>
    <col min="4" max="4" width="12" style="13" customWidth="1"/>
    <col min="5" max="5" width="24.7109375" style="13" customWidth="1"/>
    <col min="6" max="7" width="32.42578125" style="13" customWidth="1"/>
    <col min="8" max="8" width="24.7109375" style="13" customWidth="1"/>
    <col min="9" max="9" width="14.5703125" style="13" customWidth="1"/>
    <col min="10" max="10" width="12.42578125" style="13" customWidth="1"/>
    <col min="11" max="11" width="13.42578125" style="13" customWidth="1"/>
    <col min="12" max="13" width="35.7109375" style="13" customWidth="1"/>
    <col min="14" max="14" width="17.85546875" style="13" customWidth="1"/>
    <col min="15" max="15" width="26" style="13" customWidth="1"/>
    <col min="16" max="16" width="13.42578125" style="13" customWidth="1"/>
    <col min="17" max="17" width="9.7109375" style="13" customWidth="1"/>
    <col min="18" max="18" width="11.7109375" style="13" customWidth="1"/>
    <col min="19" max="19" width="35.7109375" style="13" customWidth="1"/>
    <col min="20" max="20" width="9.28515625" style="13" customWidth="1"/>
    <col min="21" max="21" width="19.42578125" style="13" customWidth="1"/>
    <col min="22" max="23" width="20.7109375" style="13" customWidth="1"/>
    <col min="24" max="24" width="13.140625" style="13" customWidth="1"/>
    <col min="25" max="25" width="30.7109375" style="13" customWidth="1"/>
    <col min="26" max="26" width="18.140625" style="13" customWidth="1"/>
    <col min="27" max="27" width="30.7109375" style="13" customWidth="1"/>
    <col min="28" max="28" width="16.42578125" style="13" customWidth="1"/>
    <col min="29" max="16384" width="11.42578125" style="13"/>
  </cols>
  <sheetData>
    <row r="1" spans="1:29" s="137" customFormat="1" ht="19.5" customHeight="1" x14ac:dyDescent="0.2">
      <c r="A1" s="132"/>
      <c r="B1" s="133"/>
      <c r="C1" s="133"/>
      <c r="D1" s="55"/>
      <c r="E1" s="55"/>
      <c r="F1" s="55"/>
      <c r="G1" s="55"/>
      <c r="H1" s="55"/>
      <c r="I1" s="55"/>
      <c r="J1" s="55"/>
      <c r="K1" s="55"/>
      <c r="L1" s="55"/>
      <c r="M1" s="55"/>
      <c r="N1" s="55"/>
      <c r="O1" s="55"/>
      <c r="P1" s="55"/>
      <c r="Q1" s="55"/>
      <c r="R1" s="55"/>
      <c r="S1" s="55"/>
      <c r="T1" s="55"/>
      <c r="U1" s="55"/>
      <c r="V1" s="55"/>
      <c r="W1" s="55"/>
      <c r="X1" s="55"/>
      <c r="Y1" s="55"/>
      <c r="Z1" s="55"/>
      <c r="AA1" s="141" t="s">
        <v>66</v>
      </c>
      <c r="AB1" s="143" t="s">
        <v>445</v>
      </c>
    </row>
    <row r="2" spans="1:29" s="137" customFormat="1" ht="18.75" customHeight="1" x14ac:dyDescent="0.2">
      <c r="A2" s="53"/>
      <c r="D2" s="256" t="s">
        <v>68</v>
      </c>
      <c r="E2" s="256"/>
      <c r="F2" s="256"/>
      <c r="G2" s="256"/>
      <c r="H2" s="256"/>
      <c r="I2" s="256"/>
      <c r="J2" s="256"/>
      <c r="K2" s="256"/>
      <c r="L2" s="256"/>
      <c r="M2" s="256"/>
      <c r="N2" s="256"/>
      <c r="O2" s="256"/>
      <c r="P2" s="256"/>
      <c r="Q2" s="256"/>
      <c r="R2" s="256"/>
      <c r="S2" s="256"/>
      <c r="T2" s="256"/>
      <c r="U2" s="256"/>
      <c r="V2" s="256"/>
      <c r="W2" s="256"/>
      <c r="X2" s="256"/>
      <c r="Y2" s="256"/>
      <c r="Z2" s="256"/>
      <c r="AA2" s="145" t="s">
        <v>438</v>
      </c>
      <c r="AB2" s="147">
        <v>9</v>
      </c>
    </row>
    <row r="3" spans="1:29" s="137" customFormat="1" ht="18.75" customHeight="1" x14ac:dyDescent="0.2">
      <c r="A3" s="53"/>
      <c r="D3" s="256" t="s">
        <v>61</v>
      </c>
      <c r="E3" s="256"/>
      <c r="F3" s="256"/>
      <c r="G3" s="256"/>
      <c r="H3" s="256"/>
      <c r="I3" s="256"/>
      <c r="J3" s="256"/>
      <c r="K3" s="256"/>
      <c r="L3" s="256"/>
      <c r="M3" s="256"/>
      <c r="N3" s="256"/>
      <c r="O3" s="256"/>
      <c r="P3" s="256"/>
      <c r="Q3" s="256"/>
      <c r="R3" s="256"/>
      <c r="S3" s="256"/>
      <c r="T3" s="256"/>
      <c r="U3" s="256"/>
      <c r="V3" s="256"/>
      <c r="W3" s="256"/>
      <c r="X3" s="256"/>
      <c r="Y3" s="256"/>
      <c r="Z3" s="256"/>
      <c r="AA3" s="145" t="s">
        <v>439</v>
      </c>
      <c r="AB3" s="148">
        <v>45219</v>
      </c>
    </row>
    <row r="4" spans="1:29" s="137" customFormat="1" ht="18.75" customHeight="1" thickBot="1" x14ac:dyDescent="0.25">
      <c r="A4" s="57"/>
      <c r="B4" s="58"/>
      <c r="C4" s="58"/>
      <c r="D4" s="292"/>
      <c r="E4" s="292"/>
      <c r="F4" s="292"/>
      <c r="G4" s="292"/>
      <c r="H4" s="292"/>
      <c r="I4" s="292"/>
      <c r="J4" s="292"/>
      <c r="K4" s="292"/>
      <c r="L4" s="292"/>
      <c r="M4" s="292"/>
      <c r="N4" s="292"/>
      <c r="O4" s="292"/>
      <c r="P4" s="292"/>
      <c r="Q4" s="292"/>
      <c r="R4" s="292"/>
      <c r="S4" s="292"/>
      <c r="T4" s="292"/>
      <c r="U4" s="292"/>
      <c r="V4" s="292"/>
      <c r="W4" s="292"/>
      <c r="X4" s="292"/>
      <c r="Y4" s="292"/>
      <c r="Z4" s="292"/>
      <c r="AA4" s="197" t="s">
        <v>440</v>
      </c>
      <c r="AB4" s="198" t="s">
        <v>443</v>
      </c>
    </row>
    <row r="5" spans="1:29" s="137" customFormat="1" ht="18.75" customHeight="1" thickBot="1" x14ac:dyDescent="0.25">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row>
    <row r="6" spans="1:29" s="138" customFormat="1" ht="40.5" customHeight="1" thickBot="1" x14ac:dyDescent="0.25">
      <c r="A6" s="331" t="str">
        <f>'01-Mapa de riesgo-UO'!A6:D6</f>
        <v>TIPO DE MAPA</v>
      </c>
      <c r="B6" s="332"/>
      <c r="C6" s="206"/>
      <c r="D6" s="336" t="str">
        <f>'01-Mapa de riesgo-UO'!E6</f>
        <v>PROCESOS</v>
      </c>
      <c r="E6" s="337"/>
      <c r="F6" s="337"/>
      <c r="G6" s="338"/>
      <c r="H6" s="153"/>
      <c r="I6" s="153"/>
      <c r="J6" s="153"/>
      <c r="K6" s="153"/>
      <c r="L6" s="327" t="s">
        <v>8</v>
      </c>
      <c r="M6" s="327"/>
      <c r="N6" s="334" t="s">
        <v>684</v>
      </c>
      <c r="O6" s="335"/>
      <c r="P6" s="207"/>
      <c r="U6" s="207"/>
      <c r="V6" s="207"/>
      <c r="W6" s="207"/>
      <c r="X6" s="207"/>
    </row>
    <row r="7" spans="1:29" s="138" customFormat="1" ht="21.75" customHeight="1" thickBot="1" x14ac:dyDescent="0.25">
      <c r="A7" s="333"/>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row>
    <row r="8" spans="1:29" s="138" customFormat="1" ht="32.25" customHeight="1" x14ac:dyDescent="0.2">
      <c r="A8" s="299" t="s">
        <v>55</v>
      </c>
      <c r="B8" s="301" t="s">
        <v>560</v>
      </c>
      <c r="C8" s="301" t="s">
        <v>561</v>
      </c>
      <c r="D8" s="293" t="s">
        <v>75</v>
      </c>
      <c r="E8" s="293"/>
      <c r="F8" s="293"/>
      <c r="G8" s="293"/>
      <c r="H8" s="293"/>
      <c r="I8" s="293" t="s">
        <v>73</v>
      </c>
      <c r="J8" s="293" t="s">
        <v>59</v>
      </c>
      <c r="K8" s="293"/>
      <c r="L8" s="293"/>
      <c r="M8" s="293" t="s">
        <v>58</v>
      </c>
      <c r="N8" s="293"/>
      <c r="O8" s="293"/>
      <c r="P8" s="293"/>
      <c r="Q8" s="293"/>
      <c r="R8" s="293"/>
      <c r="S8" s="293"/>
      <c r="T8" s="293"/>
      <c r="U8" s="328" t="s">
        <v>78</v>
      </c>
      <c r="V8" s="329"/>
      <c r="W8" s="329"/>
      <c r="X8" s="329"/>
      <c r="Y8" s="329"/>
      <c r="Z8" s="329"/>
      <c r="AA8" s="330"/>
      <c r="AB8" s="303" t="s">
        <v>19</v>
      </c>
    </row>
    <row r="9" spans="1:29" s="160" customFormat="1" ht="38.25" customHeight="1" x14ac:dyDescent="0.2">
      <c r="A9" s="300"/>
      <c r="B9" s="302"/>
      <c r="C9" s="302"/>
      <c r="D9" s="201" t="s">
        <v>71</v>
      </c>
      <c r="E9" s="201" t="s">
        <v>4</v>
      </c>
      <c r="F9" s="201" t="s">
        <v>0</v>
      </c>
      <c r="G9" s="201" t="s">
        <v>56</v>
      </c>
      <c r="H9" s="201" t="s">
        <v>32</v>
      </c>
      <c r="I9" s="294"/>
      <c r="J9" s="201" t="s">
        <v>63</v>
      </c>
      <c r="K9" s="201" t="s">
        <v>64</v>
      </c>
      <c r="L9" s="201" t="s">
        <v>480</v>
      </c>
      <c r="M9" s="208" t="s">
        <v>85</v>
      </c>
      <c r="N9" s="208" t="s">
        <v>399</v>
      </c>
      <c r="O9" s="208" t="s">
        <v>400</v>
      </c>
      <c r="P9" s="208" t="s">
        <v>60</v>
      </c>
      <c r="Q9" s="208" t="s">
        <v>401</v>
      </c>
      <c r="R9" s="209" t="s">
        <v>404</v>
      </c>
      <c r="S9" s="317" t="s">
        <v>481</v>
      </c>
      <c r="T9" s="318"/>
      <c r="U9" s="201" t="s">
        <v>279</v>
      </c>
      <c r="V9" s="201" t="s">
        <v>280</v>
      </c>
      <c r="W9" s="201" t="s">
        <v>281</v>
      </c>
      <c r="X9" s="320" t="s">
        <v>286</v>
      </c>
      <c r="Y9" s="321"/>
      <c r="Z9" s="320" t="s">
        <v>289</v>
      </c>
      <c r="AA9" s="321"/>
      <c r="AB9" s="304"/>
    </row>
    <row r="10" spans="1:29" s="160" customFormat="1" ht="84.75" customHeight="1" x14ac:dyDescent="0.2">
      <c r="A10" s="238">
        <v>1</v>
      </c>
      <c r="B10" s="229" t="str">
        <f>'01-Mapa de riesgo-UO'!D11</f>
        <v>DIRECCIONAMIENTO_INSTITUCIONAL</v>
      </c>
      <c r="C10" s="315" t="str">
        <f>+'01-Mapa de riesgo-UO'!F11</f>
        <v>NO</v>
      </c>
      <c r="D10" s="273" t="str">
        <f>'01-Mapa de riesgo-UO'!J11</f>
        <v>Cumplimiento</v>
      </c>
      <c r="E10" s="273" t="str">
        <f>'01-Mapa de riesgo-UO'!K11</f>
        <v>La posibilidad de afectación en la gestión institucional por Incumplimiento de las metas en los tres niveles de gestión  del PDI 2020-2028, debido a la ejecución inadecuada  por parte de las redes de trabajo del PDI.</v>
      </c>
      <c r="F10" s="273" t="str">
        <f>'01-Mapa de riesgo-UO'!L11</f>
        <v xml:space="preserve">Incumplimiento de las metas planteadas en los tres niveles de gestión del Plan de Desarrollo Institcional  proyectadas por las redes de trabajo </v>
      </c>
      <c r="G10" s="125" t="str">
        <f>'01-Mapa de riesgo-UO'!I11</f>
        <v>Debilidad en el seguimiento a las metas del Plan de Desarrollo Institucional 2020-2028 "Aquí construimos futuro"</v>
      </c>
      <c r="H10" s="273" t="str">
        <f>'01-Mapa de riesgo-UO'!M11</f>
        <v xml:space="preserve">Incumplimiento de la misión y visión institucional
Hallazgos por parte de los entes de control externos e internos
Reprocesos en el reporte
Credibilidad e imagen institucional 
Detrimento presupuestal
Falta de confiabilidad de la información </v>
      </c>
      <c r="I10" s="275" t="str">
        <f>'01-Mapa de riesgo-UO'!AT11</f>
        <v>LEVE</v>
      </c>
      <c r="J10" s="273" t="str">
        <f xml:space="preserve"> '01-Mapa de riesgo-UO'!AU11</f>
        <v>Nivel cumplimiento del PDI en sus tres niveles de gestión</v>
      </c>
      <c r="K10" s="322">
        <v>0.77510000000000001</v>
      </c>
      <c r="L10" s="319" t="s">
        <v>685</v>
      </c>
      <c r="M10" s="126" t="str">
        <f>IF('01-Mapa de riesgo-UO'!S11="No existen", "No existe control para el riesgo",'01-Mapa de riesgo-UO'!W11)</f>
        <v>Comité de Gerencia del PDI y proceso de autoevaluación 
Sistema de Gerencia del PDI</v>
      </c>
      <c r="N10" s="126">
        <f>'01-Mapa de riesgo-UO'!AB11</f>
        <v>0</v>
      </c>
      <c r="O10" s="126" t="str">
        <f>'01-Mapa de riesgo-UO'!AG11</f>
        <v xml:space="preserve">Profesional PDI
Profesional Proyectos </v>
      </c>
      <c r="P10" s="134" t="str">
        <f>'01-Mapa de riesgo-UO'!AL11</f>
        <v>Cuatrimestral</v>
      </c>
      <c r="Q10" s="134" t="str">
        <f>'01-Mapa de riesgo-UO'!AP11</f>
        <v>Preventivo</v>
      </c>
      <c r="R10" s="275" t="str">
        <f>'01-Mapa de riesgo-UO'!AR11</f>
        <v>FUERTE</v>
      </c>
      <c r="S10" s="319" t="s">
        <v>661</v>
      </c>
      <c r="T10" s="319"/>
      <c r="U10" s="210" t="str">
        <f>'01-Mapa de riesgo-UO'!AW11</f>
        <v>ASUMIR</v>
      </c>
      <c r="V10" s="210">
        <f>'01-Mapa de riesgo-UO'!AX11</f>
        <v>0</v>
      </c>
      <c r="W10" s="210">
        <f>IF(U10="COMPARTIR",'01-Mapa de riesgo-UO'!BA11, IF(U10=0, 0,$I$6))</f>
        <v>0</v>
      </c>
      <c r="X10" s="135"/>
      <c r="Y10" s="135"/>
      <c r="Z10" s="135"/>
      <c r="AA10" s="135"/>
      <c r="AB10" s="238" t="s">
        <v>674</v>
      </c>
    </row>
    <row r="11" spans="1:29" s="160" customFormat="1" ht="79.5" customHeight="1" x14ac:dyDescent="0.2">
      <c r="A11" s="238"/>
      <c r="B11" s="229"/>
      <c r="C11" s="315"/>
      <c r="D11" s="273"/>
      <c r="E11" s="273"/>
      <c r="F11" s="273"/>
      <c r="G11" s="125" t="str">
        <f>'01-Mapa de riesgo-UO'!I12</f>
        <v xml:space="preserve">Reporte inadecuado o incompletopor parte de las redes de trabajo </v>
      </c>
      <c r="H11" s="273"/>
      <c r="I11" s="275"/>
      <c r="J11" s="273"/>
      <c r="K11" s="323"/>
      <c r="L11" s="325"/>
      <c r="M11" s="126" t="str">
        <f>IF('01-Mapa de riesgo-UO'!S12="No existen", "No existe control para el riesgo",'01-Mapa de riesgo-UO'!W12)</f>
        <v>Sistema de información del PDI</v>
      </c>
      <c r="N11" s="126" t="str">
        <f>'01-Mapa de riesgo-UO'!AB12</f>
        <v>SIGER</v>
      </c>
      <c r="O11" s="126" t="str">
        <f>'01-Mapa de riesgo-UO'!AG12</f>
        <v>Profesional PDI
Profesional Proyectos 
Profesional AIE</v>
      </c>
      <c r="P11" s="134" t="str">
        <f>'01-Mapa de riesgo-UO'!AL12</f>
        <v>Bimestral</v>
      </c>
      <c r="Q11" s="134" t="str">
        <f>'01-Mapa de riesgo-UO'!AP12</f>
        <v>Preventivo</v>
      </c>
      <c r="R11" s="275"/>
      <c r="S11" s="319" t="s">
        <v>662</v>
      </c>
      <c r="T11" s="319"/>
      <c r="U11" s="210" t="str">
        <f>'01-Mapa de riesgo-UO'!AW12</f>
        <v>ASUMIR</v>
      </c>
      <c r="V11" s="210">
        <f>'01-Mapa de riesgo-UO'!AX12</f>
        <v>0</v>
      </c>
      <c r="W11" s="210">
        <f>IF(U11="COMPARTIR",'01-Mapa de riesgo-UO'!BA12, IF(U11=0, 0,$I$6))</f>
        <v>0</v>
      </c>
      <c r="X11" s="135"/>
      <c r="Y11" s="135"/>
      <c r="Z11" s="135"/>
      <c r="AA11" s="135"/>
      <c r="AB11" s="238"/>
    </row>
    <row r="12" spans="1:29" s="160" customFormat="1" ht="62.45" customHeight="1" x14ac:dyDescent="0.2">
      <c r="A12" s="238"/>
      <c r="B12" s="229"/>
      <c r="C12" s="315"/>
      <c r="D12" s="273"/>
      <c r="E12" s="273"/>
      <c r="F12" s="273"/>
      <c r="G12" s="125" t="str">
        <f>'01-Mapa de riesgo-UO'!I13</f>
        <v xml:space="preserve">Baja calidad del reporte en los tres niveles de gestión del PDI </v>
      </c>
      <c r="H12" s="273"/>
      <c r="I12" s="275"/>
      <c r="J12" s="273"/>
      <c r="K12" s="323"/>
      <c r="L12" s="325"/>
      <c r="M12" s="126" t="str">
        <f>IF('01-Mapa de riesgo-UO'!S13="No existen", "No existe control para el riesgo",'01-Mapa de riesgo-UO'!W13)</f>
        <v>Proceso de calidad de información del PDI</v>
      </c>
      <c r="N12" s="126">
        <f>'01-Mapa de riesgo-UO'!AB13</f>
        <v>0</v>
      </c>
      <c r="O12" s="126" t="str">
        <f>'01-Mapa de riesgo-UO'!AG13</f>
        <v xml:space="preserve">Profesional PDI
Profesional Proyectos </v>
      </c>
      <c r="P12" s="134" t="str">
        <f>'01-Mapa de riesgo-UO'!AL13</f>
        <v>Bimestral</v>
      </c>
      <c r="Q12" s="134" t="str">
        <f>'01-Mapa de riesgo-UO'!AP13</f>
        <v>Preventivo</v>
      </c>
      <c r="R12" s="275"/>
      <c r="S12" s="319" t="s">
        <v>663</v>
      </c>
      <c r="T12" s="319"/>
      <c r="U12" s="210" t="str">
        <f>'01-Mapa de riesgo-UO'!AW13</f>
        <v>ASUMIR</v>
      </c>
      <c r="V12" s="210">
        <f>'01-Mapa de riesgo-UO'!AX13</f>
        <v>0</v>
      </c>
      <c r="W12" s="210">
        <f>IF(U12="COMPARTIR",'01-Mapa de riesgo-UO'!BA13, IF(U12=0, 0,$I$6))</f>
        <v>0</v>
      </c>
      <c r="X12" s="135"/>
      <c r="Y12" s="135"/>
      <c r="Z12" s="135"/>
      <c r="AA12" s="135"/>
      <c r="AB12" s="238"/>
    </row>
    <row r="13" spans="1:29" s="160" customFormat="1" ht="104.45" customHeight="1" x14ac:dyDescent="0.2">
      <c r="A13" s="238">
        <v>2</v>
      </c>
      <c r="B13" s="229" t="str">
        <f>'01-Mapa de riesgo-UO'!D14</f>
        <v>DIRECCIONAMIENTO_INSTITUCIONAL</v>
      </c>
      <c r="C13" s="315" t="str">
        <f>+'01-Mapa de riesgo-UO'!F14</f>
        <v>SI</v>
      </c>
      <c r="D13" s="273" t="str">
        <f>'01-Mapa de riesgo-UO'!J14</f>
        <v>Corrupción</v>
      </c>
      <c r="E13" s="273" t="str">
        <f>'01-Mapa de riesgo-UO'!K14</f>
        <v>Probabilidad de Afectación administrativa, disciplinaria o fiscal por sanción o iniciación de una proceso del ente de control por la ejecución inadecuada de proyectos de la Oficina de Planeación (contratos, Ordenes contractuales,  resoluciones,  proyectos de operación comercial).</v>
      </c>
      <c r="F13" s="273" t="str">
        <f>'01-Mapa de riesgo-UO'!L14</f>
        <v>Incumplimiento en la  ejecución de proyectos (contratos, Ordenes contractuales, resoluciones, proyectos de operación comercial) en el desarrollo y ejecución en cada una de sus etapas</v>
      </c>
      <c r="G13" s="125" t="str">
        <f>'01-Mapa de riesgo-UO'!I14</f>
        <v xml:space="preserve">Desconocimiento de los  procedimientos contractuales y proyectos especiales  </v>
      </c>
      <c r="H13" s="273" t="str">
        <f>'01-Mapa de riesgo-UO'!M14</f>
        <v xml:space="preserve">Hallazgos por parte de entes de control
Detrimiento patrimonial
Incumplimiento de resultados
Afectación de la imagen institucional </v>
      </c>
      <c r="I13" s="275" t="str">
        <f>'01-Mapa de riesgo-UO'!AT14</f>
        <v>MODERADO</v>
      </c>
      <c r="J13" s="273" t="str">
        <f xml:space="preserve"> '01-Mapa de riesgo-UO'!AU14</f>
        <v>Contratos y/o proyectos ejecutados inadecuadamente /Total proyectos y/o contratos ejecutados</v>
      </c>
      <c r="K13" s="324">
        <v>0</v>
      </c>
      <c r="L13" s="325" t="s">
        <v>660</v>
      </c>
      <c r="M13" s="126" t="str">
        <f>IF('01-Mapa de riesgo-UO'!S14="No existen", "No existe control para el riesgo",'01-Mapa de riesgo-UO'!W14)</f>
        <v>Generar periodicamene alertas a los supervisores  e interventores frente al estado de los contratos y documentación contractual</v>
      </c>
      <c r="N13" s="126">
        <f>'01-Mapa de riesgo-UO'!AB14</f>
        <v>0</v>
      </c>
      <c r="O13" s="126" t="str">
        <f>'01-Mapa de riesgo-UO'!AG14</f>
        <v>Prestación de servicios No. 5636 -23</v>
      </c>
      <c r="P13" s="134" t="str">
        <f>'01-Mapa de riesgo-UO'!AL14</f>
        <v>Mensual</v>
      </c>
      <c r="Q13" s="134" t="str">
        <f>'01-Mapa de riesgo-UO'!AP14</f>
        <v>Preventivo</v>
      </c>
      <c r="R13" s="275" t="str">
        <f>'01-Mapa de riesgo-UO'!AR14</f>
        <v>FUERTE</v>
      </c>
      <c r="S13" s="319" t="s">
        <v>664</v>
      </c>
      <c r="T13" s="319"/>
      <c r="U13" s="210" t="str">
        <f>'01-Mapa de riesgo-UO'!AW14</f>
        <v>REDUCIR</v>
      </c>
      <c r="V13" s="210" t="str">
        <f>'01-Mapa de riesgo-UO'!AX14</f>
        <v>Definir tips informativos contractuales y de interventoría y supervisión con el fin de generar conocimiento sobre estis tenas</v>
      </c>
      <c r="W13" s="210">
        <f>IF(U13="COMPARTIR",'01-Mapa de riesgo-UO'!BA14, IF(U13=0, 0,$I$6))</f>
        <v>0</v>
      </c>
      <c r="X13" s="135" t="s">
        <v>282</v>
      </c>
      <c r="Y13" s="212" t="s">
        <v>668</v>
      </c>
      <c r="Z13" s="135" t="s">
        <v>573</v>
      </c>
      <c r="AA13" s="135"/>
      <c r="AB13" s="238" t="s">
        <v>674</v>
      </c>
    </row>
    <row r="14" spans="1:29" s="160" customFormat="1" ht="88.5" customHeight="1" x14ac:dyDescent="0.2">
      <c r="A14" s="238"/>
      <c r="B14" s="229"/>
      <c r="C14" s="315"/>
      <c r="D14" s="273"/>
      <c r="E14" s="273"/>
      <c r="F14" s="273"/>
      <c r="G14" s="125" t="str">
        <f>'01-Mapa de riesgo-UO'!I15</f>
        <v>Bajo nivel de seguimiento periódico en la ejecución de proyectos (contratos, Ordenes de servicios, proyectos de operación comercial)</v>
      </c>
      <c r="H14" s="273"/>
      <c r="I14" s="275"/>
      <c r="J14" s="273"/>
      <c r="K14" s="323"/>
      <c r="L14" s="325"/>
      <c r="M14" s="126" t="str">
        <f>IF('01-Mapa de riesgo-UO'!S15="No existen", "No existe control para el riesgo",'01-Mapa de riesgo-UO'!W15)</f>
        <v xml:space="preserve">Realizar proceso de apoyo al seguimiento de la contratación de la oficina de planeación </v>
      </c>
      <c r="N14" s="126">
        <f>'01-Mapa de riesgo-UO'!AB15</f>
        <v>0</v>
      </c>
      <c r="O14" s="126" t="str">
        <f>'01-Mapa de riesgo-UO'!AG15</f>
        <v xml:space="preserve">Prestación de servicios No. 5636 -23
Profesional Gerencia del Plan de Desarrollo Institucional </v>
      </c>
      <c r="P14" s="134" t="str">
        <f>'01-Mapa de riesgo-UO'!AL15</f>
        <v>Semanal</v>
      </c>
      <c r="Q14" s="134" t="str">
        <f>'01-Mapa de riesgo-UO'!AP15</f>
        <v>Preventivo</v>
      </c>
      <c r="R14" s="275"/>
      <c r="S14" s="319" t="s">
        <v>665</v>
      </c>
      <c r="T14" s="319"/>
      <c r="U14" s="210" t="str">
        <f>'01-Mapa de riesgo-UO'!AW15</f>
        <v>REDUCIR</v>
      </c>
      <c r="V14" s="210" t="str">
        <f>'01-Mapa de riesgo-UO'!AX15</f>
        <v xml:space="preserve">Designación de un profesional de seguimiento y control como apoyo a la interventoría y supervisión de proyectos /contratos (verificación de productos)
Verificación de documentación de contratos de la oficina de Planeación </v>
      </c>
      <c r="W14" s="210">
        <f>IF(U14="COMPARTIR",'01-Mapa de riesgo-UO'!BA15, IF(U14=0, 0,$I$6))</f>
        <v>0</v>
      </c>
      <c r="X14" s="135" t="s">
        <v>282</v>
      </c>
      <c r="Y14" s="212" t="s">
        <v>669</v>
      </c>
      <c r="Z14" s="135" t="s">
        <v>573</v>
      </c>
      <c r="AA14" s="135"/>
      <c r="AB14" s="238"/>
      <c r="AC14" s="316"/>
    </row>
    <row r="15" spans="1:29" s="160" customFormat="1" ht="84" customHeight="1" x14ac:dyDescent="0.2">
      <c r="A15" s="238"/>
      <c r="B15" s="229"/>
      <c r="C15" s="315"/>
      <c r="D15" s="273"/>
      <c r="E15" s="273"/>
      <c r="F15" s="273"/>
      <c r="G15" s="125" t="str">
        <f>'01-Mapa de riesgo-UO'!I16</f>
        <v xml:space="preserve">Desarticulación de los procedimientos institucionales para el desarrollo y ejecución en cada una de sus etapas </v>
      </c>
      <c r="H15" s="273"/>
      <c r="I15" s="275"/>
      <c r="J15" s="273"/>
      <c r="K15" s="323"/>
      <c r="L15" s="325"/>
      <c r="M15" s="126" t="str">
        <f>IF('01-Mapa de riesgo-UO'!S16="No existen", "No existe control para el riesgo",'01-Mapa de riesgo-UO'!W16)</f>
        <v xml:space="preserve">Proceso de Control de seguimiento a pólizas de los contratos de la oficina de planeación </v>
      </c>
      <c r="N15" s="126">
        <f>'01-Mapa de riesgo-UO'!AB16</f>
        <v>0</v>
      </c>
      <c r="O15" s="126" t="str">
        <f>'01-Mapa de riesgo-UO'!AG16</f>
        <v>Interventores y supervisores</v>
      </c>
      <c r="P15" s="134" t="str">
        <f>'01-Mapa de riesgo-UO'!AL16</f>
        <v>Mensual</v>
      </c>
      <c r="Q15" s="134" t="str">
        <f>'01-Mapa de riesgo-UO'!AP16</f>
        <v>Preventivo</v>
      </c>
      <c r="R15" s="275"/>
      <c r="S15" s="319" t="s">
        <v>666</v>
      </c>
      <c r="T15" s="319"/>
      <c r="U15" s="210" t="str">
        <f>'01-Mapa de riesgo-UO'!AW16</f>
        <v>REDUCIR</v>
      </c>
      <c r="V15" s="210" t="str">
        <f>'01-Mapa de riesgo-UO'!AX16</f>
        <v>Diligenciamiento de un  formato para seguimiento a los amparos de las pólizas</v>
      </c>
      <c r="W15" s="210">
        <f>IF(U15="COMPARTIR",'01-Mapa de riesgo-UO'!BA16, IF(U15=0, 0,$I$6))</f>
        <v>0</v>
      </c>
      <c r="X15" s="135" t="s">
        <v>282</v>
      </c>
      <c r="Y15" s="212" t="s">
        <v>666</v>
      </c>
      <c r="Z15" s="135" t="s">
        <v>573</v>
      </c>
      <c r="AA15" s="135"/>
      <c r="AB15" s="238"/>
      <c r="AC15" s="316"/>
    </row>
    <row r="16" spans="1:29" ht="154.5" customHeight="1" x14ac:dyDescent="0.2">
      <c r="A16" s="238">
        <v>3</v>
      </c>
      <c r="B16" s="229" t="str">
        <f>'01-Mapa de riesgo-UO'!D17</f>
        <v>ADMINISTRACIÓN_INSTITUCIONAL</v>
      </c>
      <c r="C16" s="315" t="str">
        <f>+'01-Mapa de riesgo-UO'!F17</f>
        <v>NO</v>
      </c>
      <c r="D16" s="273" t="str">
        <f>'01-Mapa de riesgo-UO'!J17</f>
        <v>Información</v>
      </c>
      <c r="E16" s="273" t="str">
        <f>'01-Mapa de riesgo-UO'!K17</f>
        <v>Probabilidad de tener inconsistencias en la información estadística e institucional reportada debido a las diversas fuentes de información internas y las reglas de negocio asociadas a su extracción.</v>
      </c>
      <c r="F16" s="273" t="str">
        <f>'01-Mapa de riesgo-UO'!L17</f>
        <v>La oficina de planeación recibe múltiples solicitudes de información de diferentes tipos de usuario (interrnos y externos), la cual desde los scripts o vistas se genera una respuesta no siempre concordante con la posible respuesta de la fuente primaria, adicionalmente que la solicitud se genera a diferentes oficinas al tiempo.</v>
      </c>
      <c r="G16" s="125" t="str">
        <f>'01-Mapa de riesgo-UO'!I17</f>
        <v>Diferentes fuentes primarias de información sin responsables</v>
      </c>
      <c r="H16" s="273" t="str">
        <f>'01-Mapa de riesgo-UO'!M17</f>
        <v>Hallazgos, multas o sanciones por los entes de control o pérdida de credibilidad por diferencias en los reportes de información</v>
      </c>
      <c r="I16" s="275" t="str">
        <f>'01-Mapa de riesgo-UO'!AT17</f>
        <v>MODERADO</v>
      </c>
      <c r="J16" s="273" t="str">
        <f>'01-Mapa de riesgo-UO'!AU17</f>
        <v>Tiempos de respuesta a los requerimientos de información estratégica
Nivel de actualización de la información a nivel estratégico y táctico</v>
      </c>
      <c r="K16" s="324">
        <v>0.95</v>
      </c>
      <c r="L16" s="325" t="s">
        <v>686</v>
      </c>
      <c r="M16" s="126" t="str">
        <f>IF('01-Mapa de riesgo-UO'!S17="No existen", "No existe control para el riesgo",'01-Mapa de riesgo-UO'!W17)</f>
        <v>Inclusión en el Plan de Acción de AIE la generación de alertas a las fuentes de información cuando se detectan inconsistencias.</v>
      </c>
      <c r="N16" s="126">
        <f>'01-Mapa de riesgo-UO'!AB17</f>
        <v>0</v>
      </c>
      <c r="O16" s="126" t="str">
        <f>'01-Mapa de riesgo-UO'!AG17</f>
        <v>Profesional AIE
Técnico AIE</v>
      </c>
      <c r="P16" s="134" t="str">
        <f>'01-Mapa de riesgo-UO'!AL17</f>
        <v>No definida</v>
      </c>
      <c r="Q16" s="134" t="str">
        <f>'01-Mapa de riesgo-UO'!AP17</f>
        <v>Detectivo</v>
      </c>
      <c r="R16" s="275" t="str">
        <f>'01-Mapa de riesgo-UO'!AR17</f>
        <v>ACEPTABLE</v>
      </c>
      <c r="S16" s="319" t="s">
        <v>667</v>
      </c>
      <c r="T16" s="319"/>
      <c r="U16" s="210" t="str">
        <f>'01-Mapa de riesgo-UO'!AW17</f>
        <v>COMPARTIR</v>
      </c>
      <c r="V16" s="210" t="str">
        <f>'01-Mapa de riesgo-UO'!AX17</f>
        <v xml:space="preserve">Definición de alcances de respuestas de planeación de las diferentes solicitudes, para evitar reprocesos y distintas cifras o valores para una misma solicitud. 
</v>
      </c>
      <c r="W16" s="210" t="str">
        <f>IF(U16="COMPARTIR",'01-Mapa de riesgo-UO'!BA17, IF(U16=0, 0,$I$6))</f>
        <v>Admisiones, Registro y Control Académico
Gestión de Tecnologías Informáticas y Sistemas de Información
Gestión del Talento Humano</v>
      </c>
      <c r="X16" s="135" t="s">
        <v>570</v>
      </c>
      <c r="Y16" s="212" t="s">
        <v>670</v>
      </c>
      <c r="Z16" s="135" t="s">
        <v>575</v>
      </c>
      <c r="AA16" s="212" t="s">
        <v>673</v>
      </c>
      <c r="AB16" s="238" t="s">
        <v>674</v>
      </c>
    </row>
    <row r="17" spans="1:28" ht="62.45" customHeight="1" x14ac:dyDescent="0.2">
      <c r="A17" s="238"/>
      <c r="B17" s="229"/>
      <c r="C17" s="315"/>
      <c r="D17" s="273"/>
      <c r="E17" s="273"/>
      <c r="F17" s="273"/>
      <c r="G17" s="125">
        <f>'01-Mapa de riesgo-UO'!I18</f>
        <v>0</v>
      </c>
      <c r="H17" s="273"/>
      <c r="I17" s="275"/>
      <c r="J17" s="273"/>
      <c r="K17" s="323"/>
      <c r="L17" s="325"/>
      <c r="M17" s="126" t="str">
        <f>IF('01-Mapa de riesgo-UO'!S18="No existen", "No existe control para el riesgo",'01-Mapa de riesgo-UO'!W18)</f>
        <v>Calidad de datos</v>
      </c>
      <c r="N17" s="126">
        <f>'01-Mapa de riesgo-UO'!AB18</f>
        <v>0</v>
      </c>
      <c r="O17" s="126" t="str">
        <f>'01-Mapa de riesgo-UO'!AG18</f>
        <v>Técnico AIE</v>
      </c>
      <c r="P17" s="134" t="str">
        <f>'01-Mapa de riesgo-UO'!AL18</f>
        <v>Semestral</v>
      </c>
      <c r="Q17" s="134" t="str">
        <f>'01-Mapa de riesgo-UO'!AP18</f>
        <v>Detectivo</v>
      </c>
      <c r="R17" s="275"/>
      <c r="S17" s="319" t="s">
        <v>667</v>
      </c>
      <c r="T17" s="319"/>
      <c r="U17" s="210" t="str">
        <f>'01-Mapa de riesgo-UO'!AW18</f>
        <v>COMPARTIR</v>
      </c>
      <c r="V17" s="210" t="str">
        <f>'01-Mapa de riesgo-UO'!AX18</f>
        <v xml:space="preserve"> Generar una mesa de responsabilidad en cuanto a la información suministrada. El instrumento para este fin debe acordarse con las áreas involucradas.</v>
      </c>
      <c r="W17" s="210" t="str">
        <f>IF(U17="COMPARTIR",'01-Mapa de riesgo-UO'!BA18, IF(U17=0, 0,$I$6))</f>
        <v>Admisiones, Registro y Control Académico
Gestión de Tecnologías Informáticas y Sistemas de Información
Gestión del Talento Humano</v>
      </c>
      <c r="X17" s="135" t="s">
        <v>282</v>
      </c>
      <c r="Y17" s="212" t="s">
        <v>671</v>
      </c>
      <c r="Z17" s="135" t="s">
        <v>573</v>
      </c>
      <c r="AA17" s="212" t="s">
        <v>673</v>
      </c>
      <c r="AB17" s="238"/>
    </row>
    <row r="18" spans="1:28" ht="62.45" customHeight="1" x14ac:dyDescent="0.2">
      <c r="A18" s="238"/>
      <c r="B18" s="229"/>
      <c r="C18" s="315"/>
      <c r="D18" s="273"/>
      <c r="E18" s="273"/>
      <c r="F18" s="273"/>
      <c r="G18" s="125">
        <f>'01-Mapa de riesgo-UO'!I19</f>
        <v>0</v>
      </c>
      <c r="H18" s="273"/>
      <c r="I18" s="275"/>
      <c r="J18" s="273"/>
      <c r="K18" s="323"/>
      <c r="L18" s="325"/>
      <c r="M18" s="126">
        <f>IF('01-Mapa de riesgo-UO'!S19="No existen", "No existe control para el riesgo",'01-Mapa de riesgo-UO'!W19)</f>
        <v>0</v>
      </c>
      <c r="N18" s="126">
        <f>'01-Mapa de riesgo-UO'!AB19</f>
        <v>0</v>
      </c>
      <c r="O18" s="126">
        <f>'01-Mapa de riesgo-UO'!AG19</f>
        <v>0</v>
      </c>
      <c r="P18" s="134">
        <f>'01-Mapa de riesgo-UO'!AL19</f>
        <v>0</v>
      </c>
      <c r="Q18" s="134">
        <f>'01-Mapa de riesgo-UO'!AP19</f>
        <v>0</v>
      </c>
      <c r="R18" s="275"/>
      <c r="S18" s="319" t="s">
        <v>667</v>
      </c>
      <c r="T18" s="319"/>
      <c r="U18" s="210" t="str">
        <f>'01-Mapa de riesgo-UO'!AW19</f>
        <v>REDUCIR</v>
      </c>
      <c r="V18" s="210" t="str">
        <f>'01-Mapa de riesgo-UO'!AX19</f>
        <v>Definición de protocolos o manuales para la generación de la información definiendo roles y responsabilidades.</v>
      </c>
      <c r="W18" s="210">
        <f>IF(U18="COMPARTIR",'01-Mapa de riesgo-UO'!BA19, IF(U18=0, 0,$I$6))</f>
        <v>0</v>
      </c>
      <c r="X18" s="135"/>
      <c r="Y18" s="212" t="s">
        <v>688</v>
      </c>
      <c r="Z18" s="135"/>
      <c r="AA18" s="212" t="s">
        <v>673</v>
      </c>
      <c r="AB18" s="238"/>
    </row>
    <row r="19" spans="1:28" ht="62.45" customHeight="1" x14ac:dyDescent="0.2">
      <c r="A19" s="238">
        <v>4</v>
      </c>
      <c r="B19" s="229" t="str">
        <f>'01-Mapa de riesgo-UO'!D20</f>
        <v>ADMINISTRACIÓN_INSTITUCIONAL</v>
      </c>
      <c r="C19" s="315" t="str">
        <f>+'01-Mapa de riesgo-UO'!F20</f>
        <v>NO</v>
      </c>
      <c r="D19" s="273" t="str">
        <f>'01-Mapa de riesgo-UO'!J20</f>
        <v>Información</v>
      </c>
      <c r="E19" s="273" t="str">
        <f>'01-Mapa de riesgo-UO'!K20</f>
        <v>Probabilidad de pérdida de información física y magnética debido a la falta de una política de respaldo en la Universidad, lo que podría ocasionar reprocesos al momento de necesitar su disponibilidad</v>
      </c>
      <c r="F19" s="273" t="str">
        <f>'01-Mapa de riesgo-UO'!L20</f>
        <v>La oficina de planeación maneja un alto volumen de información debido a los múltiples contratos, planos, entre otros activos de información que allí se generan por lo tanto se requiere de un control de una gestión y control de estos archivos.</v>
      </c>
      <c r="G19" s="125" t="str">
        <f>'01-Mapa de riesgo-UO'!I20</f>
        <v>Daños o pérdida de información en servidores o equipos de computo. Rotación de personal</v>
      </c>
      <c r="H19" s="273" t="str">
        <f>'01-Mapa de riesgo-UO'!M20</f>
        <v>Multas o sanciones por los entes de control por las demoras en reportes de información. Pérdida de estudios o trabajos ya realizados.</v>
      </c>
      <c r="I19" s="275" t="str">
        <f>'01-Mapa de riesgo-UO'!AT20</f>
        <v>MODERADO</v>
      </c>
      <c r="J19" s="273" t="str">
        <f>'01-Mapa de riesgo-UO'!AU20</f>
        <v>Cumplimiento de la actividad Respaldo de activos de Información del Plan de acción de AIE</v>
      </c>
      <c r="K19" s="324">
        <v>0.5</v>
      </c>
      <c r="L19" s="325" t="s">
        <v>687</v>
      </c>
      <c r="M19" s="126" t="str">
        <f>IF('01-Mapa de riesgo-UO'!S20="No existen", "No existe control para el riesgo",'01-Mapa de riesgo-UO'!W20)</f>
        <v>Actividad en el plan de trabajo de AIE para la actualización de los activos de información</v>
      </c>
      <c r="N19" s="126">
        <f>'01-Mapa de riesgo-UO'!AB20</f>
        <v>0</v>
      </c>
      <c r="O19" s="126" t="str">
        <f>'01-Mapa de riesgo-UO'!AG20</f>
        <v>Profesional AIE</v>
      </c>
      <c r="P19" s="134" t="str">
        <f>'01-Mapa de riesgo-UO'!AL20</f>
        <v>Anual</v>
      </c>
      <c r="Q19" s="134" t="str">
        <f>'01-Mapa de riesgo-UO'!AP20</f>
        <v>Preventivo</v>
      </c>
      <c r="R19" s="275" t="str">
        <f>'01-Mapa de riesgo-UO'!AR20</f>
        <v>ACEPTABLE</v>
      </c>
      <c r="S19" s="319" t="s">
        <v>667</v>
      </c>
      <c r="T19" s="319"/>
      <c r="U19" s="210" t="str">
        <f>'01-Mapa de riesgo-UO'!AW20</f>
        <v>REDUCIR</v>
      </c>
      <c r="V19" s="210" t="str">
        <f>'01-Mapa de riesgo-UO'!AX20</f>
        <v>Generación de reglas con los diferentes líderes de proceso y sus equipos de trabajo para la optimización del espacio y tiempo en los respaldos a los activos de información, esto con el fin de evitar redundancia de información y agotamiento del recurso para este fin.</v>
      </c>
      <c r="W19" s="210">
        <f>IF(U19="COMPARTIR",'01-Mapa de riesgo-UO'!BA20, IF(U19=0, 0,$I$6))</f>
        <v>0</v>
      </c>
      <c r="X19" s="135" t="s">
        <v>282</v>
      </c>
      <c r="Y19" s="212" t="s">
        <v>672</v>
      </c>
      <c r="Z19" s="135" t="s">
        <v>573</v>
      </c>
      <c r="AA19" s="212" t="s">
        <v>673</v>
      </c>
      <c r="AB19" s="238" t="s">
        <v>674</v>
      </c>
    </row>
    <row r="20" spans="1:28" ht="62.45" customHeight="1" x14ac:dyDescent="0.2">
      <c r="A20" s="238"/>
      <c r="B20" s="229"/>
      <c r="C20" s="315"/>
      <c r="D20" s="273"/>
      <c r="E20" s="273"/>
      <c r="F20" s="273"/>
      <c r="G20" s="125">
        <f>'01-Mapa de riesgo-UO'!I21</f>
        <v>0</v>
      </c>
      <c r="H20" s="273"/>
      <c r="I20" s="275"/>
      <c r="J20" s="273"/>
      <c r="K20" s="323"/>
      <c r="L20" s="325"/>
      <c r="M20" s="126" t="str">
        <f>IF('01-Mapa de riesgo-UO'!S21="No existen", "No existe control para el riesgo",'01-Mapa de riesgo-UO'!W21)</f>
        <v>Actividad en el plan de trabajo de AIE para la realización de jornadas de los activos de información de OPLA</v>
      </c>
      <c r="N20" s="126">
        <f>'01-Mapa de riesgo-UO'!AB21</f>
        <v>0</v>
      </c>
      <c r="O20" s="126" t="str">
        <f>'01-Mapa de riesgo-UO'!AG21</f>
        <v xml:space="preserve">Prestación de Servicios No. 5359 </v>
      </c>
      <c r="P20" s="134" t="str">
        <f>'01-Mapa de riesgo-UO'!AL21</f>
        <v>Semestral</v>
      </c>
      <c r="Q20" s="134" t="str">
        <f>'01-Mapa de riesgo-UO'!AP21</f>
        <v>Preventivo</v>
      </c>
      <c r="R20" s="275"/>
      <c r="S20" s="319" t="s">
        <v>667</v>
      </c>
      <c r="T20" s="319"/>
      <c r="U20" s="210">
        <f>'01-Mapa de riesgo-UO'!AW21</f>
        <v>0</v>
      </c>
      <c r="V20" s="210">
        <f>'01-Mapa de riesgo-UO'!AX21</f>
        <v>0</v>
      </c>
      <c r="W20" s="210">
        <f>IF(U20="COMPARTIR",'01-Mapa de riesgo-UO'!BA21, IF(U20=0, 0,$I$6))</f>
        <v>0</v>
      </c>
      <c r="X20" s="135"/>
      <c r="Y20" s="135"/>
      <c r="Z20" s="135"/>
      <c r="AA20" s="135"/>
      <c r="AB20" s="238"/>
    </row>
    <row r="21" spans="1:28" ht="62.45" customHeight="1" x14ac:dyDescent="0.2">
      <c r="A21" s="238"/>
      <c r="B21" s="229"/>
      <c r="C21" s="315"/>
      <c r="D21" s="273"/>
      <c r="E21" s="273"/>
      <c r="F21" s="273"/>
      <c r="G21" s="125">
        <f>'01-Mapa de riesgo-UO'!I22</f>
        <v>0</v>
      </c>
      <c r="H21" s="273"/>
      <c r="I21" s="275"/>
      <c r="J21" s="273"/>
      <c r="K21" s="323"/>
      <c r="L21" s="325"/>
      <c r="M21" s="126">
        <f>IF('01-Mapa de riesgo-UO'!S22="No existen", "No existe control para el riesgo",'01-Mapa de riesgo-UO'!W22)</f>
        <v>0</v>
      </c>
      <c r="N21" s="126">
        <f>'01-Mapa de riesgo-UO'!AB22</f>
        <v>0</v>
      </c>
      <c r="O21" s="126">
        <f>'01-Mapa de riesgo-UO'!AG22</f>
        <v>0</v>
      </c>
      <c r="P21" s="134">
        <f>'01-Mapa de riesgo-UO'!AL22</f>
        <v>0</v>
      </c>
      <c r="Q21" s="134">
        <f>'01-Mapa de riesgo-UO'!AP22</f>
        <v>0</v>
      </c>
      <c r="R21" s="275"/>
      <c r="S21" s="319" t="s">
        <v>667</v>
      </c>
      <c r="T21" s="319"/>
      <c r="U21" s="210">
        <f>'01-Mapa de riesgo-UO'!AW22</f>
        <v>0</v>
      </c>
      <c r="V21" s="210">
        <f>'01-Mapa de riesgo-UO'!AX22</f>
        <v>0</v>
      </c>
      <c r="W21" s="210">
        <f>IF(U21="COMPARTIR",'01-Mapa de riesgo-UO'!BA22, IF(U21=0, 0,$I$6))</f>
        <v>0</v>
      </c>
      <c r="X21" s="135"/>
      <c r="Y21" s="135"/>
      <c r="Z21" s="135"/>
      <c r="AA21" s="135"/>
      <c r="AB21" s="238"/>
    </row>
    <row r="22" spans="1:28" ht="62.45" customHeight="1" x14ac:dyDescent="0.2">
      <c r="A22" s="238">
        <v>5</v>
      </c>
      <c r="B22" s="229" t="str">
        <f>'01-Mapa de riesgo-UO'!D23</f>
        <v>ASEGURAMIENTO_DE_LA_CALIDAD_INSTITUCIONAL</v>
      </c>
      <c r="C22" s="315" t="str">
        <f>+'01-Mapa de riesgo-UO'!F23</f>
        <v>NO</v>
      </c>
      <c r="D22" s="273" t="str">
        <f>'01-Mapa de riesgo-UO'!J23</f>
        <v>Estratégico</v>
      </c>
      <c r="E22" s="273" t="str">
        <f>'01-Mapa de riesgo-UO'!K23</f>
        <v xml:space="preserve">Posibilidad de Incumplimiento del Plan de Mejoramiento Institucional derivado de la autoevaluación institucional con fines de reacreditación, que afecte su reconocimiento como institución acredita de alta calidad </v>
      </c>
      <c r="F22" s="273" t="str">
        <f>'01-Mapa de riesgo-UO'!L23</f>
        <v xml:space="preserve">Riesgo de incumplimiento de las metas propuestas en el Plan de Mejoramiento Institucional derivado de la Autoevaluación con fines de renovación de la acreditación. </v>
      </c>
      <c r="G22" s="125" t="str">
        <f>'01-Mapa de riesgo-UO'!I23</f>
        <v xml:space="preserve">Bajo nivel de apropiación de los responsables del Plan de Mejoramiento institucional, que dificulte el cumplimiento de las acciones establecidas en el PMI. </v>
      </c>
      <c r="H22" s="273" t="str">
        <f>'01-Mapa de riesgo-UO'!M23</f>
        <v>Pérdida del reconocimiento como Institución acreditada en alta calidad
Pérdida de oportunidades en el contexto a nivel departamental, regional, nacional e internacional
Pérdida de la imagen institucional</v>
      </c>
      <c r="I22" s="275" t="str">
        <f>'01-Mapa de riesgo-UO'!AT23</f>
        <v>LEVE</v>
      </c>
      <c r="J22" s="273" t="str">
        <f>'01-Mapa de riesgo-UO'!AU23</f>
        <v>Nivel cumplimiento del Plan de Mejoramiento Institucional (corte anualizado 2023)</v>
      </c>
      <c r="K22" s="322">
        <v>0.82499999999999996</v>
      </c>
      <c r="L22" s="325" t="s">
        <v>679</v>
      </c>
      <c r="M22" s="126" t="str">
        <f>IF('01-Mapa de riesgo-UO'!S23="No existen", "No existe control para el riesgo",'01-Mapa de riesgo-UO'!W23)</f>
        <v>Seguimiento periódico del PMI.</v>
      </c>
      <c r="N22" s="126">
        <f>'01-Mapa de riesgo-UO'!AB23</f>
        <v>0</v>
      </c>
      <c r="O22" s="126" t="str">
        <f>'01-Mapa de riesgo-UO'!AG23</f>
        <v>Profesional PAC</v>
      </c>
      <c r="P22" s="134" t="str">
        <f>'01-Mapa de riesgo-UO'!AL23</f>
        <v>Cuatrimestral</v>
      </c>
      <c r="Q22" s="134" t="str">
        <f>'01-Mapa de riesgo-UO'!AP23</f>
        <v>Preventivo</v>
      </c>
      <c r="R22" s="275" t="str">
        <f>'01-Mapa de riesgo-UO'!AR23</f>
        <v>FUERTE</v>
      </c>
      <c r="S22" s="319" t="s">
        <v>680</v>
      </c>
      <c r="T22" s="319"/>
      <c r="U22" s="210" t="str">
        <f>'01-Mapa de riesgo-UO'!AW23</f>
        <v>ASUMIR</v>
      </c>
      <c r="V22" s="210">
        <f>'01-Mapa de riesgo-UO'!AX23</f>
        <v>0</v>
      </c>
      <c r="W22" s="210">
        <f>IF(U22="COMPARTIR",'01-Mapa de riesgo-UO'!BA23, IF(U22=0, 0,$I$6))</f>
        <v>0</v>
      </c>
      <c r="X22" s="135"/>
      <c r="Y22" s="135"/>
      <c r="Z22" s="135"/>
      <c r="AA22" s="211" t="s">
        <v>682</v>
      </c>
      <c r="AB22" s="238" t="s">
        <v>674</v>
      </c>
    </row>
    <row r="23" spans="1:28" ht="62.45" customHeight="1" x14ac:dyDescent="0.2">
      <c r="A23" s="238"/>
      <c r="B23" s="229"/>
      <c r="C23" s="315"/>
      <c r="D23" s="273"/>
      <c r="E23" s="273"/>
      <c r="F23" s="273"/>
      <c r="G23" s="125">
        <f>'01-Mapa de riesgo-UO'!I24</f>
        <v>0</v>
      </c>
      <c r="H23" s="273"/>
      <c r="I23" s="275"/>
      <c r="J23" s="273"/>
      <c r="K23" s="323"/>
      <c r="L23" s="325"/>
      <c r="M23" s="126" t="str">
        <f>IF('01-Mapa de riesgo-UO'!S24="No existen", "No existe control para el riesgo",'01-Mapa de riesgo-UO'!W24)</f>
        <v>Cuadro de control</v>
      </c>
      <c r="N23" s="126">
        <f>'01-Mapa de riesgo-UO'!AB24</f>
        <v>0</v>
      </c>
      <c r="O23" s="126" t="str">
        <f>'01-Mapa de riesgo-UO'!AG24</f>
        <v xml:space="preserve">Prestación de Servicios No. 5359 </v>
      </c>
      <c r="P23" s="134" t="str">
        <f>'01-Mapa de riesgo-UO'!AL24</f>
        <v>Cuatrimestral</v>
      </c>
      <c r="Q23" s="134" t="str">
        <f>'01-Mapa de riesgo-UO'!AP24</f>
        <v>Preventivo</v>
      </c>
      <c r="R23" s="275"/>
      <c r="S23" s="319" t="s">
        <v>681</v>
      </c>
      <c r="T23" s="319"/>
      <c r="U23" s="210">
        <f>'01-Mapa de riesgo-UO'!AW24</f>
        <v>0</v>
      </c>
      <c r="V23" s="210">
        <f>'01-Mapa de riesgo-UO'!AX24</f>
        <v>0</v>
      </c>
      <c r="W23" s="210">
        <f>IF(U23="COMPARTIR",'01-Mapa de riesgo-UO'!BA24, IF(U23=0, 0,$I$6))</f>
        <v>0</v>
      </c>
      <c r="X23" s="135"/>
      <c r="Y23" s="135"/>
      <c r="Z23" s="135"/>
      <c r="AA23" s="211" t="s">
        <v>683</v>
      </c>
      <c r="AB23" s="238"/>
    </row>
    <row r="24" spans="1:28" ht="62.45" customHeight="1" x14ac:dyDescent="0.2">
      <c r="A24" s="238"/>
      <c r="B24" s="229"/>
      <c r="C24" s="315"/>
      <c r="D24" s="273"/>
      <c r="E24" s="273"/>
      <c r="F24" s="273"/>
      <c r="G24" s="125">
        <f>'01-Mapa de riesgo-UO'!I25</f>
        <v>0</v>
      </c>
      <c r="H24" s="273"/>
      <c r="I24" s="275"/>
      <c r="J24" s="273"/>
      <c r="K24" s="323"/>
      <c r="L24" s="325"/>
      <c r="M24" s="126">
        <f>IF('01-Mapa de riesgo-UO'!S25="No existen", "No existe control para el riesgo",'01-Mapa de riesgo-UO'!W25)</f>
        <v>0</v>
      </c>
      <c r="N24" s="126">
        <f>'01-Mapa de riesgo-UO'!AB25</f>
        <v>0</v>
      </c>
      <c r="O24" s="126">
        <f>'01-Mapa de riesgo-UO'!AG25</f>
        <v>0</v>
      </c>
      <c r="P24" s="134">
        <f>'01-Mapa de riesgo-UO'!AL25</f>
        <v>0</v>
      </c>
      <c r="Q24" s="134">
        <f>'01-Mapa de riesgo-UO'!AP25</f>
        <v>0</v>
      </c>
      <c r="R24" s="275"/>
      <c r="S24" s="319" t="s">
        <v>667</v>
      </c>
      <c r="T24" s="319"/>
      <c r="U24" s="210">
        <f>'01-Mapa de riesgo-UO'!AW25</f>
        <v>0</v>
      </c>
      <c r="V24" s="210">
        <f>'01-Mapa de riesgo-UO'!AX25</f>
        <v>0</v>
      </c>
      <c r="W24" s="210">
        <f>IF(U24="COMPARTIR",'01-Mapa de riesgo-UO'!BA25, IF(U24=0, 0,$I$6))</f>
        <v>0</v>
      </c>
      <c r="X24" s="135"/>
      <c r="Y24" s="135"/>
      <c r="Z24" s="135"/>
      <c r="AA24" s="135"/>
      <c r="AB24" s="238"/>
    </row>
    <row r="25" spans="1:28" ht="176.25" customHeight="1" x14ac:dyDescent="0.2">
      <c r="A25" s="238">
        <v>6</v>
      </c>
      <c r="B25" s="229" t="str">
        <f>'01-Mapa de riesgo-UO'!D26</f>
        <v>ADMINISTRACIÓN_INSTITUCIONAL</v>
      </c>
      <c r="C25" s="315" t="str">
        <f>+'01-Mapa de riesgo-UO'!F26</f>
        <v>NO</v>
      </c>
      <c r="D25" s="273" t="str">
        <f>'01-Mapa de riesgo-UO'!J26</f>
        <v>Estratégico</v>
      </c>
      <c r="E25" s="273" t="str">
        <f>'01-Mapa de riesgo-UO'!K26</f>
        <v xml:space="preserve">Desarticulación 
de los lineamientos del Plan Maestro de la Planta Físca con las apuestas del Plan de Desarrollo Institucional  </v>
      </c>
      <c r="F25" s="273" t="str">
        <f>'01-Mapa de riesgo-UO'!L26</f>
        <v>Obras y diseños  a llevar a cabo por parte de la institución deben estar alineadas  con el Plan maestro GEC y las  apuestas del PDI</v>
      </c>
      <c r="G25" s="125" t="str">
        <f>'01-Mapa de riesgo-UO'!I26</f>
        <v>Inexistencia de una control dentro de los documentos previos al inicio el proceso.</v>
      </c>
      <c r="H25" s="273" t="str">
        <f>'01-Mapa de riesgo-UO'!M26</f>
        <v>No se prioricen de manera adecuado los proyectos acordes a la necesidades de la institución
Hallazgos por parte de los entes de control</v>
      </c>
      <c r="I25" s="275" t="str">
        <f>'01-Mapa de riesgo-UO'!AT26</f>
        <v>MODERADO</v>
      </c>
      <c r="J25" s="273" t="str">
        <f>'01-Mapa de riesgo-UO'!AU26</f>
        <v>Indice Neto de ocupación
Campus incluyente
Fortalecimiento y/o mejoramiento de los medios educativos (Aulas y Laboratorios)
Fortalecimiento de la sostenibilidad y gestión del riesgo del campus</v>
      </c>
      <c r="K25" s="326">
        <v>60.45</v>
      </c>
      <c r="L25" s="325" t="s">
        <v>689</v>
      </c>
      <c r="M25" s="126" t="str">
        <f>IF('01-Mapa de riesgo-UO'!S26="No existen", "No existe control para el riesgo",'01-Mapa de riesgo-UO'!W26)</f>
        <v>Plan Operativo de Gerencia Integral del Campus</v>
      </c>
      <c r="N25" s="126">
        <f>'01-Mapa de riesgo-UO'!AB26</f>
        <v>0</v>
      </c>
      <c r="O25" s="126" t="str">
        <f>'01-Mapa de riesgo-UO'!AG26</f>
        <v>Profesionl 16
Prestación de Servicios No. 5482</v>
      </c>
      <c r="P25" s="134" t="str">
        <f>'01-Mapa de riesgo-UO'!AL26</f>
        <v>No definida</v>
      </c>
      <c r="Q25" s="134" t="str">
        <f>'01-Mapa de riesgo-UO'!AP26</f>
        <v>Preventivo</v>
      </c>
      <c r="R25" s="275" t="str">
        <f>'01-Mapa de riesgo-UO'!AR26</f>
        <v>FUERTE</v>
      </c>
      <c r="S25" s="319" t="s">
        <v>667</v>
      </c>
      <c r="T25" s="319"/>
      <c r="U25" s="210" t="str">
        <f>'01-Mapa de riesgo-UO'!AW26</f>
        <v>REDUCIR</v>
      </c>
      <c r="V25" s="210" t="str">
        <f>'01-Mapa de riesgo-UO'!AX26</f>
        <v xml:space="preserve">Incluir en el documento de estudios previos la descripción del eje estratégico del plan maestro y proyecto del PDI al que le apunta. </v>
      </c>
      <c r="W25" s="210">
        <f>IF(U25="COMPARTIR",'01-Mapa de riesgo-UO'!BA26, IF(U25=0, 0,$I$6))</f>
        <v>0</v>
      </c>
      <c r="X25" s="135" t="s">
        <v>282</v>
      </c>
      <c r="Y25" s="212" t="s">
        <v>690</v>
      </c>
      <c r="Z25" s="135" t="s">
        <v>573</v>
      </c>
      <c r="AA25" s="135"/>
      <c r="AB25" s="238" t="s">
        <v>674</v>
      </c>
    </row>
    <row r="26" spans="1:28" ht="109.5" customHeight="1" x14ac:dyDescent="0.2">
      <c r="A26" s="238"/>
      <c r="B26" s="229"/>
      <c r="C26" s="315"/>
      <c r="D26" s="273"/>
      <c r="E26" s="273"/>
      <c r="F26" s="273"/>
      <c r="G26" s="125" t="str">
        <f>'01-Mapa de riesgo-UO'!I27</f>
        <v>Desconocimiento por parte del equipo GEC del Plan Maestro y del Plan de Desarrollo Institucional, para la adecuada priorización de las obras</v>
      </c>
      <c r="H26" s="273"/>
      <c r="I26" s="275"/>
      <c r="J26" s="273"/>
      <c r="K26" s="323"/>
      <c r="L26" s="325"/>
      <c r="M26" s="126" t="str">
        <f>IF('01-Mapa de riesgo-UO'!S27="No existen", "No existe control para el riesgo",'01-Mapa de riesgo-UO'!W27)</f>
        <v>Plan Operativo de Fortalecimiento de la Insfraestructura física</v>
      </c>
      <c r="N26" s="126">
        <f>'01-Mapa de riesgo-UO'!AB27</f>
        <v>0</v>
      </c>
      <c r="O26" s="126" t="str">
        <f>'01-Mapa de riesgo-UO'!AG27</f>
        <v>Profesionl 16
Prestación de Servicios No. 5482</v>
      </c>
      <c r="P26" s="134" t="str">
        <f>'01-Mapa de riesgo-UO'!AL27</f>
        <v>No definida</v>
      </c>
      <c r="Q26" s="134" t="str">
        <f>'01-Mapa de riesgo-UO'!AP27</f>
        <v>Preventivo</v>
      </c>
      <c r="R26" s="275"/>
      <c r="S26" s="319" t="s">
        <v>667</v>
      </c>
      <c r="T26" s="319"/>
      <c r="U26" s="210" t="str">
        <f>'01-Mapa de riesgo-UO'!AW27</f>
        <v>REDUCIR</v>
      </c>
      <c r="V26" s="210" t="str">
        <f>'01-Mapa de riesgo-UO'!AX27</f>
        <v>Definir el protocolo para la inclusión de apuestas en infraestructura física que no estén contemplada de manera específica en el plan maestro del campus</v>
      </c>
      <c r="W26" s="210">
        <f>IF(U26="COMPARTIR",'01-Mapa de riesgo-UO'!BA27, IF(U26=0, 0,$I$6))</f>
        <v>0</v>
      </c>
      <c r="X26" s="135" t="s">
        <v>282</v>
      </c>
      <c r="Y26" s="212" t="s">
        <v>691</v>
      </c>
      <c r="Z26" s="135" t="s">
        <v>573</v>
      </c>
      <c r="AA26" s="135"/>
      <c r="AB26" s="238"/>
    </row>
    <row r="27" spans="1:28" ht="62.45" customHeight="1" x14ac:dyDescent="0.2">
      <c r="A27" s="238"/>
      <c r="B27" s="229"/>
      <c r="C27" s="315"/>
      <c r="D27" s="273"/>
      <c r="E27" s="273"/>
      <c r="F27" s="273"/>
      <c r="G27" s="125">
        <f>'01-Mapa de riesgo-UO'!I28</f>
        <v>0</v>
      </c>
      <c r="H27" s="273"/>
      <c r="I27" s="275"/>
      <c r="J27" s="273"/>
      <c r="K27" s="323"/>
      <c r="L27" s="325"/>
      <c r="M27" s="126">
        <f>IF('01-Mapa de riesgo-UO'!S28="No existen", "No existe control para el riesgo",'01-Mapa de riesgo-UO'!W28)</f>
        <v>0</v>
      </c>
      <c r="N27" s="126">
        <f>'01-Mapa de riesgo-UO'!AB28</f>
        <v>0</v>
      </c>
      <c r="O27" s="126">
        <f>'01-Mapa de riesgo-UO'!AG28</f>
        <v>0</v>
      </c>
      <c r="P27" s="134">
        <f>'01-Mapa de riesgo-UO'!AL28</f>
        <v>0</v>
      </c>
      <c r="Q27" s="134">
        <f>'01-Mapa de riesgo-UO'!AP28</f>
        <v>0</v>
      </c>
      <c r="R27" s="275"/>
      <c r="S27" s="319" t="s">
        <v>667</v>
      </c>
      <c r="T27" s="319"/>
      <c r="U27" s="210">
        <f>'01-Mapa de riesgo-UO'!AW28</f>
        <v>0</v>
      </c>
      <c r="V27" s="210">
        <f>'01-Mapa de riesgo-UO'!AX28</f>
        <v>0</v>
      </c>
      <c r="W27" s="210">
        <f>IF(U27="COMPARTIR",'01-Mapa de riesgo-UO'!BA28, IF(U27=0, 0,$I$6))</f>
        <v>0</v>
      </c>
      <c r="X27" s="135"/>
      <c r="Y27" s="135"/>
      <c r="Z27" s="135"/>
      <c r="AA27" s="135"/>
      <c r="AB27" s="238"/>
    </row>
    <row r="28" spans="1:28" ht="62.45" customHeight="1" x14ac:dyDescent="0.2">
      <c r="A28" s="238">
        <v>7</v>
      </c>
      <c r="B28" s="229" t="str">
        <f>'01-Mapa de riesgo-UO'!D29</f>
        <v>ADMINISTRACIÓN_INSTITUCIONAL</v>
      </c>
      <c r="C28" s="315" t="str">
        <f>+'01-Mapa de riesgo-UO'!F29</f>
        <v>NO</v>
      </c>
      <c r="D28" s="273" t="str">
        <f>'01-Mapa de riesgo-UO'!J29</f>
        <v>Cumplimiento</v>
      </c>
      <c r="E28" s="273" t="str">
        <f>'01-Mapa de riesgo-UO'!K29</f>
        <v>Posible afectación  en la gestión institucional y el desarrollo de la infraestructura física por una mala planeación del espacio físico inadecuado para la prestación del servicio para el cual fue concebido.</v>
      </c>
      <c r="F28" s="273" t="str">
        <f>'01-Mapa de riesgo-UO'!L29</f>
        <v xml:space="preserve">Espacio fisico que no responde a las necesidades que originaron el proyecto y/o adecuación con  incumplimiento de normatividad. </v>
      </c>
      <c r="G28" s="125" t="str">
        <f>'01-Mapa de riesgo-UO'!I29</f>
        <v xml:space="preserve">Cambio de diseño por peticion del usuario durante ejecucion de las obras </v>
      </c>
      <c r="H28" s="273" t="str">
        <f>'01-Mapa de riesgo-UO'!M29</f>
        <v>*insatisfaccion del usuario. 
*Imposibilidad de prestacion del servicio. 
*Incremento de costos de construcción. 
*Riesgo juridico con contratistas.  
*Mayores costos de mantenimiento.</v>
      </c>
      <c r="I28" s="275" t="str">
        <f>'01-Mapa de riesgo-UO'!AT29</f>
        <v>LEVE</v>
      </c>
      <c r="J28" s="273" t="str">
        <f>'01-Mapa de riesgo-UO'!AU29</f>
        <v xml:space="preserve">Intervenciones a la planta fisica del plan de accion de la vigencia/ Intervenciones recibidos a satisfacción por el usuario. </v>
      </c>
      <c r="K28" s="322">
        <v>0.39600000000000002</v>
      </c>
      <c r="L28" s="325" t="s">
        <v>692</v>
      </c>
      <c r="M28" s="126" t="str">
        <f>IF('01-Mapa de riesgo-UO'!S29="No existen", "No existe control para el riesgo",'01-Mapa de riesgo-UO'!W29)</f>
        <v>Registro y consolidacion de la necesidad del usuario a traves del aplicativo y/o mediante actas de reunion y/o memorando y/o correos electronicos.</v>
      </c>
      <c r="N28" s="126">
        <f>'01-Mapa de riesgo-UO'!AB29</f>
        <v>0</v>
      </c>
      <c r="O28" s="126" t="str">
        <f>'01-Mapa de riesgo-UO'!AG29</f>
        <v>Profesionl 16
Prestación de Servicios No. 5482</v>
      </c>
      <c r="P28" s="134" t="str">
        <f>'01-Mapa de riesgo-UO'!AL29</f>
        <v>No definida</v>
      </c>
      <c r="Q28" s="134" t="str">
        <f>'01-Mapa de riesgo-UO'!AP29</f>
        <v>Preventivo</v>
      </c>
      <c r="R28" s="275" t="str">
        <f>'01-Mapa de riesgo-UO'!AR29</f>
        <v>FUERTE</v>
      </c>
      <c r="S28" s="319" t="s">
        <v>667</v>
      </c>
      <c r="T28" s="319"/>
      <c r="U28" s="210" t="str">
        <f>'01-Mapa de riesgo-UO'!AW29</f>
        <v>ASUMIR</v>
      </c>
      <c r="V28" s="210">
        <f>'01-Mapa de riesgo-UO'!AX29</f>
        <v>0</v>
      </c>
      <c r="W28" s="210">
        <f>IF(U28="COMPARTIR",'01-Mapa de riesgo-UO'!BA29, IF(U28=0, 0,$I$6))</f>
        <v>0</v>
      </c>
      <c r="X28" s="135"/>
      <c r="Y28" s="135"/>
      <c r="Z28" s="135"/>
      <c r="AA28" s="135"/>
      <c r="AB28" s="238" t="s">
        <v>674</v>
      </c>
    </row>
    <row r="29" spans="1:28" ht="62.45" customHeight="1" x14ac:dyDescent="0.2">
      <c r="A29" s="238"/>
      <c r="B29" s="229"/>
      <c r="C29" s="315"/>
      <c r="D29" s="273"/>
      <c r="E29" s="273"/>
      <c r="F29" s="273"/>
      <c r="G29" s="125" t="str">
        <f>'01-Mapa de riesgo-UO'!I30</f>
        <v xml:space="preserve">Falta de planeacion del proyecto </v>
      </c>
      <c r="H29" s="273"/>
      <c r="I29" s="275"/>
      <c r="J29" s="273"/>
      <c r="K29" s="323"/>
      <c r="L29" s="325"/>
      <c r="M29" s="126" t="str">
        <f>IF('01-Mapa de riesgo-UO'!S30="No existen", "No existe control para el riesgo",'01-Mapa de riesgo-UO'!W30)</f>
        <v>Cada proyecto de intervención de infraestructura debe contener (Estudios previos, diseños, presupuesto, especificaciones, en fase III, permisos aprobados)</v>
      </c>
      <c r="N29" s="126">
        <f>'01-Mapa de riesgo-UO'!AB30</f>
        <v>0</v>
      </c>
      <c r="O29" s="126" t="str">
        <f>'01-Mapa de riesgo-UO'!AG30</f>
        <v>Profesionl 16
Prestación de Servicios No. 5482</v>
      </c>
      <c r="P29" s="134" t="str">
        <f>'01-Mapa de riesgo-UO'!AL30</f>
        <v>No definida</v>
      </c>
      <c r="Q29" s="134" t="str">
        <f>'01-Mapa de riesgo-UO'!AP30</f>
        <v>Preventivo</v>
      </c>
      <c r="R29" s="275"/>
      <c r="S29" s="319" t="s">
        <v>667</v>
      </c>
      <c r="T29" s="319"/>
      <c r="U29" s="210">
        <f>'01-Mapa de riesgo-UO'!AW30</f>
        <v>0</v>
      </c>
      <c r="V29" s="210">
        <f>'01-Mapa de riesgo-UO'!AX30</f>
        <v>0</v>
      </c>
      <c r="W29" s="210">
        <f>IF(U29="COMPARTIR",'01-Mapa de riesgo-UO'!BA30, IF(U29=0, 0,$I$6))</f>
        <v>0</v>
      </c>
      <c r="X29" s="135"/>
      <c r="Y29" s="135"/>
      <c r="Z29" s="135"/>
      <c r="AA29" s="135"/>
      <c r="AB29" s="238"/>
    </row>
    <row r="30" spans="1:28" ht="62.45" customHeight="1" x14ac:dyDescent="0.2">
      <c r="A30" s="238"/>
      <c r="B30" s="229"/>
      <c r="C30" s="315"/>
      <c r="D30" s="273"/>
      <c r="E30" s="273"/>
      <c r="F30" s="273"/>
      <c r="G30" s="125" t="str">
        <f>'01-Mapa de riesgo-UO'!I31</f>
        <v>Cambio y actualizacion de normativas de construccion.</v>
      </c>
      <c r="H30" s="273"/>
      <c r="I30" s="275"/>
      <c r="J30" s="273"/>
      <c r="K30" s="323"/>
      <c r="L30" s="325"/>
      <c r="M30" s="126" t="str">
        <f>IF('01-Mapa de riesgo-UO'!S31="No existen", "No existe control para el riesgo",'01-Mapa de riesgo-UO'!W31)</f>
        <v xml:space="preserve">Se validan las intervenciones con las dependencias de la universidad relacionadas con el manejo de la planta fisica tales como seccion de mantenimiento y CRIE Centro de Recursos informaticos. </v>
      </c>
      <c r="N30" s="126">
        <f>'01-Mapa de riesgo-UO'!AB31</f>
        <v>0</v>
      </c>
      <c r="O30" s="126" t="str">
        <f>'01-Mapa de riesgo-UO'!AG31</f>
        <v>Profesionl 16
Prestación de Servicios No. 5482</v>
      </c>
      <c r="P30" s="134" t="str">
        <f>'01-Mapa de riesgo-UO'!AL31</f>
        <v>No definida</v>
      </c>
      <c r="Q30" s="134" t="str">
        <f>'01-Mapa de riesgo-UO'!AP31</f>
        <v>Preventivo</v>
      </c>
      <c r="R30" s="275"/>
      <c r="S30" s="319" t="s">
        <v>667</v>
      </c>
      <c r="T30" s="319"/>
      <c r="U30" s="210">
        <f>'01-Mapa de riesgo-UO'!AW31</f>
        <v>0</v>
      </c>
      <c r="V30" s="210">
        <f>'01-Mapa de riesgo-UO'!AX31</f>
        <v>0</v>
      </c>
      <c r="W30" s="210">
        <f>IF(U30="COMPARTIR",'01-Mapa de riesgo-UO'!BA31, IF(U30=0, 0,$I$6))</f>
        <v>0</v>
      </c>
      <c r="X30" s="135"/>
      <c r="Y30" s="135"/>
      <c r="Z30" s="135"/>
      <c r="AA30" s="135"/>
      <c r="AB30" s="238"/>
    </row>
    <row r="31" spans="1:28" ht="62.45" customHeight="1" x14ac:dyDescent="0.2">
      <c r="A31" s="238">
        <v>8</v>
      </c>
      <c r="B31" s="229">
        <f>'01-Mapa de riesgo-UO'!D32</f>
        <v>0</v>
      </c>
      <c r="C31" s="315">
        <f>+'01-Mapa de riesgo-UO'!F32</f>
        <v>0</v>
      </c>
      <c r="D31" s="273">
        <f>'01-Mapa de riesgo-UO'!J32</f>
        <v>0</v>
      </c>
      <c r="E31" s="273">
        <f>'01-Mapa de riesgo-UO'!K32</f>
        <v>0</v>
      </c>
      <c r="F31" s="273">
        <f>'01-Mapa de riesgo-UO'!L32</f>
        <v>0</v>
      </c>
      <c r="G31" s="125">
        <f>'01-Mapa de riesgo-UO'!I32</f>
        <v>0</v>
      </c>
      <c r="H31" s="273">
        <f>'01-Mapa de riesgo-UO'!M32</f>
        <v>0</v>
      </c>
      <c r="I31" s="275" t="str">
        <f>'01-Mapa de riesgo-UO'!AT32</f>
        <v>LEVE</v>
      </c>
      <c r="J31" s="273">
        <f>'01-Mapa de riesgo-UO'!AU32</f>
        <v>0</v>
      </c>
      <c r="K31" s="323"/>
      <c r="L31" s="325"/>
      <c r="M31" s="126">
        <f>IF('01-Mapa de riesgo-UO'!S32="No existen", "No existe control para el riesgo",'01-Mapa de riesgo-UO'!W32)</f>
        <v>0</v>
      </c>
      <c r="N31" s="126">
        <f>'01-Mapa de riesgo-UO'!AB32</f>
        <v>0</v>
      </c>
      <c r="O31" s="126">
        <f>'01-Mapa de riesgo-UO'!AG32</f>
        <v>0</v>
      </c>
      <c r="P31" s="134">
        <f>'01-Mapa de riesgo-UO'!AL32</f>
        <v>0</v>
      </c>
      <c r="Q31" s="134">
        <f>'01-Mapa de riesgo-UO'!AP32</f>
        <v>0</v>
      </c>
      <c r="R31" s="275" t="e">
        <f>'01-Mapa de riesgo-UO'!AR32</f>
        <v>#DIV/0!</v>
      </c>
      <c r="S31" s="325"/>
      <c r="T31" s="325"/>
      <c r="U31" s="210">
        <f>'01-Mapa de riesgo-UO'!AW32</f>
        <v>0</v>
      </c>
      <c r="V31" s="210">
        <f>'01-Mapa de riesgo-UO'!AX32</f>
        <v>0</v>
      </c>
      <c r="W31" s="210">
        <f>IF(U31="COMPARTIR",'01-Mapa de riesgo-UO'!BA32, IF(U31=0, 0,$I$6))</f>
        <v>0</v>
      </c>
      <c r="X31" s="135"/>
      <c r="Y31" s="135"/>
      <c r="Z31" s="135"/>
      <c r="AA31" s="135"/>
      <c r="AB31" s="238"/>
    </row>
    <row r="32" spans="1:28" ht="62.45" customHeight="1" x14ac:dyDescent="0.2">
      <c r="A32" s="238"/>
      <c r="B32" s="229"/>
      <c r="C32" s="315"/>
      <c r="D32" s="273"/>
      <c r="E32" s="273"/>
      <c r="F32" s="273"/>
      <c r="G32" s="125">
        <f>'01-Mapa de riesgo-UO'!I33</f>
        <v>0</v>
      </c>
      <c r="H32" s="273"/>
      <c r="I32" s="275"/>
      <c r="J32" s="273"/>
      <c r="K32" s="323"/>
      <c r="L32" s="325"/>
      <c r="M32" s="126">
        <f>IF('01-Mapa de riesgo-UO'!S33="No existen", "No existe control para el riesgo",'01-Mapa de riesgo-UO'!W33)</f>
        <v>0</v>
      </c>
      <c r="N32" s="126">
        <f>'01-Mapa de riesgo-UO'!AB33</f>
        <v>0</v>
      </c>
      <c r="O32" s="126">
        <f>'01-Mapa de riesgo-UO'!AG33</f>
        <v>0</v>
      </c>
      <c r="P32" s="134">
        <f>'01-Mapa de riesgo-UO'!AL33</f>
        <v>0</v>
      </c>
      <c r="Q32" s="134">
        <f>'01-Mapa de riesgo-UO'!AP33</f>
        <v>0</v>
      </c>
      <c r="R32" s="275"/>
      <c r="S32" s="325"/>
      <c r="T32" s="325"/>
      <c r="U32" s="210">
        <f>'01-Mapa de riesgo-UO'!AW33</f>
        <v>0</v>
      </c>
      <c r="V32" s="210">
        <f>'01-Mapa de riesgo-UO'!AX33</f>
        <v>0</v>
      </c>
      <c r="W32" s="210">
        <f>IF(U32="COMPARTIR",'01-Mapa de riesgo-UO'!BA33, IF(U32=0, 0,$I$6))</f>
        <v>0</v>
      </c>
      <c r="X32" s="135"/>
      <c r="Y32" s="135"/>
      <c r="Z32" s="135"/>
      <c r="AA32" s="135"/>
      <c r="AB32" s="238"/>
    </row>
    <row r="33" spans="1:28" ht="62.45" customHeight="1" x14ac:dyDescent="0.2">
      <c r="A33" s="238"/>
      <c r="B33" s="229"/>
      <c r="C33" s="315"/>
      <c r="D33" s="273"/>
      <c r="E33" s="273"/>
      <c r="F33" s="273"/>
      <c r="G33" s="125">
        <f>'01-Mapa de riesgo-UO'!I34</f>
        <v>0</v>
      </c>
      <c r="H33" s="273"/>
      <c r="I33" s="275"/>
      <c r="J33" s="273"/>
      <c r="K33" s="323"/>
      <c r="L33" s="325"/>
      <c r="M33" s="126">
        <f>IF('01-Mapa de riesgo-UO'!S34="No existen", "No existe control para el riesgo",'01-Mapa de riesgo-UO'!W34)</f>
        <v>0</v>
      </c>
      <c r="N33" s="126">
        <f>'01-Mapa de riesgo-UO'!AB34</f>
        <v>0</v>
      </c>
      <c r="O33" s="126">
        <f>'01-Mapa de riesgo-UO'!AG34</f>
        <v>0</v>
      </c>
      <c r="P33" s="134">
        <f>'01-Mapa de riesgo-UO'!AL34</f>
        <v>0</v>
      </c>
      <c r="Q33" s="134">
        <f>'01-Mapa de riesgo-UO'!AP34</f>
        <v>0</v>
      </c>
      <c r="R33" s="275"/>
      <c r="S33" s="325"/>
      <c r="T33" s="325"/>
      <c r="U33" s="210">
        <f>'01-Mapa de riesgo-UO'!AW34</f>
        <v>0</v>
      </c>
      <c r="V33" s="210">
        <f>'01-Mapa de riesgo-UO'!AX34</f>
        <v>0</v>
      </c>
      <c r="W33" s="210">
        <f>IF(U33="COMPARTIR",'01-Mapa de riesgo-UO'!BA34, IF(U33=0, 0,$I$6))</f>
        <v>0</v>
      </c>
      <c r="X33" s="135"/>
      <c r="Y33" s="135"/>
      <c r="Z33" s="135"/>
      <c r="AA33" s="135"/>
      <c r="AB33" s="238"/>
    </row>
    <row r="34" spans="1:28" ht="62.45" customHeight="1" x14ac:dyDescent="0.2">
      <c r="A34" s="238">
        <v>9</v>
      </c>
      <c r="B34" s="229">
        <f>'01-Mapa de riesgo-UO'!D35</f>
        <v>0</v>
      </c>
      <c r="C34" s="315">
        <f>+'01-Mapa de riesgo-UO'!F35</f>
        <v>0</v>
      </c>
      <c r="D34" s="273">
        <f>'01-Mapa de riesgo-UO'!J35</f>
        <v>0</v>
      </c>
      <c r="E34" s="273">
        <f>'01-Mapa de riesgo-UO'!K35</f>
        <v>0</v>
      </c>
      <c r="F34" s="273">
        <f>'01-Mapa de riesgo-UO'!L35</f>
        <v>0</v>
      </c>
      <c r="G34" s="125">
        <f>'01-Mapa de riesgo-UO'!I35</f>
        <v>0</v>
      </c>
      <c r="H34" s="273">
        <f>'01-Mapa de riesgo-UO'!M35</f>
        <v>0</v>
      </c>
      <c r="I34" s="275" t="str">
        <f>'01-Mapa de riesgo-UO'!AT35</f>
        <v>LEVE</v>
      </c>
      <c r="J34" s="273">
        <f>'01-Mapa de riesgo-UO'!AU35</f>
        <v>0</v>
      </c>
      <c r="K34" s="323"/>
      <c r="L34" s="325"/>
      <c r="M34" s="126">
        <f>IF('01-Mapa de riesgo-UO'!S35="No existen", "No existe control para el riesgo",'01-Mapa de riesgo-UO'!W35)</f>
        <v>0</v>
      </c>
      <c r="N34" s="126">
        <f>'01-Mapa de riesgo-UO'!AB35</f>
        <v>0</v>
      </c>
      <c r="O34" s="126">
        <f>'01-Mapa de riesgo-UO'!AG35</f>
        <v>0</v>
      </c>
      <c r="P34" s="134">
        <f>'01-Mapa de riesgo-UO'!AL35</f>
        <v>0</v>
      </c>
      <c r="Q34" s="134">
        <f>'01-Mapa de riesgo-UO'!AP35</f>
        <v>0</v>
      </c>
      <c r="R34" s="275" t="e">
        <f>'01-Mapa de riesgo-UO'!AR35</f>
        <v>#DIV/0!</v>
      </c>
      <c r="S34" s="325"/>
      <c r="T34" s="325"/>
      <c r="U34" s="210">
        <f>'01-Mapa de riesgo-UO'!AW35</f>
        <v>0</v>
      </c>
      <c r="V34" s="210">
        <f>'01-Mapa de riesgo-UO'!AX35</f>
        <v>0</v>
      </c>
      <c r="W34" s="210">
        <f>IF(U34="COMPARTIR",'01-Mapa de riesgo-UO'!BA35, IF(U34=0, 0,$I$6))</f>
        <v>0</v>
      </c>
      <c r="X34" s="135"/>
      <c r="Y34" s="135"/>
      <c r="Z34" s="135"/>
      <c r="AA34" s="135"/>
      <c r="AB34" s="238"/>
    </row>
    <row r="35" spans="1:28" ht="62.45" customHeight="1" x14ac:dyDescent="0.2">
      <c r="A35" s="238"/>
      <c r="B35" s="229"/>
      <c r="C35" s="315"/>
      <c r="D35" s="273"/>
      <c r="E35" s="273"/>
      <c r="F35" s="273"/>
      <c r="G35" s="125">
        <f>'01-Mapa de riesgo-UO'!I36</f>
        <v>0</v>
      </c>
      <c r="H35" s="273"/>
      <c r="I35" s="275"/>
      <c r="J35" s="273"/>
      <c r="K35" s="323"/>
      <c r="L35" s="325"/>
      <c r="M35" s="126">
        <f>IF('01-Mapa de riesgo-UO'!S36="No existen", "No existe control para el riesgo",'01-Mapa de riesgo-UO'!W36)</f>
        <v>0</v>
      </c>
      <c r="N35" s="126">
        <f>'01-Mapa de riesgo-UO'!AB36</f>
        <v>0</v>
      </c>
      <c r="O35" s="126">
        <f>'01-Mapa de riesgo-UO'!AG36</f>
        <v>0</v>
      </c>
      <c r="P35" s="134">
        <f>'01-Mapa de riesgo-UO'!AL36</f>
        <v>0</v>
      </c>
      <c r="Q35" s="134">
        <f>'01-Mapa de riesgo-UO'!AP36</f>
        <v>0</v>
      </c>
      <c r="R35" s="275"/>
      <c r="S35" s="325"/>
      <c r="T35" s="325"/>
      <c r="U35" s="210">
        <f>'01-Mapa de riesgo-UO'!AW36</f>
        <v>0</v>
      </c>
      <c r="V35" s="210">
        <f>'01-Mapa de riesgo-UO'!AX36</f>
        <v>0</v>
      </c>
      <c r="W35" s="210">
        <f>IF(U35="COMPARTIR",'01-Mapa de riesgo-UO'!BA36, IF(U35=0, 0,$I$6))</f>
        <v>0</v>
      </c>
      <c r="X35" s="135"/>
      <c r="Y35" s="135"/>
      <c r="Z35" s="135"/>
      <c r="AA35" s="135"/>
      <c r="AB35" s="238"/>
    </row>
    <row r="36" spans="1:28" ht="62.45" customHeight="1" x14ac:dyDescent="0.2">
      <c r="A36" s="238"/>
      <c r="B36" s="229"/>
      <c r="C36" s="315"/>
      <c r="D36" s="273"/>
      <c r="E36" s="273"/>
      <c r="F36" s="273"/>
      <c r="G36" s="125">
        <f>'01-Mapa de riesgo-UO'!I37</f>
        <v>0</v>
      </c>
      <c r="H36" s="273"/>
      <c r="I36" s="275"/>
      <c r="J36" s="273"/>
      <c r="K36" s="323"/>
      <c r="L36" s="325"/>
      <c r="M36" s="126">
        <f>IF('01-Mapa de riesgo-UO'!S37="No existen", "No existe control para el riesgo",'01-Mapa de riesgo-UO'!W37)</f>
        <v>0</v>
      </c>
      <c r="N36" s="126">
        <f>'01-Mapa de riesgo-UO'!AB37</f>
        <v>0</v>
      </c>
      <c r="O36" s="126">
        <f>'01-Mapa de riesgo-UO'!AG37</f>
        <v>0</v>
      </c>
      <c r="P36" s="134">
        <f>'01-Mapa de riesgo-UO'!AL37</f>
        <v>0</v>
      </c>
      <c r="Q36" s="134">
        <f>'01-Mapa de riesgo-UO'!AP37</f>
        <v>0</v>
      </c>
      <c r="R36" s="275"/>
      <c r="S36" s="325"/>
      <c r="T36" s="325"/>
      <c r="U36" s="210">
        <f>'01-Mapa de riesgo-UO'!AW37</f>
        <v>0</v>
      </c>
      <c r="V36" s="210">
        <f>'01-Mapa de riesgo-UO'!AX37</f>
        <v>0</v>
      </c>
      <c r="W36" s="210">
        <f>IF(U36="COMPARTIR",'01-Mapa de riesgo-UO'!BA37, IF(U36=0, 0,$I$6))</f>
        <v>0</v>
      </c>
      <c r="X36" s="135"/>
      <c r="Y36" s="135"/>
      <c r="Z36" s="135"/>
      <c r="AA36" s="135"/>
      <c r="AB36" s="238"/>
    </row>
    <row r="37" spans="1:28" ht="62.45" customHeight="1" x14ac:dyDescent="0.2">
      <c r="A37" s="238">
        <v>10</v>
      </c>
      <c r="B37" s="229">
        <f>'01-Mapa de riesgo-UO'!D38</f>
        <v>0</v>
      </c>
      <c r="C37" s="315">
        <f>+'01-Mapa de riesgo-UO'!F38</f>
        <v>0</v>
      </c>
      <c r="D37" s="273">
        <f>'01-Mapa de riesgo-UO'!J38</f>
        <v>0</v>
      </c>
      <c r="E37" s="273">
        <f>'01-Mapa de riesgo-UO'!K38</f>
        <v>0</v>
      </c>
      <c r="F37" s="273">
        <f>'01-Mapa de riesgo-UO'!L38</f>
        <v>0</v>
      </c>
      <c r="G37" s="125">
        <f>'01-Mapa de riesgo-UO'!I38</f>
        <v>0</v>
      </c>
      <c r="H37" s="273">
        <f>'01-Mapa de riesgo-UO'!M38</f>
        <v>0</v>
      </c>
      <c r="I37" s="275" t="str">
        <f>'01-Mapa de riesgo-UO'!AT38</f>
        <v>LEVE</v>
      </c>
      <c r="J37" s="273">
        <f>'01-Mapa de riesgo-UO'!AU38</f>
        <v>0</v>
      </c>
      <c r="K37" s="339"/>
      <c r="L37" s="325"/>
      <c r="M37" s="126">
        <f>IF('01-Mapa de riesgo-UO'!S38="No existen", "No existe control para el riesgo",'01-Mapa de riesgo-UO'!W38)</f>
        <v>0</v>
      </c>
      <c r="N37" s="126">
        <f>'01-Mapa de riesgo-UO'!AB38</f>
        <v>0</v>
      </c>
      <c r="O37" s="126">
        <f>'01-Mapa de riesgo-UO'!AG38</f>
        <v>0</v>
      </c>
      <c r="P37" s="134">
        <f>'01-Mapa de riesgo-UO'!AL38</f>
        <v>0</v>
      </c>
      <c r="Q37" s="134">
        <f>'01-Mapa de riesgo-UO'!AP38</f>
        <v>0</v>
      </c>
      <c r="R37" s="275" t="e">
        <f>'01-Mapa de riesgo-UO'!AR38</f>
        <v>#DIV/0!</v>
      </c>
      <c r="S37" s="325"/>
      <c r="T37" s="325"/>
      <c r="U37" s="210">
        <f>'01-Mapa de riesgo-UO'!AW38</f>
        <v>0</v>
      </c>
      <c r="V37" s="210">
        <f>'01-Mapa de riesgo-UO'!AX38</f>
        <v>0</v>
      </c>
      <c r="W37" s="210">
        <f>IF(U37="COMPARTIR",'01-Mapa de riesgo-UO'!BA38, IF(U37=0, 0,$I$6))</f>
        <v>0</v>
      </c>
      <c r="X37" s="135"/>
      <c r="Y37" s="135"/>
      <c r="Z37" s="135"/>
      <c r="AA37" s="135"/>
      <c r="AB37" s="238"/>
    </row>
    <row r="38" spans="1:28" ht="62.45" customHeight="1" x14ac:dyDescent="0.2">
      <c r="A38" s="238"/>
      <c r="B38" s="229"/>
      <c r="C38" s="315"/>
      <c r="D38" s="273"/>
      <c r="E38" s="273"/>
      <c r="F38" s="273"/>
      <c r="G38" s="125">
        <f>'01-Mapa de riesgo-UO'!I39</f>
        <v>0</v>
      </c>
      <c r="H38" s="273"/>
      <c r="I38" s="275"/>
      <c r="J38" s="273"/>
      <c r="K38" s="323"/>
      <c r="L38" s="325"/>
      <c r="M38" s="126">
        <f>IF('01-Mapa de riesgo-UO'!S39="No existen", "No existe control para el riesgo",'01-Mapa de riesgo-UO'!W39)</f>
        <v>0</v>
      </c>
      <c r="N38" s="126">
        <f>'01-Mapa de riesgo-UO'!AB39</f>
        <v>0</v>
      </c>
      <c r="O38" s="126">
        <f>'01-Mapa de riesgo-UO'!AG39</f>
        <v>0</v>
      </c>
      <c r="P38" s="134">
        <f>'01-Mapa de riesgo-UO'!AL39</f>
        <v>0</v>
      </c>
      <c r="Q38" s="134">
        <f>'01-Mapa de riesgo-UO'!AP39</f>
        <v>0</v>
      </c>
      <c r="R38" s="275"/>
      <c r="S38" s="325"/>
      <c r="T38" s="325"/>
      <c r="U38" s="210">
        <f>'01-Mapa de riesgo-UO'!AW39</f>
        <v>0</v>
      </c>
      <c r="V38" s="210">
        <f>'01-Mapa de riesgo-UO'!AX39</f>
        <v>0</v>
      </c>
      <c r="W38" s="210">
        <f>IF(U38="COMPARTIR",'01-Mapa de riesgo-UO'!BA39, IF(U38=0, 0,$I$6))</f>
        <v>0</v>
      </c>
      <c r="X38" s="135"/>
      <c r="Y38" s="135"/>
      <c r="Z38" s="135"/>
      <c r="AA38" s="135"/>
      <c r="AB38" s="238"/>
    </row>
    <row r="39" spans="1:28" ht="62.45" customHeight="1" x14ac:dyDescent="0.2">
      <c r="A39" s="238"/>
      <c r="B39" s="229"/>
      <c r="C39" s="315"/>
      <c r="D39" s="273"/>
      <c r="E39" s="273"/>
      <c r="F39" s="273"/>
      <c r="G39" s="125">
        <f>'01-Mapa de riesgo-UO'!I40</f>
        <v>0</v>
      </c>
      <c r="H39" s="273"/>
      <c r="I39" s="275"/>
      <c r="J39" s="273"/>
      <c r="K39" s="323"/>
      <c r="L39" s="325"/>
      <c r="M39" s="126">
        <f>IF('01-Mapa de riesgo-UO'!S40="No existen", "No existe control para el riesgo",'01-Mapa de riesgo-UO'!W40)</f>
        <v>0</v>
      </c>
      <c r="N39" s="126">
        <f>'01-Mapa de riesgo-UO'!AB40</f>
        <v>0</v>
      </c>
      <c r="O39" s="126">
        <f>'01-Mapa de riesgo-UO'!AG40</f>
        <v>0</v>
      </c>
      <c r="P39" s="134">
        <f>'01-Mapa de riesgo-UO'!AL40</f>
        <v>0</v>
      </c>
      <c r="Q39" s="134">
        <f>'01-Mapa de riesgo-UO'!AP40</f>
        <v>0</v>
      </c>
      <c r="R39" s="275"/>
      <c r="S39" s="325"/>
      <c r="T39" s="325"/>
      <c r="U39" s="210">
        <f>'01-Mapa de riesgo-UO'!AW40</f>
        <v>0</v>
      </c>
      <c r="V39" s="210">
        <f>'01-Mapa de riesgo-UO'!AX40</f>
        <v>0</v>
      </c>
      <c r="W39" s="210">
        <f>IF(U39="COMPARTIR",'01-Mapa de riesgo-UO'!BA40, IF(U39=0, 0,$I$6))</f>
        <v>0</v>
      </c>
      <c r="X39" s="135"/>
      <c r="Y39" s="135"/>
      <c r="Z39" s="135"/>
      <c r="AA39" s="135"/>
      <c r="AB39" s="238"/>
    </row>
    <row r="40" spans="1:28" ht="62.45" customHeight="1" x14ac:dyDescent="0.2">
      <c r="A40" s="238">
        <v>11</v>
      </c>
      <c r="B40" s="229">
        <f>'01-Mapa de riesgo-UO'!D41</f>
        <v>0</v>
      </c>
      <c r="C40" s="315">
        <f>+'01-Mapa de riesgo-UO'!F41</f>
        <v>0</v>
      </c>
      <c r="D40" s="273">
        <f>'01-Mapa de riesgo-UO'!J41</f>
        <v>0</v>
      </c>
      <c r="E40" s="273">
        <f>'01-Mapa de riesgo-UO'!K41</f>
        <v>0</v>
      </c>
      <c r="F40" s="273">
        <f>'01-Mapa de riesgo-UO'!L41</f>
        <v>0</v>
      </c>
      <c r="G40" s="125">
        <f>'01-Mapa de riesgo-UO'!I41</f>
        <v>0</v>
      </c>
      <c r="H40" s="273">
        <f>'01-Mapa de riesgo-UO'!M41</f>
        <v>0</v>
      </c>
      <c r="I40" s="275" t="str">
        <f>'01-Mapa de riesgo-UO'!AT41</f>
        <v>LEVE</v>
      </c>
      <c r="J40" s="273">
        <f>'01-Mapa de riesgo-UO'!AU41</f>
        <v>0</v>
      </c>
      <c r="K40" s="339"/>
      <c r="L40" s="325"/>
      <c r="M40" s="126">
        <f>IF('01-Mapa de riesgo-UO'!S41="No existen", "No existe control para el riesgo",'01-Mapa de riesgo-UO'!W41)</f>
        <v>0</v>
      </c>
      <c r="N40" s="126">
        <f>'01-Mapa de riesgo-UO'!AB41</f>
        <v>0</v>
      </c>
      <c r="O40" s="126">
        <f>'01-Mapa de riesgo-UO'!AG41</f>
        <v>0</v>
      </c>
      <c r="P40" s="134">
        <f>'01-Mapa de riesgo-UO'!AL41</f>
        <v>0</v>
      </c>
      <c r="Q40" s="134">
        <f>'01-Mapa de riesgo-UO'!AP41</f>
        <v>0</v>
      </c>
      <c r="R40" s="275" t="e">
        <f>'01-Mapa de riesgo-UO'!AR41</f>
        <v>#DIV/0!</v>
      </c>
      <c r="S40" s="325"/>
      <c r="T40" s="325"/>
      <c r="U40" s="210">
        <f>'01-Mapa de riesgo-UO'!AW41</f>
        <v>0</v>
      </c>
      <c r="V40" s="210">
        <f>'01-Mapa de riesgo-UO'!AX41</f>
        <v>0</v>
      </c>
      <c r="W40" s="210">
        <f>IF(U40="COMPARTIR",'01-Mapa de riesgo-UO'!BA41, IF(U40=0, 0,$I$6))</f>
        <v>0</v>
      </c>
      <c r="X40" s="135"/>
      <c r="Y40" s="135"/>
      <c r="Z40" s="135"/>
      <c r="AA40" s="135"/>
      <c r="AB40" s="238"/>
    </row>
    <row r="41" spans="1:28" ht="62.45" customHeight="1" x14ac:dyDescent="0.2">
      <c r="A41" s="238"/>
      <c r="B41" s="229"/>
      <c r="C41" s="315"/>
      <c r="D41" s="273"/>
      <c r="E41" s="273"/>
      <c r="F41" s="273"/>
      <c r="G41" s="125">
        <f>'01-Mapa de riesgo-UO'!I42</f>
        <v>0</v>
      </c>
      <c r="H41" s="273"/>
      <c r="I41" s="275"/>
      <c r="J41" s="273"/>
      <c r="K41" s="323"/>
      <c r="L41" s="325"/>
      <c r="M41" s="126">
        <f>IF('01-Mapa de riesgo-UO'!S42="No existen", "No existe control para el riesgo",'01-Mapa de riesgo-UO'!W42)</f>
        <v>0</v>
      </c>
      <c r="N41" s="126">
        <f>'01-Mapa de riesgo-UO'!AB42</f>
        <v>0</v>
      </c>
      <c r="O41" s="126">
        <f>'01-Mapa de riesgo-UO'!AG42</f>
        <v>0</v>
      </c>
      <c r="P41" s="134">
        <f>'01-Mapa de riesgo-UO'!AL42</f>
        <v>0</v>
      </c>
      <c r="Q41" s="134">
        <f>'01-Mapa de riesgo-UO'!AP42</f>
        <v>0</v>
      </c>
      <c r="R41" s="275"/>
      <c r="S41" s="325"/>
      <c r="T41" s="325"/>
      <c r="U41" s="210">
        <f>'01-Mapa de riesgo-UO'!AW42</f>
        <v>0</v>
      </c>
      <c r="V41" s="210">
        <f>'01-Mapa de riesgo-UO'!AX42</f>
        <v>0</v>
      </c>
      <c r="W41" s="210">
        <f>IF(U41="COMPARTIR",'01-Mapa de riesgo-UO'!BA42, IF(U41=0, 0,$I$6))</f>
        <v>0</v>
      </c>
      <c r="X41" s="135"/>
      <c r="Y41" s="135"/>
      <c r="Z41" s="135"/>
      <c r="AA41" s="135"/>
      <c r="AB41" s="238"/>
    </row>
    <row r="42" spans="1:28" ht="62.45" customHeight="1" x14ac:dyDescent="0.2">
      <c r="A42" s="238"/>
      <c r="B42" s="229"/>
      <c r="C42" s="315"/>
      <c r="D42" s="273"/>
      <c r="E42" s="273"/>
      <c r="F42" s="273"/>
      <c r="G42" s="125">
        <f>'01-Mapa de riesgo-UO'!I43</f>
        <v>0</v>
      </c>
      <c r="H42" s="273"/>
      <c r="I42" s="275"/>
      <c r="J42" s="273"/>
      <c r="K42" s="323"/>
      <c r="L42" s="325"/>
      <c r="M42" s="126">
        <f>IF('01-Mapa de riesgo-UO'!S43="No existen", "No existe control para el riesgo",'01-Mapa de riesgo-UO'!W43)</f>
        <v>0</v>
      </c>
      <c r="N42" s="126">
        <f>'01-Mapa de riesgo-UO'!AB43</f>
        <v>0</v>
      </c>
      <c r="O42" s="126">
        <f>'01-Mapa de riesgo-UO'!AG43</f>
        <v>0</v>
      </c>
      <c r="P42" s="134">
        <f>'01-Mapa de riesgo-UO'!AL43</f>
        <v>0</v>
      </c>
      <c r="Q42" s="134">
        <f>'01-Mapa de riesgo-UO'!AP43</f>
        <v>0</v>
      </c>
      <c r="R42" s="275"/>
      <c r="S42" s="325"/>
      <c r="T42" s="325"/>
      <c r="U42" s="210">
        <f>'01-Mapa de riesgo-UO'!AW43</f>
        <v>0</v>
      </c>
      <c r="V42" s="210">
        <f>'01-Mapa de riesgo-UO'!AX43</f>
        <v>0</v>
      </c>
      <c r="W42" s="210">
        <f>IF(U42="COMPARTIR",'01-Mapa de riesgo-UO'!BA43, IF(U42=0, 0,$I$6))</f>
        <v>0</v>
      </c>
      <c r="X42" s="135"/>
      <c r="Y42" s="135"/>
      <c r="Z42" s="135"/>
      <c r="AA42" s="135"/>
      <c r="AB42" s="238"/>
    </row>
    <row r="43" spans="1:28" ht="62.45" customHeight="1" x14ac:dyDescent="0.2">
      <c r="A43" s="238">
        <v>12</v>
      </c>
      <c r="B43" s="229">
        <f>'01-Mapa de riesgo-UO'!D44</f>
        <v>0</v>
      </c>
      <c r="C43" s="315">
        <f>+'01-Mapa de riesgo-UO'!F44</f>
        <v>0</v>
      </c>
      <c r="D43" s="273">
        <f>'01-Mapa de riesgo-UO'!J44</f>
        <v>0</v>
      </c>
      <c r="E43" s="273">
        <f>'01-Mapa de riesgo-UO'!K44</f>
        <v>0</v>
      </c>
      <c r="F43" s="273">
        <f>'01-Mapa de riesgo-UO'!L44</f>
        <v>0</v>
      </c>
      <c r="G43" s="125">
        <f>'01-Mapa de riesgo-UO'!I44</f>
        <v>0</v>
      </c>
      <c r="H43" s="273">
        <f>'01-Mapa de riesgo-UO'!M44</f>
        <v>0</v>
      </c>
      <c r="I43" s="275" t="str">
        <f>'01-Mapa de riesgo-UO'!AT44</f>
        <v>LEVE</v>
      </c>
      <c r="J43" s="273">
        <f>'01-Mapa de riesgo-UO'!AU44</f>
        <v>0</v>
      </c>
      <c r="K43" s="323"/>
      <c r="L43" s="325"/>
      <c r="M43" s="126">
        <f>IF('01-Mapa de riesgo-UO'!S44="No existen", "No existe control para el riesgo",'01-Mapa de riesgo-UO'!W44)</f>
        <v>0</v>
      </c>
      <c r="N43" s="126">
        <f>'01-Mapa de riesgo-UO'!AB44</f>
        <v>0</v>
      </c>
      <c r="O43" s="126">
        <f>'01-Mapa de riesgo-UO'!AG44</f>
        <v>0</v>
      </c>
      <c r="P43" s="134">
        <f>'01-Mapa de riesgo-UO'!AL44</f>
        <v>0</v>
      </c>
      <c r="Q43" s="134">
        <f>'01-Mapa de riesgo-UO'!AP44</f>
        <v>0</v>
      </c>
      <c r="R43" s="275" t="e">
        <f>'01-Mapa de riesgo-UO'!AR44</f>
        <v>#DIV/0!</v>
      </c>
      <c r="S43" s="325"/>
      <c r="T43" s="325"/>
      <c r="U43" s="210">
        <f>'01-Mapa de riesgo-UO'!AW44</f>
        <v>0</v>
      </c>
      <c r="V43" s="210">
        <f>'01-Mapa de riesgo-UO'!AX44</f>
        <v>0</v>
      </c>
      <c r="W43" s="210">
        <f>IF(U43="COMPARTIR",'01-Mapa de riesgo-UO'!BA44, IF(U43=0, 0,$I$6))</f>
        <v>0</v>
      </c>
      <c r="X43" s="135"/>
      <c r="Y43" s="135"/>
      <c r="Z43" s="135"/>
      <c r="AA43" s="135"/>
      <c r="AB43" s="238"/>
    </row>
    <row r="44" spans="1:28" ht="62.45" customHeight="1" x14ac:dyDescent="0.2">
      <c r="A44" s="238"/>
      <c r="B44" s="229"/>
      <c r="C44" s="315"/>
      <c r="D44" s="273"/>
      <c r="E44" s="273"/>
      <c r="F44" s="273"/>
      <c r="G44" s="125">
        <f>'01-Mapa de riesgo-UO'!I45</f>
        <v>0</v>
      </c>
      <c r="H44" s="273"/>
      <c r="I44" s="275"/>
      <c r="J44" s="273"/>
      <c r="K44" s="323"/>
      <c r="L44" s="325"/>
      <c r="M44" s="126">
        <f>IF('01-Mapa de riesgo-UO'!S45="No existen", "No existe control para el riesgo",'01-Mapa de riesgo-UO'!W45)</f>
        <v>0</v>
      </c>
      <c r="N44" s="126">
        <f>'01-Mapa de riesgo-UO'!AB45</f>
        <v>0</v>
      </c>
      <c r="O44" s="126">
        <f>'01-Mapa de riesgo-UO'!AG45</f>
        <v>0</v>
      </c>
      <c r="P44" s="134">
        <f>'01-Mapa de riesgo-UO'!AL45</f>
        <v>0</v>
      </c>
      <c r="Q44" s="134">
        <f>'01-Mapa de riesgo-UO'!AP45</f>
        <v>0</v>
      </c>
      <c r="R44" s="275"/>
      <c r="S44" s="325"/>
      <c r="T44" s="325"/>
      <c r="U44" s="210">
        <f>'01-Mapa de riesgo-UO'!AW45</f>
        <v>0</v>
      </c>
      <c r="V44" s="210">
        <f>'01-Mapa de riesgo-UO'!AX45</f>
        <v>0</v>
      </c>
      <c r="W44" s="210">
        <f>IF(U44="COMPARTIR",'01-Mapa de riesgo-UO'!BA45, IF(U44=0, 0,$I$6))</f>
        <v>0</v>
      </c>
      <c r="X44" s="135"/>
      <c r="Y44" s="135"/>
      <c r="Z44" s="135"/>
      <c r="AA44" s="135"/>
      <c r="AB44" s="238"/>
    </row>
    <row r="45" spans="1:28" ht="62.45" customHeight="1" x14ac:dyDescent="0.2">
      <c r="A45" s="238"/>
      <c r="B45" s="229"/>
      <c r="C45" s="315"/>
      <c r="D45" s="273"/>
      <c r="E45" s="273"/>
      <c r="F45" s="273"/>
      <c r="G45" s="125">
        <f>'01-Mapa de riesgo-UO'!I46</f>
        <v>0</v>
      </c>
      <c r="H45" s="273"/>
      <c r="I45" s="275"/>
      <c r="J45" s="273"/>
      <c r="K45" s="323"/>
      <c r="L45" s="325"/>
      <c r="M45" s="126">
        <f>IF('01-Mapa de riesgo-UO'!S46="No existen", "No existe control para el riesgo",'01-Mapa de riesgo-UO'!W46)</f>
        <v>0</v>
      </c>
      <c r="N45" s="126">
        <f>'01-Mapa de riesgo-UO'!AB46</f>
        <v>0</v>
      </c>
      <c r="O45" s="126">
        <f>'01-Mapa de riesgo-UO'!AG46</f>
        <v>0</v>
      </c>
      <c r="P45" s="134">
        <f>'01-Mapa de riesgo-UO'!AL46</f>
        <v>0</v>
      </c>
      <c r="Q45" s="134">
        <f>'01-Mapa de riesgo-UO'!AP46</f>
        <v>0</v>
      </c>
      <c r="R45" s="275"/>
      <c r="S45" s="325"/>
      <c r="T45" s="325"/>
      <c r="U45" s="210">
        <f>'01-Mapa de riesgo-UO'!AW46</f>
        <v>0</v>
      </c>
      <c r="V45" s="210">
        <f>'01-Mapa de riesgo-UO'!AX46</f>
        <v>0</v>
      </c>
      <c r="W45" s="210">
        <f>IF(U45="COMPARTIR",'01-Mapa de riesgo-UO'!BA46, IF(U45=0, 0,$I$6))</f>
        <v>0</v>
      </c>
      <c r="X45" s="135"/>
      <c r="Y45" s="135"/>
      <c r="Z45" s="135"/>
      <c r="AA45" s="135"/>
      <c r="AB45" s="238"/>
    </row>
    <row r="46" spans="1:28" ht="62.45" customHeight="1" x14ac:dyDescent="0.2">
      <c r="A46" s="238">
        <v>13</v>
      </c>
      <c r="B46" s="229">
        <f>'01-Mapa de riesgo-UO'!D47</f>
        <v>0</v>
      </c>
      <c r="C46" s="315">
        <f>+'01-Mapa de riesgo-UO'!F47</f>
        <v>0</v>
      </c>
      <c r="D46" s="273">
        <f>'01-Mapa de riesgo-UO'!J47</f>
        <v>0</v>
      </c>
      <c r="E46" s="273">
        <f>'01-Mapa de riesgo-UO'!K47</f>
        <v>0</v>
      </c>
      <c r="F46" s="273">
        <f>'01-Mapa de riesgo-UO'!L47</f>
        <v>0</v>
      </c>
      <c r="G46" s="125">
        <f>'01-Mapa de riesgo-UO'!I47</f>
        <v>0</v>
      </c>
      <c r="H46" s="273">
        <f>'01-Mapa de riesgo-UO'!M47</f>
        <v>0</v>
      </c>
      <c r="I46" s="275" t="str">
        <f>'01-Mapa de riesgo-UO'!AT47</f>
        <v>LEVE</v>
      </c>
      <c r="J46" s="273">
        <f>'01-Mapa de riesgo-UO'!AU47</f>
        <v>0</v>
      </c>
      <c r="K46" s="323"/>
      <c r="L46" s="325"/>
      <c r="M46" s="126">
        <f>IF('01-Mapa de riesgo-UO'!S47="No existen", "No existe control para el riesgo",'01-Mapa de riesgo-UO'!W47)</f>
        <v>0</v>
      </c>
      <c r="N46" s="126">
        <f>'01-Mapa de riesgo-UO'!AB47</f>
        <v>0</v>
      </c>
      <c r="O46" s="126">
        <f>'01-Mapa de riesgo-UO'!AG47</f>
        <v>0</v>
      </c>
      <c r="P46" s="134">
        <f>'01-Mapa de riesgo-UO'!AL47</f>
        <v>0</v>
      </c>
      <c r="Q46" s="134">
        <f>'01-Mapa de riesgo-UO'!AP47</f>
        <v>0</v>
      </c>
      <c r="R46" s="275" t="e">
        <f>'01-Mapa de riesgo-UO'!AR47</f>
        <v>#DIV/0!</v>
      </c>
      <c r="S46" s="325"/>
      <c r="T46" s="325"/>
      <c r="U46" s="210">
        <f>'01-Mapa de riesgo-UO'!AW47</f>
        <v>0</v>
      </c>
      <c r="V46" s="210">
        <f>'01-Mapa de riesgo-UO'!AX47</f>
        <v>0</v>
      </c>
      <c r="W46" s="210">
        <f>IF(U46="COMPARTIR",'01-Mapa de riesgo-UO'!BA47, IF(U46=0, 0,$I$6))</f>
        <v>0</v>
      </c>
      <c r="X46" s="135"/>
      <c r="Y46" s="135"/>
      <c r="Z46" s="135"/>
      <c r="AA46" s="135"/>
      <c r="AB46" s="238"/>
    </row>
    <row r="47" spans="1:28" ht="62.45" customHeight="1" x14ac:dyDescent="0.2">
      <c r="A47" s="238"/>
      <c r="B47" s="229"/>
      <c r="C47" s="315"/>
      <c r="D47" s="273"/>
      <c r="E47" s="273"/>
      <c r="F47" s="273"/>
      <c r="G47" s="125">
        <f>'01-Mapa de riesgo-UO'!I48</f>
        <v>0</v>
      </c>
      <c r="H47" s="273"/>
      <c r="I47" s="275"/>
      <c r="J47" s="273"/>
      <c r="K47" s="323"/>
      <c r="L47" s="325"/>
      <c r="M47" s="126">
        <f>IF('01-Mapa de riesgo-UO'!S48="No existen", "No existe control para el riesgo",'01-Mapa de riesgo-UO'!W48)</f>
        <v>0</v>
      </c>
      <c r="N47" s="126">
        <f>'01-Mapa de riesgo-UO'!AB48</f>
        <v>0</v>
      </c>
      <c r="O47" s="126">
        <f>'01-Mapa de riesgo-UO'!AG48</f>
        <v>0</v>
      </c>
      <c r="P47" s="134">
        <f>'01-Mapa de riesgo-UO'!AL48</f>
        <v>0</v>
      </c>
      <c r="Q47" s="134">
        <f>'01-Mapa de riesgo-UO'!AP48</f>
        <v>0</v>
      </c>
      <c r="R47" s="275"/>
      <c r="S47" s="325"/>
      <c r="T47" s="325"/>
      <c r="U47" s="210">
        <f>'01-Mapa de riesgo-UO'!AW48</f>
        <v>0</v>
      </c>
      <c r="V47" s="210">
        <f>'01-Mapa de riesgo-UO'!AX48</f>
        <v>0</v>
      </c>
      <c r="W47" s="210">
        <f>IF(U47="COMPARTIR",'01-Mapa de riesgo-UO'!BA48, IF(U47=0, 0,$I$6))</f>
        <v>0</v>
      </c>
      <c r="X47" s="135"/>
      <c r="Y47" s="135"/>
      <c r="Z47" s="135"/>
      <c r="AA47" s="135"/>
      <c r="AB47" s="238"/>
    </row>
    <row r="48" spans="1:28" ht="62.45" customHeight="1" x14ac:dyDescent="0.2">
      <c r="A48" s="238"/>
      <c r="B48" s="229"/>
      <c r="C48" s="315"/>
      <c r="D48" s="273"/>
      <c r="E48" s="273"/>
      <c r="F48" s="273"/>
      <c r="G48" s="125">
        <f>'01-Mapa de riesgo-UO'!I49</f>
        <v>0</v>
      </c>
      <c r="H48" s="273"/>
      <c r="I48" s="275"/>
      <c r="J48" s="273"/>
      <c r="K48" s="323"/>
      <c r="L48" s="325"/>
      <c r="M48" s="126">
        <f>IF('01-Mapa de riesgo-UO'!S49="No existen", "No existe control para el riesgo",'01-Mapa de riesgo-UO'!W49)</f>
        <v>0</v>
      </c>
      <c r="N48" s="126">
        <f>'01-Mapa de riesgo-UO'!AB49</f>
        <v>0</v>
      </c>
      <c r="O48" s="126">
        <f>'01-Mapa de riesgo-UO'!AG49</f>
        <v>0</v>
      </c>
      <c r="P48" s="134">
        <f>'01-Mapa de riesgo-UO'!AL49</f>
        <v>0</v>
      </c>
      <c r="Q48" s="134">
        <f>'01-Mapa de riesgo-UO'!AP49</f>
        <v>0</v>
      </c>
      <c r="R48" s="275"/>
      <c r="S48" s="325"/>
      <c r="T48" s="325"/>
      <c r="U48" s="210">
        <f>'01-Mapa de riesgo-UO'!AW49</f>
        <v>0</v>
      </c>
      <c r="V48" s="210">
        <f>'01-Mapa de riesgo-UO'!AX49</f>
        <v>0</v>
      </c>
      <c r="W48" s="210">
        <f>IF(U48="COMPARTIR",'01-Mapa de riesgo-UO'!BA49, IF(U48=0, 0,$I$6))</f>
        <v>0</v>
      </c>
      <c r="X48" s="135"/>
      <c r="Y48" s="135"/>
      <c r="Z48" s="135"/>
      <c r="AA48" s="135"/>
      <c r="AB48" s="238"/>
    </row>
    <row r="49" spans="1:28" ht="62.45" customHeight="1" x14ac:dyDescent="0.2">
      <c r="A49" s="238">
        <v>14</v>
      </c>
      <c r="B49" s="229">
        <f>'01-Mapa de riesgo-UO'!D50</f>
        <v>0</v>
      </c>
      <c r="C49" s="315">
        <f>+'01-Mapa de riesgo-UO'!F50</f>
        <v>0</v>
      </c>
      <c r="D49" s="273">
        <f>'01-Mapa de riesgo-UO'!J50</f>
        <v>0</v>
      </c>
      <c r="E49" s="273">
        <f>'01-Mapa de riesgo-UO'!K50</f>
        <v>0</v>
      </c>
      <c r="F49" s="273">
        <f>'01-Mapa de riesgo-UO'!L50</f>
        <v>0</v>
      </c>
      <c r="G49" s="125">
        <f>'01-Mapa de riesgo-UO'!I50</f>
        <v>0</v>
      </c>
      <c r="H49" s="273">
        <f>'01-Mapa de riesgo-UO'!M50</f>
        <v>0</v>
      </c>
      <c r="I49" s="275" t="str">
        <f>'01-Mapa de riesgo-UO'!AT50</f>
        <v>LEVE</v>
      </c>
      <c r="J49" s="273">
        <f>'01-Mapa de riesgo-UO'!AU50</f>
        <v>0</v>
      </c>
      <c r="K49" s="339"/>
      <c r="L49" s="325"/>
      <c r="M49" s="126">
        <f>IF('01-Mapa de riesgo-UO'!S50="No existen", "No existe control para el riesgo",'01-Mapa de riesgo-UO'!W50)</f>
        <v>0</v>
      </c>
      <c r="N49" s="126">
        <f>'01-Mapa de riesgo-UO'!AB50</f>
        <v>0</v>
      </c>
      <c r="O49" s="126">
        <f>'01-Mapa de riesgo-UO'!AG50</f>
        <v>0</v>
      </c>
      <c r="P49" s="134">
        <f>'01-Mapa de riesgo-UO'!AL50</f>
        <v>0</v>
      </c>
      <c r="Q49" s="134">
        <f>'01-Mapa de riesgo-UO'!AP50</f>
        <v>0</v>
      </c>
      <c r="R49" s="275" t="e">
        <f>'01-Mapa de riesgo-UO'!AR50</f>
        <v>#DIV/0!</v>
      </c>
      <c r="S49" s="325"/>
      <c r="T49" s="325"/>
      <c r="U49" s="210">
        <f>'01-Mapa de riesgo-UO'!AW50</f>
        <v>0</v>
      </c>
      <c r="V49" s="210">
        <f>'01-Mapa de riesgo-UO'!AX50</f>
        <v>0</v>
      </c>
      <c r="W49" s="210">
        <f>IF(U49="COMPARTIR",'01-Mapa de riesgo-UO'!BA50, IF(U49=0, 0,$I$6))</f>
        <v>0</v>
      </c>
      <c r="X49" s="135"/>
      <c r="Y49" s="135"/>
      <c r="Z49" s="135"/>
      <c r="AA49" s="135"/>
      <c r="AB49" s="238"/>
    </row>
    <row r="50" spans="1:28" ht="62.45" customHeight="1" x14ac:dyDescent="0.2">
      <c r="A50" s="238"/>
      <c r="B50" s="229"/>
      <c r="C50" s="315"/>
      <c r="D50" s="273"/>
      <c r="E50" s="273"/>
      <c r="F50" s="273"/>
      <c r="G50" s="125">
        <f>'01-Mapa de riesgo-UO'!I51</f>
        <v>0</v>
      </c>
      <c r="H50" s="273"/>
      <c r="I50" s="275"/>
      <c r="J50" s="273"/>
      <c r="K50" s="323"/>
      <c r="L50" s="325"/>
      <c r="M50" s="126">
        <f>IF('01-Mapa de riesgo-UO'!S51="No existen", "No existe control para el riesgo",'01-Mapa de riesgo-UO'!W51)</f>
        <v>0</v>
      </c>
      <c r="N50" s="126">
        <f>'01-Mapa de riesgo-UO'!AB51</f>
        <v>0</v>
      </c>
      <c r="O50" s="126">
        <f>'01-Mapa de riesgo-UO'!AG51</f>
        <v>0</v>
      </c>
      <c r="P50" s="134">
        <f>'01-Mapa de riesgo-UO'!AL51</f>
        <v>0</v>
      </c>
      <c r="Q50" s="134">
        <f>'01-Mapa de riesgo-UO'!AP51</f>
        <v>0</v>
      </c>
      <c r="R50" s="275"/>
      <c r="S50" s="325"/>
      <c r="T50" s="325"/>
      <c r="U50" s="210">
        <f>'01-Mapa de riesgo-UO'!AW51</f>
        <v>0</v>
      </c>
      <c r="V50" s="210">
        <f>'01-Mapa de riesgo-UO'!AX51</f>
        <v>0</v>
      </c>
      <c r="W50" s="210">
        <f>IF(U50="COMPARTIR",'01-Mapa de riesgo-UO'!BA51, IF(U50=0, 0,$I$6))</f>
        <v>0</v>
      </c>
      <c r="X50" s="135"/>
      <c r="Y50" s="135"/>
      <c r="Z50" s="135"/>
      <c r="AA50" s="135"/>
      <c r="AB50" s="238"/>
    </row>
    <row r="51" spans="1:28" ht="62.45" customHeight="1" x14ac:dyDescent="0.2">
      <c r="A51" s="238"/>
      <c r="B51" s="229"/>
      <c r="C51" s="315"/>
      <c r="D51" s="273"/>
      <c r="E51" s="273"/>
      <c r="F51" s="273"/>
      <c r="G51" s="125">
        <f>'01-Mapa de riesgo-UO'!I52</f>
        <v>0</v>
      </c>
      <c r="H51" s="273"/>
      <c r="I51" s="275"/>
      <c r="J51" s="273"/>
      <c r="K51" s="323"/>
      <c r="L51" s="325"/>
      <c r="M51" s="126">
        <f>IF('01-Mapa de riesgo-UO'!S52="No existen", "No existe control para el riesgo",'01-Mapa de riesgo-UO'!W52)</f>
        <v>0</v>
      </c>
      <c r="N51" s="126">
        <f>'01-Mapa de riesgo-UO'!AB52</f>
        <v>0</v>
      </c>
      <c r="O51" s="126">
        <f>'01-Mapa de riesgo-UO'!AG52</f>
        <v>0</v>
      </c>
      <c r="P51" s="134">
        <f>'01-Mapa de riesgo-UO'!AL52</f>
        <v>0</v>
      </c>
      <c r="Q51" s="134">
        <f>'01-Mapa de riesgo-UO'!AP52</f>
        <v>0</v>
      </c>
      <c r="R51" s="275"/>
      <c r="S51" s="325"/>
      <c r="T51" s="325"/>
      <c r="U51" s="210">
        <f>'01-Mapa de riesgo-UO'!AW52</f>
        <v>0</v>
      </c>
      <c r="V51" s="210">
        <f>'01-Mapa de riesgo-UO'!AX52</f>
        <v>0</v>
      </c>
      <c r="W51" s="210">
        <f>IF(U51="COMPARTIR",'01-Mapa de riesgo-UO'!BA52, IF(U51=0, 0,$I$6))</f>
        <v>0</v>
      </c>
      <c r="X51" s="135"/>
      <c r="Y51" s="135"/>
      <c r="Z51" s="135"/>
      <c r="AA51" s="135"/>
      <c r="AB51" s="238"/>
    </row>
    <row r="52" spans="1:28" ht="62.45" customHeight="1" x14ac:dyDescent="0.2">
      <c r="A52" s="238">
        <v>15</v>
      </c>
      <c r="B52" s="229">
        <f>'01-Mapa de riesgo-UO'!D53</f>
        <v>0</v>
      </c>
      <c r="C52" s="315">
        <f>+'01-Mapa de riesgo-UO'!F53</f>
        <v>0</v>
      </c>
      <c r="D52" s="273">
        <f>'01-Mapa de riesgo-UO'!J53</f>
        <v>0</v>
      </c>
      <c r="E52" s="273">
        <f>'01-Mapa de riesgo-UO'!K53</f>
        <v>0</v>
      </c>
      <c r="F52" s="273">
        <f>'01-Mapa de riesgo-UO'!L53</f>
        <v>0</v>
      </c>
      <c r="G52" s="125">
        <f>'01-Mapa de riesgo-UO'!I53</f>
        <v>0</v>
      </c>
      <c r="H52" s="273">
        <f>'01-Mapa de riesgo-UO'!M53</f>
        <v>0</v>
      </c>
      <c r="I52" s="275" t="str">
        <f>'01-Mapa de riesgo-UO'!AT53</f>
        <v>LEVE</v>
      </c>
      <c r="J52" s="273">
        <f>'01-Mapa de riesgo-UO'!AU53</f>
        <v>0</v>
      </c>
      <c r="K52" s="323"/>
      <c r="L52" s="325"/>
      <c r="M52" s="126">
        <f>IF('01-Mapa de riesgo-UO'!S53="No existen", "No existe control para el riesgo",'01-Mapa de riesgo-UO'!W53)</f>
        <v>0</v>
      </c>
      <c r="N52" s="126">
        <f>'01-Mapa de riesgo-UO'!AB53</f>
        <v>0</v>
      </c>
      <c r="O52" s="126">
        <f>'01-Mapa de riesgo-UO'!AG53</f>
        <v>0</v>
      </c>
      <c r="P52" s="134">
        <f>'01-Mapa de riesgo-UO'!AL53</f>
        <v>0</v>
      </c>
      <c r="Q52" s="134">
        <f>'01-Mapa de riesgo-UO'!AP53</f>
        <v>0</v>
      </c>
      <c r="R52" s="275" t="e">
        <f>'01-Mapa de riesgo-UO'!AR53</f>
        <v>#DIV/0!</v>
      </c>
      <c r="S52" s="325"/>
      <c r="T52" s="325"/>
      <c r="U52" s="210">
        <f>'01-Mapa de riesgo-UO'!AW53</f>
        <v>0</v>
      </c>
      <c r="V52" s="210">
        <f>'01-Mapa de riesgo-UO'!AX53</f>
        <v>0</v>
      </c>
      <c r="W52" s="210">
        <f>IF(U52="COMPARTIR",'01-Mapa de riesgo-UO'!BA53, IF(U52=0, 0,$I$6))</f>
        <v>0</v>
      </c>
      <c r="X52" s="135"/>
      <c r="Y52" s="135"/>
      <c r="Z52" s="135"/>
      <c r="AA52" s="135"/>
      <c r="AB52" s="238"/>
    </row>
    <row r="53" spans="1:28" ht="62.45" customHeight="1" x14ac:dyDescent="0.2">
      <c r="A53" s="238"/>
      <c r="B53" s="229"/>
      <c r="C53" s="315"/>
      <c r="D53" s="273"/>
      <c r="E53" s="273"/>
      <c r="F53" s="273"/>
      <c r="G53" s="125">
        <f>'01-Mapa de riesgo-UO'!I54</f>
        <v>0</v>
      </c>
      <c r="H53" s="273"/>
      <c r="I53" s="275"/>
      <c r="J53" s="273"/>
      <c r="K53" s="323"/>
      <c r="L53" s="325"/>
      <c r="M53" s="126">
        <f>IF('01-Mapa de riesgo-UO'!S54="No existen", "No existe control para el riesgo",'01-Mapa de riesgo-UO'!W54)</f>
        <v>0</v>
      </c>
      <c r="N53" s="126">
        <f>'01-Mapa de riesgo-UO'!AB54</f>
        <v>0</v>
      </c>
      <c r="O53" s="126">
        <f>'01-Mapa de riesgo-UO'!AG54</f>
        <v>0</v>
      </c>
      <c r="P53" s="134">
        <f>'01-Mapa de riesgo-UO'!AL54</f>
        <v>0</v>
      </c>
      <c r="Q53" s="134">
        <f>'01-Mapa de riesgo-UO'!AP54</f>
        <v>0</v>
      </c>
      <c r="R53" s="275"/>
      <c r="S53" s="325"/>
      <c r="T53" s="325"/>
      <c r="U53" s="210">
        <f>'01-Mapa de riesgo-UO'!AW54</f>
        <v>0</v>
      </c>
      <c r="V53" s="210">
        <f>'01-Mapa de riesgo-UO'!AX54</f>
        <v>0</v>
      </c>
      <c r="W53" s="210">
        <f>IF(U53="COMPARTIR",'01-Mapa de riesgo-UO'!BA54, IF(U53=0, 0,$I$6))</f>
        <v>0</v>
      </c>
      <c r="X53" s="135"/>
      <c r="Y53" s="135"/>
      <c r="Z53" s="135"/>
      <c r="AA53" s="135"/>
      <c r="AB53" s="238"/>
    </row>
    <row r="54" spans="1:28" ht="62.45" customHeight="1" x14ac:dyDescent="0.2">
      <c r="A54" s="238"/>
      <c r="B54" s="229"/>
      <c r="C54" s="315"/>
      <c r="D54" s="273"/>
      <c r="E54" s="273"/>
      <c r="F54" s="273"/>
      <c r="G54" s="125">
        <f>'01-Mapa de riesgo-UO'!I55</f>
        <v>0</v>
      </c>
      <c r="H54" s="273"/>
      <c r="I54" s="275"/>
      <c r="J54" s="273"/>
      <c r="K54" s="323"/>
      <c r="L54" s="325"/>
      <c r="M54" s="126">
        <f>IF('01-Mapa de riesgo-UO'!S55="No existen", "No existe control para el riesgo",'01-Mapa de riesgo-UO'!W55)</f>
        <v>0</v>
      </c>
      <c r="N54" s="126">
        <f>'01-Mapa de riesgo-UO'!AB55</f>
        <v>0</v>
      </c>
      <c r="O54" s="126">
        <f>'01-Mapa de riesgo-UO'!AG55</f>
        <v>0</v>
      </c>
      <c r="P54" s="134">
        <f>'01-Mapa de riesgo-UO'!AL55</f>
        <v>0</v>
      </c>
      <c r="Q54" s="134">
        <f>'01-Mapa de riesgo-UO'!AP55</f>
        <v>0</v>
      </c>
      <c r="R54" s="275"/>
      <c r="S54" s="325"/>
      <c r="T54" s="325"/>
      <c r="U54" s="210">
        <f>'01-Mapa de riesgo-UO'!AW55</f>
        <v>0</v>
      </c>
      <c r="V54" s="210">
        <f>'01-Mapa de riesgo-UO'!AX55</f>
        <v>0</v>
      </c>
      <c r="W54" s="210">
        <f>IF(U54="COMPARTIR",'01-Mapa de riesgo-UO'!BA55, IF(U54=0, 0,$I$6))</f>
        <v>0</v>
      </c>
      <c r="X54" s="135"/>
      <c r="Y54" s="135"/>
      <c r="Z54" s="135"/>
      <c r="AA54" s="135"/>
      <c r="AB54" s="238"/>
    </row>
    <row r="55" spans="1:28" ht="62.45" customHeight="1" x14ac:dyDescent="0.2">
      <c r="A55" s="238">
        <v>16</v>
      </c>
      <c r="B55" s="229">
        <f>'01-Mapa de riesgo-UO'!D56</f>
        <v>0</v>
      </c>
      <c r="C55" s="315">
        <f>+'01-Mapa de riesgo-UO'!F56</f>
        <v>0</v>
      </c>
      <c r="D55" s="273">
        <f>'01-Mapa de riesgo-UO'!J56</f>
        <v>0</v>
      </c>
      <c r="E55" s="273">
        <f>'01-Mapa de riesgo-UO'!K56</f>
        <v>0</v>
      </c>
      <c r="F55" s="273">
        <f>'01-Mapa de riesgo-UO'!L56</f>
        <v>0</v>
      </c>
      <c r="G55" s="125">
        <f>'01-Mapa de riesgo-UO'!I56</f>
        <v>0</v>
      </c>
      <c r="H55" s="273">
        <f>'01-Mapa de riesgo-UO'!M56</f>
        <v>0</v>
      </c>
      <c r="I55" s="275" t="str">
        <f>'01-Mapa de riesgo-UO'!AT56</f>
        <v>LEVE</v>
      </c>
      <c r="J55" s="273">
        <f>'01-Mapa de riesgo-UO'!AU56</f>
        <v>0</v>
      </c>
      <c r="K55" s="339"/>
      <c r="L55" s="325"/>
      <c r="M55" s="126">
        <f>IF('01-Mapa de riesgo-UO'!S56="No existen", "No existe control para el riesgo",'01-Mapa de riesgo-UO'!W56)</f>
        <v>0</v>
      </c>
      <c r="N55" s="126">
        <f>'01-Mapa de riesgo-UO'!AB56</f>
        <v>0</v>
      </c>
      <c r="O55" s="126">
        <f>'01-Mapa de riesgo-UO'!AG56</f>
        <v>0</v>
      </c>
      <c r="P55" s="134">
        <f>'01-Mapa de riesgo-UO'!AL56</f>
        <v>0</v>
      </c>
      <c r="Q55" s="134">
        <f>'01-Mapa de riesgo-UO'!AP56</f>
        <v>0</v>
      </c>
      <c r="R55" s="275" t="e">
        <f>'01-Mapa de riesgo-UO'!AR56</f>
        <v>#DIV/0!</v>
      </c>
      <c r="S55" s="325"/>
      <c r="T55" s="325"/>
      <c r="U55" s="210">
        <f>'01-Mapa de riesgo-UO'!AW56</f>
        <v>0</v>
      </c>
      <c r="V55" s="210">
        <f>'01-Mapa de riesgo-UO'!AX56</f>
        <v>0</v>
      </c>
      <c r="W55" s="210">
        <f>IF(U55="COMPARTIR",'01-Mapa de riesgo-UO'!BA56, IF(U55=0, 0,$I$6))</f>
        <v>0</v>
      </c>
      <c r="X55" s="135"/>
      <c r="Y55" s="135"/>
      <c r="Z55" s="135"/>
      <c r="AA55" s="135"/>
      <c r="AB55" s="238"/>
    </row>
    <row r="56" spans="1:28" ht="62.45" customHeight="1" x14ac:dyDescent="0.2">
      <c r="A56" s="238"/>
      <c r="B56" s="229"/>
      <c r="C56" s="315"/>
      <c r="D56" s="273"/>
      <c r="E56" s="273"/>
      <c r="F56" s="273"/>
      <c r="G56" s="125">
        <f>'01-Mapa de riesgo-UO'!I57</f>
        <v>0</v>
      </c>
      <c r="H56" s="273"/>
      <c r="I56" s="275"/>
      <c r="J56" s="273"/>
      <c r="K56" s="323"/>
      <c r="L56" s="325"/>
      <c r="M56" s="126">
        <f>IF('01-Mapa de riesgo-UO'!S57="No existen", "No existe control para el riesgo",'01-Mapa de riesgo-UO'!W57)</f>
        <v>0</v>
      </c>
      <c r="N56" s="126">
        <f>'01-Mapa de riesgo-UO'!AB57</f>
        <v>0</v>
      </c>
      <c r="O56" s="126">
        <f>'01-Mapa de riesgo-UO'!AG57</f>
        <v>0</v>
      </c>
      <c r="P56" s="134">
        <f>'01-Mapa de riesgo-UO'!AL57</f>
        <v>0</v>
      </c>
      <c r="Q56" s="134">
        <f>'01-Mapa de riesgo-UO'!AP57</f>
        <v>0</v>
      </c>
      <c r="R56" s="275"/>
      <c r="S56" s="325"/>
      <c r="T56" s="325"/>
      <c r="U56" s="210">
        <f>'01-Mapa de riesgo-UO'!AW57</f>
        <v>0</v>
      </c>
      <c r="V56" s="210">
        <f>'01-Mapa de riesgo-UO'!AX57</f>
        <v>0</v>
      </c>
      <c r="W56" s="210">
        <f>IF(U56="COMPARTIR",'01-Mapa de riesgo-UO'!BA57, IF(U56=0, 0,$I$6))</f>
        <v>0</v>
      </c>
      <c r="X56" s="135"/>
      <c r="Y56" s="135"/>
      <c r="Z56" s="135"/>
      <c r="AA56" s="135"/>
      <c r="AB56" s="238"/>
    </row>
    <row r="57" spans="1:28" ht="62.45" customHeight="1" x14ac:dyDescent="0.2">
      <c r="A57" s="238"/>
      <c r="B57" s="229"/>
      <c r="C57" s="315"/>
      <c r="D57" s="273"/>
      <c r="E57" s="273"/>
      <c r="F57" s="273"/>
      <c r="G57" s="125">
        <f>'01-Mapa de riesgo-UO'!I58</f>
        <v>0</v>
      </c>
      <c r="H57" s="273"/>
      <c r="I57" s="275"/>
      <c r="J57" s="273"/>
      <c r="K57" s="323"/>
      <c r="L57" s="325"/>
      <c r="M57" s="126">
        <f>IF('01-Mapa de riesgo-UO'!S58="No existen", "No existe control para el riesgo",'01-Mapa de riesgo-UO'!W58)</f>
        <v>0</v>
      </c>
      <c r="N57" s="126">
        <f>'01-Mapa de riesgo-UO'!AB58</f>
        <v>0</v>
      </c>
      <c r="O57" s="126">
        <f>'01-Mapa de riesgo-UO'!AG58</f>
        <v>0</v>
      </c>
      <c r="P57" s="134">
        <f>'01-Mapa de riesgo-UO'!AL58</f>
        <v>0</v>
      </c>
      <c r="Q57" s="134">
        <f>'01-Mapa de riesgo-UO'!AP58</f>
        <v>0</v>
      </c>
      <c r="R57" s="275"/>
      <c r="S57" s="325"/>
      <c r="T57" s="325"/>
      <c r="U57" s="210">
        <f>'01-Mapa de riesgo-UO'!AW58</f>
        <v>0</v>
      </c>
      <c r="V57" s="210">
        <f>'01-Mapa de riesgo-UO'!AX58</f>
        <v>0</v>
      </c>
      <c r="W57" s="210">
        <f>IF(U57="COMPARTIR",'01-Mapa de riesgo-UO'!BA58, IF(U57=0, 0,$I$6))</f>
        <v>0</v>
      </c>
      <c r="X57" s="135"/>
      <c r="Y57" s="135"/>
      <c r="Z57" s="135"/>
      <c r="AA57" s="135"/>
      <c r="AB57" s="238"/>
    </row>
    <row r="58" spans="1:28" ht="62.45" customHeight="1" x14ac:dyDescent="0.2">
      <c r="A58" s="238">
        <v>17</v>
      </c>
      <c r="B58" s="229">
        <f>'01-Mapa de riesgo-UO'!D59</f>
        <v>0</v>
      </c>
      <c r="C58" s="315">
        <f>+'01-Mapa de riesgo-UO'!F59</f>
        <v>0</v>
      </c>
      <c r="D58" s="273">
        <f>'01-Mapa de riesgo-UO'!J59</f>
        <v>0</v>
      </c>
      <c r="E58" s="273">
        <f>'01-Mapa de riesgo-UO'!K59</f>
        <v>0</v>
      </c>
      <c r="F58" s="273">
        <f>'01-Mapa de riesgo-UO'!L59</f>
        <v>0</v>
      </c>
      <c r="G58" s="125">
        <f>'01-Mapa de riesgo-UO'!I59</f>
        <v>0</v>
      </c>
      <c r="H58" s="273">
        <f>'01-Mapa de riesgo-UO'!M59</f>
        <v>0</v>
      </c>
      <c r="I58" s="275" t="str">
        <f>'01-Mapa de riesgo-UO'!AT59</f>
        <v>LEVE</v>
      </c>
      <c r="J58" s="273">
        <f>'01-Mapa de riesgo-UO'!AU59</f>
        <v>0</v>
      </c>
      <c r="K58" s="339"/>
      <c r="L58" s="325"/>
      <c r="M58" s="126">
        <f>IF('01-Mapa de riesgo-UO'!S59="No existen", "No existe control para el riesgo",'01-Mapa de riesgo-UO'!W59)</f>
        <v>0</v>
      </c>
      <c r="N58" s="126">
        <f>'01-Mapa de riesgo-UO'!AB59</f>
        <v>0</v>
      </c>
      <c r="O58" s="126">
        <f>'01-Mapa de riesgo-UO'!AG59</f>
        <v>0</v>
      </c>
      <c r="P58" s="134">
        <f>'01-Mapa de riesgo-UO'!AL59</f>
        <v>0</v>
      </c>
      <c r="Q58" s="134">
        <f>'01-Mapa de riesgo-UO'!AP59</f>
        <v>0</v>
      </c>
      <c r="R58" s="275" t="e">
        <f>'01-Mapa de riesgo-UO'!AR59</f>
        <v>#DIV/0!</v>
      </c>
      <c r="S58" s="325"/>
      <c r="T58" s="325"/>
      <c r="U58" s="210">
        <f>'01-Mapa de riesgo-UO'!AW59</f>
        <v>0</v>
      </c>
      <c r="V58" s="210">
        <f>'01-Mapa de riesgo-UO'!AX59</f>
        <v>0</v>
      </c>
      <c r="W58" s="210">
        <f>IF(U58="COMPARTIR",'01-Mapa de riesgo-UO'!BA59, IF(U58=0, 0,$I$6))</f>
        <v>0</v>
      </c>
      <c r="X58" s="135"/>
      <c r="Y58" s="135"/>
      <c r="Z58" s="135"/>
      <c r="AA58" s="135"/>
      <c r="AB58" s="238"/>
    </row>
    <row r="59" spans="1:28" ht="62.45" customHeight="1" x14ac:dyDescent="0.2">
      <c r="A59" s="238"/>
      <c r="B59" s="229"/>
      <c r="C59" s="315"/>
      <c r="D59" s="273"/>
      <c r="E59" s="273"/>
      <c r="F59" s="273"/>
      <c r="G59" s="125">
        <f>'01-Mapa de riesgo-UO'!I60</f>
        <v>0</v>
      </c>
      <c r="H59" s="273"/>
      <c r="I59" s="275"/>
      <c r="J59" s="273"/>
      <c r="K59" s="323"/>
      <c r="L59" s="325"/>
      <c r="M59" s="126">
        <f>IF('01-Mapa de riesgo-UO'!S60="No existen", "No existe control para el riesgo",'01-Mapa de riesgo-UO'!W60)</f>
        <v>0</v>
      </c>
      <c r="N59" s="126">
        <f>'01-Mapa de riesgo-UO'!AB60</f>
        <v>0</v>
      </c>
      <c r="O59" s="126">
        <f>'01-Mapa de riesgo-UO'!AG60</f>
        <v>0</v>
      </c>
      <c r="P59" s="134">
        <f>'01-Mapa de riesgo-UO'!AL60</f>
        <v>0</v>
      </c>
      <c r="Q59" s="134">
        <f>'01-Mapa de riesgo-UO'!AP60</f>
        <v>0</v>
      </c>
      <c r="R59" s="275"/>
      <c r="S59" s="325"/>
      <c r="T59" s="325"/>
      <c r="U59" s="210">
        <f>'01-Mapa de riesgo-UO'!AW60</f>
        <v>0</v>
      </c>
      <c r="V59" s="210">
        <f>'01-Mapa de riesgo-UO'!AX60</f>
        <v>0</v>
      </c>
      <c r="W59" s="210">
        <f>IF(U59="COMPARTIR",'01-Mapa de riesgo-UO'!BA60, IF(U59=0, 0,$I$6))</f>
        <v>0</v>
      </c>
      <c r="X59" s="135"/>
      <c r="Y59" s="135"/>
      <c r="Z59" s="135"/>
      <c r="AA59" s="135"/>
      <c r="AB59" s="238"/>
    </row>
    <row r="60" spans="1:28" ht="62.45" customHeight="1" x14ac:dyDescent="0.2">
      <c r="A60" s="238"/>
      <c r="B60" s="229"/>
      <c r="C60" s="315"/>
      <c r="D60" s="273"/>
      <c r="E60" s="273"/>
      <c r="F60" s="273"/>
      <c r="G60" s="125">
        <f>'01-Mapa de riesgo-UO'!I61</f>
        <v>0</v>
      </c>
      <c r="H60" s="273"/>
      <c r="I60" s="275"/>
      <c r="J60" s="273"/>
      <c r="K60" s="323"/>
      <c r="L60" s="325"/>
      <c r="M60" s="126">
        <f>IF('01-Mapa de riesgo-UO'!S61="No existen", "No existe control para el riesgo",'01-Mapa de riesgo-UO'!W61)</f>
        <v>0</v>
      </c>
      <c r="N60" s="126">
        <f>'01-Mapa de riesgo-UO'!AB61</f>
        <v>0</v>
      </c>
      <c r="O60" s="126">
        <f>'01-Mapa de riesgo-UO'!AG61</f>
        <v>0</v>
      </c>
      <c r="P60" s="134">
        <f>'01-Mapa de riesgo-UO'!AL61</f>
        <v>0</v>
      </c>
      <c r="Q60" s="134">
        <f>'01-Mapa de riesgo-UO'!AP61</f>
        <v>0</v>
      </c>
      <c r="R60" s="275"/>
      <c r="S60" s="325"/>
      <c r="T60" s="325"/>
      <c r="U60" s="210">
        <f>'01-Mapa de riesgo-UO'!AW61</f>
        <v>0</v>
      </c>
      <c r="V60" s="210">
        <f>'01-Mapa de riesgo-UO'!AX61</f>
        <v>0</v>
      </c>
      <c r="W60" s="210">
        <f>IF(U60="COMPARTIR",'01-Mapa de riesgo-UO'!BA61, IF(U60=0, 0,$I$6))</f>
        <v>0</v>
      </c>
      <c r="X60" s="135"/>
      <c r="Y60" s="135"/>
      <c r="Z60" s="135"/>
      <c r="AA60" s="135"/>
      <c r="AB60" s="238"/>
    </row>
    <row r="61" spans="1:28" ht="62.45" customHeight="1" x14ac:dyDescent="0.2">
      <c r="A61" s="238">
        <v>18</v>
      </c>
      <c r="B61" s="229">
        <f>'01-Mapa de riesgo-UO'!D62</f>
        <v>0</v>
      </c>
      <c r="C61" s="315">
        <f>+'01-Mapa de riesgo-UO'!F62</f>
        <v>0</v>
      </c>
      <c r="D61" s="273">
        <f>'01-Mapa de riesgo-UO'!J62</f>
        <v>0</v>
      </c>
      <c r="E61" s="273">
        <f>'01-Mapa de riesgo-UO'!K62</f>
        <v>0</v>
      </c>
      <c r="F61" s="273">
        <f>'01-Mapa de riesgo-UO'!L62</f>
        <v>0</v>
      </c>
      <c r="G61" s="125">
        <f>'01-Mapa de riesgo-UO'!I62</f>
        <v>0</v>
      </c>
      <c r="H61" s="273">
        <f>'01-Mapa de riesgo-UO'!M62</f>
        <v>0</v>
      </c>
      <c r="I61" s="275" t="str">
        <f>'01-Mapa de riesgo-UO'!AT62</f>
        <v>LEVE</v>
      </c>
      <c r="J61" s="273">
        <f>'01-Mapa de riesgo-UO'!AU62</f>
        <v>0</v>
      </c>
      <c r="K61" s="339"/>
      <c r="L61" s="325"/>
      <c r="M61" s="126">
        <f>IF('01-Mapa de riesgo-UO'!S62="No existen", "No existe control para el riesgo",'01-Mapa de riesgo-UO'!W62)</f>
        <v>0</v>
      </c>
      <c r="N61" s="126">
        <f>'01-Mapa de riesgo-UO'!AB62</f>
        <v>0</v>
      </c>
      <c r="O61" s="126">
        <f>'01-Mapa de riesgo-UO'!AG62</f>
        <v>0</v>
      </c>
      <c r="P61" s="134">
        <f>'01-Mapa de riesgo-UO'!AL62</f>
        <v>0</v>
      </c>
      <c r="Q61" s="134">
        <f>'01-Mapa de riesgo-UO'!AP62</f>
        <v>0</v>
      </c>
      <c r="R61" s="275" t="e">
        <f>'01-Mapa de riesgo-UO'!AR62</f>
        <v>#DIV/0!</v>
      </c>
      <c r="S61" s="325"/>
      <c r="T61" s="325"/>
      <c r="U61" s="210">
        <f>'01-Mapa de riesgo-UO'!AW62</f>
        <v>0</v>
      </c>
      <c r="V61" s="210">
        <f>'01-Mapa de riesgo-UO'!AX62</f>
        <v>0</v>
      </c>
      <c r="W61" s="210">
        <f>IF(U61="COMPARTIR",'01-Mapa de riesgo-UO'!BA62, IF(U61=0, 0,$I$6))</f>
        <v>0</v>
      </c>
      <c r="X61" s="135"/>
      <c r="Y61" s="135"/>
      <c r="Z61" s="135"/>
      <c r="AA61" s="135"/>
      <c r="AB61" s="238"/>
    </row>
    <row r="62" spans="1:28" ht="62.45" customHeight="1" x14ac:dyDescent="0.2">
      <c r="A62" s="238"/>
      <c r="B62" s="229"/>
      <c r="C62" s="315"/>
      <c r="D62" s="273"/>
      <c r="E62" s="273"/>
      <c r="F62" s="273"/>
      <c r="G62" s="125">
        <f>'01-Mapa de riesgo-UO'!I63</f>
        <v>0</v>
      </c>
      <c r="H62" s="273"/>
      <c r="I62" s="275"/>
      <c r="J62" s="273"/>
      <c r="K62" s="323"/>
      <c r="L62" s="325"/>
      <c r="M62" s="126">
        <f>IF('01-Mapa de riesgo-UO'!S63="No existen", "No existe control para el riesgo",'01-Mapa de riesgo-UO'!W63)</f>
        <v>0</v>
      </c>
      <c r="N62" s="126">
        <f>'01-Mapa de riesgo-UO'!AB63</f>
        <v>0</v>
      </c>
      <c r="O62" s="126">
        <f>'01-Mapa de riesgo-UO'!AG63</f>
        <v>0</v>
      </c>
      <c r="P62" s="134">
        <f>'01-Mapa de riesgo-UO'!AL63</f>
        <v>0</v>
      </c>
      <c r="Q62" s="134">
        <f>'01-Mapa de riesgo-UO'!AP63</f>
        <v>0</v>
      </c>
      <c r="R62" s="275"/>
      <c r="S62" s="325"/>
      <c r="T62" s="325"/>
      <c r="U62" s="210">
        <f>'01-Mapa de riesgo-UO'!AW63</f>
        <v>0</v>
      </c>
      <c r="V62" s="210">
        <f>'01-Mapa de riesgo-UO'!AX63</f>
        <v>0</v>
      </c>
      <c r="W62" s="210">
        <f>IF(U62="COMPARTIR",'01-Mapa de riesgo-UO'!BA63, IF(U62=0, 0,$I$6))</f>
        <v>0</v>
      </c>
      <c r="X62" s="135"/>
      <c r="Y62" s="135"/>
      <c r="Z62" s="135"/>
      <c r="AA62" s="135"/>
      <c r="AB62" s="238"/>
    </row>
    <row r="63" spans="1:28" ht="62.45" customHeight="1" x14ac:dyDescent="0.2">
      <c r="A63" s="238"/>
      <c r="B63" s="229"/>
      <c r="C63" s="315"/>
      <c r="D63" s="273"/>
      <c r="E63" s="273"/>
      <c r="F63" s="273"/>
      <c r="G63" s="125">
        <f>'01-Mapa de riesgo-UO'!I64</f>
        <v>0</v>
      </c>
      <c r="H63" s="273"/>
      <c r="I63" s="275"/>
      <c r="J63" s="273"/>
      <c r="K63" s="323"/>
      <c r="L63" s="325"/>
      <c r="M63" s="126">
        <f>IF('01-Mapa de riesgo-UO'!S64="No existen", "No existe control para el riesgo",'01-Mapa de riesgo-UO'!W64)</f>
        <v>0</v>
      </c>
      <c r="N63" s="126">
        <f>'01-Mapa de riesgo-UO'!AB64</f>
        <v>0</v>
      </c>
      <c r="O63" s="126">
        <f>'01-Mapa de riesgo-UO'!AG64</f>
        <v>0</v>
      </c>
      <c r="P63" s="134">
        <f>'01-Mapa de riesgo-UO'!AL64</f>
        <v>0</v>
      </c>
      <c r="Q63" s="134">
        <f>'01-Mapa de riesgo-UO'!AP64</f>
        <v>0</v>
      </c>
      <c r="R63" s="275"/>
      <c r="S63" s="325"/>
      <c r="T63" s="325"/>
      <c r="U63" s="210">
        <f>'01-Mapa de riesgo-UO'!AW64</f>
        <v>0</v>
      </c>
      <c r="V63" s="210">
        <f>'01-Mapa de riesgo-UO'!AX64</f>
        <v>0</v>
      </c>
      <c r="W63" s="210">
        <f>IF(U63="COMPARTIR",'01-Mapa de riesgo-UO'!BA64, IF(U63=0, 0,$I$6))</f>
        <v>0</v>
      </c>
      <c r="X63" s="135"/>
      <c r="Y63" s="135"/>
      <c r="Z63" s="135"/>
      <c r="AA63" s="135"/>
      <c r="AB63" s="238"/>
    </row>
    <row r="64" spans="1:28" ht="62.45" customHeight="1" x14ac:dyDescent="0.2">
      <c r="A64" s="238">
        <v>19</v>
      </c>
      <c r="B64" s="229">
        <f>'01-Mapa de riesgo-UO'!D65</f>
        <v>0</v>
      </c>
      <c r="C64" s="315">
        <f>+'01-Mapa de riesgo-UO'!F65</f>
        <v>0</v>
      </c>
      <c r="D64" s="273">
        <f>'01-Mapa de riesgo-UO'!J65</f>
        <v>0</v>
      </c>
      <c r="E64" s="273">
        <f>'01-Mapa de riesgo-UO'!K65</f>
        <v>0</v>
      </c>
      <c r="F64" s="273">
        <f>'01-Mapa de riesgo-UO'!L65</f>
        <v>0</v>
      </c>
      <c r="G64" s="125">
        <f>'01-Mapa de riesgo-UO'!I65</f>
        <v>0</v>
      </c>
      <c r="H64" s="273">
        <f>'01-Mapa de riesgo-UO'!M65</f>
        <v>0</v>
      </c>
      <c r="I64" s="275" t="str">
        <f>'01-Mapa de riesgo-UO'!AT65</f>
        <v>LEVE</v>
      </c>
      <c r="J64" s="273">
        <f>'01-Mapa de riesgo-UO'!AU65</f>
        <v>0</v>
      </c>
      <c r="K64" s="323"/>
      <c r="L64" s="325"/>
      <c r="M64" s="126">
        <f>IF('01-Mapa de riesgo-UO'!S65="No existen", "No existe control para el riesgo",'01-Mapa de riesgo-UO'!W65)</f>
        <v>0</v>
      </c>
      <c r="N64" s="126">
        <f>'01-Mapa de riesgo-UO'!AB65</f>
        <v>0</v>
      </c>
      <c r="O64" s="126">
        <f>'01-Mapa de riesgo-UO'!AG65</f>
        <v>0</v>
      </c>
      <c r="P64" s="134">
        <f>'01-Mapa de riesgo-UO'!AL65</f>
        <v>0</v>
      </c>
      <c r="Q64" s="134">
        <f>'01-Mapa de riesgo-UO'!AP65</f>
        <v>0</v>
      </c>
      <c r="R64" s="275" t="e">
        <f>'01-Mapa de riesgo-UO'!AR65</f>
        <v>#DIV/0!</v>
      </c>
      <c r="S64" s="325"/>
      <c r="T64" s="325"/>
      <c r="U64" s="210">
        <f>'01-Mapa de riesgo-UO'!AW65</f>
        <v>0</v>
      </c>
      <c r="V64" s="210">
        <f>'01-Mapa de riesgo-UO'!AX65</f>
        <v>0</v>
      </c>
      <c r="W64" s="210">
        <f>IF(U64="COMPARTIR",'01-Mapa de riesgo-UO'!BA65, IF(U64=0, 0,$I$6))</f>
        <v>0</v>
      </c>
      <c r="X64" s="135"/>
      <c r="Y64" s="135"/>
      <c r="Z64" s="135"/>
      <c r="AA64" s="135"/>
      <c r="AB64" s="238"/>
    </row>
    <row r="65" spans="1:28" ht="62.45" customHeight="1" x14ac:dyDescent="0.2">
      <c r="A65" s="238"/>
      <c r="B65" s="229"/>
      <c r="C65" s="315"/>
      <c r="D65" s="273"/>
      <c r="E65" s="273"/>
      <c r="F65" s="273"/>
      <c r="G65" s="125">
        <f>'01-Mapa de riesgo-UO'!I66</f>
        <v>0</v>
      </c>
      <c r="H65" s="273"/>
      <c r="I65" s="275"/>
      <c r="J65" s="273"/>
      <c r="K65" s="323"/>
      <c r="L65" s="325"/>
      <c r="M65" s="126">
        <f>IF('01-Mapa de riesgo-UO'!S66="No existen", "No existe control para el riesgo",'01-Mapa de riesgo-UO'!W66)</f>
        <v>0</v>
      </c>
      <c r="N65" s="126">
        <f>'01-Mapa de riesgo-UO'!AB66</f>
        <v>0</v>
      </c>
      <c r="O65" s="126">
        <f>'01-Mapa de riesgo-UO'!AG66</f>
        <v>0</v>
      </c>
      <c r="P65" s="134">
        <f>'01-Mapa de riesgo-UO'!AL66</f>
        <v>0</v>
      </c>
      <c r="Q65" s="134">
        <f>'01-Mapa de riesgo-UO'!AP66</f>
        <v>0</v>
      </c>
      <c r="R65" s="275"/>
      <c r="S65" s="325"/>
      <c r="T65" s="325"/>
      <c r="U65" s="210">
        <f>'01-Mapa de riesgo-UO'!AW66</f>
        <v>0</v>
      </c>
      <c r="V65" s="210">
        <f>'01-Mapa de riesgo-UO'!AX66</f>
        <v>0</v>
      </c>
      <c r="W65" s="210">
        <f>IF(U65="COMPARTIR",'01-Mapa de riesgo-UO'!BA66, IF(U65=0, 0,$I$6))</f>
        <v>0</v>
      </c>
      <c r="X65" s="135"/>
      <c r="Y65" s="135"/>
      <c r="Z65" s="135"/>
      <c r="AA65" s="135"/>
      <c r="AB65" s="238"/>
    </row>
    <row r="66" spans="1:28" ht="62.45" customHeight="1" x14ac:dyDescent="0.2">
      <c r="A66" s="238"/>
      <c r="B66" s="229"/>
      <c r="C66" s="315"/>
      <c r="D66" s="273"/>
      <c r="E66" s="273"/>
      <c r="F66" s="273"/>
      <c r="G66" s="125">
        <f>'01-Mapa de riesgo-UO'!I67</f>
        <v>0</v>
      </c>
      <c r="H66" s="273"/>
      <c r="I66" s="275"/>
      <c r="J66" s="273"/>
      <c r="K66" s="323"/>
      <c r="L66" s="325"/>
      <c r="M66" s="126">
        <f>IF('01-Mapa de riesgo-UO'!S67="No existen", "No existe control para el riesgo",'01-Mapa de riesgo-UO'!W67)</f>
        <v>0</v>
      </c>
      <c r="N66" s="126">
        <f>'01-Mapa de riesgo-UO'!AB67</f>
        <v>0</v>
      </c>
      <c r="O66" s="126">
        <f>'01-Mapa de riesgo-UO'!AG67</f>
        <v>0</v>
      </c>
      <c r="P66" s="134">
        <f>'01-Mapa de riesgo-UO'!AL67</f>
        <v>0</v>
      </c>
      <c r="Q66" s="134">
        <f>'01-Mapa de riesgo-UO'!AP67</f>
        <v>0</v>
      </c>
      <c r="R66" s="275"/>
      <c r="S66" s="325"/>
      <c r="T66" s="325"/>
      <c r="U66" s="210">
        <f>'01-Mapa de riesgo-UO'!AW67</f>
        <v>0</v>
      </c>
      <c r="V66" s="210">
        <f>'01-Mapa de riesgo-UO'!AX67</f>
        <v>0</v>
      </c>
      <c r="W66" s="210">
        <f>IF(U66="COMPARTIR",'01-Mapa de riesgo-UO'!BA67, IF(U66=0, 0,$I$6))</f>
        <v>0</v>
      </c>
      <c r="X66" s="135"/>
      <c r="Y66" s="135"/>
      <c r="Z66" s="135"/>
      <c r="AA66" s="135"/>
      <c r="AB66" s="238"/>
    </row>
    <row r="67" spans="1:28" ht="62.45" customHeight="1" x14ac:dyDescent="0.2">
      <c r="A67" s="238">
        <v>20</v>
      </c>
      <c r="B67" s="229">
        <f>'01-Mapa de riesgo-UO'!D68</f>
        <v>0</v>
      </c>
      <c r="C67" s="315">
        <f>+'01-Mapa de riesgo-UO'!F68</f>
        <v>0</v>
      </c>
      <c r="D67" s="273">
        <f>'01-Mapa de riesgo-UO'!J68</f>
        <v>0</v>
      </c>
      <c r="E67" s="273">
        <f>'01-Mapa de riesgo-UO'!K68</f>
        <v>0</v>
      </c>
      <c r="F67" s="273">
        <f>'01-Mapa de riesgo-UO'!L68</f>
        <v>0</v>
      </c>
      <c r="G67" s="125">
        <f>'01-Mapa de riesgo-UO'!I68</f>
        <v>0</v>
      </c>
      <c r="H67" s="273">
        <f>'01-Mapa de riesgo-UO'!M68</f>
        <v>0</v>
      </c>
      <c r="I67" s="275" t="str">
        <f>'01-Mapa de riesgo-UO'!AT68</f>
        <v>LEVE</v>
      </c>
      <c r="J67" s="273">
        <f>'01-Mapa de riesgo-UO'!AU68</f>
        <v>0</v>
      </c>
      <c r="K67" s="323"/>
      <c r="L67" s="325"/>
      <c r="M67" s="126">
        <f>IF('01-Mapa de riesgo-UO'!S68="No existen", "No existe control para el riesgo",'01-Mapa de riesgo-UO'!W68)</f>
        <v>0</v>
      </c>
      <c r="N67" s="126">
        <f>'01-Mapa de riesgo-UO'!AB68</f>
        <v>0</v>
      </c>
      <c r="O67" s="126">
        <f>'01-Mapa de riesgo-UO'!AG68</f>
        <v>0</v>
      </c>
      <c r="P67" s="134">
        <f>'01-Mapa de riesgo-UO'!AL68</f>
        <v>0</v>
      </c>
      <c r="Q67" s="134">
        <f>'01-Mapa de riesgo-UO'!AP68</f>
        <v>0</v>
      </c>
      <c r="R67" s="275" t="e">
        <f>'01-Mapa de riesgo-UO'!AR68</f>
        <v>#DIV/0!</v>
      </c>
      <c r="S67" s="325"/>
      <c r="T67" s="325"/>
      <c r="U67" s="210">
        <f>'01-Mapa de riesgo-UO'!AW68</f>
        <v>0</v>
      </c>
      <c r="V67" s="210">
        <f>'01-Mapa de riesgo-UO'!AX68</f>
        <v>0</v>
      </c>
      <c r="W67" s="210">
        <f>IF(U67="COMPARTIR",'01-Mapa de riesgo-UO'!BA68, IF(U67=0, 0,$I$6))</f>
        <v>0</v>
      </c>
      <c r="X67" s="135"/>
      <c r="Y67" s="135"/>
      <c r="Z67" s="135"/>
      <c r="AA67" s="135"/>
      <c r="AB67" s="238"/>
    </row>
    <row r="68" spans="1:28" ht="62.45" customHeight="1" x14ac:dyDescent="0.2">
      <c r="A68" s="238"/>
      <c r="B68" s="229"/>
      <c r="C68" s="315"/>
      <c r="D68" s="273"/>
      <c r="E68" s="273"/>
      <c r="F68" s="273"/>
      <c r="G68" s="125">
        <f>'01-Mapa de riesgo-UO'!I69</f>
        <v>0</v>
      </c>
      <c r="H68" s="273"/>
      <c r="I68" s="275"/>
      <c r="J68" s="273"/>
      <c r="K68" s="323"/>
      <c r="L68" s="325"/>
      <c r="M68" s="126">
        <f>IF('01-Mapa de riesgo-UO'!S69="No existen", "No existe control para el riesgo",'01-Mapa de riesgo-UO'!W69)</f>
        <v>0</v>
      </c>
      <c r="N68" s="126">
        <f>'01-Mapa de riesgo-UO'!AB69</f>
        <v>0</v>
      </c>
      <c r="O68" s="126">
        <f>'01-Mapa de riesgo-UO'!AG69</f>
        <v>0</v>
      </c>
      <c r="P68" s="134">
        <f>'01-Mapa de riesgo-UO'!AL69</f>
        <v>0</v>
      </c>
      <c r="Q68" s="134">
        <f>'01-Mapa de riesgo-UO'!AP69</f>
        <v>0</v>
      </c>
      <c r="R68" s="275"/>
      <c r="S68" s="325"/>
      <c r="T68" s="325"/>
      <c r="U68" s="210">
        <f>'01-Mapa de riesgo-UO'!AW69</f>
        <v>0</v>
      </c>
      <c r="V68" s="210">
        <f>'01-Mapa de riesgo-UO'!AX69</f>
        <v>0</v>
      </c>
      <c r="W68" s="210">
        <f>IF(U68="COMPARTIR",'01-Mapa de riesgo-UO'!BA69, IF(U68=0, 0,$I$6))</f>
        <v>0</v>
      </c>
      <c r="X68" s="135"/>
      <c r="Y68" s="135"/>
      <c r="Z68" s="135"/>
      <c r="AA68" s="135"/>
      <c r="AB68" s="238"/>
    </row>
    <row r="69" spans="1:28" ht="62.45" customHeight="1" x14ac:dyDescent="0.2">
      <c r="A69" s="238"/>
      <c r="B69" s="229"/>
      <c r="C69" s="315"/>
      <c r="D69" s="273"/>
      <c r="E69" s="273"/>
      <c r="F69" s="273"/>
      <c r="G69" s="125">
        <f>'01-Mapa de riesgo-UO'!I70</f>
        <v>0</v>
      </c>
      <c r="H69" s="273"/>
      <c r="I69" s="275"/>
      <c r="J69" s="273"/>
      <c r="K69" s="323"/>
      <c r="L69" s="325"/>
      <c r="M69" s="126">
        <f>IF('01-Mapa de riesgo-UO'!S70="No existen", "No existe control para el riesgo",'01-Mapa de riesgo-UO'!W70)</f>
        <v>0</v>
      </c>
      <c r="N69" s="126">
        <f>'01-Mapa de riesgo-UO'!AB70</f>
        <v>0</v>
      </c>
      <c r="O69" s="126">
        <f>'01-Mapa de riesgo-UO'!AG70</f>
        <v>0</v>
      </c>
      <c r="P69" s="134">
        <f>'01-Mapa de riesgo-UO'!AL70</f>
        <v>0</v>
      </c>
      <c r="Q69" s="134">
        <f>'01-Mapa de riesgo-UO'!AP70</f>
        <v>0</v>
      </c>
      <c r="R69" s="275"/>
      <c r="S69" s="325"/>
      <c r="T69" s="325"/>
      <c r="U69" s="210">
        <f>'01-Mapa de riesgo-UO'!AW70</f>
        <v>0</v>
      </c>
      <c r="V69" s="210">
        <f>'01-Mapa de riesgo-UO'!AX70</f>
        <v>0</v>
      </c>
      <c r="W69" s="210">
        <f>IF(U69="COMPARTIR",'01-Mapa de riesgo-UO'!BA70, IF(U69=0, 0,$I$6))</f>
        <v>0</v>
      </c>
      <c r="X69" s="135"/>
      <c r="Y69" s="135"/>
      <c r="Z69" s="135"/>
      <c r="AA69" s="135"/>
      <c r="AB69" s="238"/>
    </row>
    <row r="70" spans="1:28" ht="62.45" customHeight="1" x14ac:dyDescent="0.2">
      <c r="A70" s="238">
        <v>21</v>
      </c>
      <c r="B70" s="229">
        <f>'01-Mapa de riesgo-UO'!D71</f>
        <v>0</v>
      </c>
      <c r="C70" s="315">
        <f>+'01-Mapa de riesgo-UO'!F71</f>
        <v>0</v>
      </c>
      <c r="D70" s="273">
        <f>'01-Mapa de riesgo-UO'!J71</f>
        <v>0</v>
      </c>
      <c r="E70" s="273">
        <f>'01-Mapa de riesgo-UO'!K71</f>
        <v>0</v>
      </c>
      <c r="F70" s="273">
        <f>'01-Mapa de riesgo-UO'!L71</f>
        <v>0</v>
      </c>
      <c r="G70" s="125">
        <f>'01-Mapa de riesgo-UO'!I71</f>
        <v>0</v>
      </c>
      <c r="H70" s="273">
        <f>'01-Mapa de riesgo-UO'!M71</f>
        <v>0</v>
      </c>
      <c r="I70" s="275" t="str">
        <f>'01-Mapa de riesgo-UO'!AT71</f>
        <v>LEVE</v>
      </c>
      <c r="J70" s="273">
        <f>'01-Mapa de riesgo-UO'!AU71</f>
        <v>0</v>
      </c>
      <c r="K70" s="339"/>
      <c r="L70" s="325"/>
      <c r="M70" s="126">
        <f>IF('01-Mapa de riesgo-UO'!S71="No existen", "No existe control para el riesgo",'01-Mapa de riesgo-UO'!W71)</f>
        <v>0</v>
      </c>
      <c r="N70" s="126">
        <f>'01-Mapa de riesgo-UO'!AB71</f>
        <v>0</v>
      </c>
      <c r="O70" s="126">
        <f>'01-Mapa de riesgo-UO'!AG71</f>
        <v>0</v>
      </c>
      <c r="P70" s="134">
        <f>'01-Mapa de riesgo-UO'!AL71</f>
        <v>0</v>
      </c>
      <c r="Q70" s="134">
        <f>'01-Mapa de riesgo-UO'!AP71</f>
        <v>0</v>
      </c>
      <c r="R70" s="275" t="e">
        <f>'01-Mapa de riesgo-UO'!AR71</f>
        <v>#DIV/0!</v>
      </c>
      <c r="S70" s="325"/>
      <c r="T70" s="325"/>
      <c r="U70" s="210">
        <f>'01-Mapa de riesgo-UO'!AW71</f>
        <v>0</v>
      </c>
      <c r="V70" s="210">
        <f>'01-Mapa de riesgo-UO'!AX71</f>
        <v>0</v>
      </c>
      <c r="W70" s="210">
        <f>IF(U70="COMPARTIR",'01-Mapa de riesgo-UO'!BA71, IF(U70=0, 0,$I$6))</f>
        <v>0</v>
      </c>
      <c r="X70" s="135"/>
      <c r="Y70" s="135"/>
      <c r="Z70" s="135"/>
      <c r="AA70" s="135"/>
      <c r="AB70" s="238"/>
    </row>
    <row r="71" spans="1:28" ht="62.45" customHeight="1" x14ac:dyDescent="0.2">
      <c r="A71" s="238"/>
      <c r="B71" s="229"/>
      <c r="C71" s="315"/>
      <c r="D71" s="273"/>
      <c r="E71" s="273"/>
      <c r="F71" s="273"/>
      <c r="G71" s="125">
        <f>'01-Mapa de riesgo-UO'!I72</f>
        <v>0</v>
      </c>
      <c r="H71" s="273"/>
      <c r="I71" s="275"/>
      <c r="J71" s="273"/>
      <c r="K71" s="323"/>
      <c r="L71" s="325"/>
      <c r="M71" s="126">
        <f>IF('01-Mapa de riesgo-UO'!S72="No existen", "No existe control para el riesgo",'01-Mapa de riesgo-UO'!W72)</f>
        <v>0</v>
      </c>
      <c r="N71" s="126">
        <f>'01-Mapa de riesgo-UO'!AB72</f>
        <v>0</v>
      </c>
      <c r="O71" s="126">
        <f>'01-Mapa de riesgo-UO'!AG72</f>
        <v>0</v>
      </c>
      <c r="P71" s="134">
        <f>'01-Mapa de riesgo-UO'!AL72</f>
        <v>0</v>
      </c>
      <c r="Q71" s="134">
        <f>'01-Mapa de riesgo-UO'!AP72</f>
        <v>0</v>
      </c>
      <c r="R71" s="275"/>
      <c r="S71" s="325"/>
      <c r="T71" s="325"/>
      <c r="U71" s="210">
        <f>'01-Mapa de riesgo-UO'!AW72</f>
        <v>0</v>
      </c>
      <c r="V71" s="210">
        <f>'01-Mapa de riesgo-UO'!AX72</f>
        <v>0</v>
      </c>
      <c r="W71" s="210">
        <f>IF(U71="COMPARTIR",'01-Mapa de riesgo-UO'!BA72, IF(U71=0, 0,$I$6))</f>
        <v>0</v>
      </c>
      <c r="X71" s="135"/>
      <c r="Y71" s="135"/>
      <c r="Z71" s="135"/>
      <c r="AA71" s="135"/>
      <c r="AB71" s="238"/>
    </row>
    <row r="72" spans="1:28" ht="62.45" customHeight="1" x14ac:dyDescent="0.2">
      <c r="A72" s="238"/>
      <c r="B72" s="229"/>
      <c r="C72" s="315"/>
      <c r="D72" s="273"/>
      <c r="E72" s="273"/>
      <c r="F72" s="273"/>
      <c r="G72" s="125">
        <f>'01-Mapa de riesgo-UO'!I73</f>
        <v>0</v>
      </c>
      <c r="H72" s="273"/>
      <c r="I72" s="275"/>
      <c r="J72" s="273"/>
      <c r="K72" s="323"/>
      <c r="L72" s="325"/>
      <c r="M72" s="126">
        <f>IF('01-Mapa de riesgo-UO'!S73="No existen", "No existe control para el riesgo",'01-Mapa de riesgo-UO'!W73)</f>
        <v>0</v>
      </c>
      <c r="N72" s="126">
        <f>'01-Mapa de riesgo-UO'!AB73</f>
        <v>0</v>
      </c>
      <c r="O72" s="126">
        <f>'01-Mapa de riesgo-UO'!AG73</f>
        <v>0</v>
      </c>
      <c r="P72" s="134">
        <f>'01-Mapa de riesgo-UO'!AL73</f>
        <v>0</v>
      </c>
      <c r="Q72" s="134">
        <f>'01-Mapa de riesgo-UO'!AP73</f>
        <v>0</v>
      </c>
      <c r="R72" s="275"/>
      <c r="S72" s="325"/>
      <c r="T72" s="325"/>
      <c r="U72" s="210">
        <f>'01-Mapa de riesgo-UO'!AW73</f>
        <v>0</v>
      </c>
      <c r="V72" s="210">
        <f>'01-Mapa de riesgo-UO'!AX73</f>
        <v>0</v>
      </c>
      <c r="W72" s="210">
        <f>IF(U72="COMPARTIR",'01-Mapa de riesgo-UO'!BA73, IF(U72=0, 0,$I$6))</f>
        <v>0</v>
      </c>
      <c r="X72" s="135"/>
      <c r="Y72" s="135"/>
      <c r="Z72" s="135"/>
      <c r="AA72" s="135"/>
      <c r="AB72" s="238"/>
    </row>
    <row r="73" spans="1:28" ht="62.45" customHeight="1" x14ac:dyDescent="0.2">
      <c r="A73" s="238">
        <v>22</v>
      </c>
      <c r="B73" s="229">
        <f>'01-Mapa de riesgo-UO'!D74</f>
        <v>0</v>
      </c>
      <c r="C73" s="315">
        <f>+'01-Mapa de riesgo-UO'!F74</f>
        <v>0</v>
      </c>
      <c r="D73" s="273"/>
      <c r="E73" s="273">
        <f>'01-Mapa de riesgo-UO'!K74</f>
        <v>0</v>
      </c>
      <c r="F73" s="273">
        <f>'01-Mapa de riesgo-UO'!L74</f>
        <v>0</v>
      </c>
      <c r="G73" s="125">
        <f>'01-Mapa de riesgo-UO'!I74</f>
        <v>0</v>
      </c>
      <c r="H73" s="273">
        <f>'01-Mapa de riesgo-UO'!M74</f>
        <v>0</v>
      </c>
      <c r="I73" s="275" t="str">
        <f>'01-Mapa de riesgo-UO'!AT74</f>
        <v>GRAVE</v>
      </c>
      <c r="J73" s="273">
        <f>'01-Mapa de riesgo-UO'!AU74</f>
        <v>0</v>
      </c>
      <c r="K73" s="339"/>
      <c r="L73" s="325"/>
      <c r="M73" s="126">
        <f>IF('01-Mapa de riesgo-UO'!S74="No existen", "No existe control para el riesgo",'01-Mapa de riesgo-UO'!W74)</f>
        <v>0</v>
      </c>
      <c r="N73" s="126">
        <f>'01-Mapa de riesgo-UO'!AB74</f>
        <v>0</v>
      </c>
      <c r="O73" s="126">
        <f>'01-Mapa de riesgo-UO'!AG74</f>
        <v>0</v>
      </c>
      <c r="P73" s="134"/>
      <c r="Q73" s="134"/>
      <c r="R73" s="275" t="str">
        <f>'01-Mapa de riesgo-UO'!AR74</f>
        <v>DÉBIL</v>
      </c>
      <c r="S73" s="325"/>
      <c r="T73" s="325"/>
      <c r="U73" s="210"/>
      <c r="V73" s="210">
        <f>'01-Mapa de riesgo-UO'!AX74</f>
        <v>0</v>
      </c>
      <c r="W73" s="210">
        <f>IF(U73="COMPARTIR",'01-Mapa de riesgo-UO'!BA74, IF(U73=0, 0,$I$6))</f>
        <v>0</v>
      </c>
      <c r="X73" s="135"/>
      <c r="Y73" s="135"/>
      <c r="Z73" s="135"/>
      <c r="AA73" s="135"/>
      <c r="AB73" s="238"/>
    </row>
    <row r="74" spans="1:28" ht="62.45" customHeight="1" x14ac:dyDescent="0.2">
      <c r="A74" s="238"/>
      <c r="B74" s="229"/>
      <c r="C74" s="315"/>
      <c r="D74" s="273"/>
      <c r="E74" s="273"/>
      <c r="F74" s="273"/>
      <c r="G74" s="125">
        <f>'01-Mapa de riesgo-UO'!I75</f>
        <v>0</v>
      </c>
      <c r="H74" s="273"/>
      <c r="I74" s="275"/>
      <c r="J74" s="273"/>
      <c r="K74" s="323"/>
      <c r="L74" s="325"/>
      <c r="M74" s="126">
        <f>IF('01-Mapa de riesgo-UO'!S75="No existen", "No existe control para el riesgo",'01-Mapa de riesgo-UO'!W75)</f>
        <v>0</v>
      </c>
      <c r="N74" s="126">
        <f>'01-Mapa de riesgo-UO'!AB75</f>
        <v>0</v>
      </c>
      <c r="O74" s="126">
        <f>'01-Mapa de riesgo-UO'!AG75</f>
        <v>0</v>
      </c>
      <c r="P74" s="134" t="str">
        <f>'01-Mapa de riesgo-UO'!AL75</f>
        <v>Semestral</v>
      </c>
      <c r="Q74" s="134" t="str">
        <f>'01-Mapa de riesgo-UO'!AP75</f>
        <v>Preventivo</v>
      </c>
      <c r="R74" s="275"/>
      <c r="S74" s="325"/>
      <c r="T74" s="325"/>
      <c r="U74" s="210" t="str">
        <f>'01-Mapa de riesgo-UO'!AW75</f>
        <v>REDUCIR</v>
      </c>
      <c r="V74" s="210">
        <f>'01-Mapa de riesgo-UO'!AX75</f>
        <v>0</v>
      </c>
      <c r="W74" s="210">
        <f>IF(U74="COMPARTIR",'01-Mapa de riesgo-UO'!BA75, IF(U74=0, 0,$I$6))</f>
        <v>0</v>
      </c>
      <c r="X74" s="135"/>
      <c r="Y74" s="135"/>
      <c r="Z74" s="135"/>
      <c r="AA74" s="135"/>
      <c r="AB74" s="238"/>
    </row>
    <row r="75" spans="1:28" ht="62.45" customHeight="1" x14ac:dyDescent="0.2">
      <c r="A75" s="238"/>
      <c r="B75" s="229"/>
      <c r="C75" s="315"/>
      <c r="D75" s="273"/>
      <c r="E75" s="273"/>
      <c r="F75" s="273"/>
      <c r="G75" s="125">
        <f>'01-Mapa de riesgo-UO'!I76</f>
        <v>0</v>
      </c>
      <c r="H75" s="273"/>
      <c r="I75" s="275"/>
      <c r="J75" s="273"/>
      <c r="K75" s="323"/>
      <c r="L75" s="325"/>
      <c r="M75" s="126">
        <f>IF('01-Mapa de riesgo-UO'!S76="No existen", "No existe control para el riesgo",'01-Mapa de riesgo-UO'!W76)</f>
        <v>0</v>
      </c>
      <c r="N75" s="126">
        <f>'01-Mapa de riesgo-UO'!AB76</f>
        <v>0</v>
      </c>
      <c r="O75" s="126">
        <f>'01-Mapa de riesgo-UO'!AG76</f>
        <v>0</v>
      </c>
      <c r="P75" s="134">
        <f>'01-Mapa de riesgo-UO'!AL76</f>
        <v>0</v>
      </c>
      <c r="Q75" s="134">
        <f>'01-Mapa de riesgo-UO'!AP76</f>
        <v>0</v>
      </c>
      <c r="R75" s="275"/>
      <c r="S75" s="325"/>
      <c r="T75" s="325"/>
      <c r="U75" s="210">
        <f>'01-Mapa de riesgo-UO'!AW76</f>
        <v>0</v>
      </c>
      <c r="V75" s="210">
        <f>'01-Mapa de riesgo-UO'!AX76</f>
        <v>0</v>
      </c>
      <c r="W75" s="210">
        <f>IF(U75="COMPARTIR",'01-Mapa de riesgo-UO'!BA76, IF(U75=0, 0,$I$6))</f>
        <v>0</v>
      </c>
      <c r="X75" s="135"/>
      <c r="Y75" s="135"/>
      <c r="Z75" s="135"/>
      <c r="AA75" s="135"/>
      <c r="AB75" s="238"/>
    </row>
    <row r="76" spans="1:28" x14ac:dyDescent="0.2">
      <c r="R76" s="340"/>
    </row>
    <row r="77" spans="1:28" x14ac:dyDescent="0.2">
      <c r="R77" s="340"/>
    </row>
    <row r="78" spans="1:28" x14ac:dyDescent="0.2">
      <c r="R78" s="340"/>
    </row>
    <row r="79" spans="1:28" x14ac:dyDescent="0.2">
      <c r="R79" s="340"/>
    </row>
    <row r="80" spans="1:28" x14ac:dyDescent="0.2">
      <c r="R80" s="340"/>
    </row>
    <row r="81" spans="18:18" x14ac:dyDescent="0.2">
      <c r="R81" s="340"/>
    </row>
    <row r="82" spans="18:18" x14ac:dyDescent="0.2">
      <c r="R82" s="340"/>
    </row>
    <row r="83" spans="18:18" x14ac:dyDescent="0.2">
      <c r="R83" s="340"/>
    </row>
    <row r="84" spans="18:18" x14ac:dyDescent="0.2">
      <c r="R84" s="340"/>
    </row>
    <row r="85" spans="18:18" x14ac:dyDescent="0.2">
      <c r="R85" s="340"/>
    </row>
    <row r="86" spans="18:18" x14ac:dyDescent="0.2">
      <c r="R86" s="340"/>
    </row>
    <row r="87" spans="18:18" x14ac:dyDescent="0.2">
      <c r="R87" s="340"/>
    </row>
    <row r="88" spans="18:18" x14ac:dyDescent="0.2">
      <c r="R88" s="340"/>
    </row>
    <row r="89" spans="18:18" x14ac:dyDescent="0.2">
      <c r="R89" s="340"/>
    </row>
    <row r="90" spans="18:18" x14ac:dyDescent="0.2">
      <c r="R90" s="340"/>
    </row>
    <row r="91" spans="18:18" x14ac:dyDescent="0.2">
      <c r="R91" s="340"/>
    </row>
    <row r="92" spans="18:18" x14ac:dyDescent="0.2">
      <c r="R92" s="340"/>
    </row>
    <row r="93" spans="18:18" x14ac:dyDescent="0.2">
      <c r="R93" s="340"/>
    </row>
    <row r="94" spans="18:18" x14ac:dyDescent="0.2">
      <c r="R94" s="340"/>
    </row>
    <row r="95" spans="18:18" x14ac:dyDescent="0.2">
      <c r="R95" s="340"/>
    </row>
    <row r="96" spans="18:18" x14ac:dyDescent="0.2">
      <c r="R96" s="340"/>
    </row>
    <row r="97" spans="18:18" x14ac:dyDescent="0.2">
      <c r="R97" s="340"/>
    </row>
    <row r="98" spans="18:18" x14ac:dyDescent="0.2">
      <c r="R98" s="340"/>
    </row>
    <row r="99" spans="18:18" x14ac:dyDescent="0.2">
      <c r="R99" s="340"/>
    </row>
    <row r="100" spans="18:18" x14ac:dyDescent="0.2">
      <c r="R100" s="340"/>
    </row>
    <row r="101" spans="18:18" x14ac:dyDescent="0.2">
      <c r="R101" s="340"/>
    </row>
    <row r="102" spans="18:18" x14ac:dyDescent="0.2">
      <c r="R102" s="340"/>
    </row>
    <row r="103" spans="18:18" x14ac:dyDescent="0.2">
      <c r="R103" s="340"/>
    </row>
    <row r="104" spans="18:18" x14ac:dyDescent="0.2">
      <c r="R104" s="340"/>
    </row>
    <row r="105" spans="18:18" x14ac:dyDescent="0.2">
      <c r="R105" s="340"/>
    </row>
    <row r="106" spans="18:18" x14ac:dyDescent="0.2">
      <c r="R106" s="340"/>
    </row>
    <row r="107" spans="18:18" x14ac:dyDescent="0.2">
      <c r="R107" s="340"/>
    </row>
    <row r="108" spans="18:18" x14ac:dyDescent="0.2">
      <c r="R108" s="340"/>
    </row>
    <row r="109" spans="18:18" x14ac:dyDescent="0.2">
      <c r="R109" s="340"/>
    </row>
    <row r="110" spans="18:18" x14ac:dyDescent="0.2">
      <c r="R110" s="340"/>
    </row>
    <row r="111" spans="18:18" x14ac:dyDescent="0.2">
      <c r="R111" s="340"/>
    </row>
    <row r="112" spans="18:18" x14ac:dyDescent="0.2">
      <c r="R112" s="340"/>
    </row>
    <row r="113" spans="18:18" x14ac:dyDescent="0.2">
      <c r="R113" s="340"/>
    </row>
    <row r="114" spans="18:18" x14ac:dyDescent="0.2">
      <c r="R114" s="340"/>
    </row>
    <row r="115" spans="18:18" x14ac:dyDescent="0.2">
      <c r="R115" s="340"/>
    </row>
    <row r="116" spans="18:18" x14ac:dyDescent="0.2">
      <c r="R116" s="340"/>
    </row>
    <row r="117" spans="18:18" x14ac:dyDescent="0.2">
      <c r="R117" s="340"/>
    </row>
    <row r="118" spans="18:18" x14ac:dyDescent="0.2">
      <c r="R118" s="340"/>
    </row>
    <row r="119" spans="18:18" x14ac:dyDescent="0.2">
      <c r="R119" s="340"/>
    </row>
    <row r="120" spans="18:18" x14ac:dyDescent="0.2">
      <c r="R120" s="340"/>
    </row>
    <row r="121" spans="18:18" x14ac:dyDescent="0.2">
      <c r="R121" s="340"/>
    </row>
    <row r="122" spans="18:18" x14ac:dyDescent="0.2">
      <c r="R122" s="340"/>
    </row>
    <row r="123" spans="18:18" x14ac:dyDescent="0.2">
      <c r="R123" s="340"/>
    </row>
    <row r="124" spans="18:18" x14ac:dyDescent="0.2">
      <c r="R124" s="340"/>
    </row>
    <row r="125" spans="18:18" x14ac:dyDescent="0.2">
      <c r="R125" s="340"/>
    </row>
    <row r="126" spans="18:18" x14ac:dyDescent="0.2">
      <c r="R126" s="340"/>
    </row>
    <row r="127" spans="18:18" x14ac:dyDescent="0.2">
      <c r="R127" s="340"/>
    </row>
    <row r="128" spans="18:18" x14ac:dyDescent="0.2">
      <c r="R128" s="340"/>
    </row>
    <row r="129" spans="7:27" x14ac:dyDescent="0.2">
      <c r="R129" s="340"/>
    </row>
    <row r="130" spans="7:27" x14ac:dyDescent="0.2">
      <c r="R130" s="340"/>
      <c r="W130" s="13" t="s">
        <v>90</v>
      </c>
      <c r="X130" s="13" t="s">
        <v>93</v>
      </c>
      <c r="Y130" s="13" t="s">
        <v>91</v>
      </c>
      <c r="Z130" s="13" t="s">
        <v>94</v>
      </c>
      <c r="AA130" s="13" t="s">
        <v>92</v>
      </c>
    </row>
    <row r="131" spans="7:27" ht="24" x14ac:dyDescent="0.2">
      <c r="R131" s="340"/>
      <c r="X131" s="13" t="s">
        <v>570</v>
      </c>
      <c r="Y131" s="13" t="s">
        <v>570</v>
      </c>
      <c r="Z131" s="13" t="s">
        <v>570</v>
      </c>
      <c r="AA131" s="13" t="s">
        <v>570</v>
      </c>
    </row>
    <row r="132" spans="7:27" ht="24" x14ac:dyDescent="0.2">
      <c r="X132" s="13" t="s">
        <v>282</v>
      </c>
      <c r="Y132" s="13" t="s">
        <v>282</v>
      </c>
      <c r="Z132" s="13" t="s">
        <v>282</v>
      </c>
      <c r="AA132" s="13" t="s">
        <v>282</v>
      </c>
    </row>
    <row r="133" spans="7:27" x14ac:dyDescent="0.2">
      <c r="X133" s="13" t="s">
        <v>283</v>
      </c>
      <c r="Y133" s="13" t="s">
        <v>283</v>
      </c>
      <c r="Z133" s="13" t="s">
        <v>283</v>
      </c>
      <c r="AA133" s="13" t="s">
        <v>283</v>
      </c>
    </row>
    <row r="134" spans="7:27" ht="24" customHeight="1" x14ac:dyDescent="0.2"/>
    <row r="135" spans="7:27" x14ac:dyDescent="0.2">
      <c r="G135" s="13" t="s">
        <v>89</v>
      </c>
      <c r="H135" s="13" t="s">
        <v>88</v>
      </c>
      <c r="I135" s="13" t="s">
        <v>87</v>
      </c>
    </row>
    <row r="136" spans="7:27" x14ac:dyDescent="0.2">
      <c r="G136" s="13" t="s">
        <v>275</v>
      </c>
      <c r="H136" s="13" t="s">
        <v>275</v>
      </c>
      <c r="I136" s="13" t="s">
        <v>277</v>
      </c>
      <c r="AA136" s="13">
        <f>29000/8</f>
        <v>3625</v>
      </c>
    </row>
    <row r="137" spans="7:27" x14ac:dyDescent="0.2">
      <c r="H137" s="13" t="s">
        <v>276</v>
      </c>
      <c r="I137" s="13" t="s">
        <v>278</v>
      </c>
    </row>
    <row r="138" spans="7:27" x14ac:dyDescent="0.2">
      <c r="W138" s="13" t="s">
        <v>282</v>
      </c>
      <c r="X138" s="13" t="s">
        <v>283</v>
      </c>
      <c r="Y138" s="13" t="s">
        <v>570</v>
      </c>
    </row>
    <row r="139" spans="7:27" ht="60" x14ac:dyDescent="0.2">
      <c r="W139" s="13" t="s">
        <v>573</v>
      </c>
      <c r="X139" s="13" t="s">
        <v>574</v>
      </c>
      <c r="Y139" s="13" t="s">
        <v>575</v>
      </c>
    </row>
    <row r="140" spans="7:27" x14ac:dyDescent="0.2">
      <c r="Y140" s="13" t="s">
        <v>576</v>
      </c>
    </row>
  </sheetData>
  <sheetProtection algorithmName="SHA-512" hashValue="Ftx2/OhAoomjXcvlKeG9D92rNsk4i1A6tirBGJ9P+esB5bIzBvQ553nzucsg2OeZhX88vjza2gTIn6VBjaDXww==" saltValue="+WMMjHNq2LJ4f6/SprA6cQ==" spinCount="100000" sheet="1" formatRows="0" insertRows="0" deleteRows="0" selectLockedCells="1"/>
  <dataConsolidate/>
  <mergeCells count="375">
    <mergeCell ref="R16:R18"/>
    <mergeCell ref="R19:R21"/>
    <mergeCell ref="R22:R24"/>
    <mergeCell ref="R25:R27"/>
    <mergeCell ref="R28:R30"/>
    <mergeCell ref="R31:R33"/>
    <mergeCell ref="R34:R36"/>
    <mergeCell ref="R37:R39"/>
    <mergeCell ref="R40:R42"/>
    <mergeCell ref="R52:R54"/>
    <mergeCell ref="R55:R57"/>
    <mergeCell ref="R58:R60"/>
    <mergeCell ref="R61:R63"/>
    <mergeCell ref="R64:R66"/>
    <mergeCell ref="R67:R69"/>
    <mergeCell ref="R70:R72"/>
    <mergeCell ref="R73:R75"/>
    <mergeCell ref="R76:R131"/>
    <mergeCell ref="L67:L69"/>
    <mergeCell ref="S67:T67"/>
    <mergeCell ref="AB67:AB69"/>
    <mergeCell ref="S68:T68"/>
    <mergeCell ref="S69:T69"/>
    <mergeCell ref="L70:L72"/>
    <mergeCell ref="S70:T70"/>
    <mergeCell ref="AB70:AB72"/>
    <mergeCell ref="S71:T71"/>
    <mergeCell ref="S72:T72"/>
    <mergeCell ref="AB73:AB75"/>
    <mergeCell ref="S74:T74"/>
    <mergeCell ref="S75:T75"/>
    <mergeCell ref="A70:A72"/>
    <mergeCell ref="B70:B72"/>
    <mergeCell ref="D70:D72"/>
    <mergeCell ref="E70:E72"/>
    <mergeCell ref="F70:F72"/>
    <mergeCell ref="H70:H72"/>
    <mergeCell ref="I70:I72"/>
    <mergeCell ref="J70:J72"/>
    <mergeCell ref="K70:K72"/>
    <mergeCell ref="A73:A75"/>
    <mergeCell ref="B73:B75"/>
    <mergeCell ref="D73:D75"/>
    <mergeCell ref="E73:E75"/>
    <mergeCell ref="F73:F75"/>
    <mergeCell ref="H73:H75"/>
    <mergeCell ref="I73:I75"/>
    <mergeCell ref="J73:J75"/>
    <mergeCell ref="K73:K75"/>
    <mergeCell ref="L73:L75"/>
    <mergeCell ref="S73:T73"/>
    <mergeCell ref="A67:A69"/>
    <mergeCell ref="B67:B69"/>
    <mergeCell ref="D67:D69"/>
    <mergeCell ref="E67:E69"/>
    <mergeCell ref="F67:F69"/>
    <mergeCell ref="H67:H69"/>
    <mergeCell ref="I67:I69"/>
    <mergeCell ref="J67:J69"/>
    <mergeCell ref="K67:K69"/>
    <mergeCell ref="L64:L66"/>
    <mergeCell ref="S64:T64"/>
    <mergeCell ref="AB64:AB66"/>
    <mergeCell ref="S65:T65"/>
    <mergeCell ref="S66:T66"/>
    <mergeCell ref="A61:A63"/>
    <mergeCell ref="B61:B63"/>
    <mergeCell ref="D61:D63"/>
    <mergeCell ref="E61:E63"/>
    <mergeCell ref="F61:F63"/>
    <mergeCell ref="A64:A66"/>
    <mergeCell ref="B64:B66"/>
    <mergeCell ref="D64:D66"/>
    <mergeCell ref="E64:E66"/>
    <mergeCell ref="F64:F66"/>
    <mergeCell ref="H64:H66"/>
    <mergeCell ref="I64:I66"/>
    <mergeCell ref="J64:J66"/>
    <mergeCell ref="K64:K66"/>
    <mergeCell ref="H61:H63"/>
    <mergeCell ref="I61:I63"/>
    <mergeCell ref="J61:J63"/>
    <mergeCell ref="K61:K63"/>
    <mergeCell ref="L61:L63"/>
    <mergeCell ref="L55:L57"/>
    <mergeCell ref="S55:T55"/>
    <mergeCell ref="AB55:AB57"/>
    <mergeCell ref="S56:T56"/>
    <mergeCell ref="S57:T57"/>
    <mergeCell ref="L58:L60"/>
    <mergeCell ref="S58:T58"/>
    <mergeCell ref="AB58:AB60"/>
    <mergeCell ref="S59:T59"/>
    <mergeCell ref="S60:T60"/>
    <mergeCell ref="AB61:AB63"/>
    <mergeCell ref="S62:T62"/>
    <mergeCell ref="S63:T63"/>
    <mergeCell ref="A58:A60"/>
    <mergeCell ref="B58:B60"/>
    <mergeCell ref="D58:D60"/>
    <mergeCell ref="E58:E60"/>
    <mergeCell ref="F58:F60"/>
    <mergeCell ref="H58:H60"/>
    <mergeCell ref="I58:I60"/>
    <mergeCell ref="J58:J60"/>
    <mergeCell ref="K58:K60"/>
    <mergeCell ref="S61:T61"/>
    <mergeCell ref="A55:A57"/>
    <mergeCell ref="B55:B57"/>
    <mergeCell ref="D55:D57"/>
    <mergeCell ref="E55:E57"/>
    <mergeCell ref="F55:F57"/>
    <mergeCell ref="H55:H57"/>
    <mergeCell ref="I55:I57"/>
    <mergeCell ref="J55:J57"/>
    <mergeCell ref="K55:K57"/>
    <mergeCell ref="L52:L54"/>
    <mergeCell ref="S52:T52"/>
    <mergeCell ref="AB52:AB54"/>
    <mergeCell ref="S53:T53"/>
    <mergeCell ref="S54:T54"/>
    <mergeCell ref="A49:A51"/>
    <mergeCell ref="B49:B51"/>
    <mergeCell ref="D49:D51"/>
    <mergeCell ref="E49:E51"/>
    <mergeCell ref="F49:F51"/>
    <mergeCell ref="A52:A54"/>
    <mergeCell ref="B52:B54"/>
    <mergeCell ref="D52:D54"/>
    <mergeCell ref="E52:E54"/>
    <mergeCell ref="F52:F54"/>
    <mergeCell ref="H52:H54"/>
    <mergeCell ref="I52:I54"/>
    <mergeCell ref="J52:J54"/>
    <mergeCell ref="K52:K54"/>
    <mergeCell ref="H49:H51"/>
    <mergeCell ref="I49:I51"/>
    <mergeCell ref="J49:J51"/>
    <mergeCell ref="K49:K51"/>
    <mergeCell ref="L49:L51"/>
    <mergeCell ref="L43:L45"/>
    <mergeCell ref="S43:T43"/>
    <mergeCell ref="AB43:AB45"/>
    <mergeCell ref="S44:T44"/>
    <mergeCell ref="S45:T45"/>
    <mergeCell ref="L46:L48"/>
    <mergeCell ref="S46:T46"/>
    <mergeCell ref="AB46:AB48"/>
    <mergeCell ref="S47:T47"/>
    <mergeCell ref="S48:T48"/>
    <mergeCell ref="R43:R45"/>
    <mergeCell ref="R46:R48"/>
    <mergeCell ref="S49:T49"/>
    <mergeCell ref="AB49:AB51"/>
    <mergeCell ref="S50:T50"/>
    <mergeCell ref="S51:T51"/>
    <mergeCell ref="A46:A48"/>
    <mergeCell ref="B46:B48"/>
    <mergeCell ref="D46:D48"/>
    <mergeCell ref="E46:E48"/>
    <mergeCell ref="F46:F48"/>
    <mergeCell ref="H46:H48"/>
    <mergeCell ref="I46:I48"/>
    <mergeCell ref="J46:J48"/>
    <mergeCell ref="K46:K48"/>
    <mergeCell ref="R49:R51"/>
    <mergeCell ref="C46:C48"/>
    <mergeCell ref="C49:C51"/>
    <mergeCell ref="A43:A45"/>
    <mergeCell ref="B43:B45"/>
    <mergeCell ref="D43:D45"/>
    <mergeCell ref="E43:E45"/>
    <mergeCell ref="F43:F45"/>
    <mergeCell ref="H43:H45"/>
    <mergeCell ref="I43:I45"/>
    <mergeCell ref="J43:J45"/>
    <mergeCell ref="K43:K45"/>
    <mergeCell ref="C43:C45"/>
    <mergeCell ref="A40:A42"/>
    <mergeCell ref="B40:B42"/>
    <mergeCell ref="D40:D42"/>
    <mergeCell ref="E40:E42"/>
    <mergeCell ref="F40:F42"/>
    <mergeCell ref="H40:H42"/>
    <mergeCell ref="I40:I42"/>
    <mergeCell ref="J40:J42"/>
    <mergeCell ref="K40:K42"/>
    <mergeCell ref="C40:C42"/>
    <mergeCell ref="AB31:AB33"/>
    <mergeCell ref="S32:T32"/>
    <mergeCell ref="S33:T33"/>
    <mergeCell ref="L34:L36"/>
    <mergeCell ref="S34:T34"/>
    <mergeCell ref="AB34:AB36"/>
    <mergeCell ref="S35:T35"/>
    <mergeCell ref="S36:T36"/>
    <mergeCell ref="L40:L42"/>
    <mergeCell ref="S40:T40"/>
    <mergeCell ref="AB40:AB42"/>
    <mergeCell ref="S41:T41"/>
    <mergeCell ref="S42:T42"/>
    <mergeCell ref="L37:L39"/>
    <mergeCell ref="S38:T38"/>
    <mergeCell ref="S39:T39"/>
    <mergeCell ref="S37:T37"/>
    <mergeCell ref="AB37:AB39"/>
    <mergeCell ref="L31:L33"/>
    <mergeCell ref="S31:T31"/>
    <mergeCell ref="A37:A39"/>
    <mergeCell ref="B37:B39"/>
    <mergeCell ref="D37:D39"/>
    <mergeCell ref="E37:E39"/>
    <mergeCell ref="F37:F39"/>
    <mergeCell ref="H37:H39"/>
    <mergeCell ref="I37:I39"/>
    <mergeCell ref="J37:J39"/>
    <mergeCell ref="K37:K39"/>
    <mergeCell ref="C37:C39"/>
    <mergeCell ref="A34:A36"/>
    <mergeCell ref="B34:B36"/>
    <mergeCell ref="D34:D36"/>
    <mergeCell ref="E34:E36"/>
    <mergeCell ref="F34:F36"/>
    <mergeCell ref="H34:H36"/>
    <mergeCell ref="I34:I36"/>
    <mergeCell ref="J34:J36"/>
    <mergeCell ref="K34:K36"/>
    <mergeCell ref="C34:C36"/>
    <mergeCell ref="A31:A33"/>
    <mergeCell ref="B31:B33"/>
    <mergeCell ref="D31:D33"/>
    <mergeCell ref="E31:E33"/>
    <mergeCell ref="F31:F33"/>
    <mergeCell ref="H31:H33"/>
    <mergeCell ref="I31:I33"/>
    <mergeCell ref="J31:J33"/>
    <mergeCell ref="K31:K33"/>
    <mergeCell ref="C31:C33"/>
    <mergeCell ref="D2:Z2"/>
    <mergeCell ref="D3:Z3"/>
    <mergeCell ref="D4:Z4"/>
    <mergeCell ref="L6:M6"/>
    <mergeCell ref="U8:AA8"/>
    <mergeCell ref="A5:AB5"/>
    <mergeCell ref="A6:B6"/>
    <mergeCell ref="A7:AB7"/>
    <mergeCell ref="A8:A9"/>
    <mergeCell ref="B8:B9"/>
    <mergeCell ref="D8:H8"/>
    <mergeCell ref="N6:O6"/>
    <mergeCell ref="Z9:AA9"/>
    <mergeCell ref="D6:G6"/>
    <mergeCell ref="C8:C9"/>
    <mergeCell ref="L16:L18"/>
    <mergeCell ref="L19:L21"/>
    <mergeCell ref="J19:J21"/>
    <mergeCell ref="I22:I24"/>
    <mergeCell ref="J22:J24"/>
    <mergeCell ref="K22:K24"/>
    <mergeCell ref="L22:L24"/>
    <mergeCell ref="K19:K21"/>
    <mergeCell ref="K16:K18"/>
    <mergeCell ref="J16:J18"/>
    <mergeCell ref="I19:I21"/>
    <mergeCell ref="I16:I18"/>
    <mergeCell ref="AB16:AB18"/>
    <mergeCell ref="AB13:AB15"/>
    <mergeCell ref="AB19:AB21"/>
    <mergeCell ref="S18:T18"/>
    <mergeCell ref="S19:T19"/>
    <mergeCell ref="S20:T20"/>
    <mergeCell ref="S21:T21"/>
    <mergeCell ref="S22:T22"/>
    <mergeCell ref="S16:T16"/>
    <mergeCell ref="S17:T17"/>
    <mergeCell ref="AB22:AB24"/>
    <mergeCell ref="S23:T23"/>
    <mergeCell ref="S24:T24"/>
    <mergeCell ref="S25:T25"/>
    <mergeCell ref="AB25:AB27"/>
    <mergeCell ref="S26:T26"/>
    <mergeCell ref="S27:T27"/>
    <mergeCell ref="AB28:AB30"/>
    <mergeCell ref="D28:D30"/>
    <mergeCell ref="E28:E30"/>
    <mergeCell ref="F28:F30"/>
    <mergeCell ref="H28:H30"/>
    <mergeCell ref="K28:K30"/>
    <mergeCell ref="L28:L30"/>
    <mergeCell ref="S28:T28"/>
    <mergeCell ref="S29:T29"/>
    <mergeCell ref="I25:I27"/>
    <mergeCell ref="J25:J27"/>
    <mergeCell ref="K25:K27"/>
    <mergeCell ref="L25:L27"/>
    <mergeCell ref="I28:I30"/>
    <mergeCell ref="J28:J30"/>
    <mergeCell ref="S30:T30"/>
    <mergeCell ref="A25:A27"/>
    <mergeCell ref="B25:B27"/>
    <mergeCell ref="D25:D27"/>
    <mergeCell ref="E25:E27"/>
    <mergeCell ref="F25:F27"/>
    <mergeCell ref="H25:H27"/>
    <mergeCell ref="A28:A30"/>
    <mergeCell ref="B28:B30"/>
    <mergeCell ref="F13:F15"/>
    <mergeCell ref="A22:A24"/>
    <mergeCell ref="D22:D24"/>
    <mergeCell ref="E22:E24"/>
    <mergeCell ref="F22:F24"/>
    <mergeCell ref="H22:H24"/>
    <mergeCell ref="B22:B24"/>
    <mergeCell ref="B19:B21"/>
    <mergeCell ref="A13:A15"/>
    <mergeCell ref="D13:D15"/>
    <mergeCell ref="E13:E15"/>
    <mergeCell ref="C16:C18"/>
    <mergeCell ref="C19:C21"/>
    <mergeCell ref="C22:C24"/>
    <mergeCell ref="C25:C27"/>
    <mergeCell ref="C28:C30"/>
    <mergeCell ref="AC14:AC15"/>
    <mergeCell ref="S9:T9"/>
    <mergeCell ref="S10:T10"/>
    <mergeCell ref="S11:T11"/>
    <mergeCell ref="S12:T12"/>
    <mergeCell ref="S13:T13"/>
    <mergeCell ref="S14:T14"/>
    <mergeCell ref="S15:T15"/>
    <mergeCell ref="I8:I9"/>
    <mergeCell ref="AB8:AB9"/>
    <mergeCell ref="J8:L8"/>
    <mergeCell ref="M8:T8"/>
    <mergeCell ref="AB10:AB12"/>
    <mergeCell ref="X9:Y9"/>
    <mergeCell ref="K10:K12"/>
    <mergeCell ref="K13:K15"/>
    <mergeCell ref="L13:L15"/>
    <mergeCell ref="L10:L12"/>
    <mergeCell ref="I13:I15"/>
    <mergeCell ref="J13:J15"/>
    <mergeCell ref="J10:J12"/>
    <mergeCell ref="R10:R12"/>
    <mergeCell ref="R13:R15"/>
    <mergeCell ref="I10:I12"/>
    <mergeCell ref="A19:A21"/>
    <mergeCell ref="D19:D21"/>
    <mergeCell ref="E19:E21"/>
    <mergeCell ref="H13:H15"/>
    <mergeCell ref="A16:A18"/>
    <mergeCell ref="D16:D18"/>
    <mergeCell ref="E16:E18"/>
    <mergeCell ref="F16:F18"/>
    <mergeCell ref="H16:H18"/>
    <mergeCell ref="A10:A12"/>
    <mergeCell ref="D10:D12"/>
    <mergeCell ref="E10:E12"/>
    <mergeCell ref="F10:F12"/>
    <mergeCell ref="B10:B12"/>
    <mergeCell ref="B13:B15"/>
    <mergeCell ref="B16:B18"/>
    <mergeCell ref="C10:C12"/>
    <mergeCell ref="C13:C15"/>
    <mergeCell ref="C52:C54"/>
    <mergeCell ref="C55:C57"/>
    <mergeCell ref="C58:C60"/>
    <mergeCell ref="C61:C63"/>
    <mergeCell ref="C64:C66"/>
    <mergeCell ref="C67:C69"/>
    <mergeCell ref="C70:C72"/>
    <mergeCell ref="C73:C75"/>
    <mergeCell ref="H10:H12"/>
    <mergeCell ref="F19:F21"/>
    <mergeCell ref="H19:H21"/>
  </mergeCells>
  <phoneticPr fontId="2" type="noConversion"/>
  <conditionalFormatting sqref="I10:I75">
    <cfRule type="cellIs" dxfId="100" priority="141" stopIfTrue="1" operator="equal">
      <formula>1</formula>
    </cfRule>
    <cfRule type="cellIs" dxfId="99" priority="142" stopIfTrue="1" operator="between">
      <formula>1.9</formula>
      <formula>3.1</formula>
    </cfRule>
    <cfRule type="cellIs" dxfId="98" priority="143" stopIfTrue="1" operator="equal">
      <formula>4</formula>
    </cfRule>
  </conditionalFormatting>
  <conditionalFormatting sqref="I10:I75">
    <cfRule type="cellIs" dxfId="97" priority="132" operator="equal">
      <formula>"LEVE"</formula>
    </cfRule>
    <cfRule type="cellIs" dxfId="96" priority="133" operator="equal">
      <formula>"MODERADO"</formula>
    </cfRule>
    <cfRule type="cellIs" dxfId="95" priority="134" operator="equal">
      <formula>"GRAVE"</formula>
    </cfRule>
  </conditionalFormatting>
  <conditionalFormatting sqref="AB10:AB75">
    <cfRule type="containsText" dxfId="94" priority="125" operator="containsText" text="CONTINUA LA ACCIÓN ANTERIOR">
      <formula>NOT(ISERROR(SEARCH("CONTINUA LA ACCIÓN ANTERIOR",AB10)))</formula>
    </cfRule>
    <cfRule type="containsText" dxfId="93" priority="126" operator="containsText" text="REQUIERE NUEVA ACCIÓN">
      <formula>NOT(ISERROR(SEARCH("REQUIERE NUEVA ACCIÓN",AB10)))</formula>
    </cfRule>
    <cfRule type="containsText" dxfId="92" priority="127" operator="containsText" text="RIESGO CONTROLADO">
      <formula>NOT(ISERROR(SEARCH("RIESGO CONTROLADO",AB10)))</formula>
    </cfRule>
  </conditionalFormatting>
  <conditionalFormatting sqref="Z10:Z75">
    <cfRule type="beginsWith" dxfId="91" priority="118" operator="beginsWith" text="No eficaz">
      <formula>LEFT(Z10,LEN("No eficaz"))="No eficaz"</formula>
    </cfRule>
  </conditionalFormatting>
  <conditionalFormatting sqref="Z10:Z75">
    <cfRule type="beginsWith" dxfId="90" priority="114" operator="beginsWith" text="Eficaz">
      <formula>LEFT(Z10,LEN("Eficaz"))="Eficaz"</formula>
    </cfRule>
  </conditionalFormatting>
  <conditionalFormatting sqref="V10:V75">
    <cfRule type="expression" dxfId="89" priority="113">
      <formula>U10="ASUMIR"</formula>
    </cfRule>
  </conditionalFormatting>
  <conditionalFormatting sqref="W10:W75">
    <cfRule type="expression" dxfId="88" priority="112">
      <formula>U10="ASUMIR"</formula>
    </cfRule>
  </conditionalFormatting>
  <conditionalFormatting sqref="X10:X75">
    <cfRule type="expression" dxfId="87" priority="111">
      <formula>U10="ASUMIR"</formula>
    </cfRule>
  </conditionalFormatting>
  <conditionalFormatting sqref="Z10:Z75">
    <cfRule type="expression" dxfId="86" priority="109">
      <formula>U10="ASUMIR"</formula>
    </cfRule>
  </conditionalFormatting>
  <conditionalFormatting sqref="Y10:Y12 Y20:Y24 Y27:Y75">
    <cfRule type="expression" dxfId="85" priority="102">
      <formula>U10="ASUMIR"</formula>
    </cfRule>
  </conditionalFormatting>
  <conditionalFormatting sqref="AA10:AA15 AA20:AA21 AA24:AA75">
    <cfRule type="expression" dxfId="84" priority="100">
      <formula>U10="ASUMIR"</formula>
    </cfRule>
  </conditionalFormatting>
  <conditionalFormatting sqref="P10:P75">
    <cfRule type="expression" dxfId="83" priority="99">
      <formula>$M$10="No existe control para el riesgo"</formula>
    </cfRule>
  </conditionalFormatting>
  <conditionalFormatting sqref="Q10:R10 Q11:Q75 R13 R16 R19 R22 R25 R28 R31 R34 R37 R40 R43 R46 R49 R52 R55 R58 R61 R64 R67 R70 R73 R76:R129">
    <cfRule type="expression" dxfId="82" priority="98">
      <formula>$M$10="No existe control para el riesgo"</formula>
    </cfRule>
  </conditionalFormatting>
  <conditionalFormatting sqref="X10:X75">
    <cfRule type="cellIs" dxfId="81" priority="93" operator="equal">
      <formula>"NO_CUMPLIDA"</formula>
    </cfRule>
  </conditionalFormatting>
  <conditionalFormatting sqref="X11:X75">
    <cfRule type="cellIs" dxfId="80" priority="92" operator="equal">
      <formula>"NO_CUMPLIDA"</formula>
    </cfRule>
  </conditionalFormatting>
  <conditionalFormatting sqref="AA10">
    <cfRule type="expression" dxfId="79" priority="91">
      <formula>$X$10&lt;&gt;"CUMPLIMIENTO_TOTAL"</formula>
    </cfRule>
  </conditionalFormatting>
  <conditionalFormatting sqref="AA11">
    <cfRule type="expression" dxfId="78" priority="89">
      <formula>$X$11&lt;&gt;"CUMPLIMIENTO_TOTAL"</formula>
    </cfRule>
  </conditionalFormatting>
  <conditionalFormatting sqref="AA12">
    <cfRule type="expression" dxfId="77" priority="88">
      <formula>$X$12&lt;&gt;"CUMPLIMIENTO_TOTAL"</formula>
    </cfRule>
  </conditionalFormatting>
  <conditionalFormatting sqref="AA13">
    <cfRule type="expression" dxfId="76" priority="87">
      <formula>$X$13&lt;&gt;"CUMPLIMIENTO_TOTAL"</formula>
    </cfRule>
  </conditionalFormatting>
  <conditionalFormatting sqref="AA14">
    <cfRule type="expression" dxfId="75" priority="86">
      <formula>$X$14&lt;&gt;"CUMPLIMIENTO_TOTAL"</formula>
    </cfRule>
  </conditionalFormatting>
  <conditionalFormatting sqref="AA15">
    <cfRule type="expression" dxfId="74" priority="85">
      <formula>$X$15&lt;&gt;"CUMPLIMIENTO_TOTAL"</formula>
    </cfRule>
  </conditionalFormatting>
  <conditionalFormatting sqref="AA20">
    <cfRule type="expression" dxfId="73" priority="80">
      <formula>$X$20&lt;&gt;"CUMPLIMIENTO_TOTAL"</formula>
    </cfRule>
  </conditionalFormatting>
  <conditionalFormatting sqref="AA21">
    <cfRule type="expression" dxfId="72" priority="79">
      <formula>$X$21&lt;&gt;"CUMPLIMIENTO_TOTAL"</formula>
    </cfRule>
  </conditionalFormatting>
  <conditionalFormatting sqref="AA24">
    <cfRule type="expression" dxfId="71" priority="76">
      <formula>$X$24&lt;&gt;"CUMPLIMIENTO_TOTAL"</formula>
    </cfRule>
  </conditionalFormatting>
  <conditionalFormatting sqref="AA25">
    <cfRule type="expression" dxfId="70" priority="75">
      <formula>$X$25&lt;&gt;"CUMPLIMIENTO_TOTAL"</formula>
    </cfRule>
  </conditionalFormatting>
  <conditionalFormatting sqref="AA26">
    <cfRule type="expression" dxfId="69" priority="74">
      <formula>$X$26&lt;&gt;"CUMPLIMIENTO_TOTAL"</formula>
    </cfRule>
  </conditionalFormatting>
  <conditionalFormatting sqref="AA27">
    <cfRule type="expression" dxfId="68" priority="73">
      <formula>$X$27&lt;&gt;"CUMPLIMIENTO_TOTAL"</formula>
    </cfRule>
  </conditionalFormatting>
  <conditionalFormatting sqref="AA28">
    <cfRule type="expression" dxfId="67" priority="72">
      <formula>$X$28&lt;&gt;"CUMPLIMIENTO_TOTAL"</formula>
    </cfRule>
  </conditionalFormatting>
  <conditionalFormatting sqref="AA29">
    <cfRule type="expression" dxfId="66" priority="71">
      <formula>$X$29&lt;&gt;"CUMPLIMIENTO_TOTAL"</formula>
    </cfRule>
  </conditionalFormatting>
  <conditionalFormatting sqref="AA30">
    <cfRule type="expression" dxfId="65" priority="70">
      <formula>$X$30&lt;&gt;"CUMPLIMIENTO_TOTAL"</formula>
    </cfRule>
  </conditionalFormatting>
  <conditionalFormatting sqref="AA31">
    <cfRule type="expression" dxfId="64" priority="69">
      <formula>$X$31&lt;&gt;"CUMPLIMIENTO_TOTAL"</formula>
    </cfRule>
  </conditionalFormatting>
  <conditionalFormatting sqref="AA32">
    <cfRule type="expression" dxfId="63" priority="68">
      <formula>$X$32&lt;&gt;"CUMPLIMIENTO_TOTAL"</formula>
    </cfRule>
  </conditionalFormatting>
  <conditionalFormatting sqref="AA33">
    <cfRule type="expression" dxfId="62" priority="67">
      <formula>$X$33&lt;&gt;"CUMPLIMIENTO_TOTAL"</formula>
    </cfRule>
  </conditionalFormatting>
  <conditionalFormatting sqref="AA34">
    <cfRule type="expression" dxfId="61" priority="66">
      <formula>$X$34&lt;&gt;"CUMPLIMIENTO_TOTAL"</formula>
    </cfRule>
  </conditionalFormatting>
  <conditionalFormatting sqref="AA35">
    <cfRule type="expression" dxfId="60" priority="65">
      <formula>$X$35&lt;&gt;"CUMPLIMIENTO_TOTAL"</formula>
    </cfRule>
  </conditionalFormatting>
  <conditionalFormatting sqref="AA36">
    <cfRule type="expression" dxfId="59" priority="64">
      <formula>$X$36&lt;&gt;"CUMPLIMIENTO_TOTAL"</formula>
    </cfRule>
  </conditionalFormatting>
  <conditionalFormatting sqref="AA37">
    <cfRule type="expression" dxfId="58" priority="63">
      <formula>$X$37&lt;&gt;"CUMPLIMIENTO_TOTAL"</formula>
    </cfRule>
  </conditionalFormatting>
  <conditionalFormatting sqref="AA38">
    <cfRule type="expression" dxfId="57" priority="62">
      <formula>$X$38&lt;&gt;"CUMPLIMIENTO_TOTAL"</formula>
    </cfRule>
  </conditionalFormatting>
  <conditionalFormatting sqref="AA39">
    <cfRule type="expression" dxfId="56" priority="61">
      <formula>$X$39&lt;&gt;"CUMPLIMIENTO_TOTAL"</formula>
    </cfRule>
  </conditionalFormatting>
  <conditionalFormatting sqref="AA40">
    <cfRule type="expression" dxfId="55" priority="60">
      <formula>$X$40&lt;&gt;"CUMPLIMIENTO_TOTAL"</formula>
    </cfRule>
  </conditionalFormatting>
  <conditionalFormatting sqref="AA41">
    <cfRule type="expression" dxfId="54" priority="59">
      <formula>$X$41&lt;&gt;"CUMPLIMIENTO_TOTAL"</formula>
    </cfRule>
  </conditionalFormatting>
  <conditionalFormatting sqref="AA42">
    <cfRule type="expression" dxfId="53" priority="58">
      <formula>$X$42&lt;&gt;"CUMPLIMIENTO_TOTAL"</formula>
    </cfRule>
  </conditionalFormatting>
  <conditionalFormatting sqref="AA43">
    <cfRule type="expression" dxfId="52" priority="57">
      <formula>$X$43&lt;&gt;"CUMPLIMIENTO_TOTAL"</formula>
    </cfRule>
  </conditionalFormatting>
  <conditionalFormatting sqref="AA44">
    <cfRule type="expression" dxfId="51" priority="56">
      <formula>$X$44&lt;&gt;"CUMPLIMIENTO_TOTAL"</formula>
    </cfRule>
  </conditionalFormatting>
  <conditionalFormatting sqref="AA45">
    <cfRule type="expression" dxfId="50" priority="55">
      <formula>$X$45&lt;&gt;"CUMPLIMIENTO_TOTAL"</formula>
    </cfRule>
  </conditionalFormatting>
  <conditionalFormatting sqref="AA46">
    <cfRule type="expression" dxfId="49" priority="54">
      <formula>$X$46&lt;&gt;"CUMPLIMIENTO_TOTAL"</formula>
    </cfRule>
  </conditionalFormatting>
  <conditionalFormatting sqref="AA47">
    <cfRule type="expression" dxfId="48" priority="53">
      <formula>$X$47&lt;&gt;"CUMPLIMIENTO_TOTAL"</formula>
    </cfRule>
  </conditionalFormatting>
  <conditionalFormatting sqref="AA48">
    <cfRule type="expression" dxfId="47" priority="52">
      <formula>$X$48&lt;&gt;"CUMPLIMIENTO_TOTAL"</formula>
    </cfRule>
  </conditionalFormatting>
  <conditionalFormatting sqref="AA49">
    <cfRule type="expression" dxfId="46" priority="51">
      <formula>$X$49&lt;&gt;"CUMPLIMIENTO_TOTAL"</formula>
    </cfRule>
  </conditionalFormatting>
  <conditionalFormatting sqref="AA50">
    <cfRule type="expression" dxfId="45" priority="50">
      <formula>$X$50&lt;&gt;"CUMPLIMIENTO_TOTAL"</formula>
    </cfRule>
  </conditionalFormatting>
  <conditionalFormatting sqref="AA51">
    <cfRule type="expression" dxfId="44" priority="49">
      <formula>$X$51&lt;&gt;"CUMPLIMIENTO_TOTAL"</formula>
    </cfRule>
  </conditionalFormatting>
  <conditionalFormatting sqref="AA52">
    <cfRule type="expression" dxfId="43" priority="48">
      <formula>$X$52&lt;&gt;"CUMPLIMIENTO_TOTAL"</formula>
    </cfRule>
  </conditionalFormatting>
  <conditionalFormatting sqref="AA53">
    <cfRule type="expression" dxfId="42" priority="47">
      <formula>$X$53&lt;&gt;"CUMPLIMIENTO_TOTAL"</formula>
    </cfRule>
  </conditionalFormatting>
  <conditionalFormatting sqref="AA54">
    <cfRule type="expression" dxfId="41" priority="46">
      <formula>$X$54&lt;&gt;"CUMPLIMIENTO_TOTAL"</formula>
    </cfRule>
  </conditionalFormatting>
  <conditionalFormatting sqref="AA55">
    <cfRule type="expression" dxfId="40" priority="45">
      <formula>$X$55&lt;&gt;"CUMPLIMIENTO_TOTAL"</formula>
    </cfRule>
  </conditionalFormatting>
  <conditionalFormatting sqref="AA56">
    <cfRule type="expression" dxfId="39" priority="44">
      <formula>$X$56&lt;&gt;"CUMPLIMIENTO_TOTAL"</formula>
    </cfRule>
  </conditionalFormatting>
  <conditionalFormatting sqref="AA57">
    <cfRule type="expression" dxfId="38" priority="43">
      <formula>$X$57&lt;&gt;"CUMPLIMIENTO_TOTAL"</formula>
    </cfRule>
  </conditionalFormatting>
  <conditionalFormatting sqref="AA58">
    <cfRule type="expression" dxfId="37" priority="42">
      <formula>$X$58&lt;&gt;"CUMPLIMIENTO_TOTAL"</formula>
    </cfRule>
  </conditionalFormatting>
  <conditionalFormatting sqref="AA59">
    <cfRule type="expression" dxfId="36" priority="41">
      <formula>$X$59&lt;&gt;"CUMPLIMIENTO_TOTAL"</formula>
    </cfRule>
  </conditionalFormatting>
  <conditionalFormatting sqref="AA60">
    <cfRule type="expression" dxfId="35" priority="40">
      <formula>$X$60&lt;&gt;"CUMPLIMIENTO_TOTAL"</formula>
    </cfRule>
  </conditionalFormatting>
  <conditionalFormatting sqref="AA61">
    <cfRule type="expression" dxfId="34" priority="39">
      <formula>$X$61&lt;&gt;"CUMPLIMIENTO_TOTAL"</formula>
    </cfRule>
  </conditionalFormatting>
  <conditionalFormatting sqref="AA62">
    <cfRule type="expression" dxfId="33" priority="38">
      <formula>$X$62&lt;&gt;"CUMPLIMIENTO_TOTAL"</formula>
    </cfRule>
  </conditionalFormatting>
  <conditionalFormatting sqref="AA63">
    <cfRule type="expression" dxfId="32" priority="37">
      <formula>$X$63&lt;&gt;"CUMPLIMIENTO_TOTAL"</formula>
    </cfRule>
  </conditionalFormatting>
  <conditionalFormatting sqref="AA64">
    <cfRule type="expression" dxfId="31" priority="36">
      <formula>$X$64&lt;&gt;"CUMPLIMIENTO_TOTAL"</formula>
    </cfRule>
  </conditionalFormatting>
  <conditionalFormatting sqref="AA65">
    <cfRule type="expression" dxfId="30" priority="35">
      <formula>$X$65&lt;&gt;"CUMPLIMIENTO_TOTAL"</formula>
    </cfRule>
  </conditionalFormatting>
  <conditionalFormatting sqref="AA66">
    <cfRule type="expression" dxfId="29" priority="34">
      <formula>$X$66&lt;&gt;"CUMPLIMIENTO_TOTAL"</formula>
    </cfRule>
  </conditionalFormatting>
  <conditionalFormatting sqref="AA67">
    <cfRule type="expression" dxfId="28" priority="33">
      <formula>$X$67&lt;&gt;"CUMPLIMIENTO_TOTAL"</formula>
    </cfRule>
  </conditionalFormatting>
  <conditionalFormatting sqref="AA68">
    <cfRule type="expression" dxfId="27" priority="32">
      <formula>$X$68&lt;&gt;"CUMPLIMIENTO_TOTAL"</formula>
    </cfRule>
  </conditionalFormatting>
  <conditionalFormatting sqref="AA69">
    <cfRule type="expression" dxfId="26" priority="31">
      <formula>$X$69&lt;&gt;"CUMPLIMIENTO_TOTAL"</formula>
    </cfRule>
  </conditionalFormatting>
  <conditionalFormatting sqref="AA70">
    <cfRule type="expression" dxfId="25" priority="30">
      <formula>$X$70&lt;&gt;"CUMPLIMIENTO_TOTAL"</formula>
    </cfRule>
  </conditionalFormatting>
  <conditionalFormatting sqref="AA71">
    <cfRule type="expression" dxfId="24" priority="29">
      <formula>$X$71&lt;&gt;"CUMPLIMIENTO_TOTAL"</formula>
    </cfRule>
  </conditionalFormatting>
  <conditionalFormatting sqref="AA72">
    <cfRule type="expression" dxfId="23" priority="28">
      <formula>$X$72&lt;&gt;"CUMPLIMIENTO_TOTAL"</formula>
    </cfRule>
  </conditionalFormatting>
  <conditionalFormatting sqref="AA73">
    <cfRule type="expression" dxfId="22" priority="27">
      <formula>$X$73&lt;&gt;"CUMPLIMIENTO_TOTAL"</formula>
    </cfRule>
  </conditionalFormatting>
  <conditionalFormatting sqref="AA74">
    <cfRule type="expression" dxfId="21" priority="26">
      <formula>$X$74&lt;&gt;"CUMPLIMIENTO_TOTAL"</formula>
    </cfRule>
  </conditionalFormatting>
  <conditionalFormatting sqref="AA75">
    <cfRule type="expression" dxfId="20" priority="25">
      <formula>$X$75&lt;&gt;"CUMPLIMIENTO_TOTAL"</formula>
    </cfRule>
  </conditionalFormatting>
  <conditionalFormatting sqref="R10:R75">
    <cfRule type="cellIs" dxfId="19" priority="20" operator="equal">
      <formula>"INEXISTENTE"</formula>
    </cfRule>
    <cfRule type="cellIs" dxfId="18" priority="21" operator="equal">
      <formula>"ACEPTABLE"</formula>
    </cfRule>
    <cfRule type="cellIs" dxfId="17" priority="22" operator="equal">
      <formula>"FUERTE"</formula>
    </cfRule>
    <cfRule type="cellIs" dxfId="16" priority="23" operator="equal">
      <formula>"DÉBIL"</formula>
    </cfRule>
  </conditionalFormatting>
  <conditionalFormatting sqref="AA22:AA23">
    <cfRule type="expression" dxfId="15" priority="14">
      <formula>U22="ASUMIR"</formula>
    </cfRule>
  </conditionalFormatting>
  <conditionalFormatting sqref="AA22">
    <cfRule type="expression" dxfId="14" priority="13">
      <formula>$X$22&lt;&gt;"CUMPLIMIENTO_TOTAL"</formula>
    </cfRule>
  </conditionalFormatting>
  <conditionalFormatting sqref="AA23">
    <cfRule type="expression" dxfId="13" priority="12">
      <formula>$X$23&lt;&gt;"CUMPLIMIENTO_TOTAL"</formula>
    </cfRule>
  </conditionalFormatting>
  <conditionalFormatting sqref="Y13:Y15">
    <cfRule type="expression" dxfId="12" priority="11">
      <formula>U13="ASUMIR"</formula>
    </cfRule>
  </conditionalFormatting>
  <conditionalFormatting sqref="Y16:Y19">
    <cfRule type="expression" dxfId="11" priority="10">
      <formula>U16="ASUMIR"</formula>
    </cfRule>
  </conditionalFormatting>
  <conditionalFormatting sqref="AA16">
    <cfRule type="expression" dxfId="10" priority="9">
      <formula>U16="ASUMIR"</formula>
    </cfRule>
  </conditionalFormatting>
  <conditionalFormatting sqref="AA16">
    <cfRule type="expression" dxfId="9" priority="8">
      <formula>$W$16&lt;&gt;"CUMPLIMIENTO_TOTAL"</formula>
    </cfRule>
  </conditionalFormatting>
  <conditionalFormatting sqref="AA17">
    <cfRule type="expression" dxfId="8" priority="7">
      <formula>U17="ASUMIR"</formula>
    </cfRule>
  </conditionalFormatting>
  <conditionalFormatting sqref="AA17">
    <cfRule type="expression" dxfId="7" priority="6">
      <formula>$W$16&lt;&gt;"CUMPLIMIENTO_TOTAL"</formula>
    </cfRule>
  </conditionalFormatting>
  <conditionalFormatting sqref="AA18">
    <cfRule type="expression" dxfId="6" priority="5">
      <formula>U18="ASUMIR"</formula>
    </cfRule>
  </conditionalFormatting>
  <conditionalFormatting sqref="AA18">
    <cfRule type="expression" dxfId="5" priority="4">
      <formula>$W$16&lt;&gt;"CUMPLIMIENTO_TOTAL"</formula>
    </cfRule>
  </conditionalFormatting>
  <conditionalFormatting sqref="AA19">
    <cfRule type="expression" dxfId="4" priority="3">
      <formula>U19="ASUMIR"</formula>
    </cfRule>
  </conditionalFormatting>
  <conditionalFormatting sqref="AA19">
    <cfRule type="expression" dxfId="3" priority="2">
      <formula>$W$16&lt;&gt;"CUMPLIMIENTO_TOTAL"</formula>
    </cfRule>
  </conditionalFormatting>
  <conditionalFormatting sqref="Y25:Y26">
    <cfRule type="expression" dxfId="2" priority="1">
      <formula>U25="ASUMIR"</formula>
    </cfRule>
  </conditionalFormatting>
  <dataValidations xWindow="1253" yWindow="530" count="9">
    <dataValidation allowBlank="1" showInputMessage="1" showErrorMessage="1" promptTitle="FACTORES DE RIESGO" prompt="Seleccione el factor de riesgo interno o externo" sqref="D10:D75"/>
    <dataValidation allowBlank="1" showInputMessage="1" showErrorMessage="1" promptTitle="Análisis del indicador" prompt="Describa brevemente el comportamiento del indicador" sqref="L10:L75"/>
    <dataValidation allowBlank="1" showInputMessage="1" showErrorMessage="1" promptTitle="Limitación del control" prompt="Describa brevemente los problemas o limitantes tenidos al momento de aplicar el control establecido._x000a_En caso de &quot;NO EXISTE CONTROL&quot;, deje en blanco la celda" sqref="S10:T75"/>
    <dataValidation allowBlank="1" showInputMessage="1" showErrorMessage="1" promptTitle="Acción" prompt="Describa la forma en la cual se ha cumplido con la acción (oportunidad de mejora) que se implementó para tratar el riesgo" sqref="Y10:Y75"/>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AA10:AA75">
      <formula1>X10="CUMPLIMIENTO_TOTAL"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B10:AB75">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X10:X75">
      <formula1>INDIRECT(U10)</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Z10:Z75">
      <formula1>INDIRECT(X10)</formula1>
    </dataValidation>
    <dataValidation type="decimal" allowBlank="1" showInputMessage="1" showErrorMessage="1" promptTitle="% De medición del indicador" prompt="Sólo permite números" sqref="K10:K75">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45" operator="containsText" id="{5FF8A8BD-18FC-417B-850F-ACA90835F62D}">
            <xm:f>NOT(ISERROR(SEARCH(#REF!,Z10)))</xm:f>
            <xm:f>#REF!</xm:f>
            <x14:dxf>
              <font>
                <color rgb="FF9C0006"/>
              </font>
              <fill>
                <patternFill>
                  <bgColor rgb="FFFFC7CE"/>
                </patternFill>
              </fill>
            </x14:dxf>
          </x14:cfRule>
          <xm:sqref>Z10:Z75</xm:sqref>
        </x14:conditionalFormatting>
        <x14:conditionalFormatting xmlns:xm="http://schemas.microsoft.com/office/excel/2006/main">
          <x14:cfRule type="containsText" priority="147" operator="containsText" id="{13013706-2595-4270-A379-FEE68B7EE3BE}">
            <xm:f>NOT(ISERROR(SEARCH(#REF!,X10)))</xm:f>
            <xm:f>#REF!</xm:f>
            <x14:dxf>
              <font>
                <color rgb="FF9C0006"/>
              </font>
              <fill>
                <patternFill>
                  <bgColor rgb="FFFFC7CE"/>
                </patternFill>
              </fill>
            </x14:dxf>
          </x14:cfRule>
          <xm:sqref>X10:X75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11</v>
      </c>
    </row>
    <row r="3" spans="1:2" x14ac:dyDescent="0.2">
      <c r="A3" s="1" t="s">
        <v>12</v>
      </c>
    </row>
    <row r="5" spans="1:2" x14ac:dyDescent="0.2">
      <c r="A5">
        <v>1</v>
      </c>
      <c r="B5" t="s">
        <v>13</v>
      </c>
    </row>
    <row r="6" spans="1:2" x14ac:dyDescent="0.2">
      <c r="A6">
        <v>2</v>
      </c>
      <c r="B6" t="s">
        <v>14</v>
      </c>
    </row>
    <row r="7" spans="1:2" x14ac:dyDescent="0.2">
      <c r="A7">
        <v>3</v>
      </c>
      <c r="B7" t="s">
        <v>15</v>
      </c>
    </row>
    <row r="8" spans="1:2" x14ac:dyDescent="0.2">
      <c r="A8">
        <v>5</v>
      </c>
      <c r="B8" t="s">
        <v>16</v>
      </c>
    </row>
    <row r="9" spans="1:2" x14ac:dyDescent="0.2">
      <c r="A9">
        <v>6</v>
      </c>
      <c r="B9" t="s">
        <v>17</v>
      </c>
    </row>
    <row r="10" spans="1:2" x14ac:dyDescent="0.2">
      <c r="A10">
        <v>7</v>
      </c>
      <c r="B10" t="s">
        <v>18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6"/>
  <sheetViews>
    <sheetView showGridLines="0" zoomScale="90" zoomScaleNormal="90" workbookViewId="0">
      <selection activeCell="H5" sqref="H5"/>
    </sheetView>
  </sheetViews>
  <sheetFormatPr baseColWidth="10" defaultColWidth="11.42578125" defaultRowHeight="12.75" x14ac:dyDescent="0.2"/>
  <cols>
    <col min="1" max="1" width="14.28515625" style="11" customWidth="1"/>
    <col min="2" max="2" width="1.5703125" style="11"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379" t="s">
        <v>68</v>
      </c>
      <c r="B1" s="380"/>
      <c r="C1" s="380"/>
      <c r="D1" s="380"/>
      <c r="E1" s="380"/>
      <c r="F1" s="380"/>
      <c r="G1" s="380"/>
      <c r="H1" s="380"/>
      <c r="I1" s="380"/>
      <c r="J1" s="380"/>
      <c r="K1" s="380"/>
      <c r="L1" s="380"/>
      <c r="M1" s="380"/>
      <c r="N1" s="380"/>
      <c r="O1" s="380"/>
      <c r="P1" s="380"/>
      <c r="Q1" s="380"/>
      <c r="R1" s="380"/>
      <c r="S1" s="380"/>
      <c r="T1" s="380"/>
      <c r="U1" s="2"/>
    </row>
    <row r="2" spans="1:34" ht="15.75" x14ac:dyDescent="0.25">
      <c r="A2" s="18"/>
      <c r="B2" s="19"/>
      <c r="C2" s="19"/>
      <c r="D2" s="19"/>
      <c r="E2" s="19"/>
      <c r="F2" s="19"/>
      <c r="G2" s="19"/>
      <c r="H2" s="19"/>
      <c r="I2" s="19"/>
      <c r="J2" s="19"/>
      <c r="K2" s="19"/>
      <c r="L2" s="19"/>
      <c r="M2" s="19"/>
      <c r="N2" s="19"/>
      <c r="O2" s="19"/>
      <c r="P2" s="19"/>
      <c r="Q2" s="19"/>
      <c r="R2" s="27"/>
      <c r="S2" s="27"/>
      <c r="T2" s="94"/>
      <c r="U2" s="2"/>
    </row>
    <row r="3" spans="1:34" ht="15.75" x14ac:dyDescent="0.25">
      <c r="A3" s="377" t="s">
        <v>67</v>
      </c>
      <c r="B3" s="378"/>
      <c r="C3" s="378"/>
      <c r="D3" s="378"/>
      <c r="E3" s="378"/>
      <c r="F3" s="378"/>
      <c r="G3" s="378"/>
      <c r="H3" s="378"/>
      <c r="I3" s="378"/>
      <c r="J3" s="378"/>
      <c r="K3" s="378"/>
      <c r="L3" s="378"/>
      <c r="M3" s="378"/>
      <c r="N3" s="378"/>
      <c r="O3" s="378"/>
      <c r="P3" s="378"/>
      <c r="Q3" s="378"/>
      <c r="R3" s="378"/>
      <c r="S3" s="378"/>
      <c r="T3" s="378"/>
      <c r="U3" s="2"/>
    </row>
    <row r="4" spans="1:34" x14ac:dyDescent="0.2">
      <c r="A4" s="15"/>
      <c r="B4" s="16"/>
      <c r="C4" s="17"/>
      <c r="D4" s="17"/>
      <c r="E4" s="17"/>
      <c r="F4" s="17"/>
      <c r="G4" s="17"/>
      <c r="H4" s="17"/>
      <c r="I4" s="17"/>
      <c r="J4" s="17"/>
      <c r="K4" s="17"/>
      <c r="L4" s="17"/>
      <c r="M4" s="17"/>
      <c r="N4" s="17"/>
      <c r="O4" s="17"/>
      <c r="P4" s="17"/>
      <c r="Q4" s="17"/>
      <c r="R4" s="17"/>
      <c r="S4" s="17"/>
      <c r="T4" s="17"/>
      <c r="U4" s="2"/>
    </row>
    <row r="5" spans="1:34" ht="13.5" thickBot="1" x14ac:dyDescent="0.25">
      <c r="A5" s="20"/>
      <c r="B5" s="20"/>
      <c r="C5" s="21"/>
      <c r="D5" s="21"/>
      <c r="E5" s="21"/>
      <c r="F5" s="21"/>
      <c r="G5" s="21"/>
      <c r="H5" s="21"/>
      <c r="I5" s="21"/>
      <c r="J5" s="21"/>
      <c r="K5" s="21"/>
      <c r="L5" s="21"/>
      <c r="M5" s="21"/>
      <c r="N5" s="21"/>
      <c r="O5" s="21"/>
      <c r="P5" s="21"/>
      <c r="Q5" s="21"/>
      <c r="R5" s="21"/>
      <c r="S5" s="21"/>
      <c r="T5" s="21"/>
    </row>
    <row r="6" spans="1:34" ht="24" customHeight="1" x14ac:dyDescent="0.2">
      <c r="A6" s="22" t="s">
        <v>20</v>
      </c>
      <c r="B6" s="389"/>
      <c r="C6" s="408" t="s">
        <v>83</v>
      </c>
      <c r="D6" s="408"/>
      <c r="E6" s="408"/>
      <c r="F6" s="408"/>
      <c r="G6" s="408"/>
      <c r="H6" s="408"/>
      <c r="I6" s="396"/>
      <c r="J6" s="393"/>
      <c r="K6" s="392" t="s">
        <v>82</v>
      </c>
      <c r="L6" s="392"/>
      <c r="M6" s="392"/>
      <c r="N6" s="392"/>
      <c r="O6" s="392"/>
      <c r="P6" s="392"/>
      <c r="Q6" s="392"/>
      <c r="R6" s="29"/>
      <c r="S6" s="29"/>
      <c r="T6" s="382"/>
    </row>
    <row r="7" spans="1:34" ht="15" customHeight="1" x14ac:dyDescent="0.2">
      <c r="A7" s="387" t="s">
        <v>22</v>
      </c>
      <c r="B7" s="390"/>
      <c r="C7" s="364"/>
      <c r="D7" s="364"/>
      <c r="E7" s="364"/>
      <c r="F7" s="364"/>
      <c r="G7" s="364"/>
      <c r="H7" s="364"/>
      <c r="I7" s="397"/>
      <c r="J7" s="394"/>
      <c r="K7" s="342" t="s">
        <v>96</v>
      </c>
      <c r="L7" s="342"/>
      <c r="M7" s="342"/>
      <c r="N7" s="342"/>
      <c r="O7" s="342"/>
      <c r="P7" s="342"/>
      <c r="Q7" s="342"/>
      <c r="R7" s="342"/>
      <c r="S7" s="342"/>
      <c r="T7" s="383"/>
    </row>
    <row r="8" spans="1:34" ht="15" customHeight="1" x14ac:dyDescent="0.2">
      <c r="A8" s="387"/>
      <c r="B8" s="390"/>
      <c r="C8" s="341" t="s">
        <v>21</v>
      </c>
      <c r="D8" s="341"/>
      <c r="E8" s="341"/>
      <c r="F8" s="341" t="s">
        <v>232</v>
      </c>
      <c r="G8" s="341"/>
      <c r="H8" s="341"/>
      <c r="I8" s="397"/>
      <c r="J8" s="394"/>
      <c r="K8" s="342"/>
      <c r="L8" s="342"/>
      <c r="M8" s="342"/>
      <c r="N8" s="342"/>
      <c r="O8" s="342"/>
      <c r="P8" s="342"/>
      <c r="Q8" s="342"/>
      <c r="R8" s="342"/>
      <c r="S8" s="342"/>
      <c r="T8" s="383"/>
    </row>
    <row r="9" spans="1:34" ht="15" customHeight="1" x14ac:dyDescent="0.2">
      <c r="A9" s="387"/>
      <c r="B9" s="390"/>
      <c r="C9" s="381" t="s">
        <v>34</v>
      </c>
      <c r="D9" s="381"/>
      <c r="E9" s="381"/>
      <c r="F9" s="381" t="s">
        <v>273</v>
      </c>
      <c r="G9" s="381"/>
      <c r="H9" s="381"/>
      <c r="I9" s="397"/>
      <c r="J9" s="394"/>
      <c r="K9" s="342" t="s">
        <v>424</v>
      </c>
      <c r="L9" s="342"/>
      <c r="M9" s="342"/>
      <c r="N9" s="342"/>
      <c r="O9" s="342"/>
      <c r="P9" s="342"/>
      <c r="Q9" s="342"/>
      <c r="R9" s="342"/>
      <c r="S9" s="342"/>
      <c r="T9" s="383"/>
      <c r="W9" s="2"/>
      <c r="X9" s="2"/>
      <c r="Y9" s="2"/>
      <c r="Z9" s="2"/>
      <c r="AA9" s="2"/>
      <c r="AB9" s="2"/>
      <c r="AC9" s="2"/>
      <c r="AD9" s="2"/>
      <c r="AE9" s="2"/>
      <c r="AF9" s="2"/>
      <c r="AG9" s="2"/>
      <c r="AH9" s="2"/>
    </row>
    <row r="10" spans="1:34" ht="12.75" customHeight="1" x14ac:dyDescent="0.2">
      <c r="A10" s="387"/>
      <c r="B10" s="390"/>
      <c r="C10" s="381" t="s">
        <v>35</v>
      </c>
      <c r="D10" s="381"/>
      <c r="E10" s="381"/>
      <c r="F10" s="381" t="s">
        <v>39</v>
      </c>
      <c r="G10" s="381"/>
      <c r="H10" s="381"/>
      <c r="I10" s="397"/>
      <c r="J10" s="394"/>
      <c r="K10" s="342"/>
      <c r="L10" s="342"/>
      <c r="M10" s="342"/>
      <c r="N10" s="342"/>
      <c r="O10" s="342"/>
      <c r="P10" s="342"/>
      <c r="Q10" s="342"/>
      <c r="R10" s="342"/>
      <c r="S10" s="342"/>
      <c r="T10" s="383"/>
      <c r="W10" s="346"/>
      <c r="X10" s="346"/>
      <c r="Y10" s="346"/>
      <c r="Z10" s="365"/>
      <c r="AA10" s="346"/>
      <c r="AB10" s="346"/>
      <c r="AC10" s="346"/>
      <c r="AD10" s="346"/>
      <c r="AE10" s="346"/>
      <c r="AF10" s="346"/>
      <c r="AG10" s="346"/>
      <c r="AH10" s="346"/>
    </row>
    <row r="11" spans="1:34" ht="15" customHeight="1" x14ac:dyDescent="0.2">
      <c r="A11" s="387"/>
      <c r="B11" s="390"/>
      <c r="C11" s="381" t="s">
        <v>36</v>
      </c>
      <c r="D11" s="381"/>
      <c r="E11" s="381"/>
      <c r="F11" s="381" t="s">
        <v>40</v>
      </c>
      <c r="G11" s="381"/>
      <c r="H11" s="381"/>
      <c r="I11" s="397"/>
      <c r="J11" s="394"/>
      <c r="K11" s="342"/>
      <c r="L11" s="342"/>
      <c r="M11" s="342"/>
      <c r="N11" s="342"/>
      <c r="O11" s="342"/>
      <c r="P11" s="342"/>
      <c r="Q11" s="342"/>
      <c r="R11" s="342"/>
      <c r="S11" s="342"/>
      <c r="T11" s="383"/>
      <c r="W11" s="346"/>
      <c r="X11" s="346"/>
      <c r="Y11" s="346"/>
      <c r="Z11" s="365"/>
      <c r="AA11" s="346"/>
      <c r="AB11" s="346"/>
      <c r="AC11" s="346"/>
      <c r="AD11" s="346"/>
      <c r="AE11" s="346"/>
      <c r="AF11" s="346"/>
      <c r="AG11" s="346"/>
      <c r="AH11" s="346"/>
    </row>
    <row r="12" spans="1:34" ht="12.75" customHeight="1" x14ac:dyDescent="0.2">
      <c r="A12" s="387"/>
      <c r="B12" s="390"/>
      <c r="C12" s="381" t="s">
        <v>37</v>
      </c>
      <c r="D12" s="381"/>
      <c r="E12" s="381"/>
      <c r="F12" s="381" t="s">
        <v>41</v>
      </c>
      <c r="G12" s="381"/>
      <c r="H12" s="381"/>
      <c r="I12" s="397"/>
      <c r="J12" s="394"/>
      <c r="K12" s="342" t="s">
        <v>97</v>
      </c>
      <c r="L12" s="342"/>
      <c r="M12" s="342"/>
      <c r="N12" s="342"/>
      <c r="O12" s="342"/>
      <c r="P12" s="342"/>
      <c r="Q12" s="342"/>
      <c r="R12" s="342"/>
      <c r="S12" s="342"/>
      <c r="T12" s="383"/>
    </row>
    <row r="13" spans="1:34" ht="12.75" customHeight="1" x14ac:dyDescent="0.2">
      <c r="A13" s="387"/>
      <c r="B13" s="390"/>
      <c r="C13" s="381" t="s">
        <v>234</v>
      </c>
      <c r="D13" s="381"/>
      <c r="E13" s="381"/>
      <c r="F13" s="381" t="s">
        <v>233</v>
      </c>
      <c r="G13" s="381"/>
      <c r="H13" s="381"/>
      <c r="I13" s="397"/>
      <c r="J13" s="394"/>
      <c r="K13" s="342"/>
      <c r="L13" s="342"/>
      <c r="M13" s="342"/>
      <c r="N13" s="342"/>
      <c r="O13" s="342"/>
      <c r="P13" s="342"/>
      <c r="Q13" s="342"/>
      <c r="R13" s="342"/>
      <c r="S13" s="342"/>
      <c r="T13" s="383"/>
    </row>
    <row r="14" spans="1:34" ht="15" customHeight="1" x14ac:dyDescent="0.2">
      <c r="A14" s="387"/>
      <c r="B14" s="390"/>
      <c r="C14" s="381" t="s">
        <v>38</v>
      </c>
      <c r="D14" s="381"/>
      <c r="E14" s="381"/>
      <c r="F14" s="381" t="s">
        <v>482</v>
      </c>
      <c r="G14" s="381"/>
      <c r="H14" s="381"/>
      <c r="I14" s="397"/>
      <c r="J14" s="394"/>
      <c r="K14" s="342" t="s">
        <v>98</v>
      </c>
      <c r="L14" s="342"/>
      <c r="M14" s="342"/>
      <c r="N14" s="342"/>
      <c r="O14" s="342"/>
      <c r="P14" s="342"/>
      <c r="Q14" s="342"/>
      <c r="R14" s="342"/>
      <c r="S14" s="342"/>
      <c r="T14" s="383"/>
    </row>
    <row r="15" spans="1:34" ht="17.25" customHeight="1" x14ac:dyDescent="0.2">
      <c r="A15" s="387"/>
      <c r="B15" s="390"/>
      <c r="C15" s="95"/>
      <c r="D15" s="124" t="s">
        <v>148</v>
      </c>
      <c r="E15" s="95"/>
      <c r="F15" s="95"/>
      <c r="G15" s="95"/>
      <c r="H15" s="95"/>
      <c r="I15" s="397"/>
      <c r="J15" s="394"/>
      <c r="K15" s="93"/>
      <c r="L15" s="93"/>
      <c r="M15" s="93"/>
      <c r="N15" s="93"/>
      <c r="O15" s="93"/>
      <c r="P15" s="93"/>
      <c r="Q15" s="93"/>
      <c r="R15" s="93"/>
      <c r="S15" s="93"/>
      <c r="T15" s="383"/>
    </row>
    <row r="16" spans="1:34" ht="12.75" customHeight="1" x14ac:dyDescent="0.2">
      <c r="A16" s="387"/>
      <c r="B16" s="390"/>
      <c r="C16" s="381"/>
      <c r="D16" s="381"/>
      <c r="E16" s="381"/>
      <c r="F16" s="358"/>
      <c r="G16" s="358"/>
      <c r="H16" s="358"/>
      <c r="I16" s="397"/>
      <c r="J16" s="394"/>
      <c r="K16" s="342" t="s">
        <v>99</v>
      </c>
      <c r="L16" s="342"/>
      <c r="M16" s="342"/>
      <c r="N16" s="342"/>
      <c r="O16" s="342"/>
      <c r="P16" s="342"/>
      <c r="Q16" s="342"/>
      <c r="R16" s="342"/>
      <c r="S16" s="342"/>
      <c r="T16" s="383"/>
    </row>
    <row r="17" spans="1:21" ht="12.75" customHeight="1" x14ac:dyDescent="0.2">
      <c r="A17" s="387"/>
      <c r="B17" s="390"/>
      <c r="C17" s="381" t="s">
        <v>84</v>
      </c>
      <c r="D17" s="381"/>
      <c r="E17" s="381"/>
      <c r="F17" s="381"/>
      <c r="G17" s="381"/>
      <c r="H17" s="381"/>
      <c r="I17" s="397"/>
      <c r="J17" s="394"/>
      <c r="K17" s="342"/>
      <c r="L17" s="342"/>
      <c r="M17" s="342"/>
      <c r="N17" s="342"/>
      <c r="O17" s="342"/>
      <c r="P17" s="342"/>
      <c r="Q17" s="342"/>
      <c r="R17" s="342"/>
      <c r="S17" s="342"/>
      <c r="T17" s="383"/>
    </row>
    <row r="18" spans="1:21" ht="12.75" customHeight="1" x14ac:dyDescent="0.2">
      <c r="A18" s="387"/>
      <c r="B18" s="390"/>
      <c r="C18" s="381"/>
      <c r="D18" s="381"/>
      <c r="E18" s="381"/>
      <c r="F18" s="381"/>
      <c r="G18" s="381"/>
      <c r="H18" s="381"/>
      <c r="I18" s="397"/>
      <c r="J18" s="394"/>
      <c r="K18" s="342"/>
      <c r="L18" s="342"/>
      <c r="M18" s="342"/>
      <c r="N18" s="342"/>
      <c r="O18" s="342"/>
      <c r="P18" s="342"/>
      <c r="Q18" s="342"/>
      <c r="R18" s="342"/>
      <c r="S18" s="342"/>
      <c r="T18" s="383"/>
    </row>
    <row r="19" spans="1:21" ht="13.5" thickBot="1" x14ac:dyDescent="0.25">
      <c r="A19" s="388"/>
      <c r="B19" s="391"/>
      <c r="C19" s="385"/>
      <c r="D19" s="385"/>
      <c r="E19" s="385"/>
      <c r="F19" s="385"/>
      <c r="G19" s="385"/>
      <c r="H19" s="385"/>
      <c r="I19" s="398"/>
      <c r="J19" s="395"/>
      <c r="K19" s="386"/>
      <c r="L19" s="386"/>
      <c r="M19" s="386"/>
      <c r="N19" s="386"/>
      <c r="O19" s="386"/>
      <c r="P19" s="386"/>
      <c r="Q19" s="386"/>
      <c r="R19" s="28"/>
      <c r="S19" s="28"/>
      <c r="T19" s="384"/>
    </row>
    <row r="20" spans="1:21" ht="24" customHeight="1" x14ac:dyDescent="0.2">
      <c r="A20" s="23" t="s">
        <v>23</v>
      </c>
      <c r="B20" s="399"/>
      <c r="C20" s="408" t="s">
        <v>50</v>
      </c>
      <c r="D20" s="408"/>
      <c r="E20" s="408"/>
      <c r="F20" s="408"/>
      <c r="G20" s="408"/>
      <c r="H20" s="408"/>
      <c r="I20" s="402"/>
      <c r="J20" s="393"/>
      <c r="K20" s="49"/>
      <c r="L20" s="49"/>
      <c r="M20" s="49"/>
      <c r="N20" s="49"/>
      <c r="O20" s="49"/>
      <c r="P20" s="49"/>
      <c r="Q20" s="49"/>
      <c r="R20" s="49"/>
      <c r="S20" s="49"/>
      <c r="T20" s="366"/>
    </row>
    <row r="21" spans="1:21" ht="12.75" customHeight="1" x14ac:dyDescent="0.2">
      <c r="A21" s="387" t="s">
        <v>24</v>
      </c>
      <c r="B21" s="400"/>
      <c r="C21" s="373"/>
      <c r="D21" s="373"/>
      <c r="E21" s="373"/>
      <c r="F21" s="373"/>
      <c r="G21" s="373"/>
      <c r="H21" s="373"/>
      <c r="I21" s="403"/>
      <c r="J21" s="394"/>
      <c r="K21" s="369" t="s">
        <v>208</v>
      </c>
      <c r="L21" s="369"/>
      <c r="M21" s="369"/>
      <c r="N21" s="369"/>
      <c r="O21" s="369"/>
      <c r="P21" s="369"/>
      <c r="Q21" s="369"/>
      <c r="R21" s="369"/>
      <c r="S21" s="369"/>
      <c r="T21" s="367"/>
      <c r="U21" s="3"/>
    </row>
    <row r="22" spans="1:21" ht="12.75" customHeight="1" x14ac:dyDescent="0.2">
      <c r="A22" s="387"/>
      <c r="B22" s="400"/>
      <c r="C22" s="363" t="s">
        <v>100</v>
      </c>
      <c r="D22" s="363"/>
      <c r="E22" s="363"/>
      <c r="F22" s="363"/>
      <c r="G22" s="363"/>
      <c r="H22" s="363"/>
      <c r="I22" s="403"/>
      <c r="J22" s="394"/>
      <c r="K22" s="374" t="s">
        <v>25</v>
      </c>
      <c r="L22" s="31" t="s">
        <v>209</v>
      </c>
      <c r="M22" s="32" t="s">
        <v>149</v>
      </c>
      <c r="N22" s="32">
        <v>5</v>
      </c>
      <c r="O22" s="33">
        <v>5</v>
      </c>
      <c r="P22" s="34">
        <v>10</v>
      </c>
      <c r="Q22" s="34">
        <v>15</v>
      </c>
      <c r="R22" s="34">
        <v>20</v>
      </c>
      <c r="S22" s="34">
        <v>25</v>
      </c>
      <c r="T22" s="367"/>
      <c r="U22" s="2"/>
    </row>
    <row r="23" spans="1:21" x14ac:dyDescent="0.2">
      <c r="A23" s="387"/>
      <c r="B23" s="400"/>
      <c r="C23" s="363" t="s">
        <v>222</v>
      </c>
      <c r="D23" s="363"/>
      <c r="E23" s="363"/>
      <c r="F23" s="363"/>
      <c r="G23" s="363"/>
      <c r="H23" s="363"/>
      <c r="I23" s="403"/>
      <c r="J23" s="394"/>
      <c r="K23" s="375"/>
      <c r="L23" s="35" t="s">
        <v>210</v>
      </c>
      <c r="M23" s="32" t="s">
        <v>211</v>
      </c>
      <c r="N23" s="32">
        <v>4</v>
      </c>
      <c r="O23" s="33">
        <v>4</v>
      </c>
      <c r="P23" s="33">
        <v>8</v>
      </c>
      <c r="Q23" s="34">
        <v>12</v>
      </c>
      <c r="R23" s="34">
        <v>16</v>
      </c>
      <c r="S23" s="34">
        <v>20</v>
      </c>
      <c r="T23" s="367"/>
      <c r="U23" s="2"/>
    </row>
    <row r="24" spans="1:21" x14ac:dyDescent="0.2">
      <c r="A24" s="387"/>
      <c r="B24" s="400"/>
      <c r="C24" s="363" t="s">
        <v>223</v>
      </c>
      <c r="D24" s="363"/>
      <c r="E24" s="363"/>
      <c r="F24" s="363"/>
      <c r="G24" s="363"/>
      <c r="H24" s="363"/>
      <c r="I24" s="403"/>
      <c r="J24" s="394"/>
      <c r="K24" s="375"/>
      <c r="L24" s="35" t="s">
        <v>212</v>
      </c>
      <c r="M24" s="32" t="s">
        <v>105</v>
      </c>
      <c r="N24" s="32">
        <v>3</v>
      </c>
      <c r="O24" s="36">
        <v>3</v>
      </c>
      <c r="P24" s="33">
        <v>6</v>
      </c>
      <c r="Q24" s="33">
        <v>9</v>
      </c>
      <c r="R24" s="34">
        <v>12</v>
      </c>
      <c r="S24" s="34">
        <v>15</v>
      </c>
      <c r="T24" s="367"/>
      <c r="U24" s="2"/>
    </row>
    <row r="25" spans="1:21" x14ac:dyDescent="0.2">
      <c r="A25" s="387"/>
      <c r="B25" s="400"/>
      <c r="C25" s="363" t="s">
        <v>226</v>
      </c>
      <c r="D25" s="363"/>
      <c r="E25" s="363"/>
      <c r="F25" s="363"/>
      <c r="G25" s="363"/>
      <c r="H25" s="363"/>
      <c r="I25" s="403"/>
      <c r="J25" s="394"/>
      <c r="K25" s="375"/>
      <c r="L25" s="35" t="s">
        <v>213</v>
      </c>
      <c r="M25" s="32" t="s">
        <v>214</v>
      </c>
      <c r="N25" s="32">
        <v>2</v>
      </c>
      <c r="O25" s="36">
        <v>2</v>
      </c>
      <c r="P25" s="33">
        <v>4</v>
      </c>
      <c r="Q25" s="33">
        <v>6</v>
      </c>
      <c r="R25" s="33">
        <v>8</v>
      </c>
      <c r="S25" s="34">
        <v>10</v>
      </c>
      <c r="T25" s="367"/>
      <c r="U25" s="2"/>
    </row>
    <row r="26" spans="1:21" x14ac:dyDescent="0.2">
      <c r="A26" s="387"/>
      <c r="B26" s="400"/>
      <c r="C26" s="363" t="s">
        <v>227</v>
      </c>
      <c r="D26" s="363"/>
      <c r="E26" s="363"/>
      <c r="F26" s="363"/>
      <c r="G26" s="363"/>
      <c r="H26" s="363"/>
      <c r="I26" s="403"/>
      <c r="J26" s="394"/>
      <c r="K26" s="376"/>
      <c r="L26" s="35" t="s">
        <v>215</v>
      </c>
      <c r="M26" s="32" t="s">
        <v>128</v>
      </c>
      <c r="N26" s="32">
        <v>1</v>
      </c>
      <c r="O26" s="37">
        <v>1</v>
      </c>
      <c r="P26" s="37">
        <v>2</v>
      </c>
      <c r="Q26" s="37">
        <v>3</v>
      </c>
      <c r="R26" s="38">
        <v>4</v>
      </c>
      <c r="S26" s="33">
        <v>5</v>
      </c>
      <c r="T26" s="367"/>
      <c r="U26" s="2"/>
    </row>
    <row r="27" spans="1:21" ht="12.75" customHeight="1" x14ac:dyDescent="0.2">
      <c r="A27" s="387"/>
      <c r="B27" s="400"/>
      <c r="C27" s="363" t="s">
        <v>224</v>
      </c>
      <c r="D27" s="363"/>
      <c r="E27" s="363"/>
      <c r="F27" s="363"/>
      <c r="G27" s="363"/>
      <c r="H27" s="363"/>
      <c r="I27" s="403"/>
      <c r="J27" s="394"/>
      <c r="K27" s="39"/>
      <c r="L27" s="39"/>
      <c r="M27" s="39"/>
      <c r="N27" s="39"/>
      <c r="O27" s="32">
        <v>1</v>
      </c>
      <c r="P27" s="32">
        <v>2</v>
      </c>
      <c r="Q27" s="32">
        <v>3</v>
      </c>
      <c r="R27" s="40">
        <v>4</v>
      </c>
      <c r="S27" s="32">
        <v>5</v>
      </c>
      <c r="T27" s="367"/>
    </row>
    <row r="28" spans="1:21" ht="12.75" customHeight="1" x14ac:dyDescent="0.2">
      <c r="A28" s="387"/>
      <c r="B28" s="400"/>
      <c r="C28" s="2"/>
      <c r="D28" s="2"/>
      <c r="E28" s="2"/>
      <c r="F28" s="2"/>
      <c r="G28" s="2"/>
      <c r="H28" s="2"/>
      <c r="I28" s="403"/>
      <c r="J28" s="394"/>
      <c r="K28" s="41"/>
      <c r="L28" s="41"/>
      <c r="M28" s="42"/>
      <c r="N28" s="42"/>
      <c r="O28" s="32" t="s">
        <v>142</v>
      </c>
      <c r="P28" s="32" t="s">
        <v>216</v>
      </c>
      <c r="Q28" s="32" t="s">
        <v>141</v>
      </c>
      <c r="R28" s="32" t="s">
        <v>217</v>
      </c>
      <c r="S28" s="32" t="s">
        <v>140</v>
      </c>
      <c r="T28" s="367"/>
    </row>
    <row r="29" spans="1:21" ht="12.75" customHeight="1" x14ac:dyDescent="0.2">
      <c r="A29" s="387"/>
      <c r="B29" s="400"/>
      <c r="C29" s="373" t="s">
        <v>425</v>
      </c>
      <c r="D29" s="373"/>
      <c r="E29" s="373"/>
      <c r="F29" s="373"/>
      <c r="G29" s="373"/>
      <c r="H29" s="373"/>
      <c r="I29" s="403"/>
      <c r="J29" s="394"/>
      <c r="K29" s="41"/>
      <c r="L29" s="41"/>
      <c r="M29" s="42"/>
      <c r="N29" s="42"/>
      <c r="O29" s="43" t="s">
        <v>218</v>
      </c>
      <c r="P29" s="43" t="s">
        <v>219</v>
      </c>
      <c r="Q29" s="43" t="s">
        <v>88</v>
      </c>
      <c r="R29" s="43" t="s">
        <v>220</v>
      </c>
      <c r="S29" s="43" t="s">
        <v>221</v>
      </c>
      <c r="T29" s="367"/>
    </row>
    <row r="30" spans="1:21" ht="25.5" customHeight="1" x14ac:dyDescent="0.2">
      <c r="A30" s="387"/>
      <c r="B30" s="400"/>
      <c r="C30" s="363" t="s">
        <v>225</v>
      </c>
      <c r="D30" s="363"/>
      <c r="E30" s="363"/>
      <c r="F30" s="363"/>
      <c r="G30" s="363"/>
      <c r="H30" s="363"/>
      <c r="I30" s="403"/>
      <c r="J30" s="394"/>
      <c r="K30" s="44"/>
      <c r="L30" s="41"/>
      <c r="M30" s="45"/>
      <c r="N30" s="45"/>
      <c r="O30" s="370" t="s">
        <v>26</v>
      </c>
      <c r="P30" s="371"/>
      <c r="Q30" s="371"/>
      <c r="R30" s="371"/>
      <c r="S30" s="371"/>
      <c r="T30" s="367"/>
    </row>
    <row r="31" spans="1:21" ht="12.75" customHeight="1" x14ac:dyDescent="0.2">
      <c r="A31" s="387"/>
      <c r="B31" s="400"/>
      <c r="C31" s="363" t="s">
        <v>228</v>
      </c>
      <c r="D31" s="363"/>
      <c r="E31" s="363"/>
      <c r="F31" s="363"/>
      <c r="G31" s="363"/>
      <c r="H31" s="363"/>
      <c r="I31" s="403"/>
      <c r="J31" s="394"/>
      <c r="K31" s="50"/>
      <c r="L31" s="50"/>
      <c r="M31" s="50"/>
      <c r="N31" s="50"/>
      <c r="O31" s="50"/>
      <c r="P31" s="50"/>
      <c r="Q31" s="50"/>
      <c r="R31" s="50"/>
      <c r="S31" s="50"/>
      <c r="T31" s="367"/>
    </row>
    <row r="32" spans="1:21" ht="12.75" customHeight="1" x14ac:dyDescent="0.2">
      <c r="A32" s="387"/>
      <c r="B32" s="400"/>
      <c r="C32" s="363" t="s">
        <v>229</v>
      </c>
      <c r="D32" s="363"/>
      <c r="E32" s="363"/>
      <c r="F32" s="363"/>
      <c r="G32" s="363"/>
      <c r="H32" s="363"/>
      <c r="I32" s="403"/>
      <c r="J32" s="394"/>
      <c r="K32" s="372" t="s">
        <v>43</v>
      </c>
      <c r="L32" s="372"/>
      <c r="M32" s="372"/>
      <c r="N32" s="372"/>
      <c r="O32" s="372"/>
      <c r="P32" s="372"/>
      <c r="Q32" s="372"/>
      <c r="R32" s="372"/>
      <c r="S32" s="372"/>
      <c r="T32" s="367"/>
    </row>
    <row r="33" spans="1:20" ht="12.75" customHeight="1" x14ac:dyDescent="0.2">
      <c r="A33" s="387"/>
      <c r="B33" s="400"/>
      <c r="C33" s="363" t="s">
        <v>230</v>
      </c>
      <c r="D33" s="363"/>
      <c r="E33" s="363"/>
      <c r="F33" s="363"/>
      <c r="G33" s="363"/>
      <c r="H33" s="363"/>
      <c r="I33" s="403"/>
      <c r="J33" s="394"/>
      <c r="K33" s="50"/>
      <c r="L33" s="50"/>
      <c r="M33" s="50"/>
      <c r="N33" s="50"/>
      <c r="O33" s="50"/>
      <c r="P33" s="50"/>
      <c r="Q33" s="50"/>
      <c r="R33" s="50"/>
      <c r="S33" s="50"/>
      <c r="T33" s="367"/>
    </row>
    <row r="34" spans="1:20" ht="12.75" customHeight="1" x14ac:dyDescent="0.2">
      <c r="A34" s="387"/>
      <c r="B34" s="400"/>
      <c r="C34" s="363" t="s">
        <v>231</v>
      </c>
      <c r="D34" s="363"/>
      <c r="E34" s="363"/>
      <c r="F34" s="363"/>
      <c r="G34" s="363"/>
      <c r="H34" s="363"/>
      <c r="I34" s="403"/>
      <c r="J34" s="394"/>
      <c r="K34" s="373" t="s">
        <v>427</v>
      </c>
      <c r="L34" s="373"/>
      <c r="M34" s="373"/>
      <c r="N34" s="373"/>
      <c r="O34" s="373"/>
      <c r="P34" s="373"/>
      <c r="Q34" s="373"/>
      <c r="R34" s="373"/>
      <c r="S34" s="373"/>
      <c r="T34" s="367"/>
    </row>
    <row r="35" spans="1:20" ht="12.75" customHeight="1" x14ac:dyDescent="0.2">
      <c r="A35" s="387"/>
      <c r="B35" s="400"/>
      <c r="C35" s="78"/>
      <c r="D35" s="78"/>
      <c r="E35" s="78"/>
      <c r="F35" s="78"/>
      <c r="G35" s="78"/>
      <c r="H35" s="78"/>
      <c r="I35" s="403"/>
      <c r="J35" s="394"/>
      <c r="K35" s="373"/>
      <c r="L35" s="373"/>
      <c r="M35" s="373"/>
      <c r="N35" s="373"/>
      <c r="O35" s="373"/>
      <c r="P35" s="373"/>
      <c r="Q35" s="373"/>
      <c r="R35" s="373"/>
      <c r="S35" s="373"/>
      <c r="T35" s="367"/>
    </row>
    <row r="36" spans="1:20" ht="30" customHeight="1" x14ac:dyDescent="0.2">
      <c r="A36" s="387"/>
      <c r="B36" s="400"/>
      <c r="C36" s="341" t="s">
        <v>426</v>
      </c>
      <c r="D36" s="341"/>
      <c r="E36" s="341"/>
      <c r="F36" s="341"/>
      <c r="G36" s="341"/>
      <c r="H36" s="341"/>
      <c r="I36" s="403"/>
      <c r="J36" s="394"/>
      <c r="K36" s="373"/>
      <c r="L36" s="373"/>
      <c r="M36" s="373"/>
      <c r="N36" s="373"/>
      <c r="O36" s="373"/>
      <c r="P36" s="373"/>
      <c r="Q36" s="373"/>
      <c r="R36" s="373"/>
      <c r="S36" s="373"/>
      <c r="T36" s="367"/>
    </row>
    <row r="37" spans="1:20" ht="13.5" thickBot="1" x14ac:dyDescent="0.25">
      <c r="A37" s="388"/>
      <c r="B37" s="401"/>
      <c r="C37" s="407"/>
      <c r="D37" s="407"/>
      <c r="E37" s="407"/>
      <c r="F37" s="407"/>
      <c r="G37" s="407"/>
      <c r="H37" s="407"/>
      <c r="I37" s="404"/>
      <c r="J37" s="395"/>
      <c r="K37" s="359"/>
      <c r="L37" s="359"/>
      <c r="M37" s="359"/>
      <c r="N37" s="359"/>
      <c r="O37" s="359"/>
      <c r="P37" s="359"/>
      <c r="Q37" s="359"/>
      <c r="R37" s="30"/>
      <c r="S37" s="30"/>
      <c r="T37" s="368"/>
    </row>
    <row r="38" spans="1:20" ht="24" customHeight="1" x14ac:dyDescent="0.2">
      <c r="A38" s="23" t="s">
        <v>27</v>
      </c>
      <c r="B38" s="399"/>
      <c r="I38" s="402"/>
      <c r="J38" s="412"/>
      <c r="K38" s="48"/>
      <c r="L38" s="48"/>
      <c r="M38" s="48"/>
      <c r="N38" s="48"/>
      <c r="O38" s="48"/>
      <c r="P38" s="48"/>
      <c r="Q38" s="48"/>
      <c r="R38" s="46"/>
      <c r="S38" s="46"/>
      <c r="T38" s="348"/>
    </row>
    <row r="39" spans="1:20" ht="21" customHeight="1" x14ac:dyDescent="0.2">
      <c r="A39" s="405" t="s">
        <v>47</v>
      </c>
      <c r="B39" s="400"/>
      <c r="C39" s="364" t="s">
        <v>483</v>
      </c>
      <c r="D39" s="364"/>
      <c r="E39" s="364"/>
      <c r="F39" s="364"/>
      <c r="G39" s="364"/>
      <c r="H39" s="364"/>
      <c r="I39" s="403"/>
      <c r="J39" s="413"/>
      <c r="K39" s="80"/>
      <c r="L39" s="360"/>
      <c r="M39" s="360"/>
      <c r="N39" s="360"/>
      <c r="O39" s="360"/>
      <c r="P39" s="360"/>
      <c r="Q39" s="360"/>
      <c r="R39" s="360"/>
      <c r="S39" s="360"/>
      <c r="T39" s="348"/>
    </row>
    <row r="40" spans="1:20" ht="15.75" customHeight="1" x14ac:dyDescent="0.2">
      <c r="A40" s="405"/>
      <c r="B40" s="400"/>
      <c r="C40" s="364"/>
      <c r="D40" s="364"/>
      <c r="E40" s="364"/>
      <c r="F40" s="364"/>
      <c r="G40" s="364"/>
      <c r="H40" s="364"/>
      <c r="I40" s="403"/>
      <c r="J40" s="413"/>
      <c r="K40" s="81"/>
      <c r="L40" s="361"/>
      <c r="M40" s="82"/>
      <c r="N40" s="83"/>
      <c r="O40" s="84"/>
      <c r="P40" s="84"/>
      <c r="Q40" s="84"/>
      <c r="R40" s="84"/>
      <c r="S40" s="84"/>
      <c r="T40" s="348"/>
    </row>
    <row r="41" spans="1:20" ht="12.75" customHeight="1" x14ac:dyDescent="0.2">
      <c r="A41" s="405"/>
      <c r="B41" s="400"/>
      <c r="I41" s="403"/>
      <c r="J41" s="413"/>
      <c r="K41" s="81"/>
      <c r="L41" s="361"/>
      <c r="M41" s="85"/>
      <c r="N41" s="83"/>
      <c r="O41" s="84"/>
      <c r="P41" s="84"/>
      <c r="Q41" s="84"/>
      <c r="R41" s="84"/>
      <c r="S41" s="84"/>
      <c r="T41" s="348"/>
    </row>
    <row r="42" spans="1:20" x14ac:dyDescent="0.2">
      <c r="A42" s="405"/>
      <c r="B42" s="400"/>
      <c r="C42" s="342" t="s">
        <v>101</v>
      </c>
      <c r="D42" s="342"/>
      <c r="E42" s="342"/>
      <c r="F42" s="342"/>
      <c r="G42" s="342"/>
      <c r="H42" s="342"/>
      <c r="I42" s="403"/>
      <c r="J42" s="413"/>
      <c r="K42" s="81"/>
      <c r="L42" s="361"/>
      <c r="M42" s="85"/>
      <c r="N42" s="83"/>
      <c r="O42" s="84"/>
      <c r="P42" s="84"/>
      <c r="Q42" s="84"/>
      <c r="R42" s="84"/>
      <c r="S42" s="84"/>
      <c r="T42" s="348"/>
    </row>
    <row r="43" spans="1:20" x14ac:dyDescent="0.2">
      <c r="A43" s="405"/>
      <c r="B43" s="400"/>
      <c r="C43" s="342"/>
      <c r="D43" s="342"/>
      <c r="E43" s="342"/>
      <c r="F43" s="342"/>
      <c r="G43" s="342"/>
      <c r="H43" s="342"/>
      <c r="I43" s="403"/>
      <c r="J43" s="413"/>
      <c r="K43" s="81"/>
      <c r="L43" s="361"/>
      <c r="M43" s="85"/>
      <c r="N43" s="83"/>
      <c r="O43" s="84"/>
      <c r="P43" s="84"/>
      <c r="Q43" s="84"/>
      <c r="R43" s="84"/>
      <c r="S43" s="84"/>
      <c r="T43" s="348"/>
    </row>
    <row r="44" spans="1:20" ht="12.75" customHeight="1" x14ac:dyDescent="0.2">
      <c r="A44" s="405"/>
      <c r="B44" s="400"/>
      <c r="C44" s="342"/>
      <c r="D44" s="342"/>
      <c r="E44" s="342"/>
      <c r="F44" s="342"/>
      <c r="G44" s="342"/>
      <c r="H44" s="342"/>
      <c r="I44" s="403"/>
      <c r="J44" s="413"/>
      <c r="K44" s="81"/>
      <c r="L44" s="361"/>
      <c r="M44" s="85"/>
      <c r="N44" s="83"/>
      <c r="O44" s="84"/>
      <c r="P44" s="84"/>
      <c r="Q44" s="84"/>
      <c r="R44" s="84"/>
      <c r="S44" s="84"/>
      <c r="T44" s="348"/>
    </row>
    <row r="45" spans="1:20" ht="12.75" customHeight="1" x14ac:dyDescent="0.2">
      <c r="A45" s="405"/>
      <c r="B45" s="400"/>
      <c r="C45" s="342"/>
      <c r="D45" s="342"/>
      <c r="E45" s="342"/>
      <c r="F45" s="342"/>
      <c r="G45" s="342"/>
      <c r="H45" s="342"/>
      <c r="I45" s="403"/>
      <c r="J45" s="413"/>
      <c r="K45" s="81"/>
      <c r="L45" s="361"/>
      <c r="M45" s="85"/>
      <c r="N45" s="83"/>
      <c r="O45" s="84"/>
      <c r="P45" s="84"/>
      <c r="Q45" s="84"/>
      <c r="R45" s="84"/>
      <c r="S45" s="84"/>
      <c r="T45" s="348"/>
    </row>
    <row r="46" spans="1:20" ht="12.75" customHeight="1" x14ac:dyDescent="0.2">
      <c r="A46" s="405"/>
      <c r="B46" s="400"/>
      <c r="C46" s="21"/>
      <c r="D46" s="25"/>
      <c r="E46" s="25"/>
      <c r="F46" s="25"/>
      <c r="G46" s="25"/>
      <c r="H46" s="25"/>
      <c r="I46" s="403"/>
      <c r="J46" s="413"/>
      <c r="K46" s="81"/>
      <c r="L46" s="361"/>
      <c r="M46" s="85"/>
      <c r="N46" s="83"/>
      <c r="O46" s="84"/>
      <c r="P46" s="84"/>
      <c r="Q46" s="84"/>
      <c r="R46" s="84"/>
      <c r="S46" s="84"/>
      <c r="T46" s="348"/>
    </row>
    <row r="47" spans="1:20" ht="12.75" customHeight="1" x14ac:dyDescent="0.2">
      <c r="A47" s="405"/>
      <c r="B47" s="400"/>
      <c r="C47" s="364" t="s">
        <v>428</v>
      </c>
      <c r="D47" s="364"/>
      <c r="E47" s="364"/>
      <c r="F47" s="364"/>
      <c r="G47" s="364"/>
      <c r="H47" s="364"/>
      <c r="I47" s="403"/>
      <c r="J47" s="413"/>
      <c r="K47" s="81"/>
      <c r="L47" s="361"/>
      <c r="M47" s="85"/>
      <c r="N47" s="83"/>
      <c r="O47" s="84"/>
      <c r="P47" s="84"/>
      <c r="Q47" s="84"/>
      <c r="R47" s="84"/>
      <c r="S47" s="84"/>
      <c r="T47" s="348"/>
    </row>
    <row r="48" spans="1:20" ht="12.75" customHeight="1" x14ac:dyDescent="0.2">
      <c r="A48" s="405"/>
      <c r="B48" s="400"/>
      <c r="C48" s="364"/>
      <c r="D48" s="364"/>
      <c r="E48" s="364"/>
      <c r="F48" s="364"/>
      <c r="G48" s="364"/>
      <c r="H48" s="364"/>
      <c r="I48" s="403"/>
      <c r="J48" s="413"/>
      <c r="K48" s="81"/>
      <c r="L48" s="361"/>
      <c r="M48" s="85"/>
      <c r="N48" s="83"/>
      <c r="O48" s="84"/>
      <c r="P48" s="84"/>
      <c r="Q48" s="84"/>
      <c r="R48" s="84"/>
      <c r="S48" s="84"/>
      <c r="T48" s="348"/>
    </row>
    <row r="49" spans="1:20" ht="12.75" customHeight="1" x14ac:dyDescent="0.2">
      <c r="A49" s="405"/>
      <c r="B49" s="400"/>
      <c r="C49" s="364"/>
      <c r="D49" s="364"/>
      <c r="E49" s="364"/>
      <c r="F49" s="364"/>
      <c r="G49" s="364"/>
      <c r="H49" s="364"/>
      <c r="I49" s="403"/>
      <c r="J49" s="413"/>
      <c r="K49" s="81"/>
      <c r="L49" s="361"/>
      <c r="M49" s="85"/>
      <c r="N49" s="83"/>
      <c r="O49" s="84"/>
      <c r="P49" s="84"/>
      <c r="Q49" s="84"/>
      <c r="R49" s="84"/>
      <c r="S49" s="84"/>
      <c r="T49" s="348"/>
    </row>
    <row r="50" spans="1:20" ht="12.75" customHeight="1" x14ac:dyDescent="0.2">
      <c r="A50" s="405"/>
      <c r="B50" s="400"/>
      <c r="C50" s="364"/>
      <c r="D50" s="364"/>
      <c r="E50" s="364"/>
      <c r="F50" s="364"/>
      <c r="G50" s="364"/>
      <c r="H50" s="364"/>
      <c r="I50" s="403"/>
      <c r="J50" s="413"/>
      <c r="K50" s="81"/>
      <c r="L50" s="361"/>
      <c r="M50" s="85"/>
      <c r="N50" s="83"/>
      <c r="O50" s="84"/>
      <c r="P50" s="84"/>
      <c r="Q50" s="84"/>
      <c r="R50" s="84"/>
      <c r="S50" s="84"/>
      <c r="T50" s="348"/>
    </row>
    <row r="51" spans="1:20" ht="12.75" customHeight="1" x14ac:dyDescent="0.2">
      <c r="A51" s="405"/>
      <c r="B51" s="400"/>
      <c r="C51" s="364"/>
      <c r="D51" s="364"/>
      <c r="E51" s="364"/>
      <c r="F51" s="364"/>
      <c r="G51" s="364"/>
      <c r="H51" s="364"/>
      <c r="I51" s="403"/>
      <c r="J51" s="413"/>
      <c r="K51" s="81"/>
      <c r="L51" s="361"/>
      <c r="M51" s="85"/>
      <c r="N51" s="83"/>
      <c r="O51" s="84"/>
      <c r="P51" s="84"/>
      <c r="Q51" s="84"/>
      <c r="R51" s="84"/>
      <c r="S51" s="84"/>
      <c r="T51" s="348"/>
    </row>
    <row r="52" spans="1:20" ht="12.75" customHeight="1" x14ac:dyDescent="0.2">
      <c r="A52" s="405"/>
      <c r="B52" s="400"/>
      <c r="C52" s="364"/>
      <c r="D52" s="364"/>
      <c r="E52" s="364"/>
      <c r="F52" s="364"/>
      <c r="G52" s="364"/>
      <c r="H52" s="364"/>
      <c r="I52" s="403"/>
      <c r="J52" s="413"/>
      <c r="K52" s="81"/>
      <c r="L52" s="361"/>
      <c r="M52" s="85"/>
      <c r="N52" s="83"/>
      <c r="O52" s="84"/>
      <c r="P52" s="84"/>
      <c r="Q52" s="84"/>
      <c r="R52" s="84"/>
      <c r="S52" s="84"/>
      <c r="T52" s="348"/>
    </row>
    <row r="53" spans="1:20" ht="12.75" customHeight="1" x14ac:dyDescent="0.2">
      <c r="A53" s="405"/>
      <c r="B53" s="400"/>
      <c r="C53" s="364"/>
      <c r="D53" s="364"/>
      <c r="E53" s="364"/>
      <c r="F53" s="364"/>
      <c r="G53" s="364"/>
      <c r="H53" s="364"/>
      <c r="I53" s="403"/>
      <c r="J53" s="413"/>
      <c r="K53" s="81"/>
      <c r="L53" s="361"/>
      <c r="M53" s="85"/>
      <c r="N53" s="83"/>
      <c r="O53" s="84"/>
      <c r="P53" s="84"/>
      <c r="Q53" s="84"/>
      <c r="R53" s="84"/>
      <c r="S53" s="84"/>
      <c r="T53" s="348"/>
    </row>
    <row r="54" spans="1:20" ht="12.75" customHeight="1" x14ac:dyDescent="0.2">
      <c r="A54" s="405"/>
      <c r="B54" s="400"/>
      <c r="C54" s="364"/>
      <c r="D54" s="364"/>
      <c r="E54" s="364"/>
      <c r="F54" s="364"/>
      <c r="G54" s="364"/>
      <c r="H54" s="364"/>
      <c r="I54" s="403"/>
      <c r="J54" s="413"/>
      <c r="K54" s="81"/>
      <c r="L54" s="361"/>
      <c r="M54" s="85"/>
      <c r="N54" s="83"/>
      <c r="O54" s="84"/>
      <c r="P54" s="84"/>
      <c r="Q54" s="84"/>
      <c r="R54" s="84"/>
      <c r="S54" s="84"/>
      <c r="T54" s="348"/>
    </row>
    <row r="55" spans="1:20" ht="12.75" customHeight="1" x14ac:dyDescent="0.2">
      <c r="A55" s="405"/>
      <c r="B55" s="400"/>
      <c r="C55" s="364"/>
      <c r="D55" s="364"/>
      <c r="E55" s="364"/>
      <c r="F55" s="364"/>
      <c r="G55" s="364"/>
      <c r="H55" s="364"/>
      <c r="I55" s="403"/>
      <c r="J55" s="413"/>
      <c r="K55" s="81"/>
      <c r="L55" s="361"/>
      <c r="M55" s="85"/>
      <c r="N55" s="83"/>
      <c r="O55" s="84"/>
      <c r="P55" s="84"/>
      <c r="Q55" s="84"/>
      <c r="R55" s="84"/>
      <c r="S55" s="84"/>
      <c r="T55" s="348"/>
    </row>
    <row r="56" spans="1:20" ht="12.75" customHeight="1" x14ac:dyDescent="0.2">
      <c r="A56" s="405"/>
      <c r="B56" s="400"/>
      <c r="C56" s="364"/>
      <c r="D56" s="364"/>
      <c r="E56" s="364"/>
      <c r="F56" s="364"/>
      <c r="G56" s="364"/>
      <c r="H56" s="364"/>
      <c r="I56" s="403"/>
      <c r="J56" s="413"/>
      <c r="K56" s="81"/>
      <c r="L56" s="361"/>
      <c r="M56" s="85"/>
      <c r="N56" s="83"/>
      <c r="O56" s="84"/>
      <c r="P56" s="84"/>
      <c r="Q56" s="84"/>
      <c r="R56" s="84"/>
      <c r="S56" s="84"/>
      <c r="T56" s="348"/>
    </row>
    <row r="57" spans="1:20" ht="12.75" customHeight="1" x14ac:dyDescent="0.2">
      <c r="A57" s="405"/>
      <c r="B57" s="400"/>
      <c r="C57" s="79"/>
      <c r="D57" s="79"/>
      <c r="E57" s="79"/>
      <c r="F57" s="79"/>
      <c r="G57" s="79"/>
      <c r="H57" s="79"/>
      <c r="I57" s="403"/>
      <c r="J57" s="413"/>
      <c r="K57" s="81"/>
      <c r="L57" s="361"/>
      <c r="M57" s="85"/>
      <c r="N57" s="83"/>
      <c r="O57" s="84"/>
      <c r="P57" s="84"/>
      <c r="Q57" s="84"/>
      <c r="R57" s="84"/>
      <c r="S57" s="84"/>
      <c r="T57" s="348"/>
    </row>
    <row r="58" spans="1:20" ht="12.75" customHeight="1" x14ac:dyDescent="0.2">
      <c r="A58" s="405"/>
      <c r="B58" s="400"/>
      <c r="C58" s="364" t="s">
        <v>429</v>
      </c>
      <c r="D58" s="364"/>
      <c r="E58" s="364"/>
      <c r="F58" s="364"/>
      <c r="G58" s="364"/>
      <c r="H58" s="364"/>
      <c r="I58" s="403"/>
      <c r="J58" s="413"/>
      <c r="K58" s="81"/>
      <c r="L58" s="361"/>
      <c r="M58" s="85"/>
      <c r="N58" s="83"/>
      <c r="O58" s="84"/>
      <c r="P58" s="84"/>
      <c r="Q58" s="84"/>
      <c r="R58" s="84"/>
      <c r="S58" s="84"/>
      <c r="T58" s="348"/>
    </row>
    <row r="59" spans="1:20" ht="12.75" customHeight="1" x14ac:dyDescent="0.2">
      <c r="A59" s="405"/>
      <c r="B59" s="400"/>
      <c r="C59" s="364"/>
      <c r="D59" s="364"/>
      <c r="E59" s="364"/>
      <c r="F59" s="364"/>
      <c r="G59" s="364"/>
      <c r="H59" s="364"/>
      <c r="I59" s="403"/>
      <c r="J59" s="413"/>
      <c r="K59" s="81"/>
      <c r="L59" s="361"/>
      <c r="M59" s="85"/>
      <c r="N59" s="83"/>
      <c r="O59" s="84"/>
      <c r="P59" s="84"/>
      <c r="Q59" s="84"/>
      <c r="R59" s="84"/>
      <c r="S59" s="84"/>
      <c r="T59" s="348"/>
    </row>
    <row r="60" spans="1:20" ht="12.75" customHeight="1" x14ac:dyDescent="0.2">
      <c r="A60" s="405"/>
      <c r="B60" s="400"/>
      <c r="C60" s="364"/>
      <c r="D60" s="364"/>
      <c r="E60" s="364"/>
      <c r="F60" s="364"/>
      <c r="G60" s="364"/>
      <c r="H60" s="364"/>
      <c r="I60" s="403"/>
      <c r="J60" s="413"/>
      <c r="K60" s="81"/>
      <c r="L60" s="361"/>
      <c r="M60" s="85"/>
      <c r="N60" s="83"/>
      <c r="O60" s="84"/>
      <c r="P60" s="84"/>
      <c r="Q60" s="84"/>
      <c r="R60" s="84"/>
      <c r="S60" s="84"/>
      <c r="T60" s="348"/>
    </row>
    <row r="61" spans="1:20" ht="12.75" customHeight="1" x14ac:dyDescent="0.2">
      <c r="A61" s="405"/>
      <c r="B61" s="400"/>
      <c r="C61" s="364"/>
      <c r="D61" s="364"/>
      <c r="E61" s="364"/>
      <c r="F61" s="364"/>
      <c r="G61" s="364"/>
      <c r="H61" s="364"/>
      <c r="I61" s="403"/>
      <c r="J61" s="413"/>
      <c r="K61" s="81"/>
      <c r="L61" s="361"/>
      <c r="M61" s="85"/>
      <c r="N61" s="83"/>
      <c r="O61" s="84"/>
      <c r="P61" s="84"/>
      <c r="Q61" s="84"/>
      <c r="R61" s="84"/>
      <c r="S61" s="84"/>
      <c r="T61" s="348"/>
    </row>
    <row r="62" spans="1:20" ht="12.75" customHeight="1" x14ac:dyDescent="0.2">
      <c r="A62" s="405"/>
      <c r="B62" s="400"/>
      <c r="C62" s="364"/>
      <c r="D62" s="364"/>
      <c r="E62" s="364"/>
      <c r="F62" s="364"/>
      <c r="G62" s="364"/>
      <c r="H62" s="364"/>
      <c r="I62" s="403"/>
      <c r="J62" s="413"/>
      <c r="K62" s="81"/>
      <c r="L62" s="361"/>
      <c r="M62" s="85"/>
      <c r="N62" s="83"/>
      <c r="O62" s="84"/>
      <c r="P62" s="84"/>
      <c r="Q62" s="84"/>
      <c r="R62" s="84"/>
      <c r="S62" s="84"/>
      <c r="T62" s="348"/>
    </row>
    <row r="63" spans="1:20" ht="12.75" customHeight="1" x14ac:dyDescent="0.2">
      <c r="A63" s="405"/>
      <c r="B63" s="400"/>
      <c r="C63" s="364"/>
      <c r="D63" s="364"/>
      <c r="E63" s="364"/>
      <c r="F63" s="364"/>
      <c r="G63" s="364"/>
      <c r="H63" s="364"/>
      <c r="I63" s="403"/>
      <c r="J63" s="413"/>
      <c r="K63" s="81"/>
      <c r="L63" s="361"/>
      <c r="M63" s="85"/>
      <c r="N63" s="83"/>
      <c r="O63" s="84"/>
      <c r="P63" s="84"/>
      <c r="Q63" s="84"/>
      <c r="R63" s="84"/>
      <c r="S63" s="84"/>
      <c r="T63" s="348"/>
    </row>
    <row r="64" spans="1:20" ht="12.75" customHeight="1" x14ac:dyDescent="0.2">
      <c r="A64" s="405"/>
      <c r="B64" s="400"/>
      <c r="C64" s="52"/>
      <c r="D64" s="52"/>
      <c r="E64" s="52"/>
      <c r="F64" s="52"/>
      <c r="G64" s="52"/>
      <c r="H64" s="52"/>
      <c r="I64" s="403"/>
      <c r="J64" s="413"/>
      <c r="K64" s="81"/>
      <c r="L64" s="361"/>
      <c r="M64" s="85"/>
      <c r="N64" s="83"/>
      <c r="O64" s="84"/>
      <c r="P64" s="84"/>
      <c r="Q64" s="84"/>
      <c r="R64" s="84"/>
      <c r="S64" s="84"/>
      <c r="T64" s="348"/>
    </row>
    <row r="65" spans="1:20" ht="12.75" customHeight="1" x14ac:dyDescent="0.2">
      <c r="A65" s="405"/>
      <c r="B65" s="400"/>
      <c r="C65" s="341" t="s">
        <v>81</v>
      </c>
      <c r="D65" s="381"/>
      <c r="E65" s="381"/>
      <c r="F65" s="381"/>
      <c r="G65" s="381"/>
      <c r="H65" s="381"/>
      <c r="I65" s="403"/>
      <c r="J65" s="413"/>
      <c r="K65" s="81"/>
      <c r="L65" s="361"/>
      <c r="M65" s="85"/>
      <c r="N65" s="83"/>
      <c r="O65" s="84"/>
      <c r="P65" s="84"/>
      <c r="Q65" s="84"/>
      <c r="R65" s="84"/>
      <c r="S65" s="84"/>
      <c r="T65" s="348"/>
    </row>
    <row r="66" spans="1:20" ht="12.75" customHeight="1" x14ac:dyDescent="0.2">
      <c r="A66" s="405"/>
      <c r="B66" s="400"/>
      <c r="C66" s="59" t="s">
        <v>385</v>
      </c>
      <c r="D66" s="342" t="s">
        <v>430</v>
      </c>
      <c r="E66" s="342"/>
      <c r="F66" s="342"/>
      <c r="G66" s="342"/>
      <c r="H66" s="342"/>
      <c r="I66" s="403"/>
      <c r="J66" s="413"/>
      <c r="K66" s="81"/>
      <c r="L66" s="361"/>
      <c r="M66" s="85"/>
      <c r="N66" s="83"/>
      <c r="O66" s="84"/>
      <c r="P66" s="84"/>
      <c r="Q66" s="84"/>
      <c r="R66" s="84"/>
      <c r="S66" s="84"/>
      <c r="T66" s="348"/>
    </row>
    <row r="67" spans="1:20" ht="31.5" customHeight="1" x14ac:dyDescent="0.2">
      <c r="A67" s="405"/>
      <c r="B67" s="400"/>
      <c r="C67" s="60" t="s">
        <v>324</v>
      </c>
      <c r="D67" s="419" t="s">
        <v>390</v>
      </c>
      <c r="E67" s="419"/>
      <c r="F67" s="419"/>
      <c r="G67" s="419"/>
      <c r="H67" s="419"/>
      <c r="I67" s="403"/>
      <c r="J67" s="413"/>
      <c r="K67" s="81"/>
      <c r="L67" s="82"/>
      <c r="M67" s="82"/>
      <c r="N67" s="86"/>
      <c r="O67" s="87"/>
      <c r="P67" s="87"/>
      <c r="Q67" s="87"/>
      <c r="R67" s="87"/>
      <c r="S67" s="87"/>
      <c r="T67" s="348"/>
    </row>
    <row r="68" spans="1:20" ht="45" customHeight="1" x14ac:dyDescent="0.2">
      <c r="A68" s="405"/>
      <c r="B68" s="400"/>
      <c r="C68" s="61" t="s">
        <v>386</v>
      </c>
      <c r="D68" s="419" t="s">
        <v>395</v>
      </c>
      <c r="E68" s="419"/>
      <c r="F68" s="419"/>
      <c r="G68" s="419"/>
      <c r="H68" s="419"/>
      <c r="I68" s="403"/>
      <c r="J68" s="413"/>
      <c r="K68" s="81"/>
      <c r="L68" s="82"/>
      <c r="N68" s="86"/>
      <c r="O68" s="88"/>
      <c r="P68" s="88"/>
      <c r="Q68" s="362"/>
      <c r="R68" s="362"/>
      <c r="S68" s="88"/>
      <c r="T68" s="348"/>
    </row>
    <row r="69" spans="1:20" ht="36.75" customHeight="1" x14ac:dyDescent="0.2">
      <c r="A69" s="405"/>
      <c r="B69" s="400"/>
      <c r="C69" s="61" t="s">
        <v>387</v>
      </c>
      <c r="D69" s="419" t="s">
        <v>391</v>
      </c>
      <c r="E69" s="419"/>
      <c r="F69" s="419"/>
      <c r="G69" s="419"/>
      <c r="H69" s="419"/>
      <c r="I69" s="403"/>
      <c r="J69" s="413"/>
      <c r="K69" s="81"/>
      <c r="L69" s="341" t="s">
        <v>392</v>
      </c>
      <c r="M69" s="341"/>
      <c r="N69" s="341"/>
      <c r="O69" s="341"/>
      <c r="P69" s="341"/>
      <c r="Q69" s="341"/>
      <c r="R69" s="341"/>
      <c r="S69" s="341"/>
      <c r="T69" s="348"/>
    </row>
    <row r="70" spans="1:20" ht="36" customHeight="1" x14ac:dyDescent="0.2">
      <c r="A70" s="405"/>
      <c r="B70" s="400"/>
      <c r="C70" s="61" t="s">
        <v>388</v>
      </c>
      <c r="D70" s="419" t="s">
        <v>389</v>
      </c>
      <c r="E70" s="419"/>
      <c r="F70" s="419"/>
      <c r="G70" s="419"/>
      <c r="H70" s="419"/>
      <c r="I70" s="403"/>
      <c r="J70" s="413"/>
      <c r="K70" s="81"/>
      <c r="L70" s="341" t="s">
        <v>484</v>
      </c>
      <c r="M70" s="341"/>
      <c r="N70" s="341"/>
      <c r="O70" s="341"/>
      <c r="P70" s="341"/>
      <c r="Q70" s="341"/>
      <c r="R70" s="341"/>
      <c r="S70" s="341"/>
      <c r="T70" s="348"/>
    </row>
    <row r="71" spans="1:20" ht="11.25" customHeight="1" thickBot="1" x14ac:dyDescent="0.25">
      <c r="A71" s="406"/>
      <c r="B71" s="400"/>
      <c r="C71" s="417"/>
      <c r="D71" s="417"/>
      <c r="E71" s="417"/>
      <c r="F71" s="417"/>
      <c r="G71" s="417"/>
      <c r="H71" s="417"/>
      <c r="I71" s="403"/>
      <c r="J71" s="413"/>
      <c r="K71" s="415"/>
      <c r="L71" s="415"/>
      <c r="M71" s="415"/>
      <c r="N71" s="415"/>
      <c r="O71" s="415"/>
      <c r="P71" s="415"/>
      <c r="Q71" s="415"/>
      <c r="R71" s="415"/>
      <c r="S71" s="415"/>
      <c r="T71" s="416"/>
    </row>
    <row r="72" spans="1:20" ht="32.25" customHeight="1" x14ac:dyDescent="0.2">
      <c r="A72" s="24" t="s">
        <v>28</v>
      </c>
      <c r="B72" s="399"/>
      <c r="C72" s="408" t="s">
        <v>431</v>
      </c>
      <c r="D72" s="408"/>
      <c r="E72" s="408"/>
      <c r="F72" s="408"/>
      <c r="G72" s="408"/>
      <c r="H72" s="408"/>
      <c r="I72" s="350"/>
      <c r="J72" s="412"/>
      <c r="K72" s="418"/>
      <c r="L72" s="418"/>
      <c r="M72" s="418"/>
      <c r="N72" s="418"/>
      <c r="O72" s="418"/>
      <c r="P72" s="418"/>
      <c r="Q72" s="418"/>
      <c r="R72" s="47"/>
      <c r="S72" s="47"/>
      <c r="T72" s="347"/>
    </row>
    <row r="73" spans="1:20" ht="25.5" customHeight="1" x14ac:dyDescent="0.2">
      <c r="A73" s="387" t="s">
        <v>30</v>
      </c>
      <c r="B73" s="400"/>
      <c r="C73" s="409" t="s">
        <v>485</v>
      </c>
      <c r="D73" s="409"/>
      <c r="E73" s="409"/>
      <c r="F73" s="409"/>
      <c r="G73" s="409"/>
      <c r="H73" s="409"/>
      <c r="I73" s="351"/>
      <c r="J73" s="413"/>
      <c r="K73" s="343" t="s">
        <v>51</v>
      </c>
      <c r="L73" s="343"/>
      <c r="M73" s="343" t="s">
        <v>48</v>
      </c>
      <c r="N73" s="343"/>
      <c r="O73" s="343"/>
      <c r="P73" s="343" t="s">
        <v>49</v>
      </c>
      <c r="Q73" s="343"/>
      <c r="R73" s="343"/>
      <c r="S73" s="343"/>
      <c r="T73" s="348"/>
    </row>
    <row r="74" spans="1:20" ht="24.95" customHeight="1" x14ac:dyDescent="0.2">
      <c r="A74" s="387"/>
      <c r="B74" s="400"/>
      <c r="C74" s="410" t="s">
        <v>432</v>
      </c>
      <c r="D74" s="364"/>
      <c r="E74" s="364"/>
      <c r="F74" s="364"/>
      <c r="G74" s="364"/>
      <c r="H74" s="364"/>
      <c r="I74" s="351"/>
      <c r="J74" s="413"/>
      <c r="K74" s="343"/>
      <c r="L74" s="343"/>
      <c r="M74" s="343"/>
      <c r="N74" s="343"/>
      <c r="O74" s="343"/>
      <c r="P74" s="343"/>
      <c r="Q74" s="343"/>
      <c r="R74" s="343"/>
      <c r="S74" s="343"/>
      <c r="T74" s="348"/>
    </row>
    <row r="75" spans="1:20" ht="23.25" customHeight="1" x14ac:dyDescent="0.2">
      <c r="A75" s="387"/>
      <c r="B75" s="400"/>
      <c r="C75" s="342" t="s">
        <v>102</v>
      </c>
      <c r="D75" s="342"/>
      <c r="E75" s="342"/>
      <c r="F75" s="342"/>
      <c r="G75" s="342"/>
      <c r="H75" s="342"/>
      <c r="I75" s="351"/>
      <c r="J75" s="413"/>
      <c r="K75" s="353" t="s">
        <v>393</v>
      </c>
      <c r="L75" s="353"/>
      <c r="M75" s="345" t="s">
        <v>44</v>
      </c>
      <c r="N75" s="345"/>
      <c r="O75" s="345"/>
      <c r="P75" s="344" t="s">
        <v>486</v>
      </c>
      <c r="Q75" s="344"/>
      <c r="R75" s="344"/>
      <c r="S75" s="344"/>
      <c r="T75" s="348"/>
    </row>
    <row r="76" spans="1:20" ht="24.95" customHeight="1" x14ac:dyDescent="0.2">
      <c r="A76" s="387"/>
      <c r="B76" s="400"/>
      <c r="C76" s="410" t="s">
        <v>433</v>
      </c>
      <c r="D76" s="364"/>
      <c r="E76" s="364"/>
      <c r="F76" s="364"/>
      <c r="G76" s="364"/>
      <c r="H76" s="364"/>
      <c r="I76" s="351"/>
      <c r="J76" s="413"/>
      <c r="K76" s="353"/>
      <c r="L76" s="353"/>
      <c r="M76" s="345"/>
      <c r="N76" s="345"/>
      <c r="O76" s="345"/>
      <c r="P76" s="344"/>
      <c r="Q76" s="344"/>
      <c r="R76" s="344"/>
      <c r="S76" s="344"/>
      <c r="T76" s="348"/>
    </row>
    <row r="77" spans="1:20" ht="24.95" customHeight="1" x14ac:dyDescent="0.2">
      <c r="A77" s="387"/>
      <c r="B77" s="400"/>
      <c r="C77" s="364"/>
      <c r="D77" s="364"/>
      <c r="E77" s="364"/>
      <c r="F77" s="364"/>
      <c r="G77" s="364"/>
      <c r="H77" s="364"/>
      <c r="I77" s="351"/>
      <c r="J77" s="413"/>
      <c r="K77" s="353"/>
      <c r="L77" s="353"/>
      <c r="M77" s="345"/>
      <c r="N77" s="345"/>
      <c r="O77" s="345"/>
      <c r="P77" s="344"/>
      <c r="Q77" s="344"/>
      <c r="R77" s="344"/>
      <c r="S77" s="344"/>
      <c r="T77" s="348"/>
    </row>
    <row r="78" spans="1:20" ht="24.95" customHeight="1" x14ac:dyDescent="0.2">
      <c r="A78" s="387"/>
      <c r="B78" s="400"/>
      <c r="C78" s="364"/>
      <c r="D78" s="364"/>
      <c r="E78" s="364"/>
      <c r="F78" s="364"/>
      <c r="G78" s="364"/>
      <c r="H78" s="364"/>
      <c r="I78" s="351"/>
      <c r="J78" s="413"/>
      <c r="K78" s="353"/>
      <c r="L78" s="353"/>
      <c r="M78" s="345"/>
      <c r="N78" s="345"/>
      <c r="O78" s="345"/>
      <c r="P78" s="344"/>
      <c r="Q78" s="344"/>
      <c r="R78" s="344"/>
      <c r="S78" s="344"/>
      <c r="T78" s="348"/>
    </row>
    <row r="79" spans="1:20" ht="24.95" customHeight="1" x14ac:dyDescent="0.2">
      <c r="A79" s="387"/>
      <c r="B79" s="400"/>
      <c r="C79" s="341" t="s">
        <v>29</v>
      </c>
      <c r="D79" s="341"/>
      <c r="E79" s="341"/>
      <c r="F79" s="341"/>
      <c r="G79" s="341"/>
      <c r="H79" s="341"/>
      <c r="I79" s="351"/>
      <c r="J79" s="413"/>
      <c r="K79" s="353"/>
      <c r="L79" s="353"/>
      <c r="M79" s="345"/>
      <c r="N79" s="345"/>
      <c r="O79" s="345"/>
      <c r="P79" s="344"/>
      <c r="Q79" s="344"/>
      <c r="R79" s="344"/>
      <c r="S79" s="344"/>
      <c r="T79" s="348"/>
    </row>
    <row r="80" spans="1:20" ht="23.1" customHeight="1" x14ac:dyDescent="0.2">
      <c r="A80" s="387"/>
      <c r="B80" s="400"/>
      <c r="C80" s="364" t="s">
        <v>103</v>
      </c>
      <c r="D80" s="364"/>
      <c r="E80" s="364"/>
      <c r="F80" s="364"/>
      <c r="G80" s="364"/>
      <c r="H80" s="364"/>
      <c r="I80" s="351"/>
      <c r="J80" s="413"/>
      <c r="K80" s="353"/>
      <c r="L80" s="353"/>
      <c r="M80" s="345"/>
      <c r="N80" s="345"/>
      <c r="O80" s="345"/>
      <c r="P80" s="344"/>
      <c r="Q80" s="344"/>
      <c r="R80" s="344"/>
      <c r="S80" s="344"/>
      <c r="T80" s="348"/>
    </row>
    <row r="81" spans="1:20" ht="23.1" customHeight="1" x14ac:dyDescent="0.2">
      <c r="A81" s="387"/>
      <c r="B81" s="400"/>
      <c r="C81" s="364"/>
      <c r="D81" s="364"/>
      <c r="E81" s="364"/>
      <c r="F81" s="364"/>
      <c r="G81" s="364"/>
      <c r="H81" s="364"/>
      <c r="I81" s="351"/>
      <c r="J81" s="413"/>
      <c r="K81" s="355" t="s">
        <v>396</v>
      </c>
      <c r="L81" s="355"/>
      <c r="M81" s="345" t="s">
        <v>45</v>
      </c>
      <c r="N81" s="345"/>
      <c r="O81" s="345"/>
      <c r="P81" s="344" t="s">
        <v>487</v>
      </c>
      <c r="Q81" s="344"/>
      <c r="R81" s="344"/>
      <c r="S81" s="344"/>
      <c r="T81" s="348"/>
    </row>
    <row r="82" spans="1:20" ht="23.1" customHeight="1" x14ac:dyDescent="0.2">
      <c r="A82" s="387"/>
      <c r="B82" s="400"/>
      <c r="C82" s="364"/>
      <c r="D82" s="364"/>
      <c r="E82" s="364"/>
      <c r="F82" s="364"/>
      <c r="G82" s="364"/>
      <c r="H82" s="364"/>
      <c r="I82" s="351"/>
      <c r="J82" s="413"/>
      <c r="K82" s="355"/>
      <c r="L82" s="355"/>
      <c r="M82" s="345"/>
      <c r="N82" s="345"/>
      <c r="O82" s="345"/>
      <c r="P82" s="344"/>
      <c r="Q82" s="344"/>
      <c r="R82" s="344"/>
      <c r="S82" s="344"/>
      <c r="T82" s="348"/>
    </row>
    <row r="83" spans="1:20" ht="23.1" customHeight="1" x14ac:dyDescent="0.2">
      <c r="A83" s="387"/>
      <c r="B83" s="400"/>
      <c r="C83" s="341" t="s">
        <v>104</v>
      </c>
      <c r="D83" s="341"/>
      <c r="E83" s="341"/>
      <c r="F83" s="341"/>
      <c r="G83" s="341"/>
      <c r="H83" s="341"/>
      <c r="I83" s="351"/>
      <c r="J83" s="413"/>
      <c r="K83" s="355"/>
      <c r="L83" s="355"/>
      <c r="M83" s="345"/>
      <c r="N83" s="345"/>
      <c r="O83" s="345"/>
      <c r="P83" s="344"/>
      <c r="Q83" s="344"/>
      <c r="R83" s="344"/>
      <c r="S83" s="344"/>
      <c r="T83" s="348"/>
    </row>
    <row r="84" spans="1:20" ht="23.1" customHeight="1" x14ac:dyDescent="0.2">
      <c r="A84" s="387"/>
      <c r="B84" s="400"/>
      <c r="C84" s="410" t="s">
        <v>86</v>
      </c>
      <c r="D84" s="342"/>
      <c r="E84" s="342"/>
      <c r="F84" s="342"/>
      <c r="G84" s="342"/>
      <c r="H84" s="342"/>
      <c r="I84" s="351"/>
      <c r="J84" s="413"/>
      <c r="K84" s="355"/>
      <c r="L84" s="355"/>
      <c r="M84" s="345"/>
      <c r="N84" s="345"/>
      <c r="O84" s="345"/>
      <c r="P84" s="344"/>
      <c r="Q84" s="344"/>
      <c r="R84" s="344"/>
      <c r="S84" s="344"/>
      <c r="T84" s="348"/>
    </row>
    <row r="85" spans="1:20" ht="23.1" customHeight="1" x14ac:dyDescent="0.2">
      <c r="A85" s="387"/>
      <c r="B85" s="400"/>
      <c r="C85" s="342"/>
      <c r="D85" s="342"/>
      <c r="E85" s="342"/>
      <c r="F85" s="342"/>
      <c r="G85" s="342"/>
      <c r="H85" s="342"/>
      <c r="I85" s="351"/>
      <c r="J85" s="413"/>
      <c r="K85" s="355"/>
      <c r="L85" s="355"/>
      <c r="M85" s="345"/>
      <c r="N85" s="345"/>
      <c r="O85" s="345"/>
      <c r="P85" s="344"/>
      <c r="Q85" s="344"/>
      <c r="R85" s="344"/>
      <c r="S85" s="344"/>
      <c r="T85" s="348"/>
    </row>
    <row r="86" spans="1:20" ht="23.1" customHeight="1" x14ac:dyDescent="0.2">
      <c r="A86" s="387"/>
      <c r="B86" s="400"/>
      <c r="C86" s="341" t="s">
        <v>80</v>
      </c>
      <c r="D86" s="341"/>
      <c r="E86" s="341"/>
      <c r="F86" s="341"/>
      <c r="G86" s="341"/>
      <c r="H86" s="341"/>
      <c r="I86" s="351"/>
      <c r="J86" s="413"/>
      <c r="K86" s="355"/>
      <c r="L86" s="355"/>
      <c r="M86" s="345"/>
      <c r="N86" s="345"/>
      <c r="O86" s="345"/>
      <c r="P86" s="344"/>
      <c r="Q86" s="344"/>
      <c r="R86" s="344"/>
      <c r="S86" s="344"/>
      <c r="T86" s="348"/>
    </row>
    <row r="87" spans="1:20" ht="23.1" customHeight="1" x14ac:dyDescent="0.2">
      <c r="A87" s="387"/>
      <c r="B87" s="400"/>
      <c r="C87" s="381" t="s">
        <v>79</v>
      </c>
      <c r="D87" s="381"/>
      <c r="E87" s="381"/>
      <c r="F87" s="381"/>
      <c r="G87" s="381"/>
      <c r="H87" s="381"/>
      <c r="I87" s="351"/>
      <c r="J87" s="413"/>
      <c r="K87" s="354" t="s">
        <v>394</v>
      </c>
      <c r="L87" s="354"/>
      <c r="M87" s="357" t="s">
        <v>46</v>
      </c>
      <c r="N87" s="357"/>
      <c r="O87" s="357"/>
      <c r="P87" s="356" t="s">
        <v>74</v>
      </c>
      <c r="Q87" s="356"/>
      <c r="R87" s="356"/>
      <c r="S87" s="356"/>
      <c r="T87" s="348"/>
    </row>
    <row r="88" spans="1:20" ht="23.1" customHeight="1" x14ac:dyDescent="0.2">
      <c r="A88" s="387"/>
      <c r="B88" s="400"/>
      <c r="C88" s="381"/>
      <c r="D88" s="381"/>
      <c r="E88" s="381"/>
      <c r="F88" s="381"/>
      <c r="G88" s="381"/>
      <c r="H88" s="381"/>
      <c r="I88" s="351"/>
      <c r="J88" s="413"/>
      <c r="K88" s="354"/>
      <c r="L88" s="354"/>
      <c r="M88" s="357"/>
      <c r="N88" s="357"/>
      <c r="O88" s="357"/>
      <c r="P88" s="356"/>
      <c r="Q88" s="356"/>
      <c r="R88" s="356"/>
      <c r="S88" s="356"/>
      <c r="T88" s="348"/>
    </row>
    <row r="89" spans="1:20" ht="23.1" customHeight="1" x14ac:dyDescent="0.2">
      <c r="A89" s="387"/>
      <c r="B89" s="400"/>
      <c r="C89" s="341" t="s">
        <v>62</v>
      </c>
      <c r="D89" s="341"/>
      <c r="E89" s="341"/>
      <c r="F89" s="341"/>
      <c r="G89" s="341"/>
      <c r="H89" s="341"/>
      <c r="I89" s="351"/>
      <c r="J89" s="413"/>
      <c r="K89" s="354"/>
      <c r="L89" s="354"/>
      <c r="M89" s="357"/>
      <c r="N89" s="357"/>
      <c r="O89" s="357"/>
      <c r="P89" s="356"/>
      <c r="Q89" s="356"/>
      <c r="R89" s="356"/>
      <c r="S89" s="356"/>
      <c r="T89" s="348"/>
    </row>
    <row r="90" spans="1:20" ht="23.1" customHeight="1" x14ac:dyDescent="0.2">
      <c r="A90" s="387"/>
      <c r="B90" s="400"/>
      <c r="C90" s="381" t="s">
        <v>414</v>
      </c>
      <c r="D90" s="381"/>
      <c r="E90" s="381"/>
      <c r="F90" s="381"/>
      <c r="G90" s="381"/>
      <c r="H90" s="381"/>
      <c r="I90" s="351"/>
      <c r="J90" s="413"/>
      <c r="K90" s="354"/>
      <c r="L90" s="354"/>
      <c r="M90" s="357"/>
      <c r="N90" s="357"/>
      <c r="O90" s="357"/>
      <c r="P90" s="356"/>
      <c r="Q90" s="356"/>
      <c r="R90" s="356"/>
      <c r="S90" s="356"/>
      <c r="T90" s="348"/>
    </row>
    <row r="91" spans="1:20" ht="23.1" customHeight="1" x14ac:dyDescent="0.2">
      <c r="A91" s="387"/>
      <c r="B91" s="400"/>
      <c r="C91" s="381"/>
      <c r="D91" s="381"/>
      <c r="E91" s="381"/>
      <c r="F91" s="381"/>
      <c r="G91" s="381"/>
      <c r="H91" s="381"/>
      <c r="I91" s="351"/>
      <c r="J91" s="413"/>
      <c r="K91" s="354"/>
      <c r="L91" s="354"/>
      <c r="M91" s="357"/>
      <c r="N91" s="357"/>
      <c r="O91" s="357"/>
      <c r="P91" s="356"/>
      <c r="Q91" s="356"/>
      <c r="R91" s="356"/>
      <c r="S91" s="356"/>
      <c r="T91" s="348"/>
    </row>
    <row r="92" spans="1:20" ht="22.5" customHeight="1" x14ac:dyDescent="0.2">
      <c r="A92" s="387"/>
      <c r="B92" s="400"/>
      <c r="C92" s="381"/>
      <c r="D92" s="381"/>
      <c r="E92" s="381"/>
      <c r="F92" s="381"/>
      <c r="G92" s="381"/>
      <c r="H92" s="381"/>
      <c r="I92" s="351"/>
      <c r="J92" s="413"/>
      <c r="K92" s="354"/>
      <c r="L92" s="354"/>
      <c r="M92" s="357"/>
      <c r="N92" s="357"/>
      <c r="O92" s="357"/>
      <c r="P92" s="356"/>
      <c r="Q92" s="356"/>
      <c r="R92" s="356"/>
      <c r="S92" s="356"/>
      <c r="T92" s="348"/>
    </row>
    <row r="93" spans="1:20" ht="18" customHeight="1" thickBot="1" x14ac:dyDescent="0.25">
      <c r="A93" s="388"/>
      <c r="B93" s="401"/>
      <c r="C93" s="407"/>
      <c r="D93" s="407"/>
      <c r="E93" s="407"/>
      <c r="F93" s="407"/>
      <c r="G93" s="407"/>
      <c r="H93" s="407"/>
      <c r="I93" s="352"/>
      <c r="J93" s="414"/>
      <c r="K93" s="359"/>
      <c r="L93" s="359"/>
      <c r="M93" s="359"/>
      <c r="N93" s="359"/>
      <c r="O93" s="359"/>
      <c r="P93" s="359"/>
      <c r="Q93" s="359"/>
      <c r="R93" s="30"/>
      <c r="S93" s="30"/>
      <c r="T93" s="349"/>
    </row>
    <row r="97" spans="1:12" ht="12.75" customHeight="1" x14ac:dyDescent="0.2"/>
    <row r="98" spans="1:12" x14ac:dyDescent="0.2">
      <c r="F98" s="5"/>
    </row>
    <row r="99" spans="1:12" x14ac:dyDescent="0.2">
      <c r="F99" s="5"/>
    </row>
    <row r="100" spans="1:12" x14ac:dyDescent="0.2">
      <c r="F100" s="5"/>
    </row>
    <row r="101" spans="1:12" ht="12.75" customHeight="1" x14ac:dyDescent="0.2">
      <c r="F101" s="5"/>
    </row>
    <row r="103" spans="1:12" ht="12.75" customHeight="1" x14ac:dyDescent="0.2">
      <c r="B103" s="4"/>
      <c r="C103" s="4"/>
      <c r="D103" s="4"/>
      <c r="E103" s="4"/>
      <c r="F103" s="4"/>
    </row>
    <row r="104" spans="1:12" x14ac:dyDescent="0.2">
      <c r="A104" s="4"/>
      <c r="B104" s="4"/>
      <c r="C104" s="4"/>
      <c r="D104" s="4"/>
      <c r="E104" s="4"/>
      <c r="F104" s="4"/>
      <c r="I104" s="7"/>
      <c r="J104" s="411"/>
      <c r="K104" s="411"/>
      <c r="L104" s="411"/>
    </row>
    <row r="105" spans="1:12" ht="22.5" customHeight="1" x14ac:dyDescent="0.2">
      <c r="A105" s="4"/>
      <c r="B105" s="4"/>
      <c r="C105" s="4"/>
      <c r="D105" s="4"/>
      <c r="E105" s="4"/>
      <c r="F105" s="4"/>
      <c r="I105" s="8"/>
      <c r="J105" s="411"/>
      <c r="K105" s="411"/>
      <c r="L105" s="411"/>
    </row>
    <row r="106" spans="1:12" x14ac:dyDescent="0.2">
      <c r="A106" s="4"/>
      <c r="B106" s="4"/>
      <c r="C106" s="4"/>
      <c r="D106" s="4"/>
      <c r="E106" s="4"/>
      <c r="F106" s="4"/>
      <c r="I106" s="9"/>
      <c r="J106" s="10"/>
      <c r="K106" s="6"/>
      <c r="L106" s="6"/>
    </row>
    <row r="107" spans="1:12" x14ac:dyDescent="0.2">
      <c r="A107" s="4"/>
      <c r="B107" s="4"/>
      <c r="C107" s="4"/>
      <c r="D107" s="4"/>
      <c r="E107" s="4"/>
      <c r="F107" s="4"/>
    </row>
    <row r="116" spans="5:5" x14ac:dyDescent="0.2">
      <c r="E116" s="12"/>
    </row>
  </sheetData>
  <sheetProtection algorithmName="SHA-512" hashValue="S2J0wuJQv+QJmLJeSNfS71DfTn8Dgiu2csl2MXC+bYa3gqntnVPfINIfXRA+VTxRpU7Y+9KNoPmSL/iZSdpxSw==" saltValue="egym2eHNs0JED3afk/xBUw==" spinCount="100000" sheet="1" objects="1" scenarios="1"/>
  <mergeCells count="128">
    <mergeCell ref="K7:S8"/>
    <mergeCell ref="K9:S11"/>
    <mergeCell ref="K12:S13"/>
    <mergeCell ref="K14:S14"/>
    <mergeCell ref="K16:S18"/>
    <mergeCell ref="C6:H7"/>
    <mergeCell ref="C16:E16"/>
    <mergeCell ref="F14:H14"/>
    <mergeCell ref="C20:H20"/>
    <mergeCell ref="J104:L105"/>
    <mergeCell ref="J72:J93"/>
    <mergeCell ref="B38:B71"/>
    <mergeCell ref="I38:I71"/>
    <mergeCell ref="J38:J71"/>
    <mergeCell ref="K71:T71"/>
    <mergeCell ref="T38:T70"/>
    <mergeCell ref="C65:H65"/>
    <mergeCell ref="C71:H71"/>
    <mergeCell ref="B72:B93"/>
    <mergeCell ref="C83:H83"/>
    <mergeCell ref="C89:H89"/>
    <mergeCell ref="C79:H79"/>
    <mergeCell ref="C90:H92"/>
    <mergeCell ref="C93:H93"/>
    <mergeCell ref="K93:Q93"/>
    <mergeCell ref="K72:Q72"/>
    <mergeCell ref="C86:H86"/>
    <mergeCell ref="C76:H78"/>
    <mergeCell ref="C80:H82"/>
    <mergeCell ref="D70:H70"/>
    <mergeCell ref="D69:H69"/>
    <mergeCell ref="D67:H67"/>
    <mergeCell ref="D68:H68"/>
    <mergeCell ref="A73:A93"/>
    <mergeCell ref="A21:A37"/>
    <mergeCell ref="C23:H23"/>
    <mergeCell ref="C25:H25"/>
    <mergeCell ref="C27:H27"/>
    <mergeCell ref="B20:B37"/>
    <mergeCell ref="I20:I37"/>
    <mergeCell ref="J20:J37"/>
    <mergeCell ref="A39:A71"/>
    <mergeCell ref="C21:H21"/>
    <mergeCell ref="C29:H29"/>
    <mergeCell ref="C31:H31"/>
    <mergeCell ref="C22:H22"/>
    <mergeCell ref="C87:H88"/>
    <mergeCell ref="C37:H37"/>
    <mergeCell ref="C39:H40"/>
    <mergeCell ref="C42:H45"/>
    <mergeCell ref="C72:H72"/>
    <mergeCell ref="C73:H73"/>
    <mergeCell ref="C74:H74"/>
    <mergeCell ref="C75:H75"/>
    <mergeCell ref="C84:H85"/>
    <mergeCell ref="C33:H33"/>
    <mergeCell ref="C58:H63"/>
    <mergeCell ref="A3:T3"/>
    <mergeCell ref="A1:T1"/>
    <mergeCell ref="C9:E9"/>
    <mergeCell ref="C10:E10"/>
    <mergeCell ref="T6:T19"/>
    <mergeCell ref="C19:H19"/>
    <mergeCell ref="K19:Q19"/>
    <mergeCell ref="C12:E12"/>
    <mergeCell ref="A7:A19"/>
    <mergeCell ref="B6:B19"/>
    <mergeCell ref="K6:Q6"/>
    <mergeCell ref="F13:H13"/>
    <mergeCell ref="C13:E13"/>
    <mergeCell ref="J6:J19"/>
    <mergeCell ref="I6:I19"/>
    <mergeCell ref="C11:E11"/>
    <mergeCell ref="C14:E14"/>
    <mergeCell ref="F12:H12"/>
    <mergeCell ref="C8:E8"/>
    <mergeCell ref="F8:H8"/>
    <mergeCell ref="F9:H9"/>
    <mergeCell ref="F10:H10"/>
    <mergeCell ref="F11:H11"/>
    <mergeCell ref="C17:H18"/>
    <mergeCell ref="AG10:AG11"/>
    <mergeCell ref="AH10:AH11"/>
    <mergeCell ref="C30:H30"/>
    <mergeCell ref="C36:H36"/>
    <mergeCell ref="C47:H56"/>
    <mergeCell ref="W10:W11"/>
    <mergeCell ref="X10:X11"/>
    <mergeCell ref="Y10:Y11"/>
    <mergeCell ref="Z10:Z11"/>
    <mergeCell ref="AA10:AA11"/>
    <mergeCell ref="AB10:AB11"/>
    <mergeCell ref="AC10:AC11"/>
    <mergeCell ref="AD10:AD11"/>
    <mergeCell ref="AE10:AE11"/>
    <mergeCell ref="T20:T37"/>
    <mergeCell ref="K21:S21"/>
    <mergeCell ref="O30:S30"/>
    <mergeCell ref="K32:S32"/>
    <mergeCell ref="K34:S36"/>
    <mergeCell ref="C24:H24"/>
    <mergeCell ref="C26:H26"/>
    <mergeCell ref="C32:H32"/>
    <mergeCell ref="C34:H34"/>
    <mergeCell ref="K22:K26"/>
    <mergeCell ref="L70:S70"/>
    <mergeCell ref="L69:S69"/>
    <mergeCell ref="D66:H66"/>
    <mergeCell ref="P73:S74"/>
    <mergeCell ref="P75:S80"/>
    <mergeCell ref="M73:O74"/>
    <mergeCell ref="M75:O80"/>
    <mergeCell ref="AF10:AF11"/>
    <mergeCell ref="T72:T93"/>
    <mergeCell ref="I72:I93"/>
    <mergeCell ref="K73:L74"/>
    <mergeCell ref="K75:L80"/>
    <mergeCell ref="K87:L92"/>
    <mergeCell ref="K81:L86"/>
    <mergeCell ref="P81:S86"/>
    <mergeCell ref="P87:S92"/>
    <mergeCell ref="M81:O86"/>
    <mergeCell ref="M87:O92"/>
    <mergeCell ref="F16:H16"/>
    <mergeCell ref="K37:Q37"/>
    <mergeCell ref="L39:S39"/>
    <mergeCell ref="L40:L66"/>
    <mergeCell ref="Q68:R68"/>
  </mergeCells>
  <pageMargins left="0.7" right="0.7" top="0.75" bottom="0.75" header="0.3" footer="0.3"/>
  <pageSetup scale="80" orientation="landscape" r:id="rId1"/>
  <rowBreaks count="2" manualBreakCount="2">
    <brk id="37" max="16383" man="1"/>
    <brk id="7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75" zoomScaleNormal="100" zoomScaleSheetLayoutView="75" workbookViewId="0">
      <selection sqref="A1:M1"/>
    </sheetView>
  </sheetViews>
  <sheetFormatPr baseColWidth="10" defaultRowHeight="12.75" x14ac:dyDescent="0.2"/>
  <cols>
    <col min="1" max="1" width="16.140625" customWidth="1"/>
    <col min="2" max="4" width="19.7109375" customWidth="1"/>
    <col min="5" max="5" width="19.7109375" style="77"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420" t="s">
        <v>107</v>
      </c>
      <c r="B1" s="421"/>
      <c r="C1" s="421"/>
      <c r="D1" s="421"/>
      <c r="E1" s="421"/>
      <c r="F1" s="421"/>
      <c r="G1" s="421"/>
      <c r="H1" s="421"/>
      <c r="I1" s="421"/>
      <c r="J1" s="421"/>
      <c r="K1" s="421"/>
      <c r="L1" s="421"/>
      <c r="M1" s="422"/>
    </row>
    <row r="2" spans="1:13" ht="18" customHeight="1" x14ac:dyDescent="0.2">
      <c r="A2" s="432" t="s">
        <v>402</v>
      </c>
      <c r="B2" s="434" t="s">
        <v>108</v>
      </c>
      <c r="C2" s="436" t="s">
        <v>109</v>
      </c>
      <c r="D2" s="436" t="s">
        <v>106</v>
      </c>
      <c r="E2" s="438" t="s">
        <v>110</v>
      </c>
      <c r="F2" s="436" t="s">
        <v>111</v>
      </c>
      <c r="G2" s="436" t="s">
        <v>112</v>
      </c>
      <c r="H2" s="436" t="s">
        <v>113</v>
      </c>
      <c r="I2" s="436" t="s">
        <v>114</v>
      </c>
      <c r="J2" s="436" t="s">
        <v>143</v>
      </c>
      <c r="K2" s="436" t="s">
        <v>235</v>
      </c>
      <c r="L2" s="436" t="s">
        <v>115</v>
      </c>
      <c r="M2" s="436" t="s">
        <v>116</v>
      </c>
    </row>
    <row r="3" spans="1:13" ht="20.25" customHeight="1" thickBot="1" x14ac:dyDescent="0.25">
      <c r="A3" s="433"/>
      <c r="B3" s="435"/>
      <c r="C3" s="437"/>
      <c r="D3" s="437"/>
      <c r="E3" s="439"/>
      <c r="F3" s="437"/>
      <c r="G3" s="437"/>
      <c r="H3" s="437"/>
      <c r="I3" s="437"/>
      <c r="J3" s="437"/>
      <c r="K3" s="437"/>
      <c r="L3" s="437"/>
      <c r="M3" s="437"/>
    </row>
    <row r="4" spans="1:13" ht="57.75" customHeight="1" x14ac:dyDescent="0.2">
      <c r="A4" s="433"/>
      <c r="B4" s="442" t="s">
        <v>117</v>
      </c>
      <c r="C4" s="440" t="s">
        <v>403</v>
      </c>
      <c r="D4" s="440" t="s">
        <v>118</v>
      </c>
      <c r="E4" s="444" t="s">
        <v>236</v>
      </c>
      <c r="F4" s="440" t="s">
        <v>119</v>
      </c>
      <c r="G4" s="440" t="s">
        <v>120</v>
      </c>
      <c r="H4" s="440" t="s">
        <v>121</v>
      </c>
      <c r="I4" s="440" t="s">
        <v>122</v>
      </c>
      <c r="J4" s="440" t="s">
        <v>123</v>
      </c>
      <c r="K4" s="440" t="s">
        <v>334</v>
      </c>
      <c r="L4" s="440" t="s">
        <v>124</v>
      </c>
      <c r="M4" s="440" t="s">
        <v>125</v>
      </c>
    </row>
    <row r="5" spans="1:13" ht="120" customHeight="1" thickBot="1" x14ac:dyDescent="0.25">
      <c r="A5" s="64" t="s">
        <v>139</v>
      </c>
      <c r="B5" s="443"/>
      <c r="C5" s="441"/>
      <c r="D5" s="441"/>
      <c r="E5" s="445"/>
      <c r="F5" s="441"/>
      <c r="G5" s="441"/>
      <c r="H5" s="441"/>
      <c r="I5" s="441"/>
      <c r="J5" s="441"/>
      <c r="K5" s="441"/>
      <c r="L5" s="441"/>
      <c r="M5" s="441"/>
    </row>
    <row r="6" spans="1:13" ht="210" customHeight="1" thickBot="1" x14ac:dyDescent="0.25">
      <c r="A6" s="65" t="s">
        <v>140</v>
      </c>
      <c r="B6" s="63" t="s">
        <v>335</v>
      </c>
      <c r="C6" s="63" t="s">
        <v>127</v>
      </c>
      <c r="D6" s="63" t="s">
        <v>336</v>
      </c>
      <c r="E6" s="73" t="s">
        <v>409</v>
      </c>
      <c r="F6" s="63" t="s">
        <v>337</v>
      </c>
      <c r="G6" s="63" t="s">
        <v>338</v>
      </c>
      <c r="H6" s="63" t="s">
        <v>339</v>
      </c>
      <c r="I6" s="63" t="s">
        <v>340</v>
      </c>
      <c r="J6" s="63" t="s">
        <v>341</v>
      </c>
      <c r="K6" s="51" t="s">
        <v>342</v>
      </c>
      <c r="L6" s="63" t="s">
        <v>343</v>
      </c>
      <c r="M6" s="63" t="s">
        <v>344</v>
      </c>
    </row>
    <row r="7" spans="1:13" ht="189.75" customHeight="1" thickBot="1" x14ac:dyDescent="0.25">
      <c r="A7" s="66" t="s">
        <v>217</v>
      </c>
      <c r="B7" s="51" t="s">
        <v>345</v>
      </c>
      <c r="C7" s="51" t="s">
        <v>237</v>
      </c>
      <c r="D7" s="51" t="s">
        <v>346</v>
      </c>
      <c r="E7" s="73" t="s">
        <v>410</v>
      </c>
      <c r="F7" s="51" t="s">
        <v>347</v>
      </c>
      <c r="G7" s="51" t="s">
        <v>348</v>
      </c>
      <c r="H7" s="63" t="s">
        <v>349</v>
      </c>
      <c r="I7" s="51" t="s">
        <v>350</v>
      </c>
      <c r="J7" s="63" t="s">
        <v>238</v>
      </c>
      <c r="K7" s="67" t="s">
        <v>351</v>
      </c>
      <c r="L7" s="51" t="s">
        <v>352</v>
      </c>
      <c r="M7" s="51" t="s">
        <v>131</v>
      </c>
    </row>
    <row r="8" spans="1:13" ht="144.75" customHeight="1" thickBot="1" x14ac:dyDescent="0.25">
      <c r="A8" s="68" t="s">
        <v>141</v>
      </c>
      <c r="B8" s="51" t="s">
        <v>353</v>
      </c>
      <c r="C8" s="51" t="s">
        <v>239</v>
      </c>
      <c r="D8" s="51" t="s">
        <v>354</v>
      </c>
      <c r="E8" s="74" t="s">
        <v>411</v>
      </c>
      <c r="F8" s="51" t="s">
        <v>355</v>
      </c>
      <c r="G8" s="51" t="s">
        <v>356</v>
      </c>
      <c r="H8" s="63" t="s">
        <v>357</v>
      </c>
      <c r="I8" s="63" t="s">
        <v>358</v>
      </c>
      <c r="J8" s="51" t="s">
        <v>359</v>
      </c>
      <c r="K8" s="51" t="s">
        <v>360</v>
      </c>
      <c r="L8" s="51" t="s">
        <v>240</v>
      </c>
      <c r="M8" s="51" t="s">
        <v>361</v>
      </c>
    </row>
    <row r="9" spans="1:13" ht="108.75" customHeight="1" thickBot="1" x14ac:dyDescent="0.25">
      <c r="A9" s="69" t="s">
        <v>216</v>
      </c>
      <c r="B9" s="26" t="s">
        <v>362</v>
      </c>
      <c r="C9" s="26" t="s">
        <v>129</v>
      </c>
      <c r="D9" s="51" t="s">
        <v>363</v>
      </c>
      <c r="E9" s="75" t="s">
        <v>412</v>
      </c>
      <c r="F9" s="51" t="s">
        <v>364</v>
      </c>
      <c r="G9" s="26" t="s">
        <v>365</v>
      </c>
      <c r="H9" s="63" t="s">
        <v>366</v>
      </c>
      <c r="I9" s="51" t="s">
        <v>350</v>
      </c>
      <c r="J9" s="26" t="s">
        <v>130</v>
      </c>
      <c r="K9" s="67" t="s">
        <v>367</v>
      </c>
      <c r="L9" s="51" t="s">
        <v>241</v>
      </c>
      <c r="M9" s="51" t="s">
        <v>350</v>
      </c>
    </row>
    <row r="10" spans="1:13" ht="100.5" customHeight="1" thickBot="1" x14ac:dyDescent="0.25">
      <c r="A10" s="70" t="s">
        <v>142</v>
      </c>
      <c r="B10" s="26" t="s">
        <v>368</v>
      </c>
      <c r="C10" s="26" t="s">
        <v>242</v>
      </c>
      <c r="D10" s="51" t="s">
        <v>369</v>
      </c>
      <c r="E10" s="75" t="s">
        <v>413</v>
      </c>
      <c r="F10" s="51" t="s">
        <v>370</v>
      </c>
      <c r="G10" s="26" t="s">
        <v>371</v>
      </c>
      <c r="H10" s="51" t="s">
        <v>372</v>
      </c>
      <c r="I10" s="51" t="s">
        <v>373</v>
      </c>
      <c r="J10" s="26" t="s">
        <v>130</v>
      </c>
      <c r="K10" s="51" t="s">
        <v>374</v>
      </c>
      <c r="L10" s="51" t="s">
        <v>303</v>
      </c>
      <c r="M10" s="26" t="s">
        <v>350</v>
      </c>
    </row>
    <row r="11" spans="1:13" x14ac:dyDescent="0.2">
      <c r="A11" s="71"/>
      <c r="B11" s="71"/>
      <c r="C11" s="71"/>
      <c r="D11" s="71"/>
      <c r="E11" s="76"/>
      <c r="F11" s="71"/>
      <c r="G11" s="71"/>
      <c r="H11" s="71"/>
      <c r="I11" s="71"/>
      <c r="J11" s="71"/>
      <c r="K11" s="71"/>
      <c r="L11" s="71"/>
      <c r="M11" s="71"/>
    </row>
    <row r="12" spans="1:13" ht="13.5" thickBot="1" x14ac:dyDescent="0.25">
      <c r="A12" s="71"/>
      <c r="B12" s="71"/>
      <c r="C12" s="71"/>
      <c r="D12" s="71"/>
      <c r="E12" s="76"/>
      <c r="F12" s="71"/>
      <c r="G12" s="71"/>
      <c r="H12" s="71"/>
      <c r="I12" s="71"/>
      <c r="J12" s="71"/>
      <c r="K12" s="71"/>
      <c r="L12" s="71"/>
      <c r="M12" s="71"/>
    </row>
    <row r="13" spans="1:13" ht="19.5" thickBot="1" x14ac:dyDescent="0.25">
      <c r="A13" s="420" t="s">
        <v>132</v>
      </c>
      <c r="B13" s="421"/>
      <c r="C13" s="421"/>
      <c r="D13" s="421"/>
      <c r="E13" s="421"/>
      <c r="F13" s="421"/>
      <c r="G13" s="421"/>
      <c r="H13" s="421"/>
      <c r="I13" s="421"/>
      <c r="J13" s="421"/>
      <c r="K13" s="421"/>
      <c r="L13" s="421"/>
      <c r="M13" s="422"/>
    </row>
    <row r="14" spans="1:13" x14ac:dyDescent="0.2">
      <c r="A14" s="423" t="s">
        <v>133</v>
      </c>
      <c r="B14" s="425" t="s">
        <v>108</v>
      </c>
      <c r="C14" s="425" t="s">
        <v>109</v>
      </c>
      <c r="D14" s="425" t="s">
        <v>106</v>
      </c>
      <c r="E14" s="427" t="s">
        <v>110</v>
      </c>
      <c r="F14" s="425" t="s">
        <v>111</v>
      </c>
      <c r="G14" s="425" t="s">
        <v>112</v>
      </c>
      <c r="H14" s="425" t="s">
        <v>113</v>
      </c>
      <c r="I14" s="425" t="s">
        <v>114</v>
      </c>
      <c r="J14" s="425" t="s">
        <v>143</v>
      </c>
      <c r="K14" s="425" t="s">
        <v>235</v>
      </c>
      <c r="L14" s="425" t="s">
        <v>115</v>
      </c>
      <c r="M14" s="429" t="s">
        <v>116</v>
      </c>
    </row>
    <row r="15" spans="1:13" x14ac:dyDescent="0.2">
      <c r="A15" s="424"/>
      <c r="B15" s="426"/>
      <c r="C15" s="426"/>
      <c r="D15" s="426"/>
      <c r="E15" s="428"/>
      <c r="F15" s="426"/>
      <c r="G15" s="426"/>
      <c r="H15" s="426"/>
      <c r="I15" s="426"/>
      <c r="J15" s="426"/>
      <c r="K15" s="426"/>
      <c r="L15" s="426"/>
      <c r="M15" s="430"/>
    </row>
    <row r="16" spans="1:13" x14ac:dyDescent="0.2">
      <c r="A16" s="431" t="s">
        <v>134</v>
      </c>
      <c r="B16" s="426"/>
      <c r="C16" s="426"/>
      <c r="D16" s="426"/>
      <c r="E16" s="428"/>
      <c r="F16" s="426"/>
      <c r="G16" s="426"/>
      <c r="H16" s="426"/>
      <c r="I16" s="426"/>
      <c r="J16" s="426"/>
      <c r="K16" s="426"/>
      <c r="L16" s="426"/>
      <c r="M16" s="430"/>
    </row>
    <row r="17" spans="1:13" ht="13.5" thickBot="1" x14ac:dyDescent="0.25">
      <c r="A17" s="431" t="s">
        <v>135</v>
      </c>
      <c r="B17" s="426"/>
      <c r="C17" s="426"/>
      <c r="D17" s="426"/>
      <c r="E17" s="428"/>
      <c r="F17" s="426"/>
      <c r="G17" s="426"/>
      <c r="H17" s="426"/>
      <c r="I17" s="426"/>
      <c r="J17" s="426"/>
      <c r="K17" s="426"/>
      <c r="L17" s="426"/>
      <c r="M17" s="430"/>
    </row>
    <row r="18" spans="1:13" ht="63" customHeight="1" thickBot="1" x14ac:dyDescent="0.25">
      <c r="A18" s="65" t="s">
        <v>126</v>
      </c>
      <c r="B18" s="26" t="s">
        <v>375</v>
      </c>
      <c r="C18" s="26" t="s">
        <v>136</v>
      </c>
      <c r="D18" s="90" t="s">
        <v>136</v>
      </c>
      <c r="E18" s="72" t="s">
        <v>376</v>
      </c>
      <c r="F18" s="26" t="s">
        <v>376</v>
      </c>
      <c r="G18" s="26" t="s">
        <v>375</v>
      </c>
      <c r="H18" s="89" t="s">
        <v>136</v>
      </c>
      <c r="I18" s="89" t="s">
        <v>136</v>
      </c>
      <c r="J18" s="26" t="s">
        <v>243</v>
      </c>
      <c r="K18" s="51" t="s">
        <v>136</v>
      </c>
      <c r="L18" s="89" t="s">
        <v>136</v>
      </c>
      <c r="M18" s="26" t="s">
        <v>375</v>
      </c>
    </row>
    <row r="19" spans="1:13" ht="65.25" customHeight="1" thickBot="1" x14ac:dyDescent="0.25">
      <c r="A19" s="66" t="s">
        <v>211</v>
      </c>
      <c r="B19" s="26" t="s">
        <v>377</v>
      </c>
      <c r="C19" s="26" t="s">
        <v>434</v>
      </c>
      <c r="D19" s="90" t="s">
        <v>434</v>
      </c>
      <c r="E19" s="72" t="s">
        <v>378</v>
      </c>
      <c r="F19" s="26" t="s">
        <v>378</v>
      </c>
      <c r="G19" s="26" t="s">
        <v>377</v>
      </c>
      <c r="H19" s="89" t="s">
        <v>434</v>
      </c>
      <c r="I19" s="89" t="s">
        <v>434</v>
      </c>
      <c r="J19" s="26" t="s">
        <v>244</v>
      </c>
      <c r="K19" s="51" t="s">
        <v>137</v>
      </c>
      <c r="L19" s="89" t="s">
        <v>434</v>
      </c>
      <c r="M19" s="26" t="s">
        <v>377</v>
      </c>
    </row>
    <row r="20" spans="1:13" ht="56.25" customHeight="1" thickBot="1" x14ac:dyDescent="0.25">
      <c r="A20" s="68" t="s">
        <v>105</v>
      </c>
      <c r="B20" s="26" t="s">
        <v>379</v>
      </c>
      <c r="C20" s="26" t="s">
        <v>435</v>
      </c>
      <c r="D20" s="90" t="s">
        <v>435</v>
      </c>
      <c r="E20" s="72" t="s">
        <v>379</v>
      </c>
      <c r="F20" s="26" t="s">
        <v>379</v>
      </c>
      <c r="G20" s="26" t="s">
        <v>379</v>
      </c>
      <c r="H20" s="89" t="s">
        <v>435</v>
      </c>
      <c r="I20" s="89" t="s">
        <v>435</v>
      </c>
      <c r="J20" s="26" t="s">
        <v>245</v>
      </c>
      <c r="K20" s="51" t="s">
        <v>138</v>
      </c>
      <c r="L20" s="89" t="s">
        <v>435</v>
      </c>
      <c r="M20" s="26" t="s">
        <v>379</v>
      </c>
    </row>
    <row r="21" spans="1:13" ht="56.25" customHeight="1" thickBot="1" x14ac:dyDescent="0.25">
      <c r="A21" s="69" t="s">
        <v>214</v>
      </c>
      <c r="B21" s="26" t="s">
        <v>380</v>
      </c>
      <c r="C21" s="26" t="s">
        <v>436</v>
      </c>
      <c r="D21" s="90" t="s">
        <v>436</v>
      </c>
      <c r="E21" s="72" t="s">
        <v>381</v>
      </c>
      <c r="F21" s="26" t="s">
        <v>381</v>
      </c>
      <c r="G21" s="26" t="s">
        <v>380</v>
      </c>
      <c r="H21" s="89" t="s">
        <v>436</v>
      </c>
      <c r="I21" s="89" t="s">
        <v>436</v>
      </c>
      <c r="J21" s="26" t="s">
        <v>247</v>
      </c>
      <c r="K21" s="51" t="s">
        <v>246</v>
      </c>
      <c r="L21" s="89" t="s">
        <v>436</v>
      </c>
      <c r="M21" s="26" t="s">
        <v>380</v>
      </c>
    </row>
    <row r="22" spans="1:13" ht="51.75" customHeight="1" thickBot="1" x14ac:dyDescent="0.25">
      <c r="A22" s="70" t="s">
        <v>128</v>
      </c>
      <c r="B22" s="26" t="s">
        <v>249</v>
      </c>
      <c r="C22" s="26" t="s">
        <v>248</v>
      </c>
      <c r="D22" s="90" t="s">
        <v>248</v>
      </c>
      <c r="E22" s="72" t="s">
        <v>248</v>
      </c>
      <c r="F22" s="26" t="s">
        <v>248</v>
      </c>
      <c r="G22" s="26" t="s">
        <v>249</v>
      </c>
      <c r="H22" s="89" t="s">
        <v>248</v>
      </c>
      <c r="I22" s="89" t="s">
        <v>248</v>
      </c>
      <c r="J22" s="26" t="s">
        <v>250</v>
      </c>
      <c r="K22" s="51" t="s">
        <v>248</v>
      </c>
      <c r="L22" s="89" t="s">
        <v>248</v>
      </c>
      <c r="M22" s="26" t="s">
        <v>249</v>
      </c>
    </row>
  </sheetData>
  <sheetProtection algorithmName="SHA-512" hashValue="G1epvWnZKdEvPMjtGfDy6jCbMJN+ew+fvhX//iIG1WwEhx0343wzGAtLu0x1+2HRwySwInH3R/mjQTr6uWwsHw==" saltValue="8+61aXCB6rmDEzls3x9p1A==" spinCount="100000" sheet="1" objects="1" scenarios="1"/>
  <mergeCells count="41">
    <mergeCell ref="K4:K5"/>
    <mergeCell ref="L4:L5"/>
    <mergeCell ref="M4:M5"/>
    <mergeCell ref="B4:B5"/>
    <mergeCell ref="C4:C5"/>
    <mergeCell ref="D4:D5"/>
    <mergeCell ref="E4:E5"/>
    <mergeCell ref="F4:F5"/>
    <mergeCell ref="G4:G5"/>
    <mergeCell ref="H4:H5"/>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s>
  <pageMargins left="0.7" right="0.7" top="0.75" bottom="0.75" header="0.3" footer="0.3"/>
  <pageSetup scale="46" orientation="landscape" r:id="rId1"/>
  <rowBreaks count="1" manualBreakCount="1">
    <brk id="1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45"/>
  <sheetViews>
    <sheetView showGridLines="0" workbookViewId="0">
      <selection activeCell="G19" sqref="G19"/>
    </sheetView>
  </sheetViews>
  <sheetFormatPr baseColWidth="10" defaultRowHeight="12.75" x14ac:dyDescent="0.2"/>
  <cols>
    <col min="2" max="2" width="15.5703125" customWidth="1"/>
    <col min="3" max="3" width="16" customWidth="1"/>
    <col min="4" max="4" width="37.85546875" customWidth="1"/>
    <col min="5" max="5" width="56.140625" customWidth="1"/>
    <col min="6" max="6" width="15.42578125" customWidth="1"/>
  </cols>
  <sheetData>
    <row r="1" spans="2:6" ht="16.5" thickBot="1" x14ac:dyDescent="0.3">
      <c r="B1" s="452" t="s">
        <v>488</v>
      </c>
      <c r="C1" s="453"/>
      <c r="D1" s="453"/>
      <c r="E1" s="454"/>
      <c r="F1" s="102"/>
    </row>
    <row r="2" spans="2:6" ht="15.75" thickBot="1" x14ac:dyDescent="0.3">
      <c r="B2" s="101" t="s">
        <v>546</v>
      </c>
      <c r="C2" s="99" t="s">
        <v>270</v>
      </c>
      <c r="D2" s="100" t="s">
        <v>489</v>
      </c>
      <c r="E2" s="103" t="s">
        <v>0</v>
      </c>
    </row>
    <row r="3" spans="2:6" x14ac:dyDescent="0.2">
      <c r="B3" s="459" t="s">
        <v>492</v>
      </c>
      <c r="C3" s="481" t="s">
        <v>34</v>
      </c>
      <c r="D3" s="483" t="s">
        <v>490</v>
      </c>
      <c r="E3" s="104" t="s">
        <v>491</v>
      </c>
    </row>
    <row r="4" spans="2:6" x14ac:dyDescent="0.2">
      <c r="B4" s="460"/>
      <c r="C4" s="456"/>
      <c r="D4" s="484"/>
      <c r="E4" s="96" t="s">
        <v>493</v>
      </c>
    </row>
    <row r="5" spans="2:6" x14ac:dyDescent="0.2">
      <c r="B5" s="460"/>
      <c r="C5" s="456"/>
      <c r="D5" s="484"/>
      <c r="E5" s="105" t="s">
        <v>494</v>
      </c>
    </row>
    <row r="6" spans="2:6" x14ac:dyDescent="0.2">
      <c r="B6" s="460"/>
      <c r="C6" s="456"/>
      <c r="D6" s="484"/>
      <c r="E6" s="97" t="s">
        <v>495</v>
      </c>
    </row>
    <row r="7" spans="2:6" ht="13.5" thickBot="1" x14ac:dyDescent="0.25">
      <c r="B7" s="460"/>
      <c r="C7" s="449"/>
      <c r="D7" s="485"/>
      <c r="E7" s="98" t="s">
        <v>543</v>
      </c>
    </row>
    <row r="8" spans="2:6" x14ac:dyDescent="0.2">
      <c r="B8" s="460"/>
      <c r="C8" s="448" t="s">
        <v>35</v>
      </c>
      <c r="D8" s="469" t="s">
        <v>496</v>
      </c>
      <c r="E8" s="106" t="s">
        <v>497</v>
      </c>
    </row>
    <row r="9" spans="2:6" x14ac:dyDescent="0.2">
      <c r="B9" s="460"/>
      <c r="C9" s="456"/>
      <c r="D9" s="470"/>
      <c r="E9" s="107" t="s">
        <v>498</v>
      </c>
    </row>
    <row r="10" spans="2:6" ht="13.5" thickBot="1" x14ac:dyDescent="0.25">
      <c r="B10" s="460"/>
      <c r="C10" s="449"/>
      <c r="D10" s="471"/>
      <c r="E10" s="108" t="s">
        <v>499</v>
      </c>
    </row>
    <row r="11" spans="2:6" ht="25.5" customHeight="1" x14ac:dyDescent="0.2">
      <c r="B11" s="460"/>
      <c r="C11" s="455" t="s">
        <v>36</v>
      </c>
      <c r="D11" s="472" t="s">
        <v>547</v>
      </c>
      <c r="E11" s="109" t="s">
        <v>500</v>
      </c>
    </row>
    <row r="12" spans="2:6" ht="24" customHeight="1" x14ac:dyDescent="0.2">
      <c r="B12" s="460"/>
      <c r="C12" s="456"/>
      <c r="D12" s="458"/>
      <c r="E12" s="110" t="s">
        <v>501</v>
      </c>
    </row>
    <row r="13" spans="2:6" ht="24.75" customHeight="1" thickBot="1" x14ac:dyDescent="0.25">
      <c r="B13" s="460"/>
      <c r="C13" s="456"/>
      <c r="D13" s="473"/>
      <c r="E13" s="111" t="s">
        <v>502</v>
      </c>
    </row>
    <row r="14" spans="2:6" ht="28.5" customHeight="1" x14ac:dyDescent="0.2">
      <c r="B14" s="460"/>
      <c r="C14" s="462" t="s">
        <v>37</v>
      </c>
      <c r="D14" s="474" t="s">
        <v>503</v>
      </c>
      <c r="E14" s="112" t="s">
        <v>504</v>
      </c>
    </row>
    <row r="15" spans="2:6" ht="17.25" customHeight="1" x14ac:dyDescent="0.2">
      <c r="B15" s="460"/>
      <c r="C15" s="456"/>
      <c r="D15" s="458"/>
      <c r="E15" s="107" t="s">
        <v>505</v>
      </c>
    </row>
    <row r="16" spans="2:6" ht="26.25" thickBot="1" x14ac:dyDescent="0.25">
      <c r="B16" s="460"/>
      <c r="C16" s="456"/>
      <c r="D16" s="458"/>
      <c r="E16" s="107" t="s">
        <v>506</v>
      </c>
    </row>
    <row r="17" spans="2:5" ht="28.5" customHeight="1" x14ac:dyDescent="0.2">
      <c r="B17" s="460"/>
      <c r="C17" s="462" t="s">
        <v>234</v>
      </c>
      <c r="D17" s="468" t="s">
        <v>542</v>
      </c>
      <c r="E17" s="112" t="s">
        <v>507</v>
      </c>
    </row>
    <row r="18" spans="2:5" ht="21" customHeight="1" thickBot="1" x14ac:dyDescent="0.25">
      <c r="B18" s="460"/>
      <c r="C18" s="456"/>
      <c r="D18" s="458"/>
      <c r="E18" s="107" t="s">
        <v>508</v>
      </c>
    </row>
    <row r="19" spans="2:5" x14ac:dyDescent="0.2">
      <c r="B19" s="460"/>
      <c r="C19" s="475" t="s">
        <v>148</v>
      </c>
      <c r="D19" s="478" t="s">
        <v>549</v>
      </c>
      <c r="E19" s="121" t="s">
        <v>548</v>
      </c>
    </row>
    <row r="20" spans="2:5" x14ac:dyDescent="0.2">
      <c r="B20" s="460"/>
      <c r="C20" s="476"/>
      <c r="D20" s="479"/>
      <c r="E20" s="122" t="s">
        <v>509</v>
      </c>
    </row>
    <row r="21" spans="2:5" x14ac:dyDescent="0.2">
      <c r="B21" s="460"/>
      <c r="C21" s="476"/>
      <c r="D21" s="479"/>
      <c r="E21" s="122" t="s">
        <v>510</v>
      </c>
    </row>
    <row r="22" spans="2:5" ht="13.5" thickBot="1" x14ac:dyDescent="0.25">
      <c r="B22" s="460"/>
      <c r="C22" s="477"/>
      <c r="D22" s="480"/>
      <c r="E22" s="123" t="s">
        <v>511</v>
      </c>
    </row>
    <row r="23" spans="2:5" x14ac:dyDescent="0.2">
      <c r="B23" s="460"/>
      <c r="C23" s="481" t="s">
        <v>38</v>
      </c>
      <c r="D23" s="469" t="s">
        <v>512</v>
      </c>
      <c r="E23" s="113" t="s">
        <v>513</v>
      </c>
    </row>
    <row r="24" spans="2:5" x14ac:dyDescent="0.2">
      <c r="B24" s="460"/>
      <c r="C24" s="456"/>
      <c r="D24" s="458"/>
      <c r="E24" s="114" t="s">
        <v>514</v>
      </c>
    </row>
    <row r="25" spans="2:5" x14ac:dyDescent="0.2">
      <c r="B25" s="460"/>
      <c r="C25" s="456"/>
      <c r="D25" s="458"/>
      <c r="E25" s="114" t="s">
        <v>515</v>
      </c>
    </row>
    <row r="26" spans="2:5" x14ac:dyDescent="0.2">
      <c r="B26" s="460"/>
      <c r="C26" s="456"/>
      <c r="D26" s="458"/>
      <c r="E26" s="115" t="s">
        <v>516</v>
      </c>
    </row>
    <row r="27" spans="2:5" ht="13.5" thickBot="1" x14ac:dyDescent="0.25">
      <c r="B27" s="461"/>
      <c r="C27" s="449"/>
      <c r="D27" s="482"/>
      <c r="E27" s="108" t="s">
        <v>517</v>
      </c>
    </row>
    <row r="28" spans="2:5" x14ac:dyDescent="0.2">
      <c r="B28" s="459" t="s">
        <v>544</v>
      </c>
      <c r="C28" s="455" t="s">
        <v>273</v>
      </c>
      <c r="D28" s="457" t="s">
        <v>518</v>
      </c>
      <c r="E28" s="107" t="s">
        <v>519</v>
      </c>
    </row>
    <row r="29" spans="2:5" x14ac:dyDescent="0.2">
      <c r="B29" s="460"/>
      <c r="C29" s="456"/>
      <c r="D29" s="458"/>
      <c r="E29" s="107" t="s">
        <v>520</v>
      </c>
    </row>
    <row r="30" spans="2:5" ht="26.25" thickBot="1" x14ac:dyDescent="0.25">
      <c r="B30" s="460"/>
      <c r="C30" s="456"/>
      <c r="D30" s="458"/>
      <c r="E30" s="107" t="s">
        <v>521</v>
      </c>
    </row>
    <row r="31" spans="2:5" x14ac:dyDescent="0.2">
      <c r="B31" s="460"/>
      <c r="C31" s="462" t="s">
        <v>39</v>
      </c>
      <c r="D31" s="446" t="s">
        <v>522</v>
      </c>
      <c r="E31" s="112" t="s">
        <v>523</v>
      </c>
    </row>
    <row r="32" spans="2:5" x14ac:dyDescent="0.2">
      <c r="B32" s="460"/>
      <c r="C32" s="456"/>
      <c r="D32" s="464"/>
      <c r="E32" s="107" t="s">
        <v>524</v>
      </c>
    </row>
    <row r="33" spans="2:5" x14ac:dyDescent="0.2">
      <c r="B33" s="460"/>
      <c r="C33" s="456"/>
      <c r="D33" s="464"/>
      <c r="E33" s="107" t="s">
        <v>525</v>
      </c>
    </row>
    <row r="34" spans="2:5" ht="13.5" thickBot="1" x14ac:dyDescent="0.25">
      <c r="B34" s="460"/>
      <c r="C34" s="463"/>
      <c r="D34" s="465"/>
      <c r="E34" s="116" t="s">
        <v>526</v>
      </c>
    </row>
    <row r="35" spans="2:5" x14ac:dyDescent="0.2">
      <c r="B35" s="460"/>
      <c r="C35" s="462" t="s">
        <v>40</v>
      </c>
      <c r="D35" s="446" t="s">
        <v>527</v>
      </c>
      <c r="E35" s="117" t="s">
        <v>528</v>
      </c>
    </row>
    <row r="36" spans="2:5" x14ac:dyDescent="0.2">
      <c r="B36" s="460"/>
      <c r="C36" s="456"/>
      <c r="D36" s="466"/>
      <c r="E36" s="118" t="s">
        <v>545</v>
      </c>
    </row>
    <row r="37" spans="2:5" x14ac:dyDescent="0.2">
      <c r="B37" s="460"/>
      <c r="C37" s="456"/>
      <c r="D37" s="466"/>
      <c r="E37" s="114" t="s">
        <v>529</v>
      </c>
    </row>
    <row r="38" spans="2:5" ht="26.25" thickBot="1" x14ac:dyDescent="0.25">
      <c r="B38" s="460"/>
      <c r="C38" s="463"/>
      <c r="D38" s="467"/>
      <c r="E38" s="119" t="s">
        <v>530</v>
      </c>
    </row>
    <row r="39" spans="2:5" ht="20.25" customHeight="1" x14ac:dyDescent="0.2">
      <c r="B39" s="460"/>
      <c r="C39" s="462" t="s">
        <v>41</v>
      </c>
      <c r="D39" s="446" t="s">
        <v>531</v>
      </c>
      <c r="E39" s="117" t="s">
        <v>532</v>
      </c>
    </row>
    <row r="40" spans="2:5" ht="21" customHeight="1" thickBot="1" x14ac:dyDescent="0.25">
      <c r="B40" s="460"/>
      <c r="C40" s="456"/>
      <c r="D40" s="466"/>
      <c r="E40" s="114" t="s">
        <v>533</v>
      </c>
    </row>
    <row r="41" spans="2:5" x14ac:dyDescent="0.2">
      <c r="B41" s="460"/>
      <c r="C41" s="462" t="s">
        <v>233</v>
      </c>
      <c r="D41" s="446" t="s">
        <v>534</v>
      </c>
      <c r="E41" s="112" t="s">
        <v>535</v>
      </c>
    </row>
    <row r="42" spans="2:5" x14ac:dyDescent="0.2">
      <c r="B42" s="460"/>
      <c r="C42" s="456"/>
      <c r="D42" s="447"/>
      <c r="E42" s="107" t="s">
        <v>536</v>
      </c>
    </row>
    <row r="43" spans="2:5" ht="17.25" customHeight="1" thickBot="1" x14ac:dyDescent="0.25">
      <c r="B43" s="460"/>
      <c r="C43" s="456"/>
      <c r="D43" s="447"/>
      <c r="E43" s="110" t="s">
        <v>537</v>
      </c>
    </row>
    <row r="44" spans="2:5" ht="30" customHeight="1" x14ac:dyDescent="0.2">
      <c r="B44" s="460"/>
      <c r="C44" s="448" t="s">
        <v>538</v>
      </c>
      <c r="D44" s="450" t="s">
        <v>539</v>
      </c>
      <c r="E44" s="106" t="s">
        <v>540</v>
      </c>
    </row>
    <row r="45" spans="2:5" ht="20.25" customHeight="1" thickBot="1" x14ac:dyDescent="0.25">
      <c r="B45" s="461"/>
      <c r="C45" s="449"/>
      <c r="D45" s="451"/>
      <c r="E45" s="120" t="s">
        <v>541</v>
      </c>
    </row>
  </sheetData>
  <sheetProtection algorithmName="SHA-512" hashValue="yJsESIya1fv4C7ZavpnVJCUJPQG4XD3cVo/bg5IHcf+K1so41YzCoxpTiJhIPl+VC5M8/TpPhbUWvQgejJlSew==" saltValue="3B3PWe6Sk1gi3wfMQqAlxg==" spinCount="100000" sheet="1" objects="1" scenarios="1"/>
  <mergeCells count="29">
    <mergeCell ref="B3:B27"/>
    <mergeCell ref="C8:C10"/>
    <mergeCell ref="D8:D10"/>
    <mergeCell ref="C11:C13"/>
    <mergeCell ref="D11:D13"/>
    <mergeCell ref="C14:C16"/>
    <mergeCell ref="D14:D16"/>
    <mergeCell ref="C19:C22"/>
    <mergeCell ref="D19:D22"/>
    <mergeCell ref="C23:C27"/>
    <mergeCell ref="D23:D27"/>
    <mergeCell ref="C3:C7"/>
    <mergeCell ref="D3:D7"/>
    <mergeCell ref="D41:D43"/>
    <mergeCell ref="C44:C45"/>
    <mergeCell ref="D44:D45"/>
    <mergeCell ref="B1:E1"/>
    <mergeCell ref="C28:C30"/>
    <mergeCell ref="D28:D30"/>
    <mergeCell ref="B28:B45"/>
    <mergeCell ref="C31:C34"/>
    <mergeCell ref="D31:D34"/>
    <mergeCell ref="C35:C38"/>
    <mergeCell ref="D35:D38"/>
    <mergeCell ref="C39:C40"/>
    <mergeCell ref="D39:D40"/>
    <mergeCell ref="C41:C43"/>
    <mergeCell ref="C17:C18"/>
    <mergeCell ref="D17: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96</vt:i4>
      </vt:variant>
    </vt:vector>
  </HeadingPairs>
  <TitlesOfParts>
    <vt:vector size="103" baseType="lpstr">
      <vt:lpstr>01-Mapa de riesgo-UO</vt:lpstr>
      <vt:lpstr>02-Plan Mitigación</vt:lpstr>
      <vt:lpstr>03-Seguimiento</vt:lpstr>
      <vt:lpstr>Hoja1</vt:lpstr>
      <vt:lpstr>INSTRUCTIVO</vt:lpstr>
      <vt:lpstr>ESCALA</vt:lpstr>
      <vt:lpstr>FACTORES</vt:lpstr>
      <vt:lpstr>_VICERRECTORÍA_INVESTIGACIONES_INNOVACIÓN_Y_EXTENSIÓN_</vt:lpstr>
      <vt:lpstr>_VICERRECTORÍA_RESPONSABILIDAD_SOCIAL_Y_BIENESTAR_UNIVERSITARIO_</vt:lpstr>
      <vt:lpstr>ADMISIONES_REGISTRO_Y_CONTROL_ACADÉMICO</vt:lpstr>
      <vt:lpstr>'01-Mapa de riesgo-UO'!Ambiental</vt:lpstr>
      <vt:lpstr>'03-Seguimiento'!Área_de_impresión</vt:lpstr>
      <vt:lpstr>'01-Mapa de riesgo-UO'!ASEGURAMIENTO_DE_LA_CALIDAD_INSTITUCIONAL</vt:lpstr>
      <vt:lpstr>ASUMIR</vt:lpstr>
      <vt:lpstr>'01-Mapa de riesgo-UO'!BIBLIOTECA_E_INFORMACIÓN_CIENTIFICA</vt:lpstr>
      <vt:lpstr>CLASE_RIESGO</vt:lpstr>
      <vt:lpstr>COMPARTIR</vt:lpstr>
      <vt:lpstr>'01-Mapa de riesgo-UO'!Contable</vt:lpstr>
      <vt:lpstr>'01-Mapa de riesgo-UO'!CONTROL_INTERNO</vt:lpstr>
      <vt:lpstr>'01-Mapa de riesgo-UO'!CONTROL_INTERNO_DISCIPLINARIO</vt:lpstr>
      <vt:lpstr>'01-Mapa de riesgo-UO'!CONTROL_SEGUIMIENTO</vt:lpstr>
      <vt:lpstr>CONTROLES</vt:lpstr>
      <vt:lpstr>'01-Mapa de riesgo-UO'!Corrupción</vt:lpstr>
      <vt:lpstr>'01-Mapa de riesgo-UO'!Cumplimiento</vt:lpstr>
      <vt:lpstr>CUMPLIMIENTO_PARCIAL</vt:lpstr>
      <vt:lpstr>CUMPLIMIENTO_TOTAL</vt:lpstr>
      <vt:lpstr>'01-Mapa de riesgo-UO'!Derechos_Humanos</vt:lpstr>
      <vt:lpstr>'01-Mapa de riesgo-UO'!Estratégico</vt:lpstr>
      <vt:lpstr>EVAL_PERIODICIDAD</vt:lpstr>
      <vt:lpstr>EVITAR</vt:lpstr>
      <vt:lpstr>EXTERNO</vt:lpstr>
      <vt:lpstr>FACTOR</vt:lpstr>
      <vt:lpstr>'01-Mapa de riesgo-UO'!FACULTAD_BELLAS_ARTES_HUMANIDADES</vt:lpstr>
      <vt:lpstr>'01-Mapa de riesgo-UO'!FACULTAD_CIENCIAS_AGRARIAS_AGROINDUSTRIA</vt:lpstr>
      <vt:lpstr>'01-Mapa de riesgo-UO'!FACULTAD_CIENCIAS_AMBIENTALES</vt:lpstr>
      <vt:lpstr>'01-Mapa de riesgo-UO'!FACULTAD_CIENCIAS_BÁSICAS</vt:lpstr>
      <vt:lpstr>'01-Mapa de riesgo-UO'!FACULTAD_CIENCIAS_DE_LA_EDUCACIÓN</vt:lpstr>
      <vt:lpstr>'01-Mapa de riesgo-UO'!FACULTAD_CIENCIAS_DE_LA_SALUD</vt:lpstr>
      <vt:lpstr>FACULTAD_DE_CIENCIAS_EMPRESARIALES</vt:lpstr>
      <vt:lpstr>'01-Mapa de riesgo-UO'!FACULTAD_INGENIERÍA_MECÁNICA</vt:lpstr>
      <vt:lpstr>'01-Mapa de riesgo-UO'!FACULTAD_INGENIERÍAS</vt:lpstr>
      <vt:lpstr>FACULTAD_TECNOLOGÍA</vt:lpstr>
      <vt:lpstr>'01-Mapa de riesgo-UO'!Financiero</vt:lpstr>
      <vt:lpstr>'01-Mapa de riesgo-UO'!GESTIÓN_DE_SERVICIOS_INSTITUCIONALES</vt:lpstr>
      <vt:lpstr>GESTIÓN_DE_TECNOLOGÍAS_INFORMÁTICAS_Y_SISTEMAS_DE_INFORMACIÓN</vt:lpstr>
      <vt:lpstr>GESTIÓN_DEL_TALENTO_HUMANO</vt:lpstr>
      <vt:lpstr>'01-Mapa de riesgo-UO'!GESTIÓN_FINANCIERA</vt:lpstr>
      <vt:lpstr>'01-Mapa de riesgo-UO'!GRAVE</vt:lpstr>
      <vt:lpstr>GRAVE</vt:lpstr>
      <vt:lpstr>'01-Mapa de riesgo-UO'!GRUPO_INVESTIGACIÓN_AGUAS_SANEAMIENTO</vt:lpstr>
      <vt:lpstr>'01-Mapa de riesgo-UO'!Imagen</vt:lpstr>
      <vt:lpstr>'01-Mapa de riesgo-UO'!Información</vt:lpstr>
      <vt:lpstr>INSTITUCIONAL</vt:lpstr>
      <vt:lpstr>INTERNO</vt:lpstr>
      <vt:lpstr>'01-Mapa de riesgo-UO'!JURIDICA</vt:lpstr>
      <vt:lpstr>'01-Mapa de riesgo-UO'!LABORATORIO_AGUAS_ALIMENTOS</vt:lpstr>
      <vt:lpstr>LABORATORIO_BIOLOGÍA_MOLECULAR</vt:lpstr>
      <vt:lpstr>'01-Mapa de riesgo-UO'!LABORATORIO_DE_METROOLOGIA_DE_VARIABLES_ELECTRICAS</vt:lpstr>
      <vt:lpstr>'01-Mapa de riesgo-UO'!LABORATORIO_ENSAYOS_NO_DESTRUCTIVOS_DESTRUCTIVOS</vt:lpstr>
      <vt:lpstr>LABORATORIO_ENSAYOS_PARA_EQUIPOS_ACONDICIONADORES_DE_AIRE</vt:lpstr>
      <vt:lpstr>'01-Mapa de riesgo-UO'!LABORATORIO_GENÉTICA_MÉDICA</vt:lpstr>
      <vt:lpstr>'01-Mapa de riesgo-UO'!LABORATORIO_QUÍMICA_AMBIENTAL</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riesgo-UO'!ORGANISMO_CERTIFICADOR_DE_SISTEMAS_DE_GESTIÓN_QLCT</vt:lpstr>
      <vt:lpstr>'01-Mapa de riesgo-UO'!PDI</vt:lpstr>
      <vt:lpstr>PERIODICIDAD</vt:lpstr>
      <vt:lpstr>'01-Mapa de riesgo-UO'!PLANEACIÓN</vt:lpstr>
      <vt:lpstr>PLANEACIÓN_</vt:lpstr>
      <vt:lpstr>PLANEACIÓN_PDI</vt:lpstr>
      <vt:lpstr>'01-Mapa de riesgo-UO'!PROBABILIDAD</vt:lpstr>
      <vt:lpstr>'01-Mapa de riesgo-UO'!PROCESOS</vt:lpstr>
      <vt:lpstr>'01-Mapa de riesgo-UO'!RECTORÍA</vt:lpstr>
      <vt:lpstr>RECURSOS_INFORMÁTICOS_Y_EDUCATIVOS_CRIE</vt:lpstr>
      <vt:lpstr>REDUCIR</vt:lpstr>
      <vt:lpstr>'01-Mapa de riesgo-UO'!RELACIONES_INTERNACIONALES</vt:lpstr>
      <vt:lpstr>RESPONSABILIDAD</vt:lpstr>
      <vt:lpstr>'01-Mapa de riesgo-UO'!SECRETARIA_GENERAL</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lpstr>'01-Mapa de riesgo-UO'!VICERRECTORÍA_ACADÉMICA</vt:lpstr>
      <vt:lpstr>VICERRECTORÍA_ACADÉMICA_</vt:lpstr>
      <vt:lpstr>VICERRECTORÍA_ACADÉMICA_PDI</vt:lpstr>
      <vt:lpstr>'01-Mapa de riesgo-UO'!VICERRECTORIA_ADMINISTRATIVA_FINANCIERA</vt:lpstr>
      <vt:lpstr>VICERRECTORÍA_ADMINISTRATIVA_FINANCIERA_</vt:lpstr>
      <vt:lpstr>VICERRECTORÍA_ADMINISTRATIVA_FINANCIERA_PDI</vt:lpstr>
      <vt:lpstr>VICERRECTORÍA_INVESTIGACIONES_INNOVACIÓN_Y_EXTENSIÓN</vt:lpstr>
      <vt:lpstr>VICERRECTORÍA_INVESTIGACIONES_INNOVACIÓN_Y_EXTENSIÓN_PDI</vt:lpstr>
      <vt:lpstr>VICERRECTORÍA_RESPONSABILIDAD_SOCIAL_Y_BIENESTAR_UNIVERSITARIO</vt:lpstr>
      <vt:lpstr>VICERRECTORÍA_RESPONSABILIDAD_SOCIAL_Y_BIENESTAR_UNIVERSITARIO_PDI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2019-08-14T19:38:15Z</cp:lastPrinted>
  <dcterms:created xsi:type="dcterms:W3CDTF">2006-09-13T22:30:50Z</dcterms:created>
  <dcterms:modified xsi:type="dcterms:W3CDTF">2023-11-17T20:54:58Z</dcterms:modified>
</cp:coreProperties>
</file>