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3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4.xml" ContentType="application/vnd.ms-excel.controlproperti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5.xml" ContentType="application/vnd.ms-excel.controlproperti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D78" lockStructure="1"/>
  <bookViews>
    <workbookView xWindow="360" yWindow="540" windowWidth="14880" windowHeight="7575"/>
  </bookViews>
  <sheets>
    <sheet name="Contenido" sheetId="10" r:id="rId1"/>
    <sheet name="Admitidos" sheetId="2" r:id="rId2"/>
    <sheet name="Llamados" sheetId="3" r:id="rId3"/>
    <sheet name="Minorías" sheetId="4" r:id="rId4"/>
    <sheet name="Tendencia" sheetId="5" r:id="rId5"/>
    <sheet name="Cupos" sheetId="9" r:id="rId6"/>
    <sheet name="CONVENCIONES" sheetId="11" state="hidden" r:id="rId7"/>
  </sheets>
  <calcPr calcId="145621"/>
</workbook>
</file>

<file path=xl/calcChain.xml><?xml version="1.0" encoding="utf-8"?>
<calcChain xmlns="http://schemas.openxmlformats.org/spreadsheetml/2006/main">
  <c r="F75" i="2" l="1"/>
  <c r="F102" i="2"/>
  <c r="G105" i="2"/>
  <c r="H79" i="2"/>
  <c r="H75" i="2"/>
  <c r="E105" i="2"/>
  <c r="F79" i="2"/>
  <c r="H102" i="2"/>
  <c r="E67" i="2" l="1"/>
  <c r="G67" i="2"/>
  <c r="F67" i="2"/>
  <c r="H58" i="2"/>
  <c r="F58" i="2"/>
  <c r="H53" i="2"/>
  <c r="F53" i="2"/>
  <c r="H52" i="2"/>
  <c r="F52" i="2"/>
  <c r="H50" i="2"/>
  <c r="F50" i="2"/>
  <c r="H46" i="2"/>
  <c r="F46" i="2"/>
  <c r="H40" i="2"/>
  <c r="F40" i="2"/>
  <c r="H39" i="2"/>
  <c r="F39" i="2"/>
  <c r="H37" i="2"/>
  <c r="F37" i="2"/>
  <c r="H33" i="2"/>
  <c r="H67" i="2" s="1"/>
  <c r="F33" i="2"/>
  <c r="U97" i="9" l="1"/>
  <c r="H70" i="3" l="1"/>
  <c r="G70" i="3"/>
  <c r="F70" i="3"/>
  <c r="E70" i="3"/>
  <c r="K104" i="3"/>
  <c r="J104" i="3"/>
  <c r="I104" i="3"/>
  <c r="H104" i="3"/>
  <c r="G104" i="3"/>
  <c r="F104" i="3"/>
  <c r="E104" i="3"/>
  <c r="R65" i="5" l="1"/>
  <c r="T65" i="5"/>
  <c r="S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V65" i="5"/>
  <c r="U65" i="5"/>
  <c r="K32" i="4"/>
  <c r="J32" i="4"/>
  <c r="I32" i="4"/>
  <c r="H32" i="4"/>
  <c r="G32" i="4"/>
  <c r="F32" i="4"/>
  <c r="E32" i="4"/>
  <c r="D32" i="4"/>
  <c r="K31" i="4"/>
  <c r="J31" i="4"/>
  <c r="I31" i="4"/>
  <c r="H31" i="4"/>
  <c r="G31" i="4"/>
  <c r="F31" i="4"/>
  <c r="E31" i="4"/>
  <c r="E96" i="9"/>
  <c r="E97" i="9" s="1"/>
  <c r="F96" i="9"/>
  <c r="F32" i="9"/>
  <c r="G32" i="9" s="1"/>
  <c r="H32" i="9" s="1"/>
  <c r="I32" i="9" s="1"/>
  <c r="J32" i="9" s="1"/>
  <c r="K32" i="9" s="1"/>
  <c r="L32" i="9" s="1"/>
  <c r="M32" i="9" s="1"/>
  <c r="F13" i="9"/>
  <c r="L34" i="9" s="1"/>
  <c r="A45" i="1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V96" i="9"/>
  <c r="H33" i="9" l="1"/>
  <c r="J33" i="9"/>
  <c r="L33" i="9"/>
  <c r="E34" i="9"/>
  <c r="G34" i="9"/>
  <c r="I34" i="9"/>
  <c r="K34" i="9"/>
  <c r="M34" i="9"/>
  <c r="I33" i="9"/>
  <c r="K33" i="9"/>
  <c r="M33" i="9"/>
  <c r="F34" i="9"/>
  <c r="H34" i="9"/>
  <c r="J34" i="9"/>
  <c r="F33" i="9"/>
  <c r="E33" i="9"/>
  <c r="G33" i="9"/>
  <c r="U96" i="9"/>
  <c r="D30" i="4" l="1"/>
  <c r="E30" i="4" s="1"/>
  <c r="F30" i="4" s="1"/>
  <c r="G30" i="4" s="1"/>
  <c r="H30" i="4" s="1"/>
  <c r="I30" i="4" s="1"/>
  <c r="J30" i="4" s="1"/>
  <c r="K30" i="4" s="1"/>
  <c r="D31" i="4"/>
  <c r="C32" i="4"/>
  <c r="C31" i="4"/>
  <c r="U45" i="4"/>
  <c r="U44" i="4"/>
  <c r="U43" i="4"/>
  <c r="U42" i="4"/>
  <c r="U41" i="4"/>
  <c r="T46" i="4"/>
  <c r="S46" i="4"/>
  <c r="C2" i="11"/>
  <c r="C3" i="11" s="1"/>
  <c r="C4" i="11" s="1"/>
  <c r="C5" i="11" s="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I12" i="2" l="1"/>
  <c r="H25" i="2" s="1"/>
  <c r="U46" i="4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4" i="3"/>
  <c r="I66" i="3"/>
  <c r="I65" i="3"/>
  <c r="I63" i="3"/>
  <c r="I68" i="3"/>
  <c r="I69" i="3"/>
  <c r="I67" i="3"/>
  <c r="I39" i="3"/>
  <c r="A2" i="11"/>
  <c r="H24" i="2" l="1"/>
  <c r="I70" i="3"/>
  <c r="U66" i="5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12" i="2"/>
  <c r="B15" i="2" l="1"/>
  <c r="B14" i="2"/>
  <c r="E12" i="3"/>
  <c r="E28" i="3" l="1"/>
  <c r="G28" i="3"/>
  <c r="F28" i="3"/>
  <c r="H28" i="3"/>
  <c r="T96" i="9"/>
  <c r="S96" i="9"/>
  <c r="R96" i="9"/>
  <c r="Q96" i="9"/>
  <c r="Q97" i="9" s="1"/>
  <c r="P96" i="9"/>
  <c r="O96" i="9"/>
  <c r="N96" i="9"/>
  <c r="M96" i="9"/>
  <c r="M97" i="9" s="1"/>
  <c r="L96" i="9"/>
  <c r="K96" i="9"/>
  <c r="J96" i="9"/>
  <c r="I96" i="9"/>
  <c r="I97" i="9" s="1"/>
  <c r="H96" i="9"/>
  <c r="G96" i="9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G97" i="9" l="1"/>
  <c r="K97" i="9"/>
  <c r="O97" i="9"/>
  <c r="S97" i="9"/>
  <c r="E66" i="5"/>
  <c r="G66" i="5"/>
  <c r="I66" i="5"/>
  <c r="M66" i="5"/>
  <c r="O66" i="5"/>
  <c r="Q66" i="5"/>
  <c r="S66" i="5"/>
  <c r="K66" i="5"/>
</calcChain>
</file>

<file path=xl/sharedStrings.xml><?xml version="1.0" encoding="utf-8"?>
<sst xmlns="http://schemas.openxmlformats.org/spreadsheetml/2006/main" count="604" uniqueCount="178">
  <si>
    <t>FACULTAD</t>
  </si>
  <si>
    <t>COD</t>
  </si>
  <si>
    <t>PROGRAMA</t>
  </si>
  <si>
    <t>I SEMESTRE</t>
  </si>
  <si>
    <t>II SEMESTRE</t>
  </si>
  <si>
    <t>Bellas Artes y Humanidades</t>
  </si>
  <si>
    <t>Licenciatura en Artes Visuales</t>
  </si>
  <si>
    <t>Licenciatura en Filosofía (Nocturno)</t>
  </si>
  <si>
    <t>Licenciatura en Música</t>
  </si>
  <si>
    <t>Ciencias Ambientales</t>
  </si>
  <si>
    <t>Administración del Medio Ambiente</t>
  </si>
  <si>
    <t>AG</t>
  </si>
  <si>
    <t>Técnico Profesional en Procesos del Turismo Sostenible (por ciclos propedéuticos)</t>
  </si>
  <si>
    <t>DT</t>
  </si>
  <si>
    <t>Técnico Profesional en Procesos del Turismo Sostenible (por ciclos propedéuticos) en Articulación</t>
  </si>
  <si>
    <t>Ciencias Básicas</t>
  </si>
  <si>
    <t>Licenciatura en Matemáticas y Física</t>
  </si>
  <si>
    <t>Ciencias de la Educación</t>
  </si>
  <si>
    <t>Licenciatura en Comunicación e Informática Educativa</t>
  </si>
  <si>
    <t>Licenciatura en Español y Literatura (Nocturno)</t>
  </si>
  <si>
    <t>DN</t>
  </si>
  <si>
    <t>Licenciatura en Español y Literatura (CERES Quinchía - Risaralda)</t>
  </si>
  <si>
    <t>Licenciatura en Etnoeducación y Desarrollo Comunitario</t>
  </si>
  <si>
    <t>Licenciatura en Pedagogía Infantil</t>
  </si>
  <si>
    <t>AW</t>
  </si>
  <si>
    <t>Licenciatura en Pedagogía Infantil (CERES Mistrató - Risaralda)</t>
  </si>
  <si>
    <t>Ciencias de la Salud</t>
  </si>
  <si>
    <t>Ciencias del Deporte y la Recreación</t>
  </si>
  <si>
    <t>Fisioterapia y Kinesiología</t>
  </si>
  <si>
    <t>Medicina</t>
  </si>
  <si>
    <t>Medicina Veterinaria y Zootecnia</t>
  </si>
  <si>
    <t>Tecnología en Atención Prehospitalaria</t>
  </si>
  <si>
    <t>Ingeniería Industrial</t>
  </si>
  <si>
    <t>Ingeniería Industrial (Nocturno)</t>
  </si>
  <si>
    <t>Ingeniería Mecánica</t>
  </si>
  <si>
    <t>Ingenierías Eléctrica, Electrónica, Física y Ciencias de la Computación</t>
  </si>
  <si>
    <t>Ingeniería de Sistemas y Computación</t>
  </si>
  <si>
    <t>Ingeniería de Sistemas y Computación (Nocturno)</t>
  </si>
  <si>
    <t>Ingeniería Eléctrica</t>
  </si>
  <si>
    <t>Ingeniería Electrónica (Nocturno)</t>
  </si>
  <si>
    <t>Ingeniería Física</t>
  </si>
  <si>
    <t>Tecnologías</t>
  </si>
  <si>
    <t>Administración Industrial</t>
  </si>
  <si>
    <t>Química Industrial</t>
  </si>
  <si>
    <t>Técnico Profesional en Mecatrónica (por ciclos propedéuticos)</t>
  </si>
  <si>
    <t>DJ</t>
  </si>
  <si>
    <t>Técnico Profesional en Mecatrónica (por ciclos propedéuticos) en Articulación</t>
  </si>
  <si>
    <t>DL</t>
  </si>
  <si>
    <t>Técnico Profesional en Procesos Agroindustriales (por ciclos propedéuticos) en Articulación</t>
  </si>
  <si>
    <t>Tecnología Eléctrica</t>
  </si>
  <si>
    <t>Tecnología Industrial</t>
  </si>
  <si>
    <t>AC</t>
  </si>
  <si>
    <t>Tecnología Industrial (CERES Quinchía - Risaralda)</t>
  </si>
  <si>
    <t>Tecnología Mecánica</t>
  </si>
  <si>
    <t>Tecnología Química</t>
  </si>
  <si>
    <t>TOTAL</t>
  </si>
  <si>
    <r>
      <t>Fuente:</t>
    </r>
    <r>
      <rPr>
        <sz val="10"/>
        <color indexed="8"/>
        <rFont val="Calibri"/>
        <family val="2"/>
      </rPr>
      <t xml:space="preserve"> Base de datos del centro de registro y control académico</t>
    </r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</si>
  <si>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Base de datos del centro de registro y control académico</t>
    </r>
  </si>
  <si>
    <t>RÉGIMEN ESPECIAL</t>
  </si>
  <si>
    <t>I</t>
  </si>
  <si>
    <t>II</t>
  </si>
  <si>
    <t>Deportistas de alto rendimiento</t>
  </si>
  <si>
    <t>Desplazados por la violencia</t>
  </si>
  <si>
    <t>Minorías étnicas</t>
  </si>
  <si>
    <t>Reinsertados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</si>
  <si>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Base de datos del centro de registro y control académico</t>
    </r>
  </si>
  <si>
    <t>Licenciatura en Filosofía (Diurno)</t>
  </si>
  <si>
    <t>BH</t>
  </si>
  <si>
    <t>Licenciatura en Pedagogía Infantil (CERES Quinchía - Risaralda)</t>
  </si>
  <si>
    <t>AA</t>
  </si>
  <si>
    <t>Licenciatura en Etnoeducación y Desarrollo Comunitario (CERES Mistrató - Risaralda)</t>
  </si>
  <si>
    <t>AR</t>
  </si>
  <si>
    <t>Licenciatura en Pedagogía Infantil (Extensión San Andrés Islas)</t>
  </si>
  <si>
    <t>SA</t>
  </si>
  <si>
    <t>Ingeniería Industrial (Extensión San Andrés Islas)</t>
  </si>
  <si>
    <t>Ingeniería Mecánica (Nocturno)</t>
  </si>
  <si>
    <t>Química Industrial (Profesionalización)</t>
  </si>
  <si>
    <t>Ingeniería en Mecatrónica (por ciclos propedéuticos)</t>
  </si>
  <si>
    <t>AB</t>
  </si>
  <si>
    <t>Tecnología Industrial (CERES Mistrató - Risaralda)</t>
  </si>
  <si>
    <t>AE</t>
  </si>
  <si>
    <t>Tecnología Industrial (CERES Pueblo Rico - Risaralda)</t>
  </si>
  <si>
    <t>AX</t>
  </si>
  <si>
    <t>Tecnología Industrial (CERES Puerto Carreño - Vichada)</t>
  </si>
  <si>
    <t>BD</t>
  </si>
  <si>
    <t>Ingeniería en Mecatrónica (por ciclos propedéuticos) (CERES Puerto Carreño - Vichada)</t>
  </si>
  <si>
    <t>TOTAL ANUAL</t>
  </si>
  <si>
    <r>
      <t>Fuente:</t>
    </r>
    <r>
      <rPr>
        <sz val="10"/>
        <rFont val="Calibri"/>
        <family val="2"/>
      </rPr>
      <t xml:space="preserve"> Base de datos del centro de registro y control académico y boletines estadísticos</t>
    </r>
  </si>
  <si>
    <t>BN</t>
  </si>
  <si>
    <t>Tecnología Industrial (CERES Belén de Umbría - Risaralda)</t>
  </si>
  <si>
    <t>SEMESTRE I</t>
  </si>
  <si>
    <t>DY</t>
  </si>
  <si>
    <t>Seleccione Programa Académico</t>
  </si>
  <si>
    <t>ADMITIDOS POR PROGRAMA ACADÉMICO DE PREGRADO 2011</t>
  </si>
  <si>
    <t>SEMESTRE II</t>
  </si>
  <si>
    <t>Seleccione Programa Académico de Pregrado</t>
  </si>
  <si>
    <t>Seleccione Programa Académico de Posgrado</t>
  </si>
  <si>
    <t>Doctorado</t>
  </si>
  <si>
    <t>DC</t>
  </si>
  <si>
    <t>Doctorado en Ciencias Ambientales (Convenio con la Universidad del Valle y la Universidad del Cauca)</t>
  </si>
  <si>
    <t>DB</t>
  </si>
  <si>
    <t>Doctorado en Ciencias Biomédicas</t>
  </si>
  <si>
    <t>Doctorado en Ciencias de la Educación, Área Pensamiento Educativo y Comunicación</t>
  </si>
  <si>
    <t>DV</t>
  </si>
  <si>
    <t>Doctorado en Ingeniería</t>
  </si>
  <si>
    <t>Maestría</t>
  </si>
  <si>
    <t>Especialización en Medicina Crítica y Cuidado Intensivo</t>
  </si>
  <si>
    <t>Especialización en Medicina Interna</t>
  </si>
  <si>
    <t>RI</t>
  </si>
  <si>
    <t>Especialización en Radiología e Imágenes Diagnóstica</t>
  </si>
  <si>
    <t>Maestría en Administración del Desarrollo Humano y Organizacional</t>
  </si>
  <si>
    <t>Maestría en Administración Económica y Financiera</t>
  </si>
  <si>
    <t>AF</t>
  </si>
  <si>
    <t>Maestría en Administración Económica y Financiera (Extensión Tunja - Boyacá)</t>
  </si>
  <si>
    <t>Maestría en Biología Molecular y Biotecnología</t>
  </si>
  <si>
    <t>Maestría en Biología Vegetal</t>
  </si>
  <si>
    <t>DU</t>
  </si>
  <si>
    <t>Maestría en Ciencias Ambientales</t>
  </si>
  <si>
    <t>Maestría en Comunicación Educativa</t>
  </si>
  <si>
    <t>Maestría en Ecotecnología</t>
  </si>
  <si>
    <t>Maestría en Educación</t>
  </si>
  <si>
    <t>Maestría en Enseñanza de la Matemática</t>
  </si>
  <si>
    <t>BM</t>
  </si>
  <si>
    <t>Maestría en Estética y Creación</t>
  </si>
  <si>
    <t>BK</t>
  </si>
  <si>
    <t>Maestría en Historia</t>
  </si>
  <si>
    <t>AY</t>
  </si>
  <si>
    <t>Maestría en Ingeniería de Sistemas y Computación</t>
  </si>
  <si>
    <t>Maestría en Ingeniería Eléctrica</t>
  </si>
  <si>
    <t>DE</t>
  </si>
  <si>
    <t>Maestría en Ingeniería Mecánica</t>
  </si>
  <si>
    <t>Maestría en Instrumentación Física</t>
  </si>
  <si>
    <t>Maestría en Investigación Operativa y Estadística</t>
  </si>
  <si>
    <t>Maestría en Lingüística</t>
  </si>
  <si>
    <t>Maestría en Literatura</t>
  </si>
  <si>
    <t>LT</t>
  </si>
  <si>
    <t>Maestría en Literatura (Extensión Ibagué - Tolima, en convenio con la Universidad del Tolima)</t>
  </si>
  <si>
    <t>DF</t>
  </si>
  <si>
    <t>Maestría en Migraciones Internacionales</t>
  </si>
  <si>
    <t>Maestría en Sistemas Automáticos de Producción</t>
  </si>
  <si>
    <t>AS</t>
  </si>
  <si>
    <t>Maestría en Sistemas Integrados de Gestión de la Calidad</t>
  </si>
  <si>
    <t>Especialización</t>
  </si>
  <si>
    <t>Especialización en Biología Molecular y Biotecnología</t>
  </si>
  <si>
    <t>AT</t>
  </si>
  <si>
    <t>Especialización en Electrónica Digital</t>
  </si>
  <si>
    <t>DR</t>
  </si>
  <si>
    <t>Especialización en Gerencia del Deporte y la Recreación</t>
  </si>
  <si>
    <t>Especialización en Gerencia en Sistemas de Salud</t>
  </si>
  <si>
    <t>Especialización en Gestión Ambiental Local</t>
  </si>
  <si>
    <t>Especialización en Gestión de Calidad y Normalización Técnica</t>
  </si>
  <si>
    <t>AO</t>
  </si>
  <si>
    <t>Especialización en Logística Empresarial</t>
  </si>
  <si>
    <t>AZ</t>
  </si>
  <si>
    <t>Especialización en Redes de Datos</t>
  </si>
  <si>
    <t>Especialización Tecnológica en Mecánica Automotriz</t>
  </si>
  <si>
    <t>NIVEL</t>
  </si>
  <si>
    <t>ADMITIDOS POR PROGRAMA ACADÉMICO DE POSGRADO 2011</t>
  </si>
  <si>
    <t>ORDEN DE LLAMADO</t>
  </si>
  <si>
    <t>ADMITIDOS SEGÚN ORDEN DE LLAMADO 2011 - I</t>
  </si>
  <si>
    <t>TOTAL NIVEL SEMESTRE I</t>
  </si>
  <si>
    <t>TOTAL NIVEL SEMESTRE II</t>
  </si>
  <si>
    <t>Comunidad Indígena</t>
  </si>
  <si>
    <t>Seleccione un Mecanismo de Excepción</t>
  </si>
  <si>
    <t>Licenciatura en Pedagogía Infantil (CERES Puerto Caldas (Pereira) - Risaralda)</t>
  </si>
  <si>
    <t>Seleccione un programa académico de Pregrado</t>
  </si>
  <si>
    <t>Licenciatura en Música (Colombia Creativa)</t>
  </si>
  <si>
    <t>Licenciatura en Pedagogía Infantil (CERES Puerto Caldas - Pereira)</t>
  </si>
  <si>
    <t>BOLETÍN ESTADÍSTICO 2011
ADMITIDOS - CUPOS</t>
  </si>
  <si>
    <t>TENDENCIA DE LOS ESTUDIANTES ADMITIDOS POR PROGRAMA PERIODO (2003-2011)</t>
  </si>
  <si>
    <t>CUPOS DISPONIBLES POR PROGRAMA ACADÉMICO (2003-2011)</t>
  </si>
  <si>
    <t>ADMISIÓN DE MINORÍAS PARA EL PERIODO (2003-2011)</t>
  </si>
  <si>
    <t>Licenciatura en Lengua Inglesa</t>
  </si>
  <si>
    <t>ADMITIDOS SEGÚN ORDEN DE LLAMADO (2011-II)</t>
  </si>
  <si>
    <t>Licenciatura en la Enseñanza de la Lengua Inglesa</t>
  </si>
  <si>
    <t>Licenciatura en Pedagogía Infantil *</t>
  </si>
  <si>
    <t>Licenciatura en Pedagogía Infantil (CERES Puerto Caldas - Pereira) *</t>
  </si>
  <si>
    <t>TOTAL
FACULTAD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</si>
</sst>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/>
  </cellStyleXfs>
  <cellXfs count="181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/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9" fontId="10" fillId="0" borderId="0" xfId="4" applyFont="1" applyAlignment="1">
      <alignment horizontal="center" vertical="center"/>
    </xf>
    <xf numFmtId="164" fontId="10" fillId="0" borderId="0" xfId="4" applyNumberFormat="1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0" fontId="8" fillId="4" borderId="0" xfId="0" applyFont="1" applyFill="1" applyBorder="1"/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justify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6" borderId="0" xfId="0" applyFont="1" applyFill="1"/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23" fillId="0" borderId="0" xfId="0" applyFont="1"/>
    <xf numFmtId="0" fontId="8" fillId="3" borderId="0" xfId="0" applyFont="1" applyFill="1"/>
    <xf numFmtId="0" fontId="0" fillId="0" borderId="0" xfId="0" applyAlignment="1"/>
    <xf numFmtId="0" fontId="22" fillId="3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>
      <alignment horizontal="center" vertical="center"/>
    </xf>
    <xf numFmtId="3" fontId="12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2" fillId="3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3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3" fontId="12" fillId="2" borderId="1" xfId="0" applyNumberFormat="1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13" fillId="8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7" fillId="8" borderId="0" xfId="1" applyFill="1" applyAlignment="1" applyProtection="1"/>
    <xf numFmtId="0" fontId="17" fillId="8" borderId="0" xfId="0" applyFont="1" applyFill="1"/>
    <xf numFmtId="0" fontId="25" fillId="0" borderId="0" xfId="0" applyFont="1"/>
    <xf numFmtId="0" fontId="8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24" fillId="5" borderId="0" xfId="0" applyFont="1" applyFill="1" applyBorder="1" applyAlignment="1">
      <alignment vertical="center" wrapText="1"/>
    </xf>
    <xf numFmtId="0" fontId="13" fillId="9" borderId="1" xfId="0" applyFont="1" applyFill="1" applyBorder="1" applyAlignment="1"/>
    <xf numFmtId="0" fontId="8" fillId="10" borderId="1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18" fillId="0" borderId="0" xfId="0" applyFont="1" applyAlignment="1">
      <alignment vertical="center"/>
    </xf>
    <xf numFmtId="3" fontId="9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2" fillId="3" borderId="9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/>
    </xf>
    <xf numFmtId="3" fontId="12" fillId="2" borderId="8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3" fontId="21" fillId="2" borderId="2" xfId="0" applyNumberFormat="1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center" vertical="center"/>
    </xf>
    <xf numFmtId="3" fontId="21" fillId="2" borderId="13" xfId="0" applyNumberFormat="1" applyFont="1" applyFill="1" applyBorder="1" applyAlignment="1">
      <alignment horizontal="center" vertical="center"/>
    </xf>
    <xf numFmtId="3" fontId="21" fillId="2" borderId="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3" fontId="21" fillId="4" borderId="9" xfId="0" applyNumberFormat="1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3" fontId="21" fillId="4" borderId="9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/>
    </xf>
    <xf numFmtId="3" fontId="12" fillId="2" borderId="7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21" fillId="4" borderId="10" xfId="0" applyNumberFormat="1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/>
    </xf>
  </cellXfs>
  <cellStyles count="6">
    <cellStyle name="Hipervínculo" xfId="1" builtinId="8"/>
    <cellStyle name="Normal" xfId="0" builtinId="0"/>
    <cellStyle name="Normal 2" xfId="2"/>
    <cellStyle name="Normal 3" xfId="3"/>
    <cellStyle name="Porcentaje" xfId="4" builtinId="5"/>
    <cellStyle name="Porcentu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988407699037624E-2"/>
          <c:y val="0.12547462817147856"/>
          <c:w val="0.89745603674540686"/>
          <c:h val="0.72417067658209522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3.0555555555555579E-2"/>
                  <c:y val="-2.777777777777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6111111111111149E-2"/>
                  <c:y val="-2.7777777777777842E-2"/>
                </c:manualLayout>
              </c:layout>
              <c:spPr/>
              <c:txPr>
                <a:bodyPr/>
                <a:lstStyle/>
                <a:p>
                  <a:pPr>
                    <a:defRPr sz="2400" b="1" cap="none" spc="0">
                      <a:ln w="1905"/>
                      <a:gradFill>
                        <a:gsLst>
                          <a:gs pos="0">
                            <a:schemeClr val="accent6">
                              <a:shade val="20000"/>
                              <a:satMod val="200000"/>
                            </a:schemeClr>
                          </a:gs>
                          <a:gs pos="78000">
                            <a:schemeClr val="accent6">
                              <a:tint val="90000"/>
                              <a:shade val="89000"/>
                              <a:satMod val="220000"/>
                            </a:schemeClr>
                          </a:gs>
                          <a:gs pos="100000">
                            <a:schemeClr val="accent6">
                              <a:tint val="12000"/>
                              <a:satMod val="255000"/>
                            </a:schemeClr>
                          </a:gs>
                        </a:gsLst>
                        <a:lin ang="5400000"/>
                      </a:gradFill>
                      <a:effectLst>
                        <a:innerShdw blurRad="69850" dist="43180" dir="5400000">
                          <a:srgbClr val="000000">
                            <a:alpha val="65000"/>
                          </a:srgbClr>
                        </a:innerShdw>
                      </a:effectLst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Admitidos!$A$14:$A$15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Admitidos!$B$14:$B$15</c:f>
              <c:numCache>
                <c:formatCode>General</c:formatCode>
                <c:ptCount val="2"/>
                <c:pt idx="0">
                  <c:v>82</c:v>
                </c:pt>
                <c:pt idx="1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8804352"/>
        <c:axId val="63755328"/>
        <c:axId val="0"/>
      </c:bar3DChart>
      <c:catAx>
        <c:axId val="88804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63755328"/>
        <c:crosses val="autoZero"/>
        <c:auto val="1"/>
        <c:lblAlgn val="ctr"/>
        <c:lblOffset val="100"/>
        <c:noMultiLvlLbl val="0"/>
      </c:catAx>
      <c:valAx>
        <c:axId val="6375532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80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48023837869073"/>
          <c:y val="0.10365168391872298"/>
          <c:w val="0.86061613651078805"/>
          <c:h val="0.7445200403340686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Admitidos!$I$24:$I$25</c:f>
              <c:strCache>
                <c:ptCount val="1"/>
                <c:pt idx="0">
                  <c:v>SEMESTRE I SEMESTRE II</c:v>
                </c:pt>
              </c:strCache>
            </c:strRef>
          </c:tx>
          <c:invertIfNegative val="0"/>
          <c:dLbls>
            <c:dLbl>
              <c:idx val="0"/>
              <c:spPr/>
              <c:txPr>
                <a:bodyPr/>
                <a:lstStyle/>
                <a:p>
                  <a:pPr algn="ctr" rtl="0">
                    <a:defRPr lang="es-CO" sz="2400" b="1" i="0" u="none" strike="noStrike" kern="1200" cap="none" spc="0" baseline="0">
                      <a:ln w="10541" cmpd="sng">
                        <a:solidFill>
                          <a:srgbClr val="4F81BD">
                            <a:shade val="88000"/>
                            <a:satMod val="110000"/>
                          </a:srgbClr>
                        </a:solidFill>
                        <a:prstDash val="solid"/>
                      </a:ln>
                      <a:gradFill>
                        <a:gsLst>
                          <a:gs pos="0">
                            <a:srgbClr val="4F81BD">
                              <a:tint val="40000"/>
                              <a:satMod val="250000"/>
                            </a:srgbClr>
                          </a:gs>
                          <a:gs pos="9000">
                            <a:srgbClr val="4F81BD">
                              <a:tint val="52000"/>
                              <a:satMod val="300000"/>
                            </a:srgbClr>
                          </a:gs>
                          <a:gs pos="50000">
                            <a:srgbClr val="4F81BD">
                              <a:shade val="20000"/>
                              <a:satMod val="300000"/>
                            </a:srgbClr>
                          </a:gs>
                          <a:gs pos="79000">
                            <a:srgbClr val="4F81BD">
                              <a:tint val="52000"/>
                              <a:satMod val="300000"/>
                            </a:srgbClr>
                          </a:gs>
                          <a:gs pos="100000">
                            <a:srgbClr val="4F81BD">
                              <a:tint val="40000"/>
                              <a:satMod val="250000"/>
                            </a:srgbClr>
                          </a:gs>
                        </a:gsLst>
                        <a:lin ang="5400000"/>
                      </a:gra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 algn="ctr" rtl="0">
                    <a:defRPr lang="es-CO" sz="2400" b="1" i="0" u="none" strike="noStrike" kern="1200" cap="none" spc="0" baseline="0">
                      <a:ln w="1905"/>
                      <a:gradFill>
                        <a:gsLst>
                          <a:gs pos="0">
                            <a:schemeClr val="accent6">
                              <a:shade val="20000"/>
                              <a:satMod val="200000"/>
                            </a:schemeClr>
                          </a:gs>
                          <a:gs pos="78000">
                            <a:schemeClr val="accent6">
                              <a:tint val="90000"/>
                              <a:shade val="89000"/>
                              <a:satMod val="220000"/>
                            </a:schemeClr>
                          </a:gs>
                          <a:gs pos="100000">
                            <a:schemeClr val="accent6">
                              <a:tint val="12000"/>
                              <a:satMod val="255000"/>
                            </a:schemeClr>
                          </a:gs>
                        </a:gsLst>
                        <a:lin ang="5400000"/>
                      </a:gradFill>
                      <a:effectLst>
                        <a:innerShdw blurRad="69850" dist="43180" dir="5400000">
                          <a:srgbClr val="000000">
                            <a:alpha val="65000"/>
                          </a:srgbClr>
                        </a:innerShdw>
                      </a:effectLst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Admitidos!$I$24:$I$25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Admitidos!$H$24:$H$25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8804864"/>
        <c:axId val="63757056"/>
        <c:axId val="0"/>
      </c:bar3DChart>
      <c:catAx>
        <c:axId val="88804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63757056"/>
        <c:crosses val="autoZero"/>
        <c:auto val="1"/>
        <c:lblAlgn val="ctr"/>
        <c:lblOffset val="100"/>
        <c:noMultiLvlLbl val="0"/>
      </c:catAx>
      <c:valAx>
        <c:axId val="6375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804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4.7925708315586762E-2"/>
          <c:y val="9.3067220764071298E-2"/>
          <c:w val="0.93173217425491717"/>
          <c:h val="0.739401793525810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Llamados!$E$27:$H$27</c:f>
              <c:strCache>
                <c:ptCount val="1"/>
                <c:pt idx="0">
                  <c:v>1 2 3 4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5478502080443829E-3"/>
                  <c:y val="-3.2407407407407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944983818770227E-2"/>
                  <c:y val="-2.777777777777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095700416088854E-2"/>
                  <c:y val="-1.8518518518518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643550624133203E-2"/>
                  <c:y val="-3.2407407407407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Llamados!$E$28:$H$28</c:f>
              <c:numCache>
                <c:formatCode>General</c:formatCode>
                <c:ptCount val="4"/>
                <c:pt idx="0">
                  <c:v>108</c:v>
                </c:pt>
                <c:pt idx="1">
                  <c:v>22</c:v>
                </c:pt>
                <c:pt idx="2">
                  <c:v>11</c:v>
                </c:pt>
                <c:pt idx="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5269504"/>
        <c:axId val="88941696"/>
        <c:axId val="0"/>
      </c:bar3DChart>
      <c:catAx>
        <c:axId val="125269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88941696"/>
        <c:crosses val="autoZero"/>
        <c:auto val="1"/>
        <c:lblAlgn val="ctr"/>
        <c:lblOffset val="100"/>
        <c:noMultiLvlLbl val="0"/>
      </c:catAx>
      <c:valAx>
        <c:axId val="88941696"/>
        <c:scaling>
          <c:orientation val="minMax"/>
          <c:max val="1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269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Minorías!$B$31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Minorías!$C$30:$K$30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Minorías!$C$31:$K$31</c:f>
              <c:numCache>
                <c:formatCode>General</c:formatCode>
                <c:ptCount val="9"/>
                <c:pt idx="0">
                  <c:v>12</c:v>
                </c:pt>
                <c:pt idx="1">
                  <c:v>5</c:v>
                </c:pt>
                <c:pt idx="2">
                  <c:v>9</c:v>
                </c:pt>
                <c:pt idx="3">
                  <c:v>19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7</c:v>
                </c:pt>
                <c:pt idx="8">
                  <c:v>12</c:v>
                </c:pt>
              </c:numCache>
            </c:numRef>
          </c:val>
        </c:ser>
        <c:ser>
          <c:idx val="1"/>
          <c:order val="1"/>
          <c:tx>
            <c:strRef>
              <c:f>Minorías!$B$32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Minorías!$C$30:$K$30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Minorías!$C$32:$K$32</c:f>
              <c:numCache>
                <c:formatCode>General</c:formatCode>
                <c:ptCount val="9"/>
                <c:pt idx="0">
                  <c:v>10</c:v>
                </c:pt>
                <c:pt idx="1">
                  <c:v>3</c:v>
                </c:pt>
                <c:pt idx="2">
                  <c:v>0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12</c:v>
                </c:pt>
                <c:pt idx="7">
                  <c:v>9</c:v>
                </c:pt>
                <c:pt idx="8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820992"/>
        <c:axId val="88944000"/>
        <c:axId val="0"/>
      </c:bar3DChart>
      <c:catAx>
        <c:axId val="12482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88944000"/>
        <c:crosses val="autoZero"/>
        <c:auto val="1"/>
        <c:lblAlgn val="ctr"/>
        <c:lblOffset val="100"/>
        <c:noMultiLvlLbl val="0"/>
      </c:catAx>
      <c:valAx>
        <c:axId val="88944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8209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400"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endParaRPr lang="es-CO"/>
          </a:p>
        </c:txPr>
      </c:legendEntry>
      <c:layout/>
      <c:overlay val="0"/>
      <c:txPr>
        <a:bodyPr/>
        <a:lstStyle/>
        <a:p>
          <a:pPr>
            <a:defRPr sz="1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Cupos!$D$33</c:f>
              <c:strCache>
                <c:ptCount val="1"/>
                <c:pt idx="0">
                  <c:v>SEMESTRE I</c:v>
                </c:pt>
              </c:strCache>
            </c:strRef>
          </c:tx>
          <c:dLbls>
            <c:dLbl>
              <c:idx val="0"/>
              <c:layout>
                <c:manualLayout>
                  <c:x val="-1.6187556974958557E-2"/>
                  <c:y val="4.1129858767653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Cupos!$E$32:$M$32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Cupos!$E$33:$M$33</c:f>
              <c:numCache>
                <c:formatCode>General</c:formatCode>
                <c:ptCount val="9"/>
                <c:pt idx="0">
                  <c:v>76</c:v>
                </c:pt>
                <c:pt idx="1">
                  <c:v>77</c:v>
                </c:pt>
                <c:pt idx="2">
                  <c:v>86</c:v>
                </c:pt>
                <c:pt idx="3">
                  <c:v>81</c:v>
                </c:pt>
                <c:pt idx="4">
                  <c:v>78</c:v>
                </c:pt>
                <c:pt idx="5">
                  <c:v>83</c:v>
                </c:pt>
                <c:pt idx="6">
                  <c:v>82</c:v>
                </c:pt>
                <c:pt idx="7">
                  <c:v>81</c:v>
                </c:pt>
                <c:pt idx="8">
                  <c:v>82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Cupos!$D$34</c:f>
              <c:strCache>
                <c:ptCount val="1"/>
                <c:pt idx="0">
                  <c:v>SEMESTRE II</c:v>
                </c:pt>
              </c:strCache>
            </c:strRef>
          </c:tx>
          <c:dLbls>
            <c:dLbl>
              <c:idx val="0"/>
              <c:layout>
                <c:manualLayout>
                  <c:x val="-1.9295560082961665E-2"/>
                  <c:y val="-6.7273355536440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1800"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Cupos!$E$32:$M$32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Cupos!$E$34:$M$34</c:f>
              <c:numCache>
                <c:formatCode>General</c:formatCode>
                <c:ptCount val="9"/>
                <c:pt idx="0">
                  <c:v>81</c:v>
                </c:pt>
                <c:pt idx="1">
                  <c:v>86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84</c:v>
                </c:pt>
                <c:pt idx="8">
                  <c:v>81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90528"/>
        <c:axId val="88947456"/>
      </c:lineChart>
      <c:catAx>
        <c:axId val="1271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88947456"/>
        <c:crosses val="autoZero"/>
        <c:auto val="1"/>
        <c:lblAlgn val="ctr"/>
        <c:lblOffset val="100"/>
        <c:noMultiLvlLbl val="0"/>
      </c:catAx>
      <c:valAx>
        <c:axId val="8894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1905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6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600"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endParaRPr lang="es-CO"/>
          </a:p>
        </c:txPr>
      </c:legendEntry>
      <c:layout/>
      <c:overlay val="0"/>
      <c:txPr>
        <a:bodyPr/>
        <a:lstStyle/>
        <a:p>
          <a:pPr>
            <a:defRPr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15" dropStyle="combo" dx="16" fmlaLink="$A$11" fmlaRange="CONVENCIONES!$B$1:$B$34" noThreeD="1" val="0"/>
</file>

<file path=xl/ctrlProps/ctrlProp2.xml><?xml version="1.0" encoding="utf-8"?>
<formControlPr xmlns="http://schemas.microsoft.com/office/spreadsheetml/2009/9/main" objectType="Drop" dropLines="15" dropStyle="combo" dx="16" fmlaLink="$I$11" fmlaRange="CONVENCIONES!$E$1:$E$39" noThreeD="1" val="0"/>
</file>

<file path=xl/ctrlProps/ctrlProp3.xml><?xml version="1.0" encoding="utf-8"?>
<formControlPr xmlns="http://schemas.microsoft.com/office/spreadsheetml/2009/9/main" objectType="Drop" dropLines="15" dropStyle="combo" dx="16" fmlaLink="$D$12" fmlaRange="CONVENCIONES!$B$1:$B$34" noThreeD="1" sel="23" val="19"/>
</file>

<file path=xl/ctrlProps/ctrlProp4.xml><?xml version="1.0" encoding="utf-8"?>
<formControlPr xmlns="http://schemas.microsoft.com/office/spreadsheetml/2009/9/main" objectType="Drop" dropLines="5" dropStyle="combo" dx="16" fmlaLink="$G$12" fmlaRange="$B$41:$B$45" noThreeD="1" val="0"/>
</file>

<file path=xl/ctrlProps/ctrlProp5.xml><?xml version="1.0" encoding="utf-8"?>
<formControlPr xmlns="http://schemas.microsoft.com/office/spreadsheetml/2009/9/main" objectType="Drop" dropLines="15" dropStyle="combo" dx="16" fmlaLink="$E$13" fmlaRange="CONVENCIONES!$B$44:$B$95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Llamados!A1"/><Relationship Id="rId7" Type="http://schemas.openxmlformats.org/officeDocument/2006/relationships/image" Target="../media/image2.png"/><Relationship Id="rId2" Type="http://schemas.openxmlformats.org/officeDocument/2006/relationships/hyperlink" Target="#Admitidos!A1"/><Relationship Id="rId1" Type="http://schemas.openxmlformats.org/officeDocument/2006/relationships/image" Target="../media/image1.png"/><Relationship Id="rId6" Type="http://schemas.openxmlformats.org/officeDocument/2006/relationships/hyperlink" Target="#Cupos!A1"/><Relationship Id="rId5" Type="http://schemas.openxmlformats.org/officeDocument/2006/relationships/hyperlink" Target="#Tendencia!A1"/><Relationship Id="rId4" Type="http://schemas.openxmlformats.org/officeDocument/2006/relationships/hyperlink" Target="#Minor&#237;as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hyperlink" Target="#Llamados!A1"/><Relationship Id="rId7" Type="http://schemas.openxmlformats.org/officeDocument/2006/relationships/chart" Target="../charts/chart1.xml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6" Type="http://schemas.openxmlformats.org/officeDocument/2006/relationships/hyperlink" Target="#Cupos!A1"/><Relationship Id="rId5" Type="http://schemas.openxmlformats.org/officeDocument/2006/relationships/hyperlink" Target="#Tendencia!A1"/><Relationship Id="rId4" Type="http://schemas.openxmlformats.org/officeDocument/2006/relationships/hyperlink" Target="#Minor&#237;a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7" Type="http://schemas.openxmlformats.org/officeDocument/2006/relationships/hyperlink" Target="#Cupos!A1"/><Relationship Id="rId2" Type="http://schemas.openxmlformats.org/officeDocument/2006/relationships/image" Target="../media/image3.png"/><Relationship Id="rId1" Type="http://schemas.openxmlformats.org/officeDocument/2006/relationships/chart" Target="../charts/chart3.xml"/><Relationship Id="rId6" Type="http://schemas.openxmlformats.org/officeDocument/2006/relationships/hyperlink" Target="#Tendencia!A1"/><Relationship Id="rId5" Type="http://schemas.openxmlformats.org/officeDocument/2006/relationships/hyperlink" Target="#Minor&#237;as!A1"/><Relationship Id="rId4" Type="http://schemas.openxmlformats.org/officeDocument/2006/relationships/hyperlink" Target="#Admitido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7" Type="http://schemas.openxmlformats.org/officeDocument/2006/relationships/hyperlink" Target="#Cupos!A1"/><Relationship Id="rId2" Type="http://schemas.openxmlformats.org/officeDocument/2006/relationships/image" Target="../media/image3.png"/><Relationship Id="rId1" Type="http://schemas.openxmlformats.org/officeDocument/2006/relationships/chart" Target="../charts/chart4.xml"/><Relationship Id="rId6" Type="http://schemas.openxmlformats.org/officeDocument/2006/relationships/hyperlink" Target="#Tendencia!A1"/><Relationship Id="rId5" Type="http://schemas.openxmlformats.org/officeDocument/2006/relationships/hyperlink" Target="#Llamados!A1"/><Relationship Id="rId4" Type="http://schemas.openxmlformats.org/officeDocument/2006/relationships/hyperlink" Target="#Admitidos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Admitidos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6" Type="http://schemas.openxmlformats.org/officeDocument/2006/relationships/hyperlink" Target="#Cupos!A1"/><Relationship Id="rId5" Type="http://schemas.openxmlformats.org/officeDocument/2006/relationships/hyperlink" Target="#Minor&#237;as!A1"/><Relationship Id="rId4" Type="http://schemas.openxmlformats.org/officeDocument/2006/relationships/hyperlink" Target="#Llamado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Admitidos!A1"/><Relationship Id="rId7" Type="http://schemas.openxmlformats.org/officeDocument/2006/relationships/chart" Target="../charts/chart5.xml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6" Type="http://schemas.openxmlformats.org/officeDocument/2006/relationships/hyperlink" Target="#Tendencia!A1"/><Relationship Id="rId5" Type="http://schemas.openxmlformats.org/officeDocument/2006/relationships/hyperlink" Target="#Minor&#237;as!A1"/><Relationship Id="rId4" Type="http://schemas.openxmlformats.org/officeDocument/2006/relationships/hyperlink" Target="#Llamad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1047751</xdr:colOff>
      <xdr:row>10</xdr:row>
      <xdr:rowOff>133350</xdr:rowOff>
    </xdr:from>
    <xdr:to>
      <xdr:col>2</xdr:col>
      <xdr:colOff>800100</xdr:colOff>
      <xdr:row>26</xdr:row>
      <xdr:rowOff>57150</xdr:rowOff>
    </xdr:to>
    <xdr:sp macro="" textlink="">
      <xdr:nvSpPr>
        <xdr:cNvPr id="9" name="8 Rectángulo redondeado"/>
        <xdr:cNvSpPr/>
      </xdr:nvSpPr>
      <xdr:spPr>
        <a:xfrm>
          <a:off x="1047751" y="3057525"/>
          <a:ext cx="6829424" cy="273367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twoCellAnchor>
  <xdr:twoCellAnchor>
    <xdr:from>
      <xdr:col>1</xdr:col>
      <xdr:colOff>5162550</xdr:colOff>
      <xdr:row>2</xdr:row>
      <xdr:rowOff>38100</xdr:rowOff>
    </xdr:from>
    <xdr:to>
      <xdr:col>2</xdr:col>
      <xdr:colOff>1524000</xdr:colOff>
      <xdr:row>6</xdr:row>
      <xdr:rowOff>180975</xdr:rowOff>
    </xdr:to>
    <xdr:pic>
      <xdr:nvPicPr>
        <xdr:cNvPr id="2051" name="546d61a1-d0d9-42a2-a768-2197955a8c21" descr="64400CE7-18CB-4663-8847-027D9BFEE4B6@ut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38950" y="419100"/>
          <a:ext cx="17621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17247</xdr:colOff>
      <xdr:row>13</xdr:row>
      <xdr:rowOff>114839</xdr:rowOff>
    </xdr:from>
    <xdr:ext cx="3009222" cy="280205"/>
    <xdr:sp macro="" textlink="">
      <xdr:nvSpPr>
        <xdr:cNvPr id="4" name="3 Rectángulo">
          <a:hlinkClick xmlns:r="http://schemas.openxmlformats.org/officeDocument/2006/relationships" r:id="rId2"/>
        </xdr:cNvPr>
        <xdr:cNvSpPr/>
      </xdr:nvSpPr>
      <xdr:spPr>
        <a:xfrm>
          <a:off x="1693647" y="3562889"/>
          <a:ext cx="3009222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ADMITIDOS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POR PROGRAMA ACADÉMICO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37830</xdr:colOff>
      <xdr:row>15</xdr:row>
      <xdr:rowOff>138517</xdr:rowOff>
    </xdr:from>
    <xdr:ext cx="4266104" cy="280205"/>
    <xdr:sp macro="" textlink="">
      <xdr:nvSpPr>
        <xdr:cNvPr id="5" name="4 Rectángulo">
          <a:hlinkClick xmlns:r="http://schemas.openxmlformats.org/officeDocument/2006/relationships" r:id="rId3"/>
        </xdr:cNvPr>
        <xdr:cNvSpPr/>
      </xdr:nvSpPr>
      <xdr:spPr>
        <a:xfrm>
          <a:off x="1714230" y="3919942"/>
          <a:ext cx="426610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ADMITIDOS EN CADA LLAMADO POR PROGRAMA ACADÉMICO</a:t>
          </a:r>
        </a:p>
      </xdr:txBody>
    </xdr:sp>
    <xdr:clientData/>
  </xdr:oneCellAnchor>
  <xdr:oneCellAnchor>
    <xdr:from>
      <xdr:col>1</xdr:col>
      <xdr:colOff>31578</xdr:colOff>
      <xdr:row>17</xdr:row>
      <xdr:rowOff>162195</xdr:rowOff>
    </xdr:from>
    <xdr:ext cx="2773067" cy="280205"/>
    <xdr:sp macro="" textlink="">
      <xdr:nvSpPr>
        <xdr:cNvPr id="6" name="5 Rectángulo">
          <a:hlinkClick xmlns:r="http://schemas.openxmlformats.org/officeDocument/2006/relationships" r:id="rId4"/>
        </xdr:cNvPr>
        <xdr:cNvSpPr/>
      </xdr:nvSpPr>
      <xdr:spPr>
        <a:xfrm>
          <a:off x="1707978" y="4276995"/>
          <a:ext cx="277306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ADMISIÓN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EN MINORÍAS (2003 - 2011)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13849</xdr:colOff>
      <xdr:row>19</xdr:row>
      <xdr:rowOff>138248</xdr:rowOff>
    </xdr:from>
    <xdr:ext cx="6015429" cy="280205"/>
    <xdr:sp macro="" textlink="">
      <xdr:nvSpPr>
        <xdr:cNvPr id="7" name="6 Rectángulo">
          <a:hlinkClick xmlns:r="http://schemas.openxmlformats.org/officeDocument/2006/relationships" r:id="rId5"/>
        </xdr:cNvPr>
        <xdr:cNvSpPr/>
      </xdr:nvSpPr>
      <xdr:spPr>
        <a:xfrm>
          <a:off x="1690249" y="4634048"/>
          <a:ext cx="601542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TENDENCIA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LOS ESTUDIANTES ADMITIDOS POR PROGRAMA ACADÉMICO (2003 - 2011)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17248</xdr:colOff>
      <xdr:row>21</xdr:row>
      <xdr:rowOff>161925</xdr:rowOff>
    </xdr:from>
    <xdr:ext cx="3564245" cy="280205"/>
    <xdr:sp macro="" textlink="">
      <xdr:nvSpPr>
        <xdr:cNvPr id="8" name="7 Rectángulo">
          <a:hlinkClick xmlns:r="http://schemas.openxmlformats.org/officeDocument/2006/relationships" r:id="rId6"/>
        </xdr:cNvPr>
        <xdr:cNvSpPr/>
      </xdr:nvSpPr>
      <xdr:spPr>
        <a:xfrm>
          <a:off x="1693648" y="4991100"/>
          <a:ext cx="3564245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CUPOS POR PROGRAMA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ACADÉMICO (2003 - 2011)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>
    <xdr:from>
      <xdr:col>1</xdr:col>
      <xdr:colOff>647700</xdr:colOff>
      <xdr:row>9</xdr:row>
      <xdr:rowOff>95250</xdr:rowOff>
    </xdr:from>
    <xdr:to>
      <xdr:col>1</xdr:col>
      <xdr:colOff>5010150</xdr:colOff>
      <xdr:row>11</xdr:row>
      <xdr:rowOff>104775</xdr:rowOff>
    </xdr:to>
    <xdr:sp macro="" textlink="">
      <xdr:nvSpPr>
        <xdr:cNvPr id="10" name="9 Rectángulo redondeado"/>
        <xdr:cNvSpPr/>
      </xdr:nvSpPr>
      <xdr:spPr>
        <a:xfrm>
          <a:off x="2324100" y="2876550"/>
          <a:ext cx="436245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ADMITIDOS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- CUPOS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oneCellAnchor>
    <xdr:from>
      <xdr:col>1</xdr:col>
      <xdr:colOff>1309061</xdr:colOff>
      <xdr:row>1</xdr:row>
      <xdr:rowOff>10064</xdr:rowOff>
    </xdr:from>
    <xdr:ext cx="2782557" cy="374141"/>
    <xdr:sp macro="" textlink="">
      <xdr:nvSpPr>
        <xdr:cNvPr id="11" name="10 Rectángulo"/>
        <xdr:cNvSpPr/>
      </xdr:nvSpPr>
      <xdr:spPr>
        <a:xfrm>
          <a:off x="2985461" y="200564"/>
          <a:ext cx="2782557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BOLETÍN</a:t>
          </a:r>
          <a:r>
            <a:rPr lang="es-ES" sz="18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ESTADÍSTICO 2011</a:t>
          </a:r>
          <a:endParaRPr lang="es-ES" sz="18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1679899</xdr:colOff>
      <xdr:row>3</xdr:row>
      <xdr:rowOff>143414</xdr:rowOff>
    </xdr:from>
    <xdr:ext cx="2040880" cy="561949"/>
    <xdr:sp macro="" textlink="">
      <xdr:nvSpPr>
        <xdr:cNvPr id="12" name="11 Rectángulo"/>
        <xdr:cNvSpPr/>
      </xdr:nvSpPr>
      <xdr:spPr>
        <a:xfrm>
          <a:off x="3356299" y="714914"/>
          <a:ext cx="2040880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CAPÍTULO</a:t>
          </a:r>
          <a:r>
            <a:rPr lang="es-ES" sz="3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2</a:t>
          </a:r>
          <a:endParaRPr lang="es-ES" sz="3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1278443</xdr:colOff>
      <xdr:row>5</xdr:row>
      <xdr:rowOff>19589</xdr:rowOff>
    </xdr:from>
    <xdr:ext cx="2843792" cy="405432"/>
    <xdr:sp macro="" textlink="">
      <xdr:nvSpPr>
        <xdr:cNvPr id="13" name="12 Rectángulo"/>
        <xdr:cNvSpPr/>
      </xdr:nvSpPr>
      <xdr:spPr>
        <a:xfrm>
          <a:off x="2954843" y="1372139"/>
          <a:ext cx="284379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POBLACIÓN ESTUDIANTIL</a:t>
          </a:r>
        </a:p>
      </xdr:txBody>
    </xdr:sp>
    <xdr:clientData/>
  </xdr:oneCellAnchor>
  <xdr:twoCellAnchor editAs="oneCell">
    <xdr:from>
      <xdr:col>0</xdr:col>
      <xdr:colOff>800100</xdr:colOff>
      <xdr:row>2</xdr:row>
      <xdr:rowOff>76200</xdr:rowOff>
    </xdr:from>
    <xdr:to>
      <xdr:col>1</xdr:col>
      <xdr:colOff>114298</xdr:colOff>
      <xdr:row>7</xdr:row>
      <xdr:rowOff>89234</xdr:rowOff>
    </xdr:to>
    <xdr:pic>
      <xdr:nvPicPr>
        <xdr:cNvPr id="14" name="13 Imagen" descr="a color texto blanco vertical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00100" y="457200"/>
          <a:ext cx="990598" cy="15751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114300</xdr:rowOff>
    </xdr:from>
    <xdr:to>
      <xdr:col>8</xdr:col>
      <xdr:colOff>487447</xdr:colOff>
      <xdr:row>0</xdr:row>
      <xdr:rowOff>747493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58300" y="114300"/>
          <a:ext cx="1316122" cy="633193"/>
        </a:xfrm>
        <a:prstGeom prst="rect">
          <a:avLst/>
        </a:prstGeom>
      </xdr:spPr>
    </xdr:pic>
    <xdr:clientData/>
  </xdr:twoCellAnchor>
  <xdr:twoCellAnchor>
    <xdr:from>
      <xdr:col>0</xdr:col>
      <xdr:colOff>295274</xdr:colOff>
      <xdr:row>1</xdr:row>
      <xdr:rowOff>71437</xdr:rowOff>
    </xdr:from>
    <xdr:to>
      <xdr:col>1</xdr:col>
      <xdr:colOff>800099</xdr:colOff>
      <xdr:row>6</xdr:row>
      <xdr:rowOff>119062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295274" y="1100137"/>
          <a:ext cx="1114425" cy="8572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>
    <xdr:from>
      <xdr:col>1</xdr:col>
      <xdr:colOff>1038225</xdr:colOff>
      <xdr:row>1</xdr:row>
      <xdr:rowOff>71437</xdr:rowOff>
    </xdr:from>
    <xdr:to>
      <xdr:col>3</xdr:col>
      <xdr:colOff>971550</xdr:colOff>
      <xdr:row>6</xdr:row>
      <xdr:rowOff>119062</xdr:rowOff>
    </xdr:to>
    <xdr:sp macro="" textlink="">
      <xdr:nvSpPr>
        <xdr:cNvPr id="4" name="3 Rectángulo redondeado"/>
        <xdr:cNvSpPr/>
      </xdr:nvSpPr>
      <xdr:spPr>
        <a:xfrm>
          <a:off x="1647825" y="1100137"/>
          <a:ext cx="1476375" cy="8572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Admitidos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Programa Académico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1238249</xdr:colOff>
      <xdr:row>1</xdr:row>
      <xdr:rowOff>66675</xdr:rowOff>
    </xdr:from>
    <xdr:to>
      <xdr:col>3</xdr:col>
      <xdr:colOff>2752725</xdr:colOff>
      <xdr:row>6</xdr:row>
      <xdr:rowOff>123825</xdr:rowOff>
    </xdr:to>
    <xdr:sp macro="" textlink="">
      <xdr:nvSpPr>
        <xdr:cNvPr id="5" name="4 Rectángulo redondeado">
          <a:hlinkClick xmlns:r="http://schemas.openxmlformats.org/officeDocument/2006/relationships" r:id="rId3"/>
        </xdr:cNvPr>
        <xdr:cNvSpPr/>
      </xdr:nvSpPr>
      <xdr:spPr>
        <a:xfrm>
          <a:off x="3390899" y="1095375"/>
          <a:ext cx="1514476" cy="8667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Admitidos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Número de Llamado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2952750</xdr:colOff>
      <xdr:row>1</xdr:row>
      <xdr:rowOff>66675</xdr:rowOff>
    </xdr:from>
    <xdr:to>
      <xdr:col>4</xdr:col>
      <xdr:colOff>28576</xdr:colOff>
      <xdr:row>6</xdr:row>
      <xdr:rowOff>123825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5105400" y="1095375"/>
          <a:ext cx="1724026" cy="8667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Admitidos por Mecanismos de Excepción</a:t>
          </a:r>
        </a:p>
      </xdr:txBody>
    </xdr:sp>
    <xdr:clientData/>
  </xdr:twoCellAnchor>
  <xdr:twoCellAnchor>
    <xdr:from>
      <xdr:col>4</xdr:col>
      <xdr:colOff>276224</xdr:colOff>
      <xdr:row>1</xdr:row>
      <xdr:rowOff>66675</xdr:rowOff>
    </xdr:from>
    <xdr:to>
      <xdr:col>6</xdr:col>
      <xdr:colOff>542925</xdr:colOff>
      <xdr:row>6</xdr:row>
      <xdr:rowOff>123825</xdr:rowOff>
    </xdr:to>
    <xdr:sp macro="" textlink="">
      <xdr:nvSpPr>
        <xdr:cNvPr id="7" name="6 Rectángulo redondeado">
          <a:hlinkClick xmlns:r="http://schemas.openxmlformats.org/officeDocument/2006/relationships" r:id="rId5"/>
        </xdr:cNvPr>
        <xdr:cNvSpPr/>
      </xdr:nvSpPr>
      <xdr:spPr>
        <a:xfrm>
          <a:off x="7077074" y="1095375"/>
          <a:ext cx="1828801" cy="8667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 de Admitidos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Programa Académico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7</xdr:col>
      <xdr:colOff>47624</xdr:colOff>
      <xdr:row>1</xdr:row>
      <xdr:rowOff>66675</xdr:rowOff>
    </xdr:from>
    <xdr:to>
      <xdr:col>8</xdr:col>
      <xdr:colOff>533399</xdr:colOff>
      <xdr:row>6</xdr:row>
      <xdr:rowOff>123825</xdr:rowOff>
    </xdr:to>
    <xdr:sp macro="" textlink="">
      <xdr:nvSpPr>
        <xdr:cNvPr id="8" name="7 Rectángulo redondeado">
          <a:hlinkClick xmlns:r="http://schemas.openxmlformats.org/officeDocument/2006/relationships" r:id="rId6"/>
        </xdr:cNvPr>
        <xdr:cNvSpPr/>
      </xdr:nvSpPr>
      <xdr:spPr>
        <a:xfrm>
          <a:off x="9172574" y="1095375"/>
          <a:ext cx="1323975" cy="8667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Cupos Disponibles</a:t>
          </a:r>
        </a:p>
      </xdr:txBody>
    </xdr:sp>
    <xdr:clientData/>
  </xdr:twoCellAnchor>
  <xdr:twoCellAnchor>
    <xdr:from>
      <xdr:col>0</xdr:col>
      <xdr:colOff>390525</xdr:colOff>
      <xdr:row>12</xdr:row>
      <xdr:rowOff>152400</xdr:rowOff>
    </xdr:from>
    <xdr:to>
      <xdr:col>3</xdr:col>
      <xdr:colOff>2038350</xdr:colOff>
      <xdr:row>25</xdr:row>
      <xdr:rowOff>104774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4495800</xdr:colOff>
      <xdr:row>12</xdr:row>
      <xdr:rowOff>57151</xdr:rowOff>
    </xdr:from>
    <xdr:to>
      <xdr:col>8</xdr:col>
      <xdr:colOff>276225</xdr:colOff>
      <xdr:row>25</xdr:row>
      <xdr:rowOff>28576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9525</xdr:rowOff>
        </xdr:from>
        <xdr:to>
          <xdr:col>3</xdr:col>
          <xdr:colOff>2028825</xdr:colOff>
          <xdr:row>11</xdr:row>
          <xdr:rowOff>47625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4543425</xdr:colOff>
          <xdr:row>10</xdr:row>
          <xdr:rowOff>9525</xdr:rowOff>
        </xdr:from>
        <xdr:to>
          <xdr:col>8</xdr:col>
          <xdr:colOff>295275</xdr:colOff>
          <xdr:row>11</xdr:row>
          <xdr:rowOff>47625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1019174</xdr:colOff>
      <xdr:row>13</xdr:row>
      <xdr:rowOff>85725</xdr:rowOff>
    </xdr:from>
    <xdr:to>
      <xdr:col>8</xdr:col>
      <xdr:colOff>238125</xdr:colOff>
      <xdr:row>28</xdr:row>
      <xdr:rowOff>114299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219075</xdr:colOff>
      <xdr:row>0</xdr:row>
      <xdr:rowOff>76200</xdr:rowOff>
    </xdr:from>
    <xdr:to>
      <xdr:col>9</xdr:col>
      <xdr:colOff>220747</xdr:colOff>
      <xdr:row>0</xdr:row>
      <xdr:rowOff>709393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86650" y="76200"/>
          <a:ext cx="1316122" cy="633193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998786</xdr:colOff>
      <xdr:row>6</xdr:row>
      <xdr:rowOff>85725</xdr:rowOff>
    </xdr:to>
    <xdr:sp macro="" textlink="">
      <xdr:nvSpPr>
        <xdr:cNvPr id="11" name="10 Rectángulo redondeado">
          <a:hlinkClick xmlns:r="http://schemas.openxmlformats.org/officeDocument/2006/relationships" r:id="rId3"/>
        </xdr:cNvPr>
        <xdr:cNvSpPr/>
      </xdr:nvSpPr>
      <xdr:spPr>
        <a:xfrm>
          <a:off x="342900" y="914400"/>
          <a:ext cx="970211" cy="8096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>
    <xdr:from>
      <xdr:col>1</xdr:col>
      <xdr:colOff>1256149</xdr:colOff>
      <xdr:row>1</xdr:row>
      <xdr:rowOff>85725</xdr:rowOff>
    </xdr:from>
    <xdr:to>
      <xdr:col>3</xdr:col>
      <xdr:colOff>1008698</xdr:colOff>
      <xdr:row>6</xdr:row>
      <xdr:rowOff>85725</xdr:rowOff>
    </xdr:to>
    <xdr:sp macro="" textlink="">
      <xdr:nvSpPr>
        <xdr:cNvPr id="12" name="11 Rectángulo redondeado">
          <a:hlinkClick xmlns:r="http://schemas.openxmlformats.org/officeDocument/2006/relationships" r:id="rId4"/>
        </xdr:cNvPr>
        <xdr:cNvSpPr/>
      </xdr:nvSpPr>
      <xdr:spPr>
        <a:xfrm>
          <a:off x="1570474" y="914400"/>
          <a:ext cx="1343224" cy="8096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Admitidos</a:t>
          </a:r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Programa Académico</a:t>
          </a:r>
          <a:endParaRPr lang="es-CO" sz="13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1266061</xdr:colOff>
      <xdr:row>1</xdr:row>
      <xdr:rowOff>85725</xdr:rowOff>
    </xdr:from>
    <xdr:to>
      <xdr:col>3</xdr:col>
      <xdr:colOff>2504461</xdr:colOff>
      <xdr:row>6</xdr:row>
      <xdr:rowOff>94721</xdr:rowOff>
    </xdr:to>
    <xdr:sp macro="" textlink="">
      <xdr:nvSpPr>
        <xdr:cNvPr id="13" name="12 Rectángulo redondeado"/>
        <xdr:cNvSpPr/>
      </xdr:nvSpPr>
      <xdr:spPr>
        <a:xfrm>
          <a:off x="3171061" y="914400"/>
          <a:ext cx="1238400" cy="818621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Admitidos</a:t>
          </a:r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Número de Llamado</a:t>
          </a:r>
          <a:endParaRPr lang="es-CO" sz="13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2761824</xdr:colOff>
      <xdr:row>1</xdr:row>
      <xdr:rowOff>85725</xdr:rowOff>
    </xdr:from>
    <xdr:to>
      <xdr:col>3</xdr:col>
      <xdr:colOff>4171575</xdr:colOff>
      <xdr:row>6</xdr:row>
      <xdr:rowOff>94721</xdr:rowOff>
    </xdr:to>
    <xdr:sp macro="" textlink="">
      <xdr:nvSpPr>
        <xdr:cNvPr id="14" name="13 Rectángulo redondeado">
          <a:hlinkClick xmlns:r="http://schemas.openxmlformats.org/officeDocument/2006/relationships" r:id="rId5"/>
        </xdr:cNvPr>
        <xdr:cNvSpPr/>
      </xdr:nvSpPr>
      <xdr:spPr>
        <a:xfrm>
          <a:off x="4666824" y="914400"/>
          <a:ext cx="1409751" cy="81862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Admitidos por Mecanismos de Excepción</a:t>
          </a:r>
        </a:p>
      </xdr:txBody>
    </xdr:sp>
    <xdr:clientData/>
  </xdr:twoCellAnchor>
  <xdr:twoCellAnchor>
    <xdr:from>
      <xdr:col>3</xdr:col>
      <xdr:colOff>4428938</xdr:colOff>
      <xdr:row>1</xdr:row>
      <xdr:rowOff>85725</xdr:rowOff>
    </xdr:from>
    <xdr:to>
      <xdr:col>7</xdr:col>
      <xdr:colOff>323663</xdr:colOff>
      <xdr:row>6</xdr:row>
      <xdr:rowOff>94721</xdr:rowOff>
    </xdr:to>
    <xdr:sp macro="" textlink="">
      <xdr:nvSpPr>
        <xdr:cNvPr id="15" name="14 Rectángulo redondeado">
          <a:hlinkClick xmlns:r="http://schemas.openxmlformats.org/officeDocument/2006/relationships" r:id="rId6"/>
        </xdr:cNvPr>
        <xdr:cNvSpPr/>
      </xdr:nvSpPr>
      <xdr:spPr>
        <a:xfrm>
          <a:off x="6333938" y="914400"/>
          <a:ext cx="1695450" cy="81862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 de Admitidos</a:t>
          </a:r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Programa Académico</a:t>
          </a:r>
          <a:endParaRPr lang="es-CO" sz="13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8</xdr:col>
      <xdr:colOff>142875</xdr:colOff>
      <xdr:row>1</xdr:row>
      <xdr:rowOff>85725</xdr:rowOff>
    </xdr:from>
    <xdr:to>
      <xdr:col>10</xdr:col>
      <xdr:colOff>342901</xdr:colOff>
      <xdr:row>6</xdr:row>
      <xdr:rowOff>94721</xdr:rowOff>
    </xdr:to>
    <xdr:sp macro="" textlink="">
      <xdr:nvSpPr>
        <xdr:cNvPr id="16" name="15 Rectángulo redondeado">
          <a:hlinkClick xmlns:r="http://schemas.openxmlformats.org/officeDocument/2006/relationships" r:id="rId7"/>
        </xdr:cNvPr>
        <xdr:cNvSpPr/>
      </xdr:nvSpPr>
      <xdr:spPr>
        <a:xfrm>
          <a:off x="8286750" y="914400"/>
          <a:ext cx="1076326" cy="81862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Cupos Disponibles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11</xdr:row>
          <xdr:rowOff>0</xdr:rowOff>
        </xdr:from>
        <xdr:to>
          <xdr:col>6</xdr:col>
          <xdr:colOff>361950</xdr:colOff>
          <xdr:row>12</xdr:row>
          <xdr:rowOff>38100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15</xdr:row>
      <xdr:rowOff>1</xdr:rowOff>
    </xdr:from>
    <xdr:to>
      <xdr:col>20</xdr:col>
      <xdr:colOff>323850</xdr:colOff>
      <xdr:row>32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38100</xdr:colOff>
      <xdr:row>0</xdr:row>
      <xdr:rowOff>142875</xdr:rowOff>
    </xdr:from>
    <xdr:to>
      <xdr:col>21</xdr:col>
      <xdr:colOff>211222</xdr:colOff>
      <xdr:row>0</xdr:row>
      <xdr:rowOff>776068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5" y="142875"/>
          <a:ext cx="1316122" cy="633193"/>
        </a:xfrm>
        <a:prstGeom prst="rect">
          <a:avLst/>
        </a:prstGeom>
      </xdr:spPr>
    </xdr:pic>
    <xdr:clientData/>
  </xdr:twoCellAnchor>
  <xdr:twoCellAnchor>
    <xdr:from>
      <xdr:col>0</xdr:col>
      <xdr:colOff>295275</xdr:colOff>
      <xdr:row>1</xdr:row>
      <xdr:rowOff>109537</xdr:rowOff>
    </xdr:from>
    <xdr:to>
      <xdr:col>1</xdr:col>
      <xdr:colOff>438150</xdr:colOff>
      <xdr:row>6</xdr:row>
      <xdr:rowOff>85725</xdr:rowOff>
    </xdr:to>
    <xdr:sp macro="" textlink="">
      <xdr:nvSpPr>
        <xdr:cNvPr id="13" name="12 Rectángulo redondeado">
          <a:hlinkClick xmlns:r="http://schemas.openxmlformats.org/officeDocument/2006/relationships" r:id="rId3"/>
        </xdr:cNvPr>
        <xdr:cNvSpPr/>
      </xdr:nvSpPr>
      <xdr:spPr>
        <a:xfrm>
          <a:off x="295275" y="1052512"/>
          <a:ext cx="866775" cy="785813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>
    <xdr:from>
      <xdr:col>1</xdr:col>
      <xdr:colOff>591438</xdr:colOff>
      <xdr:row>1</xdr:row>
      <xdr:rowOff>109537</xdr:rowOff>
    </xdr:from>
    <xdr:to>
      <xdr:col>2</xdr:col>
      <xdr:colOff>51053</xdr:colOff>
      <xdr:row>6</xdr:row>
      <xdr:rowOff>85725</xdr:rowOff>
    </xdr:to>
    <xdr:sp macro="" textlink="">
      <xdr:nvSpPr>
        <xdr:cNvPr id="14" name="13 Rectángulo redondeado">
          <a:hlinkClick xmlns:r="http://schemas.openxmlformats.org/officeDocument/2006/relationships" r:id="rId4"/>
        </xdr:cNvPr>
        <xdr:cNvSpPr/>
      </xdr:nvSpPr>
      <xdr:spPr>
        <a:xfrm>
          <a:off x="1315338" y="1052512"/>
          <a:ext cx="1221740" cy="785813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Admitidos</a:t>
          </a:r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Programa Académico</a:t>
          </a:r>
          <a:endParaRPr lang="es-CO" sz="13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204341</xdr:colOff>
      <xdr:row>1</xdr:row>
      <xdr:rowOff>109537</xdr:rowOff>
    </xdr:from>
    <xdr:to>
      <xdr:col>6</xdr:col>
      <xdr:colOff>259587</xdr:colOff>
      <xdr:row>6</xdr:row>
      <xdr:rowOff>94456</xdr:rowOff>
    </xdr:to>
    <xdr:sp macro="" textlink="">
      <xdr:nvSpPr>
        <xdr:cNvPr id="15" name="14 Rectángulo redondeado">
          <a:hlinkClick xmlns:r="http://schemas.openxmlformats.org/officeDocument/2006/relationships" r:id="rId5"/>
        </xdr:cNvPr>
        <xdr:cNvSpPr/>
      </xdr:nvSpPr>
      <xdr:spPr>
        <a:xfrm>
          <a:off x="2690366" y="1052512"/>
          <a:ext cx="1312546" cy="79454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Admitidos</a:t>
          </a:r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Número de Llamado</a:t>
          </a:r>
          <a:endParaRPr lang="es-CO" sz="13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7</xdr:col>
      <xdr:colOff>98550</xdr:colOff>
      <xdr:row>1</xdr:row>
      <xdr:rowOff>109537</xdr:rowOff>
    </xdr:from>
    <xdr:to>
      <xdr:col>12</xdr:col>
      <xdr:colOff>21081</xdr:colOff>
      <xdr:row>6</xdr:row>
      <xdr:rowOff>94456</xdr:rowOff>
    </xdr:to>
    <xdr:sp macro="" textlink="">
      <xdr:nvSpPr>
        <xdr:cNvPr id="16" name="15 Rectángulo redondeado"/>
        <xdr:cNvSpPr/>
      </xdr:nvSpPr>
      <xdr:spPr>
        <a:xfrm>
          <a:off x="4156200" y="1052512"/>
          <a:ext cx="1494156" cy="794544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Admitidos por Mecanismos de Excepción</a:t>
          </a:r>
        </a:p>
      </xdr:txBody>
    </xdr:sp>
    <xdr:clientData/>
  </xdr:twoCellAnchor>
  <xdr:twoCellAnchor>
    <xdr:from>
      <xdr:col>12</xdr:col>
      <xdr:colOff>174369</xdr:colOff>
      <xdr:row>1</xdr:row>
      <xdr:rowOff>109537</xdr:rowOff>
    </xdr:from>
    <xdr:to>
      <xdr:col>18</xdr:col>
      <xdr:colOff>46735</xdr:colOff>
      <xdr:row>6</xdr:row>
      <xdr:rowOff>94456</xdr:rowOff>
    </xdr:to>
    <xdr:sp macro="" textlink="">
      <xdr:nvSpPr>
        <xdr:cNvPr id="17" name="16 Rectángulo redondeado">
          <a:hlinkClick xmlns:r="http://schemas.openxmlformats.org/officeDocument/2006/relationships" r:id="rId6"/>
        </xdr:cNvPr>
        <xdr:cNvSpPr/>
      </xdr:nvSpPr>
      <xdr:spPr>
        <a:xfrm>
          <a:off x="5803644" y="1052512"/>
          <a:ext cx="1758316" cy="79454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 de Admitidos</a:t>
          </a:r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Programa Académico</a:t>
          </a:r>
          <a:endParaRPr lang="es-CO" sz="13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18</xdr:col>
      <xdr:colOff>200024</xdr:colOff>
      <xdr:row>1</xdr:row>
      <xdr:rowOff>109537</xdr:rowOff>
    </xdr:from>
    <xdr:to>
      <xdr:col>21</xdr:col>
      <xdr:colOff>114300</xdr:colOff>
      <xdr:row>6</xdr:row>
      <xdr:rowOff>94456</xdr:rowOff>
    </xdr:to>
    <xdr:sp macro="" textlink="">
      <xdr:nvSpPr>
        <xdr:cNvPr id="18" name="17 Rectángulo redondeado">
          <a:hlinkClick xmlns:r="http://schemas.openxmlformats.org/officeDocument/2006/relationships" r:id="rId7"/>
        </xdr:cNvPr>
        <xdr:cNvSpPr/>
      </xdr:nvSpPr>
      <xdr:spPr>
        <a:xfrm>
          <a:off x="7715249" y="1052512"/>
          <a:ext cx="1057276" cy="79454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Cupos Disponibles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1581150</xdr:colOff>
          <xdr:row>11</xdr:row>
          <xdr:rowOff>95250</xdr:rowOff>
        </xdr:from>
        <xdr:to>
          <xdr:col>15</xdr:col>
          <xdr:colOff>295275</xdr:colOff>
          <xdr:row>12</xdr:row>
          <xdr:rowOff>152400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135467</xdr:colOff>
      <xdr:row>0</xdr:row>
      <xdr:rowOff>104775</xdr:rowOff>
    </xdr:from>
    <xdr:to>
      <xdr:col>13</xdr:col>
      <xdr:colOff>308589</xdr:colOff>
      <xdr:row>0</xdr:row>
      <xdr:rowOff>737968</xdr:rowOff>
    </xdr:to>
    <xdr:pic>
      <xdr:nvPicPr>
        <xdr:cNvPr id="3" name="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30200" y="104775"/>
          <a:ext cx="1316122" cy="633193"/>
        </a:xfrm>
        <a:prstGeom prst="rect">
          <a:avLst/>
        </a:prstGeom>
      </xdr:spPr>
    </xdr:pic>
    <xdr:clientData/>
  </xdr:twoCellAnchor>
  <xdr:twoCellAnchor editAs="absolute">
    <xdr:from>
      <xdr:col>1</xdr:col>
      <xdr:colOff>1551517</xdr:colOff>
      <xdr:row>1</xdr:row>
      <xdr:rowOff>49586</xdr:rowOff>
    </xdr:from>
    <xdr:to>
      <xdr:col>3</xdr:col>
      <xdr:colOff>970803</xdr:colOff>
      <xdr:row>6</xdr:row>
      <xdr:rowOff>97210</xdr:rowOff>
    </xdr:to>
    <xdr:sp macro="" textlink="">
      <xdr:nvSpPr>
        <xdr:cNvPr id="4" name="3 Rectángulo redondeado">
          <a:hlinkClick xmlns:r="http://schemas.openxmlformats.org/officeDocument/2006/relationships" r:id="rId2"/>
        </xdr:cNvPr>
        <xdr:cNvSpPr/>
      </xdr:nvSpPr>
      <xdr:spPr>
        <a:xfrm>
          <a:off x="1920688" y="890027"/>
          <a:ext cx="996203" cy="83203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 editAs="absolute">
    <xdr:from>
      <xdr:col>3</xdr:col>
      <xdr:colOff>1170383</xdr:colOff>
      <xdr:row>1</xdr:row>
      <xdr:rowOff>49586</xdr:rowOff>
    </xdr:from>
    <xdr:to>
      <xdr:col>3</xdr:col>
      <xdr:colOff>2580083</xdr:colOff>
      <xdr:row>6</xdr:row>
      <xdr:rowOff>97210</xdr:rowOff>
    </xdr:to>
    <xdr:sp macro="" textlink="">
      <xdr:nvSpPr>
        <xdr:cNvPr id="5" name="4 Rectángulo redondeado">
          <a:hlinkClick xmlns:r="http://schemas.openxmlformats.org/officeDocument/2006/relationships" r:id="rId3"/>
        </xdr:cNvPr>
        <xdr:cNvSpPr/>
      </xdr:nvSpPr>
      <xdr:spPr>
        <a:xfrm>
          <a:off x="3116471" y="890027"/>
          <a:ext cx="1409700" cy="83203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Admitidos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Programa Académico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3</xdr:col>
      <xdr:colOff>2779663</xdr:colOff>
      <xdr:row>1</xdr:row>
      <xdr:rowOff>44824</xdr:rowOff>
    </xdr:from>
    <xdr:to>
      <xdr:col>4</xdr:col>
      <xdr:colOff>159168</xdr:colOff>
      <xdr:row>6</xdr:row>
      <xdr:rowOff>101973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4725751" y="885265"/>
          <a:ext cx="1514476" cy="84156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Admitidos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Número de Llamado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4</xdr:col>
      <xdr:colOff>358748</xdr:colOff>
      <xdr:row>1</xdr:row>
      <xdr:rowOff>44824</xdr:rowOff>
    </xdr:from>
    <xdr:to>
      <xdr:col>9</xdr:col>
      <xdr:colOff>178334</xdr:colOff>
      <xdr:row>6</xdr:row>
      <xdr:rowOff>101973</xdr:rowOff>
    </xdr:to>
    <xdr:sp macro="" textlink="">
      <xdr:nvSpPr>
        <xdr:cNvPr id="7" name="6 Rectángulo redondeado">
          <a:hlinkClick xmlns:r="http://schemas.openxmlformats.org/officeDocument/2006/relationships" r:id="rId5"/>
        </xdr:cNvPr>
        <xdr:cNvSpPr/>
      </xdr:nvSpPr>
      <xdr:spPr>
        <a:xfrm>
          <a:off x="6439807" y="885265"/>
          <a:ext cx="1724586" cy="84156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Admitidos por Mecanismos de Excepción</a:t>
          </a:r>
        </a:p>
      </xdr:txBody>
    </xdr:sp>
    <xdr:clientData/>
  </xdr:twoCellAnchor>
  <xdr:twoCellAnchor editAs="absolute">
    <xdr:from>
      <xdr:col>9</xdr:col>
      <xdr:colOff>377914</xdr:colOff>
      <xdr:row>1</xdr:row>
      <xdr:rowOff>44824</xdr:rowOff>
    </xdr:from>
    <xdr:to>
      <xdr:col>14</xdr:col>
      <xdr:colOff>301715</xdr:colOff>
      <xdr:row>6</xdr:row>
      <xdr:rowOff>101973</xdr:rowOff>
    </xdr:to>
    <xdr:sp macro="" textlink="">
      <xdr:nvSpPr>
        <xdr:cNvPr id="8" name="7 Rectángulo redondeado"/>
        <xdr:cNvSpPr/>
      </xdr:nvSpPr>
      <xdr:spPr>
        <a:xfrm>
          <a:off x="8363973" y="885265"/>
          <a:ext cx="1828801" cy="841561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 de Admitidos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Programa Académico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15</xdr:col>
      <xdr:colOff>97894</xdr:colOff>
      <xdr:row>1</xdr:row>
      <xdr:rowOff>44823</xdr:rowOff>
    </xdr:from>
    <xdr:to>
      <xdr:col>19</xdr:col>
      <xdr:colOff>50269</xdr:colOff>
      <xdr:row>6</xdr:row>
      <xdr:rowOff>102811</xdr:rowOff>
    </xdr:to>
    <xdr:sp macro="" textlink="">
      <xdr:nvSpPr>
        <xdr:cNvPr id="9" name="8 Rectángulo redondeado">
          <a:hlinkClick xmlns:r="http://schemas.openxmlformats.org/officeDocument/2006/relationships" r:id="rId6"/>
        </xdr:cNvPr>
        <xdr:cNvSpPr/>
      </xdr:nvSpPr>
      <xdr:spPr>
        <a:xfrm>
          <a:off x="10369953" y="885264"/>
          <a:ext cx="1476375" cy="8424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Cupos Disponibles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274544</xdr:colOff>
      <xdr:row>0</xdr:row>
      <xdr:rowOff>200585</xdr:rowOff>
    </xdr:from>
    <xdr:to>
      <xdr:col>19</xdr:col>
      <xdr:colOff>66666</xdr:colOff>
      <xdr:row>0</xdr:row>
      <xdr:rowOff>805203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84691" y="200585"/>
          <a:ext cx="1316122" cy="604618"/>
        </a:xfrm>
        <a:prstGeom prst="rect">
          <a:avLst/>
        </a:prstGeom>
      </xdr:spPr>
    </xdr:pic>
    <xdr:clientData/>
  </xdr:twoCellAnchor>
  <xdr:twoCellAnchor>
    <xdr:from>
      <xdr:col>1</xdr:col>
      <xdr:colOff>973788</xdr:colOff>
      <xdr:row>1</xdr:row>
      <xdr:rowOff>33337</xdr:rowOff>
    </xdr:from>
    <xdr:to>
      <xdr:col>3</xdr:col>
      <xdr:colOff>402288</xdr:colOff>
      <xdr:row>6</xdr:row>
      <xdr:rowOff>80962</xdr:rowOff>
    </xdr:to>
    <xdr:sp macro="" textlink="">
      <xdr:nvSpPr>
        <xdr:cNvPr id="11" name="10 Rectángulo redondeado">
          <a:hlinkClick xmlns:r="http://schemas.openxmlformats.org/officeDocument/2006/relationships" r:id="rId2"/>
        </xdr:cNvPr>
        <xdr:cNvSpPr/>
      </xdr:nvSpPr>
      <xdr:spPr>
        <a:xfrm>
          <a:off x="1287553" y="974631"/>
          <a:ext cx="997323" cy="832037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>
    <xdr:from>
      <xdr:col>3</xdr:col>
      <xdr:colOff>635821</xdr:colOff>
      <xdr:row>1</xdr:row>
      <xdr:rowOff>33337</xdr:rowOff>
    </xdr:from>
    <xdr:to>
      <xdr:col>3</xdr:col>
      <xdr:colOff>2045521</xdr:colOff>
      <xdr:row>6</xdr:row>
      <xdr:rowOff>80962</xdr:rowOff>
    </xdr:to>
    <xdr:sp macro="" textlink="">
      <xdr:nvSpPr>
        <xdr:cNvPr id="12" name="11 Rectángulo redondeado">
          <a:hlinkClick xmlns:r="http://schemas.openxmlformats.org/officeDocument/2006/relationships" r:id="rId3"/>
        </xdr:cNvPr>
        <xdr:cNvSpPr/>
      </xdr:nvSpPr>
      <xdr:spPr>
        <a:xfrm>
          <a:off x="2518409" y="974631"/>
          <a:ext cx="1409700" cy="832037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Admitidos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Programa Académico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2279054</xdr:colOff>
      <xdr:row>1</xdr:row>
      <xdr:rowOff>28575</xdr:rowOff>
    </xdr:from>
    <xdr:to>
      <xdr:col>3</xdr:col>
      <xdr:colOff>3793530</xdr:colOff>
      <xdr:row>6</xdr:row>
      <xdr:rowOff>85725</xdr:rowOff>
    </xdr:to>
    <xdr:sp macro="" textlink="">
      <xdr:nvSpPr>
        <xdr:cNvPr id="13" name="12 Rectángulo redondeado">
          <a:hlinkClick xmlns:r="http://schemas.openxmlformats.org/officeDocument/2006/relationships" r:id="rId4"/>
        </xdr:cNvPr>
        <xdr:cNvSpPr/>
      </xdr:nvSpPr>
      <xdr:spPr>
        <a:xfrm>
          <a:off x="4161642" y="969869"/>
          <a:ext cx="1514476" cy="841562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Admitidos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Número de Llamado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4027063</xdr:colOff>
      <xdr:row>1</xdr:row>
      <xdr:rowOff>28575</xdr:rowOff>
    </xdr:from>
    <xdr:to>
      <xdr:col>7</xdr:col>
      <xdr:colOff>273092</xdr:colOff>
      <xdr:row>6</xdr:row>
      <xdr:rowOff>85725</xdr:rowOff>
    </xdr:to>
    <xdr:sp macro="" textlink="">
      <xdr:nvSpPr>
        <xdr:cNvPr id="14" name="13 Rectángulo redondeado">
          <a:hlinkClick xmlns:r="http://schemas.openxmlformats.org/officeDocument/2006/relationships" r:id="rId5"/>
        </xdr:cNvPr>
        <xdr:cNvSpPr/>
      </xdr:nvSpPr>
      <xdr:spPr>
        <a:xfrm>
          <a:off x="5909651" y="969869"/>
          <a:ext cx="1501588" cy="841562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Admitidos por Mecanismos de Excepción</a:t>
          </a:r>
        </a:p>
      </xdr:txBody>
    </xdr:sp>
    <xdr:clientData/>
  </xdr:twoCellAnchor>
  <xdr:twoCellAnchor>
    <xdr:from>
      <xdr:col>8</xdr:col>
      <xdr:colOff>125625</xdr:colOff>
      <xdr:row>1</xdr:row>
      <xdr:rowOff>28575</xdr:rowOff>
    </xdr:from>
    <xdr:to>
      <xdr:col>13</xdr:col>
      <xdr:colOff>49426</xdr:colOff>
      <xdr:row>6</xdr:row>
      <xdr:rowOff>85725</xdr:rowOff>
    </xdr:to>
    <xdr:sp macro="" textlink="">
      <xdr:nvSpPr>
        <xdr:cNvPr id="15" name="14 Rectángulo redondeado">
          <a:hlinkClick xmlns:r="http://schemas.openxmlformats.org/officeDocument/2006/relationships" r:id="rId6"/>
        </xdr:cNvPr>
        <xdr:cNvSpPr/>
      </xdr:nvSpPr>
      <xdr:spPr>
        <a:xfrm>
          <a:off x="7644772" y="969869"/>
          <a:ext cx="1828801" cy="841562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 de Admitidos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Programa Académico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13</xdr:col>
      <xdr:colOff>282957</xdr:colOff>
      <xdr:row>1</xdr:row>
      <xdr:rowOff>28575</xdr:rowOff>
    </xdr:from>
    <xdr:to>
      <xdr:col>16</xdr:col>
      <xdr:colOff>291357</xdr:colOff>
      <xdr:row>6</xdr:row>
      <xdr:rowOff>85725</xdr:rowOff>
    </xdr:to>
    <xdr:sp macro="" textlink="">
      <xdr:nvSpPr>
        <xdr:cNvPr id="16" name="15 Rectángulo redondeado"/>
        <xdr:cNvSpPr/>
      </xdr:nvSpPr>
      <xdr:spPr>
        <a:xfrm>
          <a:off x="9707104" y="969869"/>
          <a:ext cx="1151400" cy="841562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Cupos Disponibles</a:t>
          </a:r>
        </a:p>
      </xdr:txBody>
    </xdr:sp>
    <xdr:clientData/>
  </xdr:twoCellAnchor>
  <xdr:twoCellAnchor>
    <xdr:from>
      <xdr:col>1</xdr:col>
      <xdr:colOff>1181100</xdr:colOff>
      <xdr:row>15</xdr:row>
      <xdr:rowOff>114301</xdr:rowOff>
    </xdr:from>
    <xdr:to>
      <xdr:col>20</xdr:col>
      <xdr:colOff>133350</xdr:colOff>
      <xdr:row>35</xdr:row>
      <xdr:rowOff>123264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3152775</xdr:colOff>
          <xdr:row>11</xdr:row>
          <xdr:rowOff>85725</xdr:rowOff>
        </xdr:from>
        <xdr:to>
          <xdr:col>14</xdr:col>
          <xdr:colOff>323850</xdr:colOff>
          <xdr:row>12</xdr:row>
          <xdr:rowOff>123825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7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1" width="25.140625" style="75" customWidth="1"/>
    <col min="2" max="2" width="81" style="75" customWidth="1"/>
    <col min="3" max="3" width="26.5703125" style="75" customWidth="1"/>
    <col min="4" max="16384" width="11.42578125" style="75" hidden="1"/>
  </cols>
  <sheetData>
    <row r="1" spans="1:2" x14ac:dyDescent="0.25"/>
    <row r="2" spans="1:2" x14ac:dyDescent="0.25">
      <c r="B2" s="76"/>
    </row>
    <row r="3" spans="1:2" x14ac:dyDescent="0.25"/>
    <row r="4" spans="1:2" ht="46.5" x14ac:dyDescent="0.7">
      <c r="B4" s="77"/>
    </row>
    <row r="5" spans="1:2" x14ac:dyDescent="0.25">
      <c r="B5" s="76"/>
    </row>
    <row r="6" spans="1:2" ht="31.5" x14ac:dyDescent="0.5">
      <c r="B6" s="78"/>
    </row>
    <row r="7" spans="1:2" x14ac:dyDescent="0.25">
      <c r="B7" s="76"/>
    </row>
    <row r="8" spans="1:2" ht="21" x14ac:dyDescent="0.35">
      <c r="B8" s="79"/>
    </row>
    <row r="9" spans="1:2" x14ac:dyDescent="0.25"/>
    <row r="10" spans="1:2" s="81" customFormat="1" ht="11.25" x14ac:dyDescent="0.2"/>
    <row r="11" spans="1:2" s="81" customFormat="1" x14ac:dyDescent="0.25">
      <c r="A11" s="75"/>
      <c r="B11" s="80"/>
    </row>
    <row r="12" spans="1:2" s="81" customFormat="1" ht="11.25" x14ac:dyDescent="0.2"/>
    <row r="13" spans="1:2" s="81" customFormat="1" x14ac:dyDescent="0.25">
      <c r="A13" s="75"/>
      <c r="B13" s="80"/>
    </row>
    <row r="14" spans="1:2" s="81" customFormat="1" ht="11.25" x14ac:dyDescent="0.2"/>
    <row r="15" spans="1:2" s="81" customFormat="1" x14ac:dyDescent="0.25">
      <c r="A15" s="75"/>
      <c r="B15" s="80"/>
    </row>
    <row r="16" spans="1:2" s="81" customFormat="1" ht="11.25" x14ac:dyDescent="0.2"/>
    <row r="17" spans="1:2" s="81" customFormat="1" x14ac:dyDescent="0.25">
      <c r="A17" s="75"/>
      <c r="B17" s="80"/>
    </row>
    <row r="18" spans="1:2" s="81" customFormat="1" x14ac:dyDescent="0.25">
      <c r="A18" s="75"/>
      <c r="B18" s="75"/>
    </row>
    <row r="19" spans="1:2" s="81" customFormat="1" x14ac:dyDescent="0.25">
      <c r="B19" s="80"/>
    </row>
    <row r="20" spans="1:2" s="81" customFormat="1" ht="11.25" x14ac:dyDescent="0.2"/>
    <row r="21" spans="1:2" x14ac:dyDescent="0.25">
      <c r="B21" s="80"/>
    </row>
    <row r="22" spans="1:2" x14ac:dyDescent="0.25">
      <c r="B22" s="80"/>
    </row>
    <row r="23" spans="1:2" s="81" customFormat="1" ht="11.25" x14ac:dyDescent="0.2"/>
    <row r="24" spans="1:2" x14ac:dyDescent="0.25">
      <c r="B24" s="80"/>
    </row>
    <row r="25" spans="1:2" x14ac:dyDescent="0.25"/>
    <row r="26" spans="1:2" x14ac:dyDescent="0.25"/>
    <row r="27" spans="1:2" x14ac:dyDescent="0.25"/>
    <row r="28" spans="1:2" x14ac:dyDescent="0.25"/>
    <row r="29" spans="1:2" x14ac:dyDescent="0.25"/>
    <row r="30" spans="1:2" hidden="1" x14ac:dyDescent="0.25"/>
    <row r="31" spans="1:2" hidden="1" x14ac:dyDescent="0.25"/>
    <row r="32" spans="1:2" hidden="1" x14ac:dyDescent="0.25"/>
    <row r="33" spans="2:2" hidden="1" x14ac:dyDescent="0.25"/>
    <row r="34" spans="2:2" hidden="1" x14ac:dyDescent="0.25">
      <c r="B34" s="76"/>
    </row>
    <row r="35" spans="2:2" hidden="1" x14ac:dyDescent="0.25"/>
    <row r="36" spans="2:2" hidden="1" x14ac:dyDescent="0.25"/>
    <row r="37" spans="2:2" hidden="1" x14ac:dyDescent="0.25"/>
  </sheetData>
  <sheetProtection password="CD78" sheet="1" objects="1" scenarios="1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131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"/>
  <cols>
    <col min="1" max="1" width="9.140625" style="1" customWidth="1"/>
    <col min="2" max="2" width="23.140625" style="1" customWidth="1"/>
    <col min="3" max="3" width="6.28515625" style="1" hidden="1" customWidth="1"/>
    <col min="4" max="4" width="69.7109375" style="1" customWidth="1"/>
    <col min="5" max="5" width="11.42578125" style="1" customWidth="1"/>
    <col min="6" max="6" width="12" style="1" customWidth="1"/>
    <col min="7" max="7" width="11.42578125" style="1" customWidth="1"/>
    <col min="8" max="8" width="12.5703125" style="1" customWidth="1"/>
    <col min="9" max="9" width="11.42578125" style="1" customWidth="1"/>
    <col min="10" max="16384" width="11.42578125" style="1" hidden="1"/>
  </cols>
  <sheetData>
    <row r="1" spans="1:13" s="45" customFormat="1" ht="68.25" customHeight="1" x14ac:dyDescent="0.2">
      <c r="A1" s="148" t="s">
        <v>168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s="40" customFormat="1" x14ac:dyDescent="0.2"/>
    <row r="3" spans="1:13" s="40" customFormat="1" x14ac:dyDescent="0.2"/>
    <row r="4" spans="1:13" s="40" customFormat="1" x14ac:dyDescent="0.2"/>
    <row r="5" spans="1:13" s="40" customFormat="1" x14ac:dyDescent="0.2"/>
    <row r="6" spans="1:13" s="40" customFormat="1" x14ac:dyDescent="0.2"/>
    <row r="7" spans="1:13" s="40" customFormat="1" x14ac:dyDescent="0.2"/>
    <row r="8" spans="1:13" x14ac:dyDescent="0.2"/>
    <row r="9" spans="1:13" x14ac:dyDescent="0.2"/>
    <row r="10" spans="1:13" ht="18.75" customHeight="1" x14ac:dyDescent="0.2">
      <c r="B10" s="91" t="s">
        <v>95</v>
      </c>
      <c r="E10" s="91" t="s">
        <v>96</v>
      </c>
    </row>
    <row r="11" spans="1:13" x14ac:dyDescent="0.2">
      <c r="A11" s="96">
        <v>1</v>
      </c>
      <c r="B11" s="44"/>
      <c r="I11" s="96">
        <v>1</v>
      </c>
    </row>
    <row r="12" spans="1:13" x14ac:dyDescent="0.2">
      <c r="A12" s="96" t="str">
        <f>VLOOKUP(A11,CONVENCIONES!A1:B34,2,FALSE)</f>
        <v>Administración del Medio Ambiente</v>
      </c>
      <c r="B12" s="44"/>
      <c r="I12" s="96" t="str">
        <f>VLOOKUP(I11,CONVENCIONES!C1:E39,3,FALSE)</f>
        <v>Doctorado en Ciencias Ambientales (Convenio con la Universidad del Valle y la Universidad del Cauca)</v>
      </c>
    </row>
    <row r="13" spans="1:13" x14ac:dyDescent="0.2">
      <c r="A13" s="44"/>
      <c r="B13" s="44"/>
      <c r="C13" s="44"/>
      <c r="D13" s="44"/>
      <c r="I13" s="44"/>
    </row>
    <row r="14" spans="1:13" x14ac:dyDescent="0.2">
      <c r="A14" s="44" t="s">
        <v>90</v>
      </c>
      <c r="B14" s="96">
        <f>VLOOKUP($A$12,$D$33:$G$66,2,FALSE)</f>
        <v>82</v>
      </c>
      <c r="C14" s="44"/>
      <c r="D14" s="44"/>
    </row>
    <row r="15" spans="1:13" x14ac:dyDescent="0.2">
      <c r="A15" s="44" t="s">
        <v>94</v>
      </c>
      <c r="B15" s="96">
        <f>VLOOKUP($A$12,$D$33:$G$66,4,FALSE)</f>
        <v>81</v>
      </c>
      <c r="C15" s="44"/>
      <c r="D15" s="44"/>
    </row>
    <row r="16" spans="1:13" x14ac:dyDescent="0.2">
      <c r="A16" s="44"/>
      <c r="B16" s="44"/>
      <c r="C16" s="44"/>
      <c r="D16" s="44"/>
    </row>
    <row r="17" spans="2:9" x14ac:dyDescent="0.2"/>
    <row r="18" spans="2:9" x14ac:dyDescent="0.2"/>
    <row r="19" spans="2:9" x14ac:dyDescent="0.2"/>
    <row r="20" spans="2:9" x14ac:dyDescent="0.2"/>
    <row r="21" spans="2:9" x14ac:dyDescent="0.2"/>
    <row r="22" spans="2:9" x14ac:dyDescent="0.2">
      <c r="B22" s="82"/>
      <c r="C22" s="82"/>
      <c r="D22" s="82"/>
      <c r="E22" s="82"/>
      <c r="F22" s="82"/>
      <c r="G22" s="82"/>
      <c r="H22" s="82"/>
      <c r="I22" s="82"/>
    </row>
    <row r="23" spans="2:9" x14ac:dyDescent="0.2">
      <c r="B23" s="44"/>
      <c r="C23" s="44"/>
      <c r="D23" s="44"/>
      <c r="E23" s="44"/>
      <c r="F23" s="44"/>
      <c r="G23" s="44"/>
      <c r="H23" s="44"/>
      <c r="I23" s="44"/>
    </row>
    <row r="24" spans="2:9" x14ac:dyDescent="0.2">
      <c r="E24" s="44"/>
      <c r="F24" s="44"/>
      <c r="G24" s="44"/>
      <c r="H24" s="96">
        <f>VLOOKUP($I$12,$D$75:$G$104,2,FALSE)</f>
        <v>0</v>
      </c>
      <c r="I24" s="44" t="s">
        <v>90</v>
      </c>
    </row>
    <row r="25" spans="2:9" x14ac:dyDescent="0.2">
      <c r="E25" s="44"/>
      <c r="F25" s="44"/>
      <c r="G25" s="44"/>
      <c r="H25" s="96">
        <f>VLOOKUP($I$12,$D$75:$G$104,4,FALSE)</f>
        <v>2</v>
      </c>
      <c r="I25" s="44" t="s">
        <v>94</v>
      </c>
    </row>
    <row r="26" spans="2:9" x14ac:dyDescent="0.2">
      <c r="E26" s="44"/>
      <c r="F26" s="44"/>
      <c r="G26" s="44"/>
      <c r="H26" s="44"/>
      <c r="I26" s="44"/>
    </row>
    <row r="27" spans="2:9" x14ac:dyDescent="0.2">
      <c r="E27" s="44"/>
      <c r="F27" s="44"/>
      <c r="G27" s="44"/>
      <c r="H27" s="44"/>
      <c r="I27" s="44"/>
    </row>
    <row r="28" spans="2:9" x14ac:dyDescent="0.2">
      <c r="B28" s="44"/>
      <c r="C28" s="44"/>
      <c r="D28" s="44"/>
      <c r="E28" s="44"/>
      <c r="F28" s="44"/>
      <c r="G28" s="44"/>
      <c r="H28" s="44"/>
      <c r="I28" s="44"/>
    </row>
    <row r="29" spans="2:9" ht="15.75" x14ac:dyDescent="0.25">
      <c r="B29" s="134" t="s">
        <v>93</v>
      </c>
      <c r="C29" s="134"/>
      <c r="D29" s="134"/>
      <c r="E29" s="134"/>
      <c r="F29" s="134"/>
      <c r="G29" s="134"/>
      <c r="H29" s="134"/>
    </row>
    <row r="30" spans="2:9" x14ac:dyDescent="0.2"/>
    <row r="31" spans="2:9" x14ac:dyDescent="0.2">
      <c r="B31" s="154" t="s">
        <v>0</v>
      </c>
      <c r="C31" s="47" t="s">
        <v>1</v>
      </c>
      <c r="D31" s="154" t="s">
        <v>2</v>
      </c>
      <c r="E31" s="150" t="s">
        <v>3</v>
      </c>
      <c r="F31" s="151"/>
      <c r="G31" s="152" t="s">
        <v>4</v>
      </c>
      <c r="H31" s="153"/>
    </row>
    <row r="32" spans="2:9" ht="25.5" x14ac:dyDescent="0.2">
      <c r="B32" s="155"/>
      <c r="C32" s="47"/>
      <c r="D32" s="155"/>
      <c r="E32" s="47" t="s">
        <v>55</v>
      </c>
      <c r="F32" s="116" t="s">
        <v>177</v>
      </c>
      <c r="G32" s="117" t="s">
        <v>55</v>
      </c>
      <c r="H32" s="55" t="s">
        <v>177</v>
      </c>
    </row>
    <row r="33" spans="2:9" x14ac:dyDescent="0.2">
      <c r="B33" s="143" t="s">
        <v>5</v>
      </c>
      <c r="C33" s="6">
        <v>4</v>
      </c>
      <c r="D33" s="7" t="s">
        <v>6</v>
      </c>
      <c r="E33" s="123">
        <v>67</v>
      </c>
      <c r="F33" s="144">
        <f>SUM(E33:E36)</f>
        <v>275</v>
      </c>
      <c r="G33" s="127">
        <v>0</v>
      </c>
      <c r="H33" s="146">
        <f>SUM(G33:G36)</f>
        <v>85</v>
      </c>
      <c r="I33" s="115"/>
    </row>
    <row r="34" spans="2:9" x14ac:dyDescent="0.2">
      <c r="B34" s="143"/>
      <c r="C34" s="6">
        <v>66</v>
      </c>
      <c r="D34" s="7" t="s">
        <v>7</v>
      </c>
      <c r="E34" s="123">
        <v>45</v>
      </c>
      <c r="F34" s="145"/>
      <c r="G34" s="127">
        <v>0</v>
      </c>
      <c r="H34" s="147"/>
      <c r="I34" s="115"/>
    </row>
    <row r="35" spans="2:9" x14ac:dyDescent="0.2">
      <c r="B35" s="143"/>
      <c r="C35" s="6">
        <v>68</v>
      </c>
      <c r="D35" s="7" t="s">
        <v>174</v>
      </c>
      <c r="E35" s="123">
        <v>78</v>
      </c>
      <c r="F35" s="145"/>
      <c r="G35" s="127">
        <v>85</v>
      </c>
      <c r="H35" s="147"/>
      <c r="I35" s="115"/>
    </row>
    <row r="36" spans="2:9" x14ac:dyDescent="0.2">
      <c r="B36" s="143"/>
      <c r="C36" s="6">
        <v>1</v>
      </c>
      <c r="D36" s="7" t="s">
        <v>8</v>
      </c>
      <c r="E36" s="123">
        <v>85</v>
      </c>
      <c r="F36" s="145"/>
      <c r="G36" s="127">
        <v>0</v>
      </c>
      <c r="H36" s="147"/>
      <c r="I36" s="115"/>
    </row>
    <row r="37" spans="2:9" x14ac:dyDescent="0.2">
      <c r="B37" s="143" t="s">
        <v>9</v>
      </c>
      <c r="C37" s="6">
        <v>27</v>
      </c>
      <c r="D37" s="7" t="s">
        <v>10</v>
      </c>
      <c r="E37" s="123">
        <v>82</v>
      </c>
      <c r="F37" s="144">
        <f>SUM(E37:E38)</f>
        <v>172</v>
      </c>
      <c r="G37" s="127">
        <v>81</v>
      </c>
      <c r="H37" s="146">
        <f>SUM(G37:G38)</f>
        <v>166</v>
      </c>
      <c r="I37" s="115"/>
    </row>
    <row r="38" spans="2:9" x14ac:dyDescent="0.2">
      <c r="B38" s="143"/>
      <c r="C38" s="6" t="s">
        <v>11</v>
      </c>
      <c r="D38" s="7" t="s">
        <v>12</v>
      </c>
      <c r="E38" s="123">
        <v>90</v>
      </c>
      <c r="F38" s="145"/>
      <c r="G38" s="127">
        <v>85</v>
      </c>
      <c r="H38" s="147"/>
      <c r="I38" s="115"/>
    </row>
    <row r="39" spans="2:9" x14ac:dyDescent="0.2">
      <c r="B39" s="120" t="s">
        <v>15</v>
      </c>
      <c r="C39" s="6">
        <v>7</v>
      </c>
      <c r="D39" s="7" t="s">
        <v>16</v>
      </c>
      <c r="E39" s="123">
        <v>56</v>
      </c>
      <c r="F39" s="126">
        <f>E39</f>
        <v>56</v>
      </c>
      <c r="G39" s="127">
        <v>0</v>
      </c>
      <c r="H39" s="124">
        <f>G39</f>
        <v>0</v>
      </c>
      <c r="I39" s="115"/>
    </row>
    <row r="40" spans="2:9" x14ac:dyDescent="0.2">
      <c r="B40" s="143" t="s">
        <v>17</v>
      </c>
      <c r="C40" s="6">
        <v>6</v>
      </c>
      <c r="D40" s="7" t="s">
        <v>18</v>
      </c>
      <c r="E40" s="123">
        <v>81</v>
      </c>
      <c r="F40" s="144">
        <f>SUM(E40:E45)</f>
        <v>347</v>
      </c>
      <c r="G40" s="127">
        <v>79</v>
      </c>
      <c r="H40" s="146">
        <f>SUM(G40:G45)</f>
        <v>338</v>
      </c>
      <c r="I40" s="115"/>
    </row>
    <row r="41" spans="2:9" x14ac:dyDescent="0.2">
      <c r="B41" s="143"/>
      <c r="C41" s="6">
        <v>9</v>
      </c>
      <c r="D41" s="7" t="s">
        <v>19</v>
      </c>
      <c r="E41" s="123">
        <v>67</v>
      </c>
      <c r="F41" s="145"/>
      <c r="G41" s="127">
        <v>65</v>
      </c>
      <c r="H41" s="147"/>
      <c r="I41" s="115"/>
    </row>
    <row r="42" spans="2:9" x14ac:dyDescent="0.2">
      <c r="B42" s="143"/>
      <c r="C42" s="6">
        <v>21</v>
      </c>
      <c r="D42" s="7" t="s">
        <v>22</v>
      </c>
      <c r="E42" s="123">
        <v>57</v>
      </c>
      <c r="F42" s="145"/>
      <c r="G42" s="127">
        <v>0</v>
      </c>
      <c r="H42" s="147"/>
      <c r="I42" s="115"/>
    </row>
    <row r="43" spans="2:9" x14ac:dyDescent="0.2">
      <c r="B43" s="143"/>
      <c r="C43" s="6">
        <v>33</v>
      </c>
      <c r="D43" s="125" t="s">
        <v>175</v>
      </c>
      <c r="E43" s="123">
        <v>110</v>
      </c>
      <c r="F43" s="145"/>
      <c r="G43" s="127">
        <v>112</v>
      </c>
      <c r="H43" s="147"/>
      <c r="I43" s="115"/>
    </row>
    <row r="44" spans="2:9" x14ac:dyDescent="0.2">
      <c r="B44" s="143"/>
      <c r="C44" s="6" t="s">
        <v>91</v>
      </c>
      <c r="D44" s="125" t="s">
        <v>176</v>
      </c>
      <c r="E44" s="123">
        <v>0</v>
      </c>
      <c r="F44" s="145"/>
      <c r="G44" s="127">
        <v>82</v>
      </c>
      <c r="H44" s="147"/>
      <c r="I44" s="115"/>
    </row>
    <row r="45" spans="2:9" x14ac:dyDescent="0.2">
      <c r="B45" s="143"/>
      <c r="C45" s="6">
        <v>80</v>
      </c>
      <c r="D45" s="7" t="s">
        <v>68</v>
      </c>
      <c r="E45" s="123">
        <v>32</v>
      </c>
      <c r="F45" s="145"/>
      <c r="G45" s="127">
        <v>0</v>
      </c>
      <c r="H45" s="147"/>
      <c r="I45" s="115"/>
    </row>
    <row r="46" spans="2:9" x14ac:dyDescent="0.2">
      <c r="B46" s="143" t="s">
        <v>26</v>
      </c>
      <c r="C46" s="6">
        <v>32</v>
      </c>
      <c r="D46" s="7" t="s">
        <v>27</v>
      </c>
      <c r="E46" s="123">
        <v>86</v>
      </c>
      <c r="F46" s="144">
        <f>SUM(E46:E49)</f>
        <v>250</v>
      </c>
      <c r="G46" s="127">
        <v>83</v>
      </c>
      <c r="H46" s="146">
        <f>SUM(G46:G49)</f>
        <v>257</v>
      </c>
      <c r="I46" s="115"/>
    </row>
    <row r="47" spans="2:9" x14ac:dyDescent="0.2">
      <c r="B47" s="143"/>
      <c r="C47" s="6">
        <v>31</v>
      </c>
      <c r="D47" s="7" t="s">
        <v>29</v>
      </c>
      <c r="E47" s="123">
        <v>62</v>
      </c>
      <c r="F47" s="145"/>
      <c r="G47" s="127">
        <v>64</v>
      </c>
      <c r="H47" s="147"/>
      <c r="I47" s="115"/>
    </row>
    <row r="48" spans="2:9" x14ac:dyDescent="0.2">
      <c r="B48" s="143"/>
      <c r="C48" s="6">
        <v>92</v>
      </c>
      <c r="D48" s="7" t="s">
        <v>30</v>
      </c>
      <c r="E48" s="123">
        <v>60</v>
      </c>
      <c r="F48" s="145"/>
      <c r="G48" s="127">
        <v>60</v>
      </c>
      <c r="H48" s="147"/>
      <c r="I48" s="115"/>
    </row>
    <row r="49" spans="2:9" x14ac:dyDescent="0.2">
      <c r="B49" s="143"/>
      <c r="C49" s="6">
        <v>99</v>
      </c>
      <c r="D49" s="7" t="s">
        <v>31</v>
      </c>
      <c r="E49" s="123">
        <v>42</v>
      </c>
      <c r="F49" s="145"/>
      <c r="G49" s="127">
        <v>50</v>
      </c>
      <c r="H49" s="147"/>
      <c r="I49" s="115"/>
    </row>
    <row r="50" spans="2:9" x14ac:dyDescent="0.2">
      <c r="B50" s="143" t="s">
        <v>32</v>
      </c>
      <c r="C50" s="6">
        <v>13</v>
      </c>
      <c r="D50" s="7" t="s">
        <v>32</v>
      </c>
      <c r="E50" s="123">
        <v>86</v>
      </c>
      <c r="F50" s="144">
        <f>SUM(E50:E51)</f>
        <v>186</v>
      </c>
      <c r="G50" s="127">
        <v>86</v>
      </c>
      <c r="H50" s="146">
        <f>SUM(G50:G51)</f>
        <v>188</v>
      </c>
      <c r="I50" s="115"/>
    </row>
    <row r="51" spans="2:9" x14ac:dyDescent="0.2">
      <c r="B51" s="143"/>
      <c r="C51" s="6">
        <v>38</v>
      </c>
      <c r="D51" s="7" t="s">
        <v>33</v>
      </c>
      <c r="E51" s="123">
        <v>100</v>
      </c>
      <c r="F51" s="145"/>
      <c r="G51" s="127">
        <v>102</v>
      </c>
      <c r="H51" s="147"/>
      <c r="I51" s="115"/>
    </row>
    <row r="52" spans="2:9" x14ac:dyDescent="0.2">
      <c r="B52" s="120" t="s">
        <v>34</v>
      </c>
      <c r="C52" s="6">
        <v>14</v>
      </c>
      <c r="D52" s="7" t="s">
        <v>34</v>
      </c>
      <c r="E52" s="123">
        <v>81</v>
      </c>
      <c r="F52" s="126">
        <f>E52</f>
        <v>81</v>
      </c>
      <c r="G52" s="127">
        <v>85</v>
      </c>
      <c r="H52" s="124">
        <f>G52</f>
        <v>85</v>
      </c>
      <c r="I52" s="115"/>
    </row>
    <row r="53" spans="2:9" ht="12.75" customHeight="1" x14ac:dyDescent="0.2">
      <c r="B53" s="143" t="s">
        <v>35</v>
      </c>
      <c r="C53" s="6">
        <v>28</v>
      </c>
      <c r="D53" s="7" t="s">
        <v>36</v>
      </c>
      <c r="E53" s="123">
        <v>81</v>
      </c>
      <c r="F53" s="144">
        <f>SUM(E53:E57)</f>
        <v>407</v>
      </c>
      <c r="G53" s="127">
        <v>87</v>
      </c>
      <c r="H53" s="146">
        <f>SUM(G53:G57)</f>
        <v>311</v>
      </c>
      <c r="I53" s="115"/>
    </row>
    <row r="54" spans="2:9" x14ac:dyDescent="0.2">
      <c r="B54" s="143"/>
      <c r="C54" s="6">
        <v>37</v>
      </c>
      <c r="D54" s="7" t="s">
        <v>37</v>
      </c>
      <c r="E54" s="123">
        <v>80</v>
      </c>
      <c r="F54" s="145"/>
      <c r="G54" s="127">
        <v>80</v>
      </c>
      <c r="H54" s="147"/>
      <c r="I54" s="115"/>
    </row>
    <row r="55" spans="2:9" x14ac:dyDescent="0.2">
      <c r="B55" s="143"/>
      <c r="C55" s="6">
        <v>12</v>
      </c>
      <c r="D55" s="7" t="s">
        <v>38</v>
      </c>
      <c r="E55" s="123">
        <v>82</v>
      </c>
      <c r="F55" s="145"/>
      <c r="G55" s="127">
        <v>83</v>
      </c>
      <c r="H55" s="147"/>
      <c r="I55" s="115"/>
    </row>
    <row r="56" spans="2:9" x14ac:dyDescent="0.2">
      <c r="B56" s="143"/>
      <c r="C56" s="6">
        <v>36</v>
      </c>
      <c r="D56" s="7" t="s">
        <v>39</v>
      </c>
      <c r="E56" s="123">
        <v>79</v>
      </c>
      <c r="F56" s="145"/>
      <c r="G56" s="127">
        <v>61</v>
      </c>
      <c r="H56" s="147"/>
      <c r="I56" s="115"/>
    </row>
    <row r="57" spans="2:9" x14ac:dyDescent="0.2">
      <c r="B57" s="143"/>
      <c r="C57" s="6">
        <v>34</v>
      </c>
      <c r="D57" s="7" t="s">
        <v>40</v>
      </c>
      <c r="E57" s="123">
        <v>85</v>
      </c>
      <c r="F57" s="145"/>
      <c r="G57" s="127">
        <v>0</v>
      </c>
      <c r="H57" s="147"/>
      <c r="I57" s="115"/>
    </row>
    <row r="58" spans="2:9" x14ac:dyDescent="0.2">
      <c r="B58" s="143" t="s">
        <v>41</v>
      </c>
      <c r="C58" s="6">
        <v>53</v>
      </c>
      <c r="D58" s="7" t="s">
        <v>42</v>
      </c>
      <c r="E58" s="123">
        <v>23</v>
      </c>
      <c r="F58" s="144">
        <f>SUM(E58:E66)</f>
        <v>451</v>
      </c>
      <c r="G58" s="127">
        <v>22</v>
      </c>
      <c r="H58" s="146">
        <f>SUM(G58:G66)</f>
        <v>471</v>
      </c>
      <c r="I58" s="115"/>
    </row>
    <row r="59" spans="2:9" x14ac:dyDescent="0.2">
      <c r="B59" s="143"/>
      <c r="C59" s="6">
        <v>16</v>
      </c>
      <c r="D59" s="7" t="s">
        <v>43</v>
      </c>
      <c r="E59" s="123">
        <v>0</v>
      </c>
      <c r="F59" s="145"/>
      <c r="G59" s="127">
        <v>83</v>
      </c>
      <c r="H59" s="147"/>
      <c r="I59" s="115"/>
    </row>
    <row r="60" spans="2:9" x14ac:dyDescent="0.2">
      <c r="B60" s="143"/>
      <c r="C60" s="6">
        <v>89</v>
      </c>
      <c r="D60" s="7" t="s">
        <v>77</v>
      </c>
      <c r="E60" s="123">
        <v>16</v>
      </c>
      <c r="F60" s="145"/>
      <c r="G60" s="127">
        <v>0</v>
      </c>
      <c r="H60" s="147"/>
      <c r="I60" s="115"/>
    </row>
    <row r="61" spans="2:9" x14ac:dyDescent="0.2">
      <c r="B61" s="143"/>
      <c r="C61" s="6">
        <v>86</v>
      </c>
      <c r="D61" s="7" t="s">
        <v>44</v>
      </c>
      <c r="E61" s="123">
        <v>81</v>
      </c>
      <c r="F61" s="145"/>
      <c r="G61" s="127">
        <v>80</v>
      </c>
      <c r="H61" s="147"/>
      <c r="I61" s="115"/>
    </row>
    <row r="62" spans="2:9" x14ac:dyDescent="0.2">
      <c r="B62" s="143"/>
      <c r="C62" s="6">
        <v>22</v>
      </c>
      <c r="D62" s="7" t="s">
        <v>49</v>
      </c>
      <c r="E62" s="123">
        <v>82</v>
      </c>
      <c r="F62" s="145"/>
      <c r="G62" s="127">
        <v>86</v>
      </c>
      <c r="H62" s="147"/>
      <c r="I62" s="115"/>
    </row>
    <row r="63" spans="2:9" x14ac:dyDescent="0.2">
      <c r="B63" s="143"/>
      <c r="C63" s="6">
        <v>23</v>
      </c>
      <c r="D63" s="7" t="s">
        <v>50</v>
      </c>
      <c r="E63" s="123">
        <v>83</v>
      </c>
      <c r="F63" s="145"/>
      <c r="G63" s="127">
        <v>87</v>
      </c>
      <c r="H63" s="147"/>
      <c r="I63" s="115"/>
    </row>
    <row r="64" spans="2:9" x14ac:dyDescent="0.2">
      <c r="B64" s="143"/>
      <c r="C64" s="6" t="s">
        <v>88</v>
      </c>
      <c r="D64" s="7" t="s">
        <v>89</v>
      </c>
      <c r="E64" s="123">
        <v>0</v>
      </c>
      <c r="F64" s="145"/>
      <c r="G64" s="127">
        <v>30</v>
      </c>
      <c r="H64" s="147"/>
      <c r="I64" s="115"/>
    </row>
    <row r="65" spans="1:9" x14ac:dyDescent="0.2">
      <c r="B65" s="143"/>
      <c r="C65" s="6">
        <v>24</v>
      </c>
      <c r="D65" s="7" t="s">
        <v>53</v>
      </c>
      <c r="E65" s="123">
        <v>81</v>
      </c>
      <c r="F65" s="145"/>
      <c r="G65" s="127">
        <v>83</v>
      </c>
      <c r="H65" s="147"/>
      <c r="I65" s="115"/>
    </row>
    <row r="66" spans="1:9" x14ac:dyDescent="0.2">
      <c r="A66" s="33"/>
      <c r="B66" s="143"/>
      <c r="C66" s="6">
        <v>25</v>
      </c>
      <c r="D66" s="7" t="s">
        <v>54</v>
      </c>
      <c r="E66" s="123">
        <v>85</v>
      </c>
      <c r="F66" s="145"/>
      <c r="G66" s="127">
        <v>0</v>
      </c>
      <c r="H66" s="147"/>
    </row>
    <row r="67" spans="1:9" x14ac:dyDescent="0.2">
      <c r="A67" s="33"/>
      <c r="B67" s="129" t="s">
        <v>55</v>
      </c>
      <c r="C67" s="129"/>
      <c r="D67" s="129"/>
      <c r="E67" s="74">
        <f>SUM(E33:E66)</f>
        <v>2225</v>
      </c>
      <c r="F67" s="121">
        <f t="shared" ref="F67:H67" si="0">SUM(F33:F66)</f>
        <v>2225</v>
      </c>
      <c r="G67" s="128">
        <f>SUM(G33:G66)</f>
        <v>1901</v>
      </c>
      <c r="H67" s="74">
        <f t="shared" si="0"/>
        <v>1901</v>
      </c>
    </row>
    <row r="68" spans="1:9" x14ac:dyDescent="0.2"/>
    <row r="69" spans="1:9" x14ac:dyDescent="0.2">
      <c r="B69" s="9" t="s">
        <v>56</v>
      </c>
    </row>
    <row r="70" spans="1:9" x14ac:dyDescent="0.2"/>
    <row r="71" spans="1:9" x14ac:dyDescent="0.2"/>
    <row r="72" spans="1:9" ht="15.75" x14ac:dyDescent="0.25">
      <c r="B72" s="134" t="s">
        <v>157</v>
      </c>
      <c r="C72" s="134"/>
      <c r="D72" s="134"/>
      <c r="E72" s="134"/>
      <c r="F72" s="134"/>
      <c r="G72" s="134"/>
      <c r="H72" s="134"/>
    </row>
    <row r="73" spans="1:9" x14ac:dyDescent="0.2"/>
    <row r="74" spans="1:9" ht="25.5" x14ac:dyDescent="0.2">
      <c r="B74" s="47" t="s">
        <v>156</v>
      </c>
      <c r="C74" s="47" t="s">
        <v>1</v>
      </c>
      <c r="D74" s="47" t="s">
        <v>2</v>
      </c>
      <c r="E74" s="47" t="s">
        <v>90</v>
      </c>
      <c r="F74" s="116" t="s">
        <v>160</v>
      </c>
      <c r="G74" s="117" t="s">
        <v>94</v>
      </c>
      <c r="H74" s="122" t="s">
        <v>161</v>
      </c>
    </row>
    <row r="75" spans="1:9" ht="25.5" x14ac:dyDescent="0.2">
      <c r="B75" s="142" t="s">
        <v>97</v>
      </c>
      <c r="C75" s="39" t="s">
        <v>98</v>
      </c>
      <c r="D75" s="179" t="s">
        <v>99</v>
      </c>
      <c r="E75" s="92"/>
      <c r="F75" s="136">
        <f>SUM(E75:E78)</f>
        <v>0</v>
      </c>
      <c r="G75" s="118">
        <v>2</v>
      </c>
      <c r="H75" s="177">
        <f>SUM(G75:G78)</f>
        <v>26</v>
      </c>
    </row>
    <row r="76" spans="1:9" x14ac:dyDescent="0.2">
      <c r="B76" s="142"/>
      <c r="C76" s="39" t="s">
        <v>100</v>
      </c>
      <c r="D76" s="180" t="s">
        <v>101</v>
      </c>
      <c r="E76" s="92"/>
      <c r="F76" s="137"/>
      <c r="G76" s="118">
        <v>2</v>
      </c>
      <c r="H76" s="178"/>
    </row>
    <row r="77" spans="1:9" x14ac:dyDescent="0.2">
      <c r="B77" s="142"/>
      <c r="C77" s="39">
        <v>78</v>
      </c>
      <c r="D77" s="180" t="s">
        <v>102</v>
      </c>
      <c r="E77" s="92"/>
      <c r="F77" s="137"/>
      <c r="G77" s="118">
        <v>13</v>
      </c>
      <c r="H77" s="178"/>
    </row>
    <row r="78" spans="1:9" x14ac:dyDescent="0.2">
      <c r="B78" s="142"/>
      <c r="C78" s="39" t="s">
        <v>103</v>
      </c>
      <c r="D78" s="180" t="s">
        <v>104</v>
      </c>
      <c r="E78" s="92"/>
      <c r="F78" s="138"/>
      <c r="G78" s="118">
        <v>9</v>
      </c>
      <c r="H78" s="178"/>
    </row>
    <row r="79" spans="1:9" x14ac:dyDescent="0.2">
      <c r="B79" s="142" t="s">
        <v>105</v>
      </c>
      <c r="C79" s="93">
        <v>98</v>
      </c>
      <c r="D79" s="180" t="s">
        <v>106</v>
      </c>
      <c r="E79" s="92"/>
      <c r="F79" s="139">
        <f>SUM(E79:E101)</f>
        <v>340</v>
      </c>
      <c r="G79" s="118">
        <v>5</v>
      </c>
      <c r="H79" s="177">
        <f>SUM(G79:G101)</f>
        <v>112</v>
      </c>
    </row>
    <row r="80" spans="1:9" x14ac:dyDescent="0.2">
      <c r="B80" s="142"/>
      <c r="C80" s="93">
        <v>97</v>
      </c>
      <c r="D80" s="180" t="s">
        <v>107</v>
      </c>
      <c r="E80" s="92"/>
      <c r="F80" s="140"/>
      <c r="G80" s="118">
        <v>5</v>
      </c>
      <c r="H80" s="178"/>
    </row>
    <row r="81" spans="2:8" x14ac:dyDescent="0.2">
      <c r="B81" s="142"/>
      <c r="C81" s="93" t="s">
        <v>108</v>
      </c>
      <c r="D81" s="180" t="s">
        <v>109</v>
      </c>
      <c r="E81" s="92">
        <v>2</v>
      </c>
      <c r="F81" s="140"/>
      <c r="G81" s="118">
        <v>2</v>
      </c>
      <c r="H81" s="178"/>
    </row>
    <row r="82" spans="2:8" x14ac:dyDescent="0.2">
      <c r="B82" s="142"/>
      <c r="C82" s="39">
        <v>77</v>
      </c>
      <c r="D82" s="180" t="s">
        <v>110</v>
      </c>
      <c r="E82" s="92">
        <v>2</v>
      </c>
      <c r="F82" s="140"/>
      <c r="G82" s="118">
        <v>14</v>
      </c>
      <c r="H82" s="178"/>
    </row>
    <row r="83" spans="2:8" x14ac:dyDescent="0.2">
      <c r="B83" s="142"/>
      <c r="C83" s="39">
        <v>41</v>
      </c>
      <c r="D83" s="180" t="s">
        <v>111</v>
      </c>
      <c r="E83" s="92">
        <v>28</v>
      </c>
      <c r="F83" s="140"/>
      <c r="G83" s="118">
        <v>1</v>
      </c>
      <c r="H83" s="178"/>
    </row>
    <row r="84" spans="2:8" x14ac:dyDescent="0.2">
      <c r="B84" s="142"/>
      <c r="C84" s="39" t="s">
        <v>112</v>
      </c>
      <c r="D84" s="180" t="s">
        <v>113</v>
      </c>
      <c r="E84" s="92">
        <v>30</v>
      </c>
      <c r="F84" s="140"/>
      <c r="G84" s="118">
        <v>0</v>
      </c>
      <c r="H84" s="178"/>
    </row>
    <row r="85" spans="2:8" x14ac:dyDescent="0.2">
      <c r="B85" s="142"/>
      <c r="C85" s="93">
        <v>63</v>
      </c>
      <c r="D85" s="180" t="s">
        <v>114</v>
      </c>
      <c r="E85" s="92">
        <v>10</v>
      </c>
      <c r="F85" s="140"/>
      <c r="G85" s="118">
        <v>0</v>
      </c>
      <c r="H85" s="178"/>
    </row>
    <row r="86" spans="2:8" x14ac:dyDescent="0.2">
      <c r="B86" s="142"/>
      <c r="C86" s="93">
        <v>73</v>
      </c>
      <c r="D86" s="180" t="s">
        <v>115</v>
      </c>
      <c r="E86" s="92">
        <v>11</v>
      </c>
      <c r="F86" s="140"/>
      <c r="G86" s="118">
        <v>0</v>
      </c>
      <c r="H86" s="178"/>
    </row>
    <row r="87" spans="2:8" x14ac:dyDescent="0.2">
      <c r="B87" s="142"/>
      <c r="C87" s="93" t="s">
        <v>116</v>
      </c>
      <c r="D87" s="180" t="s">
        <v>117</v>
      </c>
      <c r="E87" s="92">
        <v>28</v>
      </c>
      <c r="F87" s="140"/>
      <c r="G87" s="118">
        <v>0</v>
      </c>
      <c r="H87" s="178"/>
    </row>
    <row r="88" spans="2:8" x14ac:dyDescent="0.2">
      <c r="B88" s="142"/>
      <c r="C88" s="39">
        <v>49</v>
      </c>
      <c r="D88" s="180" t="s">
        <v>118</v>
      </c>
      <c r="E88" s="92">
        <v>1</v>
      </c>
      <c r="F88" s="140"/>
      <c r="G88" s="118">
        <v>24</v>
      </c>
      <c r="H88" s="178"/>
    </row>
    <row r="89" spans="2:8" x14ac:dyDescent="0.2">
      <c r="B89" s="142"/>
      <c r="C89" s="39">
        <v>90</v>
      </c>
      <c r="D89" s="180" t="s">
        <v>120</v>
      </c>
      <c r="E89" s="92">
        <v>54</v>
      </c>
      <c r="F89" s="140"/>
      <c r="G89" s="118">
        <v>0</v>
      </c>
      <c r="H89" s="178"/>
    </row>
    <row r="90" spans="2:8" x14ac:dyDescent="0.2">
      <c r="B90" s="142"/>
      <c r="C90" s="39">
        <v>54</v>
      </c>
      <c r="D90" s="180" t="s">
        <v>121</v>
      </c>
      <c r="E90" s="92">
        <v>15</v>
      </c>
      <c r="F90" s="140"/>
      <c r="G90" s="118">
        <v>0</v>
      </c>
      <c r="H90" s="178"/>
    </row>
    <row r="91" spans="2:8" x14ac:dyDescent="0.2">
      <c r="B91" s="142"/>
      <c r="C91" s="39" t="s">
        <v>122</v>
      </c>
      <c r="D91" s="180" t="s">
        <v>123</v>
      </c>
      <c r="E91" s="92">
        <v>20</v>
      </c>
      <c r="F91" s="140"/>
      <c r="G91" s="118">
        <v>0</v>
      </c>
      <c r="H91" s="178"/>
    </row>
    <row r="92" spans="2:8" x14ac:dyDescent="0.2">
      <c r="B92" s="142"/>
      <c r="C92" s="93" t="s">
        <v>124</v>
      </c>
      <c r="D92" s="180" t="s">
        <v>125</v>
      </c>
      <c r="E92" s="92">
        <v>19</v>
      </c>
      <c r="F92" s="140"/>
      <c r="G92" s="118">
        <v>0</v>
      </c>
      <c r="H92" s="178"/>
    </row>
    <row r="93" spans="2:8" x14ac:dyDescent="0.2">
      <c r="B93" s="142"/>
      <c r="C93" s="39" t="s">
        <v>126</v>
      </c>
      <c r="D93" s="180" t="s">
        <v>127</v>
      </c>
      <c r="E93" s="92">
        <v>1</v>
      </c>
      <c r="F93" s="140"/>
      <c r="G93" s="118">
        <v>21</v>
      </c>
      <c r="H93" s="178"/>
    </row>
    <row r="94" spans="2:8" x14ac:dyDescent="0.2">
      <c r="B94" s="142"/>
      <c r="C94" s="39">
        <v>47</v>
      </c>
      <c r="D94" s="180" t="s">
        <v>128</v>
      </c>
      <c r="E94" s="92">
        <v>21</v>
      </c>
      <c r="F94" s="140"/>
      <c r="G94" s="118">
        <v>8</v>
      </c>
      <c r="H94" s="178"/>
    </row>
    <row r="95" spans="2:8" x14ac:dyDescent="0.2">
      <c r="B95" s="142"/>
      <c r="C95" s="93" t="s">
        <v>129</v>
      </c>
      <c r="D95" s="180" t="s">
        <v>130</v>
      </c>
      <c r="E95" s="92">
        <v>10</v>
      </c>
      <c r="F95" s="140"/>
      <c r="G95" s="118">
        <v>0</v>
      </c>
      <c r="H95" s="178"/>
    </row>
    <row r="96" spans="2:8" x14ac:dyDescent="0.2">
      <c r="B96" s="142"/>
      <c r="C96" s="93">
        <v>40</v>
      </c>
      <c r="D96" s="180" t="s">
        <v>131</v>
      </c>
      <c r="E96" s="92">
        <v>27</v>
      </c>
      <c r="F96" s="140"/>
      <c r="G96" s="118">
        <v>0</v>
      </c>
      <c r="H96" s="178"/>
    </row>
    <row r="97" spans="2:8" x14ac:dyDescent="0.2">
      <c r="B97" s="142"/>
      <c r="C97" s="93">
        <v>62</v>
      </c>
      <c r="D97" s="180" t="s">
        <v>134</v>
      </c>
      <c r="E97" s="92">
        <v>21</v>
      </c>
      <c r="F97" s="140"/>
      <c r="G97" s="118">
        <v>0</v>
      </c>
      <c r="H97" s="178"/>
    </row>
    <row r="98" spans="2:8" ht="25.5" x14ac:dyDescent="0.2">
      <c r="B98" s="142"/>
      <c r="C98" s="39" t="s">
        <v>135</v>
      </c>
      <c r="D98" s="179" t="s">
        <v>136</v>
      </c>
      <c r="E98" s="92">
        <v>1</v>
      </c>
      <c r="F98" s="140"/>
      <c r="G98" s="118">
        <v>18</v>
      </c>
      <c r="H98" s="178"/>
    </row>
    <row r="99" spans="2:8" x14ac:dyDescent="0.2">
      <c r="B99" s="142"/>
      <c r="C99" s="39" t="s">
        <v>137</v>
      </c>
      <c r="D99" s="180" t="s">
        <v>138</v>
      </c>
      <c r="E99" s="92">
        <v>13</v>
      </c>
      <c r="F99" s="140"/>
      <c r="G99" s="118">
        <v>0</v>
      </c>
      <c r="H99" s="178"/>
    </row>
    <row r="100" spans="2:8" x14ac:dyDescent="0.2">
      <c r="B100" s="142"/>
      <c r="C100" s="93">
        <v>44</v>
      </c>
      <c r="D100" s="180" t="s">
        <v>139</v>
      </c>
      <c r="E100" s="92"/>
      <c r="F100" s="140"/>
      <c r="G100" s="118">
        <v>14</v>
      </c>
      <c r="H100" s="178"/>
    </row>
    <row r="101" spans="2:8" x14ac:dyDescent="0.2">
      <c r="B101" s="142"/>
      <c r="C101" s="93" t="s">
        <v>140</v>
      </c>
      <c r="D101" s="180" t="s">
        <v>141</v>
      </c>
      <c r="E101" s="92">
        <v>26</v>
      </c>
      <c r="F101" s="141"/>
      <c r="G101" s="118">
        <v>0</v>
      </c>
      <c r="H101" s="178"/>
    </row>
    <row r="102" spans="2:8" x14ac:dyDescent="0.2">
      <c r="B102" s="142" t="s">
        <v>142</v>
      </c>
      <c r="C102" s="93" t="s">
        <v>146</v>
      </c>
      <c r="D102" s="180" t="s">
        <v>147</v>
      </c>
      <c r="E102" s="92">
        <v>4</v>
      </c>
      <c r="F102" s="176">
        <f>SUM(E102:E104)</f>
        <v>5</v>
      </c>
      <c r="G102" s="118">
        <v>13</v>
      </c>
      <c r="H102" s="177">
        <f>SUM(G102:G104)</f>
        <v>26</v>
      </c>
    </row>
    <row r="103" spans="2:8" x14ac:dyDescent="0.2">
      <c r="B103" s="142"/>
      <c r="C103" s="93" t="s">
        <v>151</v>
      </c>
      <c r="D103" s="180" t="s">
        <v>152</v>
      </c>
      <c r="E103" s="92"/>
      <c r="F103" s="140"/>
      <c r="G103" s="118">
        <v>13</v>
      </c>
      <c r="H103" s="178"/>
    </row>
    <row r="104" spans="2:8" x14ac:dyDescent="0.2">
      <c r="B104" s="142"/>
      <c r="C104" s="93" t="s">
        <v>153</v>
      </c>
      <c r="D104" s="180" t="s">
        <v>154</v>
      </c>
      <c r="E104" s="92">
        <v>1</v>
      </c>
      <c r="F104" s="140"/>
      <c r="G104" s="118">
        <v>0</v>
      </c>
      <c r="H104" s="178"/>
    </row>
    <row r="105" spans="2:8" x14ac:dyDescent="0.2">
      <c r="B105" s="135" t="s">
        <v>55</v>
      </c>
      <c r="C105" s="135"/>
      <c r="D105" s="135"/>
      <c r="E105" s="130">
        <f>SUM(E75:E104)</f>
        <v>345</v>
      </c>
      <c r="F105" s="131"/>
      <c r="G105" s="132">
        <f>SUM(G75:G104)</f>
        <v>164</v>
      </c>
      <c r="H105" s="133"/>
    </row>
    <row r="106" spans="2:8" x14ac:dyDescent="0.2"/>
    <row r="107" spans="2:8" x14ac:dyDescent="0.2">
      <c r="B107" s="9" t="s">
        <v>56</v>
      </c>
    </row>
    <row r="108" spans="2:8" x14ac:dyDescent="0.2"/>
    <row r="109" spans="2:8" hidden="1" x14ac:dyDescent="0.2"/>
    <row r="110" spans="2:8" hidden="1" x14ac:dyDescent="0.2"/>
    <row r="111" spans="2:8" hidden="1" x14ac:dyDescent="0.2"/>
    <row r="112" spans="2:8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</sheetData>
  <sheetProtection password="CD78" sheet="1" objects="1" scenarios="1"/>
  <mergeCells count="41">
    <mergeCell ref="H53:H57"/>
    <mergeCell ref="H58:H66"/>
    <mergeCell ref="B29:H29"/>
    <mergeCell ref="A1:M1"/>
    <mergeCell ref="E31:F31"/>
    <mergeCell ref="G31:H31"/>
    <mergeCell ref="H33:H36"/>
    <mergeCell ref="F33:F36"/>
    <mergeCell ref="D31:D32"/>
    <mergeCell ref="B31:B32"/>
    <mergeCell ref="B33:B36"/>
    <mergeCell ref="B37:B38"/>
    <mergeCell ref="F37:F38"/>
    <mergeCell ref="B40:B45"/>
    <mergeCell ref="H46:H49"/>
    <mergeCell ref="H50:H51"/>
    <mergeCell ref="F46:F49"/>
    <mergeCell ref="H37:H38"/>
    <mergeCell ref="F40:F45"/>
    <mergeCell ref="H40:H45"/>
    <mergeCell ref="B58:B66"/>
    <mergeCell ref="F50:F51"/>
    <mergeCell ref="B46:B49"/>
    <mergeCell ref="B50:B51"/>
    <mergeCell ref="B53:B57"/>
    <mergeCell ref="F58:F66"/>
    <mergeCell ref="F53:F57"/>
    <mergeCell ref="B67:D67"/>
    <mergeCell ref="E105:F105"/>
    <mergeCell ref="G105:H105"/>
    <mergeCell ref="B72:H72"/>
    <mergeCell ref="B105:D105"/>
    <mergeCell ref="H79:H101"/>
    <mergeCell ref="H102:H104"/>
    <mergeCell ref="H75:H78"/>
    <mergeCell ref="F75:F78"/>
    <mergeCell ref="F79:F101"/>
    <mergeCell ref="F102:F104"/>
    <mergeCell ref="B75:B78"/>
    <mergeCell ref="B79:B101"/>
    <mergeCell ref="B102:B104"/>
  </mergeCells>
  <pageMargins left="0.7" right="0.7" top="0.75" bottom="0.75" header="0.3" footer="0.3"/>
  <pageSetup paperSize="9" orientation="portrait" horizontalDpi="200" verticalDpi="200" r:id="rId1"/>
  <ignoredErrors>
    <ignoredError sqref="F102 H102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10</xdr:row>
                    <xdr:rowOff>9525</xdr:rowOff>
                  </from>
                  <to>
                    <xdr:col>3</xdr:col>
                    <xdr:colOff>2028825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3</xdr:col>
                    <xdr:colOff>4543425</xdr:colOff>
                    <xdr:row>10</xdr:row>
                    <xdr:rowOff>9525</xdr:rowOff>
                  </from>
                  <to>
                    <xdr:col>8</xdr:col>
                    <xdr:colOff>295275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125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4.7109375" style="10" customWidth="1"/>
    <col min="2" max="2" width="23.85546875" style="10" customWidth="1"/>
    <col min="3" max="3" width="4.42578125" style="10" hidden="1" customWidth="1"/>
    <col min="4" max="4" width="67.28515625" style="10" bestFit="1" customWidth="1"/>
    <col min="5" max="8" width="6.5703125" style="10" customWidth="1"/>
    <col min="9" max="9" width="6.5703125" style="11" customWidth="1"/>
    <col min="10" max="12" width="6.5703125" style="10" customWidth="1"/>
    <col min="13" max="14" width="6.5703125" style="10" hidden="1" customWidth="1"/>
    <col min="15" max="15" width="5.7109375" style="10" hidden="1" customWidth="1"/>
    <col min="16" max="16384" width="0" style="10" hidden="1"/>
  </cols>
  <sheetData>
    <row r="1" spans="1:15" s="41" customFormat="1" ht="65.25" customHeight="1" x14ac:dyDescent="0.25">
      <c r="A1" s="148" t="s">
        <v>168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62"/>
      <c r="N1" s="62"/>
      <c r="O1" s="62"/>
    </row>
    <row r="2" spans="1:15" s="41" customFormat="1" x14ac:dyDescent="0.25">
      <c r="I2" s="42"/>
    </row>
    <row r="3" spans="1:15" s="41" customFormat="1" x14ac:dyDescent="0.25">
      <c r="I3" s="42"/>
    </row>
    <row r="4" spans="1:15" s="41" customFormat="1" x14ac:dyDescent="0.25">
      <c r="I4" s="42"/>
    </row>
    <row r="5" spans="1:15" s="41" customFormat="1" x14ac:dyDescent="0.25">
      <c r="I5" s="42"/>
    </row>
    <row r="6" spans="1:15" s="41" customFormat="1" x14ac:dyDescent="0.25">
      <c r="I6" s="42"/>
    </row>
    <row r="7" spans="1:15" s="41" customFormat="1" x14ac:dyDescent="0.25">
      <c r="I7" s="42"/>
    </row>
    <row r="8" spans="1:15" x14ac:dyDescent="0.25"/>
    <row r="9" spans="1:15" x14ac:dyDescent="0.25"/>
    <row r="10" spans="1:15" ht="15" customHeight="1" x14ac:dyDescent="0.25">
      <c r="B10" s="156" t="s">
        <v>92</v>
      </c>
      <c r="C10" s="156"/>
      <c r="D10" s="156"/>
      <c r="E10" s="156"/>
      <c r="F10" s="156"/>
      <c r="G10" s="156"/>
      <c r="H10" s="156"/>
      <c r="I10" s="156"/>
      <c r="J10" s="156"/>
      <c r="K10" s="156"/>
      <c r="L10" s="54"/>
      <c r="M10" s="54"/>
      <c r="N10" s="54"/>
    </row>
    <row r="11" spans="1:15" x14ac:dyDescent="0.25"/>
    <row r="12" spans="1:15" x14ac:dyDescent="0.25">
      <c r="B12" s="56"/>
      <c r="C12" s="56"/>
      <c r="D12" s="97">
        <v>23</v>
      </c>
      <c r="E12" s="97" t="str">
        <f>VLOOKUP(D12,CONVENCIONES!A1:B34,2,FALSE)</f>
        <v>Licenciatura en Pedagogía Infantil</v>
      </c>
      <c r="F12" s="97"/>
      <c r="G12" s="56"/>
      <c r="H12" s="56"/>
      <c r="I12" s="57"/>
      <c r="J12" s="56"/>
      <c r="K12" s="56"/>
    </row>
    <row r="13" spans="1:15" x14ac:dyDescent="0.25">
      <c r="B13" s="56"/>
      <c r="C13" s="56"/>
      <c r="D13" s="56"/>
      <c r="E13" s="56"/>
      <c r="F13" s="56"/>
      <c r="G13" s="56"/>
      <c r="H13" s="56"/>
      <c r="I13" s="57"/>
      <c r="J13" s="56"/>
      <c r="K13" s="56"/>
    </row>
    <row r="14" spans="1:15" x14ac:dyDescent="0.25">
      <c r="B14" s="56"/>
      <c r="C14" s="56"/>
      <c r="D14" s="56"/>
      <c r="E14" s="56"/>
      <c r="F14" s="56"/>
      <c r="G14" s="56"/>
      <c r="H14" s="56"/>
      <c r="I14" s="57"/>
      <c r="J14" s="56"/>
      <c r="K14" s="56"/>
    </row>
    <row r="15" spans="1:15" x14ac:dyDescent="0.25">
      <c r="B15" s="56"/>
      <c r="C15" s="56"/>
      <c r="D15" s="56"/>
      <c r="E15" s="56"/>
      <c r="F15" s="56"/>
      <c r="G15" s="56"/>
      <c r="H15" s="56"/>
      <c r="I15" s="57"/>
      <c r="J15" s="56"/>
      <c r="K15" s="56"/>
    </row>
    <row r="16" spans="1:15" x14ac:dyDescent="0.25">
      <c r="B16" s="56"/>
      <c r="C16" s="56"/>
      <c r="D16" s="56"/>
      <c r="E16" s="56"/>
      <c r="F16" s="56"/>
      <c r="G16" s="56"/>
      <c r="H16" s="56"/>
      <c r="I16" s="57"/>
      <c r="J16" s="56"/>
      <c r="K16" s="56"/>
    </row>
    <row r="17" spans="2:11" x14ac:dyDescent="0.25">
      <c r="B17" s="56"/>
      <c r="C17" s="56"/>
      <c r="D17" s="56"/>
      <c r="E17" s="56"/>
      <c r="F17" s="56"/>
      <c r="G17" s="56"/>
      <c r="H17" s="56"/>
      <c r="I17" s="57"/>
      <c r="J17" s="56"/>
      <c r="K17" s="56"/>
    </row>
    <row r="18" spans="2:11" x14ac:dyDescent="0.25">
      <c r="B18" s="56"/>
      <c r="C18" s="56"/>
      <c r="D18" s="56"/>
      <c r="E18" s="56"/>
      <c r="F18" s="56"/>
      <c r="G18" s="56"/>
      <c r="H18" s="56"/>
      <c r="I18" s="57"/>
      <c r="J18" s="56"/>
      <c r="K18" s="56"/>
    </row>
    <row r="19" spans="2:11" x14ac:dyDescent="0.25">
      <c r="B19" s="56"/>
      <c r="C19" s="56"/>
      <c r="D19" s="56"/>
      <c r="E19" s="56"/>
      <c r="F19" s="56"/>
      <c r="G19" s="56"/>
      <c r="H19" s="56"/>
      <c r="I19" s="57"/>
      <c r="J19" s="56"/>
      <c r="K19" s="56"/>
    </row>
    <row r="20" spans="2:11" x14ac:dyDescent="0.25">
      <c r="B20" s="56"/>
      <c r="C20" s="56"/>
      <c r="D20" s="56"/>
      <c r="E20" s="56"/>
      <c r="F20" s="56"/>
      <c r="G20" s="56"/>
      <c r="H20" s="56"/>
      <c r="I20" s="57"/>
      <c r="J20" s="56"/>
      <c r="K20" s="56"/>
    </row>
    <row r="21" spans="2:11" x14ac:dyDescent="0.25">
      <c r="B21" s="56"/>
      <c r="C21" s="56"/>
      <c r="D21" s="56"/>
      <c r="E21" s="56"/>
      <c r="F21" s="56"/>
      <c r="G21" s="56"/>
      <c r="H21" s="56"/>
      <c r="I21" s="57"/>
      <c r="J21" s="56"/>
      <c r="K21" s="56"/>
    </row>
    <row r="22" spans="2:11" x14ac:dyDescent="0.25">
      <c r="B22" s="56"/>
      <c r="C22" s="56"/>
      <c r="D22" s="56"/>
      <c r="E22" s="56"/>
      <c r="F22" s="56"/>
      <c r="G22" s="56"/>
      <c r="H22" s="56"/>
      <c r="I22" s="57"/>
      <c r="J22" s="56"/>
      <c r="K22" s="56"/>
    </row>
    <row r="23" spans="2:11" x14ac:dyDescent="0.25">
      <c r="B23" s="56"/>
      <c r="C23" s="56"/>
      <c r="D23" s="56"/>
      <c r="E23" s="56"/>
      <c r="F23" s="56"/>
      <c r="G23" s="56"/>
      <c r="H23" s="56"/>
      <c r="I23" s="57"/>
      <c r="J23" s="56"/>
      <c r="K23" s="56"/>
    </row>
    <row r="24" spans="2:11" x14ac:dyDescent="0.25">
      <c r="B24" s="56"/>
      <c r="C24" s="56"/>
      <c r="D24" s="98"/>
      <c r="E24" s="98"/>
      <c r="F24" s="98"/>
      <c r="G24" s="98"/>
      <c r="H24" s="98"/>
      <c r="I24" s="99"/>
      <c r="J24" s="98"/>
      <c r="K24" s="56"/>
    </row>
    <row r="25" spans="2:11" x14ac:dyDescent="0.25">
      <c r="B25" s="56"/>
      <c r="C25" s="56"/>
      <c r="D25" s="56"/>
      <c r="E25" s="56"/>
      <c r="F25" s="56"/>
      <c r="G25" s="56"/>
      <c r="H25" s="56"/>
      <c r="I25" s="57"/>
      <c r="J25" s="56"/>
      <c r="K25" s="56"/>
    </row>
    <row r="26" spans="2:11" x14ac:dyDescent="0.25">
      <c r="B26" s="56"/>
      <c r="C26" s="56"/>
      <c r="D26" s="56"/>
      <c r="E26" s="56"/>
      <c r="F26" s="56"/>
      <c r="G26" s="56"/>
      <c r="H26" s="56"/>
      <c r="I26" s="57"/>
      <c r="J26" s="56"/>
      <c r="K26" s="56"/>
    </row>
    <row r="27" spans="2:11" x14ac:dyDescent="0.25">
      <c r="B27" s="56"/>
      <c r="C27" s="56"/>
      <c r="D27" s="56"/>
      <c r="E27" s="56">
        <v>1</v>
      </c>
      <c r="F27" s="56">
        <v>2</v>
      </c>
      <c r="G27" s="56">
        <v>3</v>
      </c>
      <c r="H27" s="56">
        <v>4</v>
      </c>
      <c r="I27" s="57"/>
      <c r="J27" s="56"/>
      <c r="K27" s="56"/>
    </row>
    <row r="28" spans="2:11" x14ac:dyDescent="0.25">
      <c r="B28" s="56"/>
      <c r="C28" s="56"/>
      <c r="D28" s="56"/>
      <c r="E28" s="97">
        <f>VLOOKUP($E$12,$D$39:$H$69,2,FALSE)</f>
        <v>108</v>
      </c>
      <c r="F28" s="97">
        <f>VLOOKUP($E$12,$D$39:$H$69,3,FALSE)</f>
        <v>22</v>
      </c>
      <c r="G28" s="97">
        <f>VLOOKUP($E$12,$D$39:$H$69,4,FALSE)</f>
        <v>11</v>
      </c>
      <c r="H28" s="97">
        <f>VLOOKUP($E$12,$D$39:$H$69,5,FALSE)</f>
        <v>10</v>
      </c>
      <c r="I28" s="57"/>
      <c r="J28" s="56"/>
      <c r="K28" s="56"/>
    </row>
    <row r="29" spans="2:11" x14ac:dyDescent="0.25">
      <c r="B29" s="56"/>
      <c r="C29" s="56"/>
      <c r="D29" s="56"/>
      <c r="E29" s="56"/>
      <c r="F29" s="56"/>
      <c r="G29" s="56"/>
      <c r="H29" s="56"/>
      <c r="I29" s="57"/>
      <c r="J29" s="56"/>
      <c r="K29" s="56"/>
    </row>
    <row r="30" spans="2:11" x14ac:dyDescent="0.25">
      <c r="B30" s="56"/>
      <c r="C30" s="56"/>
      <c r="D30" s="56"/>
      <c r="E30" s="56"/>
      <c r="F30" s="56"/>
      <c r="G30" s="56"/>
      <c r="H30" s="56"/>
      <c r="I30" s="57"/>
      <c r="J30" s="56"/>
      <c r="K30" s="56"/>
    </row>
    <row r="31" spans="2:11" x14ac:dyDescent="0.25">
      <c r="B31" s="56"/>
      <c r="C31" s="56"/>
      <c r="D31" s="56"/>
      <c r="E31" s="56"/>
      <c r="F31" s="56"/>
      <c r="G31" s="56"/>
      <c r="H31" s="56"/>
      <c r="I31" s="57"/>
      <c r="J31" s="56"/>
      <c r="K31" s="56"/>
    </row>
    <row r="32" spans="2:11" x14ac:dyDescent="0.25">
      <c r="B32" s="56"/>
      <c r="C32" s="56"/>
      <c r="D32" s="56"/>
      <c r="E32" s="56"/>
      <c r="F32" s="56"/>
      <c r="G32" s="56"/>
      <c r="H32" s="56"/>
      <c r="I32" s="57"/>
      <c r="J32" s="56"/>
      <c r="K32" s="56"/>
    </row>
    <row r="33" spans="2:14" x14ac:dyDescent="0.25"/>
    <row r="34" spans="2:14" x14ac:dyDescent="0.25"/>
    <row r="35" spans="2:14" ht="15.75" x14ac:dyDescent="0.25">
      <c r="B35" s="156" t="s">
        <v>159</v>
      </c>
      <c r="C35" s="156"/>
      <c r="D35" s="156"/>
      <c r="E35" s="156"/>
      <c r="F35" s="156"/>
      <c r="G35" s="156"/>
      <c r="H35" s="156"/>
      <c r="I35" s="156"/>
      <c r="J35" s="54"/>
      <c r="K35" s="54"/>
      <c r="L35" s="54"/>
      <c r="M35" s="54"/>
      <c r="N35" s="54"/>
    </row>
    <row r="36" spans="2:14" x14ac:dyDescent="0.25">
      <c r="C36" s="11"/>
      <c r="E36" s="11"/>
      <c r="F36" s="11"/>
      <c r="G36" s="11"/>
      <c r="H36" s="11"/>
    </row>
    <row r="37" spans="2:14" ht="17.25" customHeight="1" x14ac:dyDescent="0.25">
      <c r="B37" s="157" t="s">
        <v>0</v>
      </c>
      <c r="C37" s="157" t="s">
        <v>1</v>
      </c>
      <c r="D37" s="157" t="s">
        <v>2</v>
      </c>
      <c r="E37" s="157" t="s">
        <v>158</v>
      </c>
      <c r="F37" s="157"/>
      <c r="G37" s="157"/>
      <c r="H37" s="157"/>
      <c r="I37" s="157" t="s">
        <v>55</v>
      </c>
      <c r="J37" s="48"/>
      <c r="K37" s="48"/>
      <c r="L37" s="48"/>
      <c r="M37" s="48"/>
      <c r="N37" s="48"/>
    </row>
    <row r="38" spans="2:14" ht="16.5" customHeight="1" x14ac:dyDescent="0.25">
      <c r="B38" s="157"/>
      <c r="C38" s="157"/>
      <c r="D38" s="157"/>
      <c r="E38" s="37">
        <v>1</v>
      </c>
      <c r="F38" s="37">
        <v>2</v>
      </c>
      <c r="G38" s="37">
        <v>3</v>
      </c>
      <c r="H38" s="37">
        <v>4</v>
      </c>
      <c r="I38" s="157"/>
      <c r="J38" s="48"/>
      <c r="K38" s="48"/>
      <c r="L38" s="48"/>
      <c r="M38" s="48"/>
      <c r="N38" s="48"/>
    </row>
    <row r="39" spans="2:14" x14ac:dyDescent="0.25">
      <c r="B39" s="143" t="s">
        <v>5</v>
      </c>
      <c r="C39" s="6">
        <v>4</v>
      </c>
      <c r="D39" s="7" t="s">
        <v>6</v>
      </c>
      <c r="E39" s="36">
        <v>64</v>
      </c>
      <c r="F39" s="36">
        <v>9</v>
      </c>
      <c r="G39" s="36">
        <v>1</v>
      </c>
      <c r="H39" s="36">
        <v>4</v>
      </c>
      <c r="I39" s="12">
        <f>SUM(E39:H39)</f>
        <v>78</v>
      </c>
      <c r="J39" s="49"/>
      <c r="K39" s="49"/>
      <c r="L39" s="49"/>
      <c r="M39" s="49"/>
      <c r="N39" s="48"/>
    </row>
    <row r="40" spans="2:14" x14ac:dyDescent="0.25">
      <c r="B40" s="143"/>
      <c r="C40" s="6">
        <v>66</v>
      </c>
      <c r="D40" s="7" t="s">
        <v>7</v>
      </c>
      <c r="E40" s="36">
        <v>36</v>
      </c>
      <c r="F40" s="36">
        <v>6</v>
      </c>
      <c r="G40" s="36">
        <v>5</v>
      </c>
      <c r="H40" s="36">
        <v>7</v>
      </c>
      <c r="I40" s="12">
        <f>SUM(E40:H40)</f>
        <v>54</v>
      </c>
      <c r="J40" s="51"/>
      <c r="K40" s="51"/>
      <c r="L40" s="51"/>
      <c r="M40" s="51"/>
      <c r="N40" s="52"/>
    </row>
    <row r="41" spans="2:14" ht="12.75" customHeight="1" x14ac:dyDescent="0.25">
      <c r="B41" s="143"/>
      <c r="C41" s="6">
        <v>68</v>
      </c>
      <c r="D41" s="7" t="s">
        <v>172</v>
      </c>
      <c r="E41" s="36">
        <v>78</v>
      </c>
      <c r="F41" s="36">
        <v>12</v>
      </c>
      <c r="G41" s="36">
        <v>5</v>
      </c>
      <c r="H41" s="36">
        <v>4</v>
      </c>
      <c r="I41" s="12">
        <f>SUM(E41:H41)</f>
        <v>99</v>
      </c>
      <c r="J41" s="51"/>
      <c r="K41" s="51"/>
      <c r="L41" s="51"/>
      <c r="M41" s="51"/>
      <c r="N41" s="52"/>
    </row>
    <row r="42" spans="2:14" ht="12.75" customHeight="1" x14ac:dyDescent="0.25">
      <c r="B42" s="143"/>
      <c r="C42" s="6">
        <v>1</v>
      </c>
      <c r="D42" s="7" t="s">
        <v>8</v>
      </c>
      <c r="E42" s="36">
        <v>85</v>
      </c>
      <c r="F42" s="36">
        <v>5</v>
      </c>
      <c r="G42" s="36">
        <v>0</v>
      </c>
      <c r="H42" s="36">
        <v>0</v>
      </c>
      <c r="I42" s="12">
        <f>SUM(E42:H42)</f>
        <v>90</v>
      </c>
      <c r="J42" s="51"/>
      <c r="K42" s="51"/>
      <c r="L42" s="51"/>
      <c r="M42" s="51"/>
      <c r="N42" s="52"/>
    </row>
    <row r="43" spans="2:14" ht="12.75" customHeight="1" x14ac:dyDescent="0.25">
      <c r="B43" s="143" t="s">
        <v>9</v>
      </c>
      <c r="C43" s="6">
        <v>27</v>
      </c>
      <c r="D43" s="7" t="s">
        <v>10</v>
      </c>
      <c r="E43" s="36">
        <v>81</v>
      </c>
      <c r="F43" s="36">
        <v>10</v>
      </c>
      <c r="G43" s="36">
        <v>4</v>
      </c>
      <c r="H43" s="36">
        <v>1</v>
      </c>
      <c r="I43" s="12">
        <f t="shared" ref="I43:I69" si="0">SUM(E43:H43)</f>
        <v>96</v>
      </c>
      <c r="J43" s="51"/>
      <c r="K43" s="51"/>
      <c r="L43" s="51"/>
      <c r="M43" s="51"/>
      <c r="N43" s="52"/>
    </row>
    <row r="44" spans="2:14" x14ac:dyDescent="0.25">
      <c r="B44" s="143"/>
      <c r="C44" s="6" t="s">
        <v>11</v>
      </c>
      <c r="D44" s="7" t="s">
        <v>12</v>
      </c>
      <c r="E44" s="36">
        <v>31</v>
      </c>
      <c r="F44" s="36">
        <v>46</v>
      </c>
      <c r="G44" s="36">
        <v>8</v>
      </c>
      <c r="H44" s="36">
        <v>25</v>
      </c>
      <c r="I44" s="12">
        <f>SUM(E44:H44)</f>
        <v>110</v>
      </c>
      <c r="J44" s="51"/>
      <c r="K44" s="51"/>
      <c r="L44" s="51"/>
      <c r="M44" s="51"/>
      <c r="N44" s="52"/>
    </row>
    <row r="45" spans="2:14" x14ac:dyDescent="0.25">
      <c r="B45" s="30" t="s">
        <v>15</v>
      </c>
      <c r="C45" s="6">
        <v>7</v>
      </c>
      <c r="D45" s="7" t="s">
        <v>16</v>
      </c>
      <c r="E45" s="36">
        <v>47</v>
      </c>
      <c r="F45" s="36">
        <v>8</v>
      </c>
      <c r="G45" s="36">
        <v>2</v>
      </c>
      <c r="H45" s="36">
        <v>11</v>
      </c>
      <c r="I45" s="12">
        <f t="shared" si="0"/>
        <v>68</v>
      </c>
      <c r="J45" s="51"/>
      <c r="K45" s="51"/>
      <c r="L45" s="51"/>
      <c r="M45" s="51"/>
      <c r="N45" s="52"/>
    </row>
    <row r="46" spans="2:14" x14ac:dyDescent="0.25">
      <c r="B46" s="143" t="s">
        <v>17</v>
      </c>
      <c r="C46" s="6">
        <v>6</v>
      </c>
      <c r="D46" s="7" t="s">
        <v>18</v>
      </c>
      <c r="E46" s="36">
        <v>78</v>
      </c>
      <c r="F46" s="36">
        <v>9</v>
      </c>
      <c r="G46" s="36">
        <v>2</v>
      </c>
      <c r="H46" s="36">
        <v>1</v>
      </c>
      <c r="I46" s="12">
        <f t="shared" si="0"/>
        <v>90</v>
      </c>
      <c r="J46" s="51"/>
      <c r="K46" s="51"/>
      <c r="L46" s="51"/>
      <c r="M46" s="51"/>
      <c r="N46" s="52"/>
    </row>
    <row r="47" spans="2:14" x14ac:dyDescent="0.25">
      <c r="B47" s="143"/>
      <c r="C47" s="6">
        <v>9</v>
      </c>
      <c r="D47" s="7" t="s">
        <v>19</v>
      </c>
      <c r="E47" s="36">
        <v>56</v>
      </c>
      <c r="F47" s="36">
        <v>22</v>
      </c>
      <c r="G47" s="36">
        <v>2</v>
      </c>
      <c r="H47" s="36">
        <v>15</v>
      </c>
      <c r="I47" s="12">
        <f t="shared" si="0"/>
        <v>95</v>
      </c>
      <c r="J47" s="51"/>
      <c r="K47" s="51"/>
      <c r="L47" s="51"/>
      <c r="M47" s="51"/>
      <c r="N47" s="52"/>
    </row>
    <row r="48" spans="2:14" x14ac:dyDescent="0.25">
      <c r="B48" s="143"/>
      <c r="C48" s="6">
        <v>21</v>
      </c>
      <c r="D48" s="7" t="s">
        <v>22</v>
      </c>
      <c r="E48" s="36">
        <v>48</v>
      </c>
      <c r="F48" s="36">
        <v>8</v>
      </c>
      <c r="G48" s="36">
        <v>3</v>
      </c>
      <c r="H48" s="36">
        <v>13</v>
      </c>
      <c r="I48" s="12">
        <f t="shared" si="0"/>
        <v>72</v>
      </c>
      <c r="J48" s="51"/>
      <c r="K48" s="51"/>
      <c r="L48" s="51"/>
      <c r="M48" s="51"/>
      <c r="N48" s="52"/>
    </row>
    <row r="49" spans="2:14" x14ac:dyDescent="0.25">
      <c r="B49" s="143"/>
      <c r="C49" s="6">
        <v>33</v>
      </c>
      <c r="D49" s="7" t="s">
        <v>23</v>
      </c>
      <c r="E49" s="36">
        <v>108</v>
      </c>
      <c r="F49" s="36">
        <v>22</v>
      </c>
      <c r="G49" s="36">
        <v>11</v>
      </c>
      <c r="H49" s="36">
        <v>10</v>
      </c>
      <c r="I49" s="12">
        <f t="shared" si="0"/>
        <v>151</v>
      </c>
      <c r="J49" s="51"/>
      <c r="K49" s="51"/>
      <c r="L49" s="51"/>
      <c r="M49" s="51"/>
      <c r="N49" s="52"/>
    </row>
    <row r="50" spans="2:14" x14ac:dyDescent="0.25">
      <c r="B50" s="143"/>
      <c r="C50" s="6">
        <v>80</v>
      </c>
      <c r="D50" s="7" t="s">
        <v>68</v>
      </c>
      <c r="E50" s="36">
        <v>69</v>
      </c>
      <c r="F50" s="36">
        <v>0</v>
      </c>
      <c r="G50" s="36">
        <v>0</v>
      </c>
      <c r="H50" s="36">
        <v>0</v>
      </c>
      <c r="I50" s="12">
        <f t="shared" si="0"/>
        <v>69</v>
      </c>
      <c r="J50" s="51"/>
      <c r="K50" s="51"/>
      <c r="L50" s="51"/>
      <c r="M50" s="51"/>
      <c r="N50" s="52"/>
    </row>
    <row r="51" spans="2:14" x14ac:dyDescent="0.25">
      <c r="B51" s="143" t="s">
        <v>26</v>
      </c>
      <c r="C51" s="6">
        <v>32</v>
      </c>
      <c r="D51" s="7" t="s">
        <v>27</v>
      </c>
      <c r="E51" s="36">
        <v>82</v>
      </c>
      <c r="F51" s="36">
        <v>8</v>
      </c>
      <c r="G51" s="36">
        <v>7</v>
      </c>
      <c r="H51" s="36">
        <v>3</v>
      </c>
      <c r="I51" s="12">
        <f t="shared" si="0"/>
        <v>100</v>
      </c>
      <c r="J51" s="51"/>
      <c r="K51" s="51"/>
      <c r="L51" s="51"/>
      <c r="M51" s="51"/>
      <c r="N51" s="52"/>
    </row>
    <row r="52" spans="2:14" x14ac:dyDescent="0.25">
      <c r="B52" s="143"/>
      <c r="C52" s="6">
        <v>31</v>
      </c>
      <c r="D52" s="7" t="s">
        <v>29</v>
      </c>
      <c r="E52" s="36">
        <v>62</v>
      </c>
      <c r="F52" s="36">
        <v>16</v>
      </c>
      <c r="G52" s="36">
        <v>7</v>
      </c>
      <c r="H52" s="36">
        <v>8</v>
      </c>
      <c r="I52" s="12">
        <f t="shared" si="0"/>
        <v>93</v>
      </c>
      <c r="J52" s="51"/>
      <c r="K52" s="51"/>
      <c r="L52" s="51"/>
      <c r="M52" s="51"/>
      <c r="N52" s="52"/>
    </row>
    <row r="53" spans="2:14" x14ac:dyDescent="0.25">
      <c r="B53" s="143"/>
      <c r="C53" s="6">
        <v>92</v>
      </c>
      <c r="D53" s="7" t="s">
        <v>30</v>
      </c>
      <c r="E53" s="36">
        <v>53</v>
      </c>
      <c r="F53" s="36">
        <v>34</v>
      </c>
      <c r="G53" s="36">
        <v>33</v>
      </c>
      <c r="H53" s="36">
        <v>48</v>
      </c>
      <c r="I53" s="12">
        <f t="shared" si="0"/>
        <v>168</v>
      </c>
      <c r="J53" s="51"/>
      <c r="K53" s="51"/>
      <c r="L53" s="51"/>
      <c r="M53" s="51"/>
      <c r="N53" s="52"/>
    </row>
    <row r="54" spans="2:14" x14ac:dyDescent="0.25">
      <c r="B54" s="143"/>
      <c r="C54" s="6">
        <v>99</v>
      </c>
      <c r="D54" s="7" t="s">
        <v>31</v>
      </c>
      <c r="E54" s="36">
        <v>41</v>
      </c>
      <c r="F54" s="36">
        <v>16</v>
      </c>
      <c r="G54" s="36">
        <v>14</v>
      </c>
      <c r="H54" s="36">
        <v>34</v>
      </c>
      <c r="I54" s="12">
        <f t="shared" si="0"/>
        <v>105</v>
      </c>
      <c r="J54" s="51"/>
      <c r="K54" s="51"/>
      <c r="L54" s="51"/>
      <c r="M54" s="51"/>
      <c r="N54" s="52"/>
    </row>
    <row r="55" spans="2:14" x14ac:dyDescent="0.25">
      <c r="B55" s="143" t="s">
        <v>32</v>
      </c>
      <c r="C55" s="6">
        <v>13</v>
      </c>
      <c r="D55" s="7" t="s">
        <v>32</v>
      </c>
      <c r="E55" s="36">
        <v>83</v>
      </c>
      <c r="F55" s="36">
        <v>10</v>
      </c>
      <c r="G55" s="36">
        <v>1</v>
      </c>
      <c r="H55" s="36">
        <v>1</v>
      </c>
      <c r="I55" s="12">
        <f t="shared" si="0"/>
        <v>95</v>
      </c>
      <c r="J55" s="51"/>
      <c r="K55" s="51"/>
      <c r="L55" s="51"/>
      <c r="M55" s="51"/>
      <c r="N55" s="52"/>
    </row>
    <row r="56" spans="2:14" x14ac:dyDescent="0.25">
      <c r="B56" s="143"/>
      <c r="C56" s="6">
        <v>38</v>
      </c>
      <c r="D56" s="7" t="s">
        <v>33</v>
      </c>
      <c r="E56" s="36">
        <v>81</v>
      </c>
      <c r="F56" s="36">
        <v>42</v>
      </c>
      <c r="G56" s="36">
        <v>26</v>
      </c>
      <c r="H56" s="36">
        <v>22</v>
      </c>
      <c r="I56" s="12">
        <f t="shared" si="0"/>
        <v>171</v>
      </c>
      <c r="J56" s="51"/>
      <c r="K56" s="51"/>
      <c r="L56" s="51"/>
      <c r="M56" s="51"/>
      <c r="N56" s="52"/>
    </row>
    <row r="57" spans="2:14" x14ac:dyDescent="0.25">
      <c r="B57" s="30" t="s">
        <v>34</v>
      </c>
      <c r="C57" s="6">
        <v>14</v>
      </c>
      <c r="D57" s="7" t="s">
        <v>34</v>
      </c>
      <c r="E57" s="36">
        <v>85</v>
      </c>
      <c r="F57" s="36">
        <v>7</v>
      </c>
      <c r="G57" s="36">
        <v>3</v>
      </c>
      <c r="H57" s="36">
        <v>1</v>
      </c>
      <c r="I57" s="12">
        <f t="shared" si="0"/>
        <v>96</v>
      </c>
      <c r="J57" s="51"/>
      <c r="K57" s="51"/>
      <c r="L57" s="51"/>
      <c r="M57" s="51"/>
      <c r="N57" s="52"/>
    </row>
    <row r="58" spans="2:14" x14ac:dyDescent="0.25">
      <c r="B58" s="143" t="s">
        <v>35</v>
      </c>
      <c r="C58" s="6">
        <v>28</v>
      </c>
      <c r="D58" s="7" t="s">
        <v>36</v>
      </c>
      <c r="E58" s="36">
        <v>82</v>
      </c>
      <c r="F58" s="36">
        <v>13</v>
      </c>
      <c r="G58" s="36">
        <v>1</v>
      </c>
      <c r="H58" s="36">
        <v>3</v>
      </c>
      <c r="I58" s="12">
        <f t="shared" si="0"/>
        <v>99</v>
      </c>
      <c r="J58" s="51"/>
      <c r="K58" s="51"/>
      <c r="L58" s="51"/>
      <c r="M58" s="51"/>
      <c r="N58" s="52"/>
    </row>
    <row r="59" spans="2:14" x14ac:dyDescent="0.25">
      <c r="B59" s="143"/>
      <c r="C59" s="6">
        <v>37</v>
      </c>
      <c r="D59" s="7" t="s">
        <v>37</v>
      </c>
      <c r="E59" s="36">
        <v>50</v>
      </c>
      <c r="F59" s="36">
        <v>23</v>
      </c>
      <c r="G59" s="36">
        <v>10</v>
      </c>
      <c r="H59" s="36">
        <v>27</v>
      </c>
      <c r="I59" s="12">
        <f t="shared" si="0"/>
        <v>110</v>
      </c>
      <c r="J59" s="51"/>
      <c r="K59" s="51"/>
      <c r="L59" s="51"/>
      <c r="M59" s="51"/>
      <c r="N59" s="52"/>
    </row>
    <row r="60" spans="2:14" x14ac:dyDescent="0.25">
      <c r="B60" s="143"/>
      <c r="C60" s="6">
        <v>12</v>
      </c>
      <c r="D60" s="7" t="s">
        <v>38</v>
      </c>
      <c r="E60" s="36">
        <v>79</v>
      </c>
      <c r="F60" s="36">
        <v>9</v>
      </c>
      <c r="G60" s="36">
        <v>3</v>
      </c>
      <c r="H60" s="36">
        <v>2</v>
      </c>
      <c r="I60" s="12">
        <f t="shared" si="0"/>
        <v>93</v>
      </c>
      <c r="J60" s="51"/>
      <c r="K60" s="51"/>
      <c r="L60" s="51"/>
      <c r="M60" s="51"/>
      <c r="N60" s="52"/>
    </row>
    <row r="61" spans="2:14" x14ac:dyDescent="0.25">
      <c r="B61" s="143"/>
      <c r="C61" s="6">
        <v>36</v>
      </c>
      <c r="D61" s="7" t="s">
        <v>39</v>
      </c>
      <c r="E61" s="36">
        <v>49</v>
      </c>
      <c r="F61" s="36">
        <v>17</v>
      </c>
      <c r="G61" s="36">
        <v>9</v>
      </c>
      <c r="H61" s="36">
        <v>18</v>
      </c>
      <c r="I61" s="12">
        <f t="shared" si="0"/>
        <v>93</v>
      </c>
      <c r="J61" s="51"/>
      <c r="K61" s="51"/>
      <c r="L61" s="51"/>
      <c r="M61" s="51"/>
      <c r="N61" s="52"/>
    </row>
    <row r="62" spans="2:14" x14ac:dyDescent="0.25">
      <c r="B62" s="143"/>
      <c r="C62" s="6">
        <v>34</v>
      </c>
      <c r="D62" s="7" t="s">
        <v>40</v>
      </c>
      <c r="E62" s="36">
        <v>84</v>
      </c>
      <c r="F62" s="36">
        <v>16</v>
      </c>
      <c r="G62" s="36">
        <v>12</v>
      </c>
      <c r="H62" s="36">
        <v>15</v>
      </c>
      <c r="I62" s="12">
        <f t="shared" si="0"/>
        <v>127</v>
      </c>
      <c r="J62" s="51"/>
      <c r="K62" s="51"/>
      <c r="L62" s="51"/>
      <c r="M62" s="51"/>
      <c r="N62" s="52"/>
    </row>
    <row r="63" spans="2:14" x14ac:dyDescent="0.25">
      <c r="B63" s="143" t="s">
        <v>41</v>
      </c>
      <c r="C63" s="6">
        <v>53</v>
      </c>
      <c r="D63" s="7" t="s">
        <v>42</v>
      </c>
      <c r="E63" s="36">
        <v>26</v>
      </c>
      <c r="F63" s="36">
        <v>0</v>
      </c>
      <c r="G63" s="36">
        <v>0</v>
      </c>
      <c r="H63" s="36">
        <v>0</v>
      </c>
      <c r="I63" s="12">
        <f t="shared" si="0"/>
        <v>26</v>
      </c>
      <c r="J63" s="51"/>
      <c r="K63" s="51"/>
      <c r="L63" s="51"/>
      <c r="M63" s="51"/>
      <c r="N63" s="52"/>
    </row>
    <row r="64" spans="2:14" x14ac:dyDescent="0.25">
      <c r="B64" s="143"/>
      <c r="C64" s="6">
        <v>89</v>
      </c>
      <c r="D64" s="7" t="s">
        <v>77</v>
      </c>
      <c r="E64" s="36">
        <v>14</v>
      </c>
      <c r="F64" s="36">
        <v>0</v>
      </c>
      <c r="G64" s="36">
        <v>0</v>
      </c>
      <c r="H64" s="36">
        <v>4</v>
      </c>
      <c r="I64" s="12">
        <f t="shared" si="0"/>
        <v>18</v>
      </c>
      <c r="J64" s="51"/>
      <c r="K64" s="51"/>
      <c r="L64" s="51"/>
      <c r="M64" s="51"/>
      <c r="N64" s="52"/>
    </row>
    <row r="65" spans="2:14" x14ac:dyDescent="0.25">
      <c r="B65" s="143"/>
      <c r="C65" s="6">
        <v>86</v>
      </c>
      <c r="D65" s="7" t="s">
        <v>44</v>
      </c>
      <c r="E65" s="36">
        <v>70</v>
      </c>
      <c r="F65" s="36">
        <v>22</v>
      </c>
      <c r="G65" s="36">
        <v>11</v>
      </c>
      <c r="H65" s="36">
        <v>15</v>
      </c>
      <c r="I65" s="12">
        <f t="shared" si="0"/>
        <v>118</v>
      </c>
      <c r="J65" s="51"/>
      <c r="K65" s="51"/>
      <c r="L65" s="51"/>
      <c r="M65" s="51"/>
      <c r="N65" s="52"/>
    </row>
    <row r="66" spans="2:14" x14ac:dyDescent="0.25">
      <c r="B66" s="143"/>
      <c r="C66" s="6">
        <v>22</v>
      </c>
      <c r="D66" s="7" t="s">
        <v>49</v>
      </c>
      <c r="E66" s="36">
        <v>79</v>
      </c>
      <c r="F66" s="36">
        <v>7</v>
      </c>
      <c r="G66" s="36">
        <v>3</v>
      </c>
      <c r="H66" s="36">
        <v>3</v>
      </c>
      <c r="I66" s="12">
        <f t="shared" si="0"/>
        <v>92</v>
      </c>
      <c r="J66" s="51"/>
      <c r="K66" s="51"/>
      <c r="L66" s="51"/>
      <c r="M66" s="51"/>
      <c r="N66" s="52"/>
    </row>
    <row r="67" spans="2:14" x14ac:dyDescent="0.25">
      <c r="B67" s="143"/>
      <c r="C67" s="6">
        <v>23</v>
      </c>
      <c r="D67" s="7" t="s">
        <v>50</v>
      </c>
      <c r="E67" s="36">
        <v>76</v>
      </c>
      <c r="F67" s="36">
        <v>14</v>
      </c>
      <c r="G67" s="36">
        <v>5</v>
      </c>
      <c r="H67" s="36">
        <v>0</v>
      </c>
      <c r="I67" s="12">
        <f t="shared" si="0"/>
        <v>95</v>
      </c>
      <c r="J67" s="51"/>
      <c r="K67" s="51"/>
      <c r="L67" s="51"/>
      <c r="M67" s="51"/>
      <c r="N67" s="52"/>
    </row>
    <row r="68" spans="2:14" x14ac:dyDescent="0.25">
      <c r="B68" s="143"/>
      <c r="C68" s="6">
        <v>24</v>
      </c>
      <c r="D68" s="7" t="s">
        <v>53</v>
      </c>
      <c r="E68" s="36">
        <v>78</v>
      </c>
      <c r="F68" s="36">
        <v>11</v>
      </c>
      <c r="G68" s="36">
        <v>3</v>
      </c>
      <c r="H68" s="36">
        <v>7</v>
      </c>
      <c r="I68" s="12">
        <f t="shared" si="0"/>
        <v>99</v>
      </c>
      <c r="J68" s="51"/>
      <c r="K68" s="51"/>
      <c r="L68" s="51"/>
      <c r="M68" s="51"/>
      <c r="N68" s="52"/>
    </row>
    <row r="69" spans="2:14" x14ac:dyDescent="0.25">
      <c r="B69" s="143"/>
      <c r="C69" s="6">
        <v>25</v>
      </c>
      <c r="D69" s="7" t="s">
        <v>54</v>
      </c>
      <c r="E69" s="36">
        <v>85</v>
      </c>
      <c r="F69" s="36">
        <v>9</v>
      </c>
      <c r="G69" s="36">
        <v>3</v>
      </c>
      <c r="H69" s="36">
        <v>5</v>
      </c>
      <c r="I69" s="12">
        <f t="shared" si="0"/>
        <v>102</v>
      </c>
      <c r="J69" s="51"/>
      <c r="K69" s="51"/>
      <c r="L69" s="51"/>
      <c r="M69" s="51"/>
      <c r="N69" s="52"/>
    </row>
    <row r="70" spans="2:14" x14ac:dyDescent="0.25">
      <c r="B70" s="129" t="s">
        <v>55</v>
      </c>
      <c r="C70" s="129"/>
      <c r="D70" s="129"/>
      <c r="E70" s="32">
        <f>SUM(E39:E69)</f>
        <v>2040</v>
      </c>
      <c r="F70" s="74">
        <f t="shared" ref="F70:I70" si="1">SUM(F39:F69)</f>
        <v>431</v>
      </c>
      <c r="G70" s="74">
        <f t="shared" si="1"/>
        <v>194</v>
      </c>
      <c r="H70" s="74">
        <f t="shared" si="1"/>
        <v>307</v>
      </c>
      <c r="I70" s="74">
        <f t="shared" si="1"/>
        <v>2972</v>
      </c>
      <c r="J70" s="51"/>
      <c r="K70" s="51"/>
      <c r="L70" s="51"/>
      <c r="M70" s="51"/>
      <c r="N70" s="52"/>
    </row>
    <row r="71" spans="2:14" x14ac:dyDescent="0.25">
      <c r="B71" s="34"/>
      <c r="C71" s="50"/>
      <c r="D71" s="35"/>
      <c r="E71" s="51"/>
      <c r="F71" s="51"/>
      <c r="G71" s="51"/>
      <c r="H71" s="51"/>
      <c r="I71" s="52"/>
      <c r="J71" s="51"/>
      <c r="K71" s="51"/>
      <c r="L71" s="51"/>
      <c r="M71" s="51"/>
      <c r="N71" s="52"/>
    </row>
    <row r="72" spans="2:14" x14ac:dyDescent="0.25">
      <c r="B72" s="10" t="s">
        <v>57</v>
      </c>
      <c r="C72" s="50"/>
      <c r="D72" s="35"/>
      <c r="E72" s="51"/>
      <c r="F72" s="51"/>
      <c r="G72" s="51"/>
      <c r="H72" s="51"/>
      <c r="I72" s="52"/>
      <c r="J72" s="51"/>
      <c r="K72" s="51"/>
      <c r="L72" s="51"/>
      <c r="M72" s="51"/>
      <c r="N72" s="52"/>
    </row>
    <row r="73" spans="2:14" x14ac:dyDescent="0.25">
      <c r="B73" s="34"/>
      <c r="C73" s="50"/>
      <c r="D73" s="35"/>
      <c r="E73" s="51"/>
      <c r="F73" s="51"/>
      <c r="G73" s="51"/>
      <c r="H73" s="51"/>
      <c r="I73" s="52"/>
      <c r="J73" s="51"/>
      <c r="K73" s="51"/>
      <c r="L73" s="51"/>
      <c r="M73" s="51"/>
      <c r="N73" s="52"/>
    </row>
    <row r="74" spans="2:14" x14ac:dyDescent="0.25">
      <c r="B74" s="34"/>
      <c r="C74" s="50"/>
      <c r="D74" s="35"/>
      <c r="E74" s="51"/>
      <c r="F74" s="51"/>
      <c r="G74" s="51"/>
      <c r="H74" s="51"/>
      <c r="I74" s="52"/>
      <c r="J74" s="51"/>
      <c r="K74" s="51"/>
      <c r="L74" s="51"/>
      <c r="M74" s="51"/>
      <c r="N74" s="52"/>
    </row>
    <row r="75" spans="2:14" ht="15.75" x14ac:dyDescent="0.25">
      <c r="B75" s="156" t="s">
        <v>173</v>
      </c>
      <c r="C75" s="156"/>
      <c r="D75" s="156"/>
      <c r="E75" s="156"/>
      <c r="F75" s="156"/>
      <c r="G75" s="156"/>
      <c r="H75" s="156"/>
      <c r="I75" s="156"/>
      <c r="J75" s="156"/>
      <c r="K75" s="156"/>
      <c r="L75" s="52"/>
      <c r="M75" s="52"/>
      <c r="N75" s="52"/>
    </row>
    <row r="76" spans="2:14" x14ac:dyDescent="0.25">
      <c r="B76" s="53"/>
      <c r="C76" s="53"/>
      <c r="D76" s="53"/>
      <c r="E76" s="53"/>
      <c r="F76" s="53"/>
      <c r="G76" s="53"/>
      <c r="H76" s="53"/>
      <c r="I76" s="50"/>
      <c r="J76" s="53"/>
      <c r="L76" s="53"/>
      <c r="M76" s="53"/>
      <c r="N76" s="53"/>
    </row>
    <row r="77" spans="2:14" x14ac:dyDescent="0.25">
      <c r="B77" s="157" t="s">
        <v>0</v>
      </c>
      <c r="C77" s="157" t="s">
        <v>1</v>
      </c>
      <c r="D77" s="157" t="s">
        <v>2</v>
      </c>
      <c r="E77" s="150" t="s">
        <v>158</v>
      </c>
      <c r="F77" s="151"/>
      <c r="G77" s="151"/>
      <c r="H77" s="151"/>
      <c r="I77" s="151"/>
      <c r="J77" s="153"/>
      <c r="K77" s="157" t="s">
        <v>55</v>
      </c>
    </row>
    <row r="78" spans="2:14" x14ac:dyDescent="0.25">
      <c r="B78" s="157"/>
      <c r="C78" s="157"/>
      <c r="D78" s="157"/>
      <c r="E78" s="37">
        <v>1</v>
      </c>
      <c r="F78" s="37">
        <v>2</v>
      </c>
      <c r="G78" s="37">
        <v>3</v>
      </c>
      <c r="H78" s="37">
        <v>4</v>
      </c>
      <c r="I78" s="37">
        <v>5</v>
      </c>
      <c r="J78" s="37">
        <v>6</v>
      </c>
      <c r="K78" s="157"/>
    </row>
    <row r="79" spans="2:14" x14ac:dyDescent="0.25">
      <c r="B79" s="104" t="s">
        <v>5</v>
      </c>
      <c r="C79" s="6">
        <v>68</v>
      </c>
      <c r="D79" s="7" t="s">
        <v>172</v>
      </c>
      <c r="E79" s="36">
        <v>50</v>
      </c>
      <c r="F79" s="36">
        <v>14</v>
      </c>
      <c r="G79" s="36">
        <v>23</v>
      </c>
      <c r="H79" s="36">
        <v>15</v>
      </c>
      <c r="I79" s="36">
        <v>25</v>
      </c>
      <c r="J79" s="36">
        <v>28</v>
      </c>
      <c r="K79" s="12">
        <v>155</v>
      </c>
    </row>
    <row r="80" spans="2:14" x14ac:dyDescent="0.25">
      <c r="B80" s="143" t="s">
        <v>9</v>
      </c>
      <c r="C80" s="6">
        <v>27</v>
      </c>
      <c r="D80" s="7" t="s">
        <v>10</v>
      </c>
      <c r="E80" s="36">
        <v>53</v>
      </c>
      <c r="F80" s="36">
        <v>16</v>
      </c>
      <c r="G80" s="36">
        <v>25</v>
      </c>
      <c r="H80" s="36">
        <v>18</v>
      </c>
      <c r="I80" s="36">
        <v>18</v>
      </c>
      <c r="J80" s="36">
        <v>15</v>
      </c>
      <c r="K80" s="12">
        <v>145</v>
      </c>
    </row>
    <row r="81" spans="2:11" x14ac:dyDescent="0.25">
      <c r="B81" s="143"/>
      <c r="C81" s="6" t="s">
        <v>11</v>
      </c>
      <c r="D81" s="7" t="s">
        <v>12</v>
      </c>
      <c r="E81" s="36">
        <v>56</v>
      </c>
      <c r="F81" s="36">
        <v>11</v>
      </c>
      <c r="G81" s="36">
        <v>28</v>
      </c>
      <c r="H81" s="36">
        <v>10</v>
      </c>
      <c r="I81" s="36">
        <v>2</v>
      </c>
      <c r="J81" s="36">
        <v>2</v>
      </c>
      <c r="K81" s="12">
        <v>109</v>
      </c>
    </row>
    <row r="82" spans="2:11" x14ac:dyDescent="0.25">
      <c r="B82" s="143" t="s">
        <v>17</v>
      </c>
      <c r="C82" s="6">
        <v>6</v>
      </c>
      <c r="D82" s="7" t="s">
        <v>18</v>
      </c>
      <c r="E82" s="36">
        <v>56</v>
      </c>
      <c r="F82" s="36">
        <v>14</v>
      </c>
      <c r="G82" s="36">
        <v>15</v>
      </c>
      <c r="H82" s="36">
        <v>7</v>
      </c>
      <c r="I82" s="36">
        <v>7</v>
      </c>
      <c r="J82" s="36">
        <v>3</v>
      </c>
      <c r="K82" s="12">
        <v>102</v>
      </c>
    </row>
    <row r="83" spans="2:11" x14ac:dyDescent="0.25">
      <c r="B83" s="143"/>
      <c r="C83" s="6">
        <v>9</v>
      </c>
      <c r="D83" s="7" t="s">
        <v>19</v>
      </c>
      <c r="E83" s="36">
        <v>36</v>
      </c>
      <c r="F83" s="36">
        <v>26</v>
      </c>
      <c r="G83" s="36">
        <v>21</v>
      </c>
      <c r="H83" s="36">
        <v>14</v>
      </c>
      <c r="I83" s="36">
        <v>5</v>
      </c>
      <c r="J83" s="36">
        <v>10</v>
      </c>
      <c r="K83" s="12">
        <v>112</v>
      </c>
    </row>
    <row r="84" spans="2:11" x14ac:dyDescent="0.25">
      <c r="B84" s="143"/>
      <c r="C84" s="6">
        <v>33</v>
      </c>
      <c r="D84" s="7" t="s">
        <v>23</v>
      </c>
      <c r="E84" s="36">
        <v>81</v>
      </c>
      <c r="F84" s="36">
        <v>34</v>
      </c>
      <c r="G84" s="36">
        <v>12</v>
      </c>
      <c r="H84" s="36">
        <v>11</v>
      </c>
      <c r="I84" s="36">
        <v>8</v>
      </c>
      <c r="J84" s="36">
        <v>1</v>
      </c>
      <c r="K84" s="12">
        <v>147</v>
      </c>
    </row>
    <row r="85" spans="2:11" x14ac:dyDescent="0.25">
      <c r="B85" s="143"/>
      <c r="C85" s="6" t="s">
        <v>91</v>
      </c>
      <c r="D85" s="7" t="s">
        <v>167</v>
      </c>
      <c r="E85" s="36">
        <v>85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12">
        <v>85</v>
      </c>
    </row>
    <row r="86" spans="2:11" x14ac:dyDescent="0.25">
      <c r="B86" s="143" t="s">
        <v>26</v>
      </c>
      <c r="C86" s="6">
        <v>32</v>
      </c>
      <c r="D86" s="7" t="s">
        <v>27</v>
      </c>
      <c r="E86" s="36">
        <v>59</v>
      </c>
      <c r="F86" s="36">
        <v>18</v>
      </c>
      <c r="G86" s="36">
        <v>30</v>
      </c>
      <c r="H86" s="36">
        <v>28</v>
      </c>
      <c r="I86" s="36">
        <v>33</v>
      </c>
      <c r="J86" s="36">
        <v>5</v>
      </c>
      <c r="K86" s="12">
        <v>173</v>
      </c>
    </row>
    <row r="87" spans="2:11" x14ac:dyDescent="0.25">
      <c r="B87" s="143"/>
      <c r="C87" s="6">
        <v>31</v>
      </c>
      <c r="D87" s="7" t="s">
        <v>29</v>
      </c>
      <c r="E87" s="36">
        <v>46</v>
      </c>
      <c r="F87" s="36">
        <v>14</v>
      </c>
      <c r="G87" s="36">
        <v>18</v>
      </c>
      <c r="H87" s="36">
        <v>11</v>
      </c>
      <c r="I87" s="36">
        <v>0</v>
      </c>
      <c r="J87" s="36">
        <v>0</v>
      </c>
      <c r="K87" s="12">
        <v>89</v>
      </c>
    </row>
    <row r="88" spans="2:11" x14ac:dyDescent="0.25">
      <c r="B88" s="143"/>
      <c r="C88" s="6">
        <v>92</v>
      </c>
      <c r="D88" s="7" t="s">
        <v>30</v>
      </c>
      <c r="E88" s="36">
        <v>43</v>
      </c>
      <c r="F88" s="36">
        <v>57</v>
      </c>
      <c r="G88" s="36">
        <v>33</v>
      </c>
      <c r="H88" s="36">
        <v>59</v>
      </c>
      <c r="I88" s="36">
        <v>12</v>
      </c>
      <c r="J88" s="36">
        <v>7</v>
      </c>
      <c r="K88" s="12">
        <v>211</v>
      </c>
    </row>
    <row r="89" spans="2:11" x14ac:dyDescent="0.25">
      <c r="B89" s="143"/>
      <c r="C89" s="6">
        <v>99</v>
      </c>
      <c r="D89" s="7" t="s">
        <v>31</v>
      </c>
      <c r="E89" s="36">
        <v>37</v>
      </c>
      <c r="F89" s="36">
        <v>25</v>
      </c>
      <c r="G89" s="36">
        <v>42</v>
      </c>
      <c r="H89" s="36">
        <v>4</v>
      </c>
      <c r="I89" s="36">
        <v>5</v>
      </c>
      <c r="J89" s="36">
        <v>4</v>
      </c>
      <c r="K89" s="12">
        <v>117</v>
      </c>
    </row>
    <row r="90" spans="2:11" x14ac:dyDescent="0.25">
      <c r="B90" s="143" t="s">
        <v>32</v>
      </c>
      <c r="C90" s="6">
        <v>13</v>
      </c>
      <c r="D90" s="7" t="s">
        <v>32</v>
      </c>
      <c r="E90" s="36">
        <v>49</v>
      </c>
      <c r="F90" s="36">
        <v>27</v>
      </c>
      <c r="G90" s="36">
        <v>20</v>
      </c>
      <c r="H90" s="36">
        <v>36</v>
      </c>
      <c r="I90" s="36">
        <v>26</v>
      </c>
      <c r="J90" s="36">
        <v>14</v>
      </c>
      <c r="K90" s="12">
        <v>172</v>
      </c>
    </row>
    <row r="91" spans="2:11" x14ac:dyDescent="0.25">
      <c r="B91" s="143"/>
      <c r="C91" s="6">
        <v>38</v>
      </c>
      <c r="D91" s="7" t="s">
        <v>33</v>
      </c>
      <c r="E91" s="36">
        <v>64</v>
      </c>
      <c r="F91" s="36">
        <v>24</v>
      </c>
      <c r="G91" s="36">
        <v>37</v>
      </c>
      <c r="H91" s="36">
        <v>40</v>
      </c>
      <c r="I91" s="36">
        <v>7</v>
      </c>
      <c r="J91" s="36">
        <v>10</v>
      </c>
      <c r="K91" s="12">
        <v>182</v>
      </c>
    </row>
    <row r="92" spans="2:11" x14ac:dyDescent="0.25">
      <c r="B92" s="30" t="s">
        <v>34</v>
      </c>
      <c r="C92" s="6">
        <v>14</v>
      </c>
      <c r="D92" s="7" t="s">
        <v>34</v>
      </c>
      <c r="E92" s="36">
        <v>61</v>
      </c>
      <c r="F92" s="36">
        <v>17</v>
      </c>
      <c r="G92" s="36">
        <v>14</v>
      </c>
      <c r="H92" s="36">
        <v>11</v>
      </c>
      <c r="I92" s="36">
        <v>21</v>
      </c>
      <c r="J92" s="36">
        <v>3</v>
      </c>
      <c r="K92" s="12">
        <v>127</v>
      </c>
    </row>
    <row r="93" spans="2:11" x14ac:dyDescent="0.25">
      <c r="B93" s="143" t="s">
        <v>35</v>
      </c>
      <c r="C93" s="6">
        <v>28</v>
      </c>
      <c r="D93" s="7" t="s">
        <v>36</v>
      </c>
      <c r="E93" s="36">
        <v>53</v>
      </c>
      <c r="F93" s="36">
        <v>18</v>
      </c>
      <c r="G93" s="36">
        <v>26</v>
      </c>
      <c r="H93" s="36">
        <v>20</v>
      </c>
      <c r="I93" s="36">
        <v>17</v>
      </c>
      <c r="J93" s="36">
        <v>7</v>
      </c>
      <c r="K93" s="12">
        <v>141</v>
      </c>
    </row>
    <row r="94" spans="2:11" x14ac:dyDescent="0.25">
      <c r="B94" s="143"/>
      <c r="C94" s="6">
        <v>37</v>
      </c>
      <c r="D94" s="7" t="s">
        <v>37</v>
      </c>
      <c r="E94" s="36">
        <v>39</v>
      </c>
      <c r="F94" s="36">
        <v>23</v>
      </c>
      <c r="G94" s="36">
        <v>34</v>
      </c>
      <c r="H94" s="36">
        <v>6</v>
      </c>
      <c r="I94" s="36">
        <v>9</v>
      </c>
      <c r="J94" s="36">
        <v>4</v>
      </c>
      <c r="K94" s="12">
        <v>115</v>
      </c>
    </row>
    <row r="95" spans="2:11" x14ac:dyDescent="0.25">
      <c r="B95" s="143"/>
      <c r="C95" s="6">
        <v>12</v>
      </c>
      <c r="D95" s="7" t="s">
        <v>38</v>
      </c>
      <c r="E95" s="36">
        <v>48</v>
      </c>
      <c r="F95" s="36">
        <v>19</v>
      </c>
      <c r="G95" s="36">
        <v>17</v>
      </c>
      <c r="H95" s="36">
        <v>21</v>
      </c>
      <c r="I95" s="36">
        <v>11</v>
      </c>
      <c r="J95" s="36">
        <v>10</v>
      </c>
      <c r="K95" s="12">
        <v>126</v>
      </c>
    </row>
    <row r="96" spans="2:11" x14ac:dyDescent="0.25">
      <c r="B96" s="143"/>
      <c r="C96" s="6">
        <v>36</v>
      </c>
      <c r="D96" s="7" t="s">
        <v>39</v>
      </c>
      <c r="E96" s="36">
        <v>27</v>
      </c>
      <c r="F96" s="36">
        <v>14</v>
      </c>
      <c r="G96" s="36">
        <v>18</v>
      </c>
      <c r="H96" s="36">
        <v>8</v>
      </c>
      <c r="I96" s="36">
        <v>3</v>
      </c>
      <c r="J96" s="36">
        <v>3</v>
      </c>
      <c r="K96" s="12">
        <v>73</v>
      </c>
    </row>
    <row r="97" spans="2:11" x14ac:dyDescent="0.25">
      <c r="B97" s="143" t="s">
        <v>41</v>
      </c>
      <c r="C97" s="6">
        <v>53</v>
      </c>
      <c r="D97" s="7" t="s">
        <v>42</v>
      </c>
      <c r="E97" s="36">
        <v>25</v>
      </c>
      <c r="F97" s="36">
        <v>0</v>
      </c>
      <c r="G97" s="36">
        <v>0</v>
      </c>
      <c r="H97" s="36">
        <v>1</v>
      </c>
      <c r="I97" s="36">
        <v>1</v>
      </c>
      <c r="J97" s="36">
        <v>0</v>
      </c>
      <c r="K97" s="12">
        <v>27</v>
      </c>
    </row>
    <row r="98" spans="2:11" x14ac:dyDescent="0.25">
      <c r="B98" s="143"/>
      <c r="C98" s="6">
        <v>16</v>
      </c>
      <c r="D98" s="7" t="s">
        <v>43</v>
      </c>
      <c r="E98" s="36">
        <v>51</v>
      </c>
      <c r="F98" s="36">
        <v>47</v>
      </c>
      <c r="G98" s="36">
        <v>39</v>
      </c>
      <c r="H98" s="36">
        <v>36</v>
      </c>
      <c r="I98" s="36">
        <v>35</v>
      </c>
      <c r="J98" s="36">
        <v>19</v>
      </c>
      <c r="K98" s="12">
        <v>227</v>
      </c>
    </row>
    <row r="99" spans="2:11" x14ac:dyDescent="0.25">
      <c r="B99" s="143"/>
      <c r="C99" s="6">
        <v>86</v>
      </c>
      <c r="D99" s="7" t="s">
        <v>44</v>
      </c>
      <c r="E99" s="36">
        <v>40</v>
      </c>
      <c r="F99" s="36">
        <v>14</v>
      </c>
      <c r="G99" s="36">
        <v>34</v>
      </c>
      <c r="H99" s="36">
        <v>8</v>
      </c>
      <c r="I99" s="36">
        <v>2</v>
      </c>
      <c r="J99" s="36">
        <v>4</v>
      </c>
      <c r="K99" s="12">
        <v>102</v>
      </c>
    </row>
    <row r="100" spans="2:11" x14ac:dyDescent="0.25">
      <c r="B100" s="143"/>
      <c r="C100" s="6">
        <v>22</v>
      </c>
      <c r="D100" s="7" t="s">
        <v>49</v>
      </c>
      <c r="E100" s="36">
        <v>51</v>
      </c>
      <c r="F100" s="36">
        <v>15</v>
      </c>
      <c r="G100" s="36">
        <v>18</v>
      </c>
      <c r="H100" s="36">
        <v>7</v>
      </c>
      <c r="I100" s="36">
        <v>7</v>
      </c>
      <c r="J100" s="36">
        <v>4</v>
      </c>
      <c r="K100" s="12">
        <v>102</v>
      </c>
    </row>
    <row r="101" spans="2:11" x14ac:dyDescent="0.25">
      <c r="B101" s="143"/>
      <c r="C101" s="6">
        <v>23</v>
      </c>
      <c r="D101" s="7" t="s">
        <v>50</v>
      </c>
      <c r="E101" s="36">
        <v>61</v>
      </c>
      <c r="F101" s="36">
        <v>14</v>
      </c>
      <c r="G101" s="36">
        <v>8</v>
      </c>
      <c r="H101" s="36">
        <v>5</v>
      </c>
      <c r="I101" s="36">
        <v>4</v>
      </c>
      <c r="J101" s="36">
        <v>3</v>
      </c>
      <c r="K101" s="12">
        <v>95</v>
      </c>
    </row>
    <row r="102" spans="2:11" x14ac:dyDescent="0.25">
      <c r="B102" s="143"/>
      <c r="C102" s="6" t="s">
        <v>88</v>
      </c>
      <c r="D102" s="7" t="s">
        <v>89</v>
      </c>
      <c r="E102" s="36">
        <v>37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12">
        <v>37</v>
      </c>
    </row>
    <row r="103" spans="2:11" x14ac:dyDescent="0.25">
      <c r="B103" s="143"/>
      <c r="C103" s="6">
        <v>24</v>
      </c>
      <c r="D103" s="7" t="s">
        <v>53</v>
      </c>
      <c r="E103" s="36">
        <v>53</v>
      </c>
      <c r="F103" s="36">
        <v>18</v>
      </c>
      <c r="G103" s="36">
        <v>11</v>
      </c>
      <c r="H103" s="36">
        <v>12</v>
      </c>
      <c r="I103" s="36">
        <v>1</v>
      </c>
      <c r="J103" s="36">
        <v>0</v>
      </c>
      <c r="K103" s="12">
        <v>95</v>
      </c>
    </row>
    <row r="104" spans="2:11" x14ac:dyDescent="0.25">
      <c r="B104" s="129" t="s">
        <v>55</v>
      </c>
      <c r="C104" s="129"/>
      <c r="D104" s="129"/>
      <c r="E104" s="32">
        <f>SUM(E79:E103)</f>
        <v>1261</v>
      </c>
      <c r="F104" s="74">
        <f t="shared" ref="F104:K104" si="2">SUM(F79:F103)</f>
        <v>479</v>
      </c>
      <c r="G104" s="74">
        <f t="shared" si="2"/>
        <v>523</v>
      </c>
      <c r="H104" s="74">
        <f t="shared" si="2"/>
        <v>388</v>
      </c>
      <c r="I104" s="74">
        <f t="shared" si="2"/>
        <v>259</v>
      </c>
      <c r="J104" s="74">
        <f t="shared" si="2"/>
        <v>156</v>
      </c>
      <c r="K104" s="74">
        <f t="shared" si="2"/>
        <v>3066</v>
      </c>
    </row>
    <row r="105" spans="2:11" x14ac:dyDescent="0.25"/>
    <row r="106" spans="2:11" x14ac:dyDescent="0.25">
      <c r="B106" s="10" t="s">
        <v>57</v>
      </c>
    </row>
    <row r="107" spans="2:11" x14ac:dyDescent="0.25"/>
    <row r="108" spans="2:11" hidden="1" x14ac:dyDescent="0.25"/>
    <row r="109" spans="2:11" hidden="1" x14ac:dyDescent="0.25"/>
    <row r="110" spans="2:11" hidden="1" x14ac:dyDescent="0.25"/>
    <row r="111" spans="2:11" hidden="1" x14ac:dyDescent="0.25"/>
    <row r="112" spans="2:11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</sheetData>
  <sheetProtection password="CD78" sheet="1" objects="1" scenarios="1"/>
  <mergeCells count="29">
    <mergeCell ref="A1:L1"/>
    <mergeCell ref="B10:K10"/>
    <mergeCell ref="E37:H37"/>
    <mergeCell ref="I37:I38"/>
    <mergeCell ref="B35:I35"/>
    <mergeCell ref="B63:B69"/>
    <mergeCell ref="B70:D70"/>
    <mergeCell ref="B37:B38"/>
    <mergeCell ref="C37:C38"/>
    <mergeCell ref="D37:D38"/>
    <mergeCell ref="B43:B44"/>
    <mergeCell ref="B46:B50"/>
    <mergeCell ref="B51:B54"/>
    <mergeCell ref="B55:B56"/>
    <mergeCell ref="B58:B62"/>
    <mergeCell ref="B39:B42"/>
    <mergeCell ref="B93:B96"/>
    <mergeCell ref="B97:B103"/>
    <mergeCell ref="B104:D104"/>
    <mergeCell ref="B75:K75"/>
    <mergeCell ref="B80:B81"/>
    <mergeCell ref="B82:B85"/>
    <mergeCell ref="B86:B89"/>
    <mergeCell ref="B90:B91"/>
    <mergeCell ref="B77:B78"/>
    <mergeCell ref="C77:C78"/>
    <mergeCell ref="D77:D78"/>
    <mergeCell ref="E77:J77"/>
    <mergeCell ref="K77:K78"/>
  </mergeCells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3</xdr:col>
                    <xdr:colOff>685800</xdr:colOff>
                    <xdr:row>11</xdr:row>
                    <xdr:rowOff>0</xdr:rowOff>
                  </from>
                  <to>
                    <xdr:col>6</xdr:col>
                    <xdr:colOff>361950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Y59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10.85546875" style="13" customWidth="1"/>
    <col min="2" max="2" width="26.42578125" style="13" bestFit="1" customWidth="1"/>
    <col min="3" max="20" width="4.7109375" style="13" customWidth="1"/>
    <col min="21" max="21" width="7.7109375" style="13" customWidth="1"/>
    <col min="22" max="22" width="6" style="13" bestFit="1" customWidth="1"/>
    <col min="23" max="23" width="8.7109375" style="13" hidden="1" customWidth="1"/>
    <col min="24" max="25" width="11.42578125" style="13" hidden="1" customWidth="1"/>
    <col min="26" max="16384" width="11.42578125" style="13" hidden="1"/>
  </cols>
  <sheetData>
    <row r="1" spans="1:25" s="43" customFormat="1" ht="74.25" customHeight="1" x14ac:dyDescent="0.25">
      <c r="A1" s="148" t="s">
        <v>168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</row>
    <row r="2" spans="1:25" s="43" customFormat="1" x14ac:dyDescent="0.25"/>
    <row r="3" spans="1:25" s="43" customFormat="1" x14ac:dyDescent="0.25"/>
    <row r="4" spans="1:25" s="43" customFormat="1" x14ac:dyDescent="0.25"/>
    <row r="5" spans="1:25" s="43" customFormat="1" x14ac:dyDescent="0.25"/>
    <row r="6" spans="1:25" s="43" customFormat="1" x14ac:dyDescent="0.25"/>
    <row r="7" spans="1:25" s="43" customFormat="1" x14ac:dyDescent="0.25"/>
    <row r="8" spans="1:25" x14ac:dyDescent="0.25"/>
    <row r="9" spans="1:25" x14ac:dyDescent="0.25"/>
    <row r="10" spans="1:25" x14ac:dyDescent="0.25"/>
    <row r="11" spans="1:25" ht="15.75" x14ac:dyDescent="0.25">
      <c r="B11" s="159" t="s">
        <v>163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58"/>
      <c r="W11" s="58"/>
      <c r="X11" s="58"/>
    </row>
    <row r="12" spans="1:25" x14ac:dyDescent="0.25">
      <c r="G12" s="97">
        <v>1</v>
      </c>
      <c r="H12" s="56"/>
    </row>
    <row r="13" spans="1:25" x14ac:dyDescent="0.25">
      <c r="G13" s="56"/>
      <c r="H13" s="56"/>
    </row>
    <row r="14" spans="1:25" x14ac:dyDescent="0.25">
      <c r="G14" s="56"/>
      <c r="H14" s="56"/>
    </row>
    <row r="15" spans="1:25" x14ac:dyDescent="0.25">
      <c r="G15" s="56"/>
      <c r="H15" s="56"/>
    </row>
    <row r="16" spans="1:25" x14ac:dyDescent="0.25">
      <c r="G16" s="56"/>
      <c r="H16" s="56"/>
    </row>
    <row r="17" spans="1:23" x14ac:dyDescent="0.25">
      <c r="G17" s="56"/>
      <c r="H17" s="56"/>
    </row>
    <row r="18" spans="1:23" x14ac:dyDescent="0.25">
      <c r="G18" s="56"/>
      <c r="H18" s="56"/>
    </row>
    <row r="19" spans="1:23" x14ac:dyDescent="0.25"/>
    <row r="20" spans="1:23" x14ac:dyDescent="0.25"/>
    <row r="21" spans="1:23" x14ac:dyDescent="0.25"/>
    <row r="22" spans="1:23" x14ac:dyDescent="0.25"/>
    <row r="23" spans="1:23" x14ac:dyDescent="0.25"/>
    <row r="24" spans="1:23" x14ac:dyDescent="0.25"/>
    <row r="25" spans="1:23" x14ac:dyDescent="0.25"/>
    <row r="26" spans="1:23" x14ac:dyDescent="0.25"/>
    <row r="27" spans="1:23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1:23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23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83"/>
      <c r="T29" s="83"/>
      <c r="U29" s="83"/>
      <c r="V29" s="83"/>
      <c r="W29" s="56"/>
    </row>
    <row r="30" spans="1:23" x14ac:dyDescent="0.25">
      <c r="A30" s="56"/>
      <c r="B30" s="56"/>
      <c r="C30" s="56">
        <v>2003</v>
      </c>
      <c r="D30" s="56">
        <f>C30+1</f>
        <v>2004</v>
      </c>
      <c r="E30" s="56">
        <f t="shared" ref="E30:K30" si="0">D30+1</f>
        <v>2005</v>
      </c>
      <c r="F30" s="56">
        <f t="shared" si="0"/>
        <v>2006</v>
      </c>
      <c r="G30" s="56">
        <f t="shared" si="0"/>
        <v>2007</v>
      </c>
      <c r="H30" s="56">
        <f t="shared" si="0"/>
        <v>2008</v>
      </c>
      <c r="I30" s="56">
        <f t="shared" si="0"/>
        <v>2009</v>
      </c>
      <c r="J30" s="56">
        <f t="shared" si="0"/>
        <v>2010</v>
      </c>
      <c r="K30" s="56">
        <f t="shared" si="0"/>
        <v>2011</v>
      </c>
      <c r="L30" s="56"/>
      <c r="M30" s="56"/>
      <c r="N30" s="56"/>
      <c r="O30" s="56"/>
      <c r="P30" s="56"/>
      <c r="Q30" s="56"/>
      <c r="R30" s="56"/>
      <c r="S30" s="83"/>
      <c r="T30" s="83"/>
      <c r="U30" s="83"/>
      <c r="V30" s="83"/>
      <c r="W30" s="56"/>
    </row>
    <row r="31" spans="1:23" x14ac:dyDescent="0.25">
      <c r="A31" s="56"/>
      <c r="B31" s="56" t="s">
        <v>90</v>
      </c>
      <c r="C31" s="97">
        <f>VLOOKUP($G$12,$A$41:$T$45,3,FALSE)</f>
        <v>12</v>
      </c>
      <c r="D31" s="97">
        <f>VLOOKUP($G$12,$A$41:$T$45,5,FALSE)</f>
        <v>5</v>
      </c>
      <c r="E31" s="97">
        <f>VLOOKUP($G$12,$A$41:$T$45,7,FALSE)</f>
        <v>9</v>
      </c>
      <c r="F31" s="97">
        <f>VLOOKUP($G$12,$A$41:$T$45,9,FALSE)</f>
        <v>19</v>
      </c>
      <c r="G31" s="97">
        <f>VLOOKUP($G$12,$A$41:$T$45,11,FALSE)</f>
        <v>7</v>
      </c>
      <c r="H31" s="97">
        <f>VLOOKUP($G$12,$A$41:$T$45,13,FALSE)</f>
        <v>11</v>
      </c>
      <c r="I31" s="97">
        <f>VLOOKUP($G$12,$A$41:$T$45,15,FALSE)</f>
        <v>7</v>
      </c>
      <c r="J31" s="97">
        <f>VLOOKUP($G$12,$A$41:$T$45,17,FALSE)</f>
        <v>7</v>
      </c>
      <c r="K31" s="97">
        <f>VLOOKUP($G$12,$A$41:$T$45,19,FALSE)</f>
        <v>12</v>
      </c>
      <c r="L31" s="56"/>
      <c r="M31" s="56"/>
      <c r="N31" s="56"/>
      <c r="O31" s="56"/>
      <c r="P31" s="56"/>
      <c r="Q31" s="56"/>
      <c r="R31" s="56"/>
      <c r="S31" s="83"/>
      <c r="T31" s="83"/>
      <c r="U31" s="83"/>
      <c r="V31" s="83"/>
      <c r="W31" s="56"/>
    </row>
    <row r="32" spans="1:23" x14ac:dyDescent="0.25">
      <c r="A32" s="56"/>
      <c r="B32" s="56" t="s">
        <v>94</v>
      </c>
      <c r="C32" s="97">
        <f>VLOOKUP($G$12,$A$41:$T$45,4,FALSE)</f>
        <v>10</v>
      </c>
      <c r="D32" s="97">
        <f>VLOOKUP($G$12,$A$41:$T$45,6,FALSE)</f>
        <v>3</v>
      </c>
      <c r="E32" s="97">
        <f>VLOOKUP($G$12,$A$41:$T$45,8,FALSE)</f>
        <v>0</v>
      </c>
      <c r="F32" s="97">
        <f>VLOOKUP($G$12,$A$41:$T$45,10,FALSE)</f>
        <v>6</v>
      </c>
      <c r="G32" s="97">
        <f>VLOOKUP($G$12,$A$41:$T$45,12,FALSE)</f>
        <v>4</v>
      </c>
      <c r="H32" s="97">
        <f>VLOOKUP($G$12,$A$41:$T$45,14,FALSE)</f>
        <v>3</v>
      </c>
      <c r="I32" s="97">
        <f>VLOOKUP($G$12,$A$41:$T$45,16,FALSE)</f>
        <v>12</v>
      </c>
      <c r="J32" s="97">
        <f>VLOOKUP($G$12,$A$41:$T$45,18,FALSE)</f>
        <v>9</v>
      </c>
      <c r="K32" s="97">
        <f>VLOOKUP($G$12,$A$41:$T$45,20,FALSE)</f>
        <v>16</v>
      </c>
      <c r="L32" s="56"/>
      <c r="M32" s="56"/>
      <c r="N32" s="56"/>
      <c r="O32" s="56"/>
      <c r="P32" s="56"/>
      <c r="Q32" s="56"/>
      <c r="R32" s="56"/>
      <c r="S32" s="83"/>
      <c r="T32" s="83"/>
      <c r="U32" s="83"/>
      <c r="V32" s="83"/>
      <c r="W32" s="56"/>
    </row>
    <row r="33" spans="1:25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83"/>
      <c r="T33" s="83"/>
      <c r="U33" s="83"/>
      <c r="V33" s="83"/>
      <c r="W33" s="56"/>
    </row>
    <row r="34" spans="1:25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83"/>
      <c r="T34" s="83"/>
      <c r="U34" s="83"/>
      <c r="V34" s="83"/>
      <c r="W34" s="56"/>
    </row>
    <row r="35" spans="1:25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25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25" ht="15.75" x14ac:dyDescent="0.25">
      <c r="B37" s="159" t="s">
        <v>171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58"/>
    </row>
    <row r="38" spans="1:25" x14ac:dyDescent="0.25"/>
    <row r="39" spans="1:25" x14ac:dyDescent="0.25">
      <c r="B39" s="158" t="s">
        <v>58</v>
      </c>
      <c r="C39" s="150">
        <v>2003</v>
      </c>
      <c r="D39" s="153"/>
      <c r="E39" s="150">
        <v>2004</v>
      </c>
      <c r="F39" s="153"/>
      <c r="G39" s="150">
        <v>2005</v>
      </c>
      <c r="H39" s="153"/>
      <c r="I39" s="150">
        <v>2006</v>
      </c>
      <c r="J39" s="153"/>
      <c r="K39" s="150">
        <v>2007</v>
      </c>
      <c r="L39" s="153"/>
      <c r="M39" s="150">
        <v>2008</v>
      </c>
      <c r="N39" s="153"/>
      <c r="O39" s="150">
        <v>2009</v>
      </c>
      <c r="P39" s="153"/>
      <c r="Q39" s="150">
        <v>2010</v>
      </c>
      <c r="R39" s="153"/>
      <c r="S39" s="150">
        <v>2011</v>
      </c>
      <c r="T39" s="153"/>
      <c r="U39" s="158" t="s">
        <v>55</v>
      </c>
    </row>
    <row r="40" spans="1:25" x14ac:dyDescent="0.25">
      <c r="B40" s="158"/>
      <c r="C40" s="72" t="s">
        <v>59</v>
      </c>
      <c r="D40" s="72" t="s">
        <v>60</v>
      </c>
      <c r="E40" s="72" t="s">
        <v>59</v>
      </c>
      <c r="F40" s="72" t="s">
        <v>60</v>
      </c>
      <c r="G40" s="72" t="s">
        <v>59</v>
      </c>
      <c r="H40" s="72" t="s">
        <v>60</v>
      </c>
      <c r="I40" s="72" t="s">
        <v>59</v>
      </c>
      <c r="J40" s="72" t="s">
        <v>60</v>
      </c>
      <c r="K40" s="72" t="s">
        <v>59</v>
      </c>
      <c r="L40" s="72" t="s">
        <v>60</v>
      </c>
      <c r="M40" s="72" t="s">
        <v>59</v>
      </c>
      <c r="N40" s="72" t="s">
        <v>60</v>
      </c>
      <c r="O40" s="72" t="s">
        <v>59</v>
      </c>
      <c r="P40" s="72" t="s">
        <v>60</v>
      </c>
      <c r="Q40" s="72" t="s">
        <v>59</v>
      </c>
      <c r="R40" s="72" t="s">
        <v>60</v>
      </c>
      <c r="S40" s="38" t="s">
        <v>59</v>
      </c>
      <c r="T40" s="38" t="s">
        <v>60</v>
      </c>
      <c r="U40" s="158"/>
    </row>
    <row r="41" spans="1:25" x14ac:dyDescent="0.25">
      <c r="A41" s="56">
        <v>1</v>
      </c>
      <c r="B41" s="4" t="s">
        <v>61</v>
      </c>
      <c r="C41" s="17">
        <v>12</v>
      </c>
      <c r="D41" s="17">
        <v>10</v>
      </c>
      <c r="E41" s="17">
        <v>5</v>
      </c>
      <c r="F41" s="16">
        <v>3</v>
      </c>
      <c r="G41" s="17">
        <v>9</v>
      </c>
      <c r="H41" s="17"/>
      <c r="I41" s="17">
        <v>19</v>
      </c>
      <c r="J41" s="17">
        <v>6</v>
      </c>
      <c r="K41" s="17">
        <v>7</v>
      </c>
      <c r="L41" s="17">
        <v>4</v>
      </c>
      <c r="M41" s="17">
        <v>11</v>
      </c>
      <c r="N41" s="17">
        <v>3</v>
      </c>
      <c r="O41" s="17">
        <v>7</v>
      </c>
      <c r="P41" s="17">
        <v>12</v>
      </c>
      <c r="Q41" s="17">
        <v>7</v>
      </c>
      <c r="R41" s="17">
        <v>9</v>
      </c>
      <c r="S41" s="3">
        <v>12</v>
      </c>
      <c r="T41" s="3">
        <v>16</v>
      </c>
      <c r="U41" s="18">
        <f>SUM(C41:T41)</f>
        <v>152</v>
      </c>
      <c r="Y41" s="28"/>
    </row>
    <row r="42" spans="1:25" x14ac:dyDescent="0.25">
      <c r="A42" s="56">
        <v>2</v>
      </c>
      <c r="B42" s="4" t="s">
        <v>62</v>
      </c>
      <c r="C42" s="17">
        <v>9</v>
      </c>
      <c r="D42" s="17">
        <v>11</v>
      </c>
      <c r="E42" s="17">
        <v>5</v>
      </c>
      <c r="F42" s="16">
        <v>5</v>
      </c>
      <c r="G42" s="17">
        <v>8</v>
      </c>
      <c r="H42" s="17">
        <v>9</v>
      </c>
      <c r="I42" s="17">
        <v>14</v>
      </c>
      <c r="J42" s="17">
        <v>13</v>
      </c>
      <c r="K42" s="17">
        <v>17</v>
      </c>
      <c r="L42" s="17">
        <v>10</v>
      </c>
      <c r="M42" s="17">
        <v>18</v>
      </c>
      <c r="N42" s="17">
        <v>21</v>
      </c>
      <c r="O42" s="17">
        <v>24</v>
      </c>
      <c r="P42" s="17">
        <v>18</v>
      </c>
      <c r="Q42" s="17">
        <v>19</v>
      </c>
      <c r="R42" s="17">
        <v>17</v>
      </c>
      <c r="S42" s="3">
        <v>37</v>
      </c>
      <c r="T42" s="3">
        <v>39</v>
      </c>
      <c r="U42" s="18">
        <f>SUM(C42:T42)</f>
        <v>294</v>
      </c>
      <c r="Y42" s="28"/>
    </row>
    <row r="43" spans="1:25" x14ac:dyDescent="0.25">
      <c r="A43" s="56">
        <v>3</v>
      </c>
      <c r="B43" s="4" t="s">
        <v>162</v>
      </c>
      <c r="C43" s="17">
        <v>15</v>
      </c>
      <c r="D43" s="17">
        <v>6</v>
      </c>
      <c r="E43" s="17">
        <v>3</v>
      </c>
      <c r="F43" s="16">
        <v>1</v>
      </c>
      <c r="G43" s="17">
        <v>5</v>
      </c>
      <c r="H43" s="17">
        <v>5</v>
      </c>
      <c r="I43" s="17"/>
      <c r="J43" s="17">
        <v>14</v>
      </c>
      <c r="K43" s="17">
        <v>10</v>
      </c>
      <c r="L43" s="17">
        <v>13</v>
      </c>
      <c r="M43" s="17">
        <v>14</v>
      </c>
      <c r="N43" s="17">
        <v>10</v>
      </c>
      <c r="O43" s="17">
        <v>13</v>
      </c>
      <c r="P43" s="17">
        <v>18</v>
      </c>
      <c r="Q43" s="17">
        <v>13</v>
      </c>
      <c r="R43" s="17">
        <v>12</v>
      </c>
      <c r="S43" s="3">
        <v>25</v>
      </c>
      <c r="T43" s="3">
        <v>48</v>
      </c>
      <c r="U43" s="18">
        <f>SUM(C43:T43)</f>
        <v>225</v>
      </c>
      <c r="Y43" s="28"/>
    </row>
    <row r="44" spans="1:25" x14ac:dyDescent="0.25">
      <c r="A44" s="56">
        <v>4</v>
      </c>
      <c r="B44" s="4" t="s">
        <v>63</v>
      </c>
      <c r="C44" s="17">
        <v>32</v>
      </c>
      <c r="D44" s="17">
        <v>31</v>
      </c>
      <c r="E44" s="17">
        <v>26</v>
      </c>
      <c r="F44" s="16">
        <v>35</v>
      </c>
      <c r="G44" s="17">
        <v>23</v>
      </c>
      <c r="H44" s="17">
        <v>41</v>
      </c>
      <c r="I44" s="17">
        <v>80</v>
      </c>
      <c r="J44" s="17">
        <v>41</v>
      </c>
      <c r="K44" s="17">
        <v>47</v>
      </c>
      <c r="L44" s="17">
        <v>40</v>
      </c>
      <c r="M44" s="17">
        <v>39</v>
      </c>
      <c r="N44" s="17">
        <v>47</v>
      </c>
      <c r="O44" s="17">
        <v>25</v>
      </c>
      <c r="P44" s="17">
        <v>35</v>
      </c>
      <c r="Q44" s="17">
        <v>13</v>
      </c>
      <c r="R44" s="17">
        <v>33</v>
      </c>
      <c r="S44" s="3">
        <v>31</v>
      </c>
      <c r="T44" s="3">
        <v>57</v>
      </c>
      <c r="U44" s="18">
        <f>SUM(C44:T44)</f>
        <v>676</v>
      </c>
      <c r="Y44" s="28"/>
    </row>
    <row r="45" spans="1:25" x14ac:dyDescent="0.25">
      <c r="A45" s="56">
        <v>5</v>
      </c>
      <c r="B45" s="4" t="s">
        <v>64</v>
      </c>
      <c r="C45" s="16"/>
      <c r="D45" s="16"/>
      <c r="E45" s="17">
        <v>1</v>
      </c>
      <c r="F45" s="16"/>
      <c r="G45" s="17"/>
      <c r="H45" s="17"/>
      <c r="I45" s="17"/>
      <c r="J45" s="17">
        <v>1</v>
      </c>
      <c r="K45" s="17"/>
      <c r="L45" s="17"/>
      <c r="M45" s="17">
        <v>1</v>
      </c>
      <c r="N45" s="17">
        <v>1</v>
      </c>
      <c r="O45" s="17">
        <v>1</v>
      </c>
      <c r="P45" s="17">
        <v>1</v>
      </c>
      <c r="Q45" s="17"/>
      <c r="R45" s="17">
        <v>1</v>
      </c>
      <c r="S45" s="3">
        <v>1</v>
      </c>
      <c r="T45" s="3">
        <v>1</v>
      </c>
      <c r="U45" s="18">
        <f>SUM(C45:T45)</f>
        <v>9</v>
      </c>
      <c r="Y45" s="28"/>
    </row>
    <row r="46" spans="1:25" x14ac:dyDescent="0.25">
      <c r="B46" s="26" t="s">
        <v>55</v>
      </c>
      <c r="C46" s="73">
        <f t="shared" ref="C46:U46" si="1">SUM(C41:C45)</f>
        <v>68</v>
      </c>
      <c r="D46" s="73">
        <f t="shared" si="1"/>
        <v>58</v>
      </c>
      <c r="E46" s="73">
        <f t="shared" si="1"/>
        <v>40</v>
      </c>
      <c r="F46" s="73">
        <f t="shared" si="1"/>
        <v>44</v>
      </c>
      <c r="G46" s="73">
        <f t="shared" si="1"/>
        <v>45</v>
      </c>
      <c r="H46" s="73">
        <f t="shared" si="1"/>
        <v>55</v>
      </c>
      <c r="I46" s="73">
        <f t="shared" si="1"/>
        <v>113</v>
      </c>
      <c r="J46" s="73">
        <f t="shared" si="1"/>
        <v>75</v>
      </c>
      <c r="K46" s="73">
        <f t="shared" si="1"/>
        <v>81</v>
      </c>
      <c r="L46" s="73">
        <f t="shared" si="1"/>
        <v>67</v>
      </c>
      <c r="M46" s="73">
        <f t="shared" si="1"/>
        <v>83</v>
      </c>
      <c r="N46" s="73">
        <f t="shared" si="1"/>
        <v>82</v>
      </c>
      <c r="O46" s="73">
        <f t="shared" si="1"/>
        <v>70</v>
      </c>
      <c r="P46" s="73">
        <f t="shared" si="1"/>
        <v>84</v>
      </c>
      <c r="Q46" s="73">
        <f t="shared" si="1"/>
        <v>52</v>
      </c>
      <c r="R46" s="73">
        <f t="shared" si="1"/>
        <v>72</v>
      </c>
      <c r="S46" s="31">
        <f t="shared" si="1"/>
        <v>106</v>
      </c>
      <c r="T46" s="31">
        <f t="shared" si="1"/>
        <v>161</v>
      </c>
      <c r="U46" s="27">
        <f t="shared" si="1"/>
        <v>1356</v>
      </c>
    </row>
    <row r="47" spans="1:25" x14ac:dyDescent="0.25"/>
    <row r="48" spans="1:25" x14ac:dyDescent="0.2">
      <c r="B48" s="15" t="s">
        <v>65</v>
      </c>
    </row>
    <row r="49" spans="3:24" x14ac:dyDescent="0.25"/>
    <row r="50" spans="3:24" x14ac:dyDescent="0.25"/>
    <row r="51" spans="3:24" x14ac:dyDescent="0.25"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3:24" x14ac:dyDescent="0.25"/>
    <row r="53" spans="3:24" x14ac:dyDescent="0.25"/>
    <row r="54" spans="3:24" x14ac:dyDescent="0.25"/>
    <row r="55" spans="3:24" x14ac:dyDescent="0.25"/>
    <row r="56" spans="3:24" x14ac:dyDescent="0.25">
      <c r="X56" s="29"/>
    </row>
    <row r="57" spans="3:24" x14ac:dyDescent="0.25"/>
    <row r="58" spans="3:24" x14ac:dyDescent="0.25"/>
    <row r="59" spans="3:24" x14ac:dyDescent="0.25"/>
  </sheetData>
  <sheetProtection password="CD78" sheet="1" objects="1" scenarios="1"/>
  <mergeCells count="14">
    <mergeCell ref="A1:Y1"/>
    <mergeCell ref="U39:U40"/>
    <mergeCell ref="B39:B40"/>
    <mergeCell ref="C39:D39"/>
    <mergeCell ref="S39:T39"/>
    <mergeCell ref="E39:F39"/>
    <mergeCell ref="G39:H39"/>
    <mergeCell ref="B37:U37"/>
    <mergeCell ref="B11:U11"/>
    <mergeCell ref="I39:J39"/>
    <mergeCell ref="K39:L39"/>
    <mergeCell ref="M39:N39"/>
    <mergeCell ref="O39:P39"/>
    <mergeCell ref="Q39:R3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Drop Down 1">
              <controlPr defaultSize="0" autoLine="0" autoPict="0">
                <anchor moveWithCells="1">
                  <from>
                    <xdr:col>1</xdr:col>
                    <xdr:colOff>1581150</xdr:colOff>
                    <xdr:row>11</xdr:row>
                    <xdr:rowOff>95250</xdr:rowOff>
                  </from>
                  <to>
                    <xdr:col>15</xdr:col>
                    <xdr:colOff>295275</xdr:colOff>
                    <xdr:row>12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A82"/>
  <sheetViews>
    <sheetView showGridLines="0" showZeros="0" zoomScale="90" zoomScaleNormal="90" workbookViewId="0">
      <pane ySplit="7" topLeftCell="A8" activePane="bottomLeft" state="frozen"/>
      <selection activeCell="D1" sqref="D1"/>
      <selection pane="bottomLeft" activeCell="A8" sqref="A8"/>
    </sheetView>
  </sheetViews>
  <sheetFormatPr baseColWidth="10" defaultColWidth="0" defaultRowHeight="12.75" customHeight="1" zeroHeight="1" x14ac:dyDescent="0.25"/>
  <cols>
    <col min="1" max="1" width="5.7109375" style="13" customWidth="1"/>
    <col min="2" max="2" width="23.5703125" style="13" customWidth="1"/>
    <col min="3" max="3" width="4.5703125" style="13" hidden="1" customWidth="1"/>
    <col min="4" max="4" width="62" style="13" customWidth="1"/>
    <col min="5" max="20" width="5.7109375" style="13" customWidth="1"/>
    <col min="21" max="22" width="5.7109375" style="107" customWidth="1"/>
    <col min="23" max="23" width="5.7109375" style="13" customWidth="1"/>
    <col min="24" max="16384" width="11.42578125" style="13" hidden="1"/>
  </cols>
  <sheetData>
    <row r="1" spans="1:53" s="43" customFormat="1" ht="66" customHeight="1" x14ac:dyDescent="0.25">
      <c r="A1" s="148" t="s">
        <v>168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53" s="43" customFormat="1" x14ac:dyDescent="0.25">
      <c r="U2" s="105"/>
      <c r="V2" s="105"/>
    </row>
    <row r="3" spans="1:53" s="43" customFormat="1" x14ac:dyDescent="0.25">
      <c r="U3" s="105"/>
      <c r="V3" s="105"/>
    </row>
    <row r="4" spans="1:53" s="43" customFormat="1" x14ac:dyDescent="0.25">
      <c r="U4" s="105"/>
      <c r="V4" s="105"/>
    </row>
    <row r="5" spans="1:53" s="43" customFormat="1" x14ac:dyDescent="0.25">
      <c r="U5" s="105"/>
      <c r="V5" s="105"/>
    </row>
    <row r="6" spans="1:53" s="43" customFormat="1" x14ac:dyDescent="0.25">
      <c r="U6" s="105"/>
      <c r="V6" s="105"/>
    </row>
    <row r="7" spans="1:53" s="43" customFormat="1" x14ac:dyDescent="0.25">
      <c r="U7" s="105"/>
      <c r="V7" s="105"/>
    </row>
    <row r="8" spans="1:53" ht="12.75" customHeight="1" x14ac:dyDescent="0.2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106"/>
      <c r="V8" s="106"/>
    </row>
    <row r="9" spans="1:53" s="119" customFormat="1" ht="15.75" x14ac:dyDescent="0.25">
      <c r="B9" s="165" t="s">
        <v>169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</row>
    <row r="10" spans="1:53" ht="12.75" customHeight="1" x14ac:dyDescent="0.25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106"/>
      <c r="V10" s="106"/>
    </row>
    <row r="11" spans="1:53" x14ac:dyDescent="0.25">
      <c r="B11" s="158" t="s">
        <v>0</v>
      </c>
      <c r="C11" s="158" t="s">
        <v>1</v>
      </c>
      <c r="D11" s="157" t="s">
        <v>2</v>
      </c>
      <c r="E11" s="157">
        <v>2003</v>
      </c>
      <c r="F11" s="157"/>
      <c r="G11" s="157">
        <v>2004</v>
      </c>
      <c r="H11" s="157"/>
      <c r="I11" s="157">
        <v>2005</v>
      </c>
      <c r="J11" s="157"/>
      <c r="K11" s="157">
        <v>2006</v>
      </c>
      <c r="L11" s="157"/>
      <c r="M11" s="157">
        <v>2007</v>
      </c>
      <c r="N11" s="157"/>
      <c r="O11" s="157">
        <v>2008</v>
      </c>
      <c r="P11" s="157"/>
      <c r="Q11" s="157">
        <v>2009</v>
      </c>
      <c r="R11" s="157"/>
      <c r="S11" s="157">
        <v>2010</v>
      </c>
      <c r="T11" s="157"/>
      <c r="U11" s="157">
        <v>2011</v>
      </c>
      <c r="V11" s="157"/>
    </row>
    <row r="12" spans="1:53" x14ac:dyDescent="0.25">
      <c r="B12" s="158"/>
      <c r="C12" s="158"/>
      <c r="D12" s="157"/>
      <c r="E12" s="59" t="s">
        <v>59</v>
      </c>
      <c r="F12" s="59" t="s">
        <v>60</v>
      </c>
      <c r="G12" s="59" t="s">
        <v>59</v>
      </c>
      <c r="H12" s="59" t="s">
        <v>60</v>
      </c>
      <c r="I12" s="59" t="s">
        <v>59</v>
      </c>
      <c r="J12" s="59" t="s">
        <v>60</v>
      </c>
      <c r="K12" s="59" t="s">
        <v>59</v>
      </c>
      <c r="L12" s="59" t="s">
        <v>60</v>
      </c>
      <c r="M12" s="59" t="s">
        <v>59</v>
      </c>
      <c r="N12" s="59" t="s">
        <v>60</v>
      </c>
      <c r="O12" s="59" t="s">
        <v>59</v>
      </c>
      <c r="P12" s="59" t="s">
        <v>60</v>
      </c>
      <c r="Q12" s="59" t="s">
        <v>59</v>
      </c>
      <c r="R12" s="59" t="s">
        <v>60</v>
      </c>
      <c r="S12" s="59" t="s">
        <v>59</v>
      </c>
      <c r="T12" s="59" t="s">
        <v>60</v>
      </c>
      <c r="U12" s="102" t="s">
        <v>59</v>
      </c>
      <c r="V12" s="102" t="s">
        <v>60</v>
      </c>
    </row>
    <row r="13" spans="1:53" x14ac:dyDescent="0.25">
      <c r="B13" s="161" t="s">
        <v>5</v>
      </c>
      <c r="C13" s="108">
        <v>4</v>
      </c>
      <c r="D13" s="109" t="s">
        <v>6</v>
      </c>
      <c r="E13" s="3">
        <v>75</v>
      </c>
      <c r="F13" s="3"/>
      <c r="G13" s="3">
        <v>90</v>
      </c>
      <c r="H13" s="2"/>
      <c r="I13" s="3">
        <v>91</v>
      </c>
      <c r="J13" s="2"/>
      <c r="K13" s="3">
        <v>52</v>
      </c>
      <c r="L13" s="2"/>
      <c r="M13" s="3">
        <v>51</v>
      </c>
      <c r="N13" s="3"/>
      <c r="O13" s="3">
        <v>66</v>
      </c>
      <c r="P13" s="3"/>
      <c r="Q13" s="3">
        <v>65</v>
      </c>
      <c r="R13" s="3"/>
      <c r="S13" s="3">
        <v>69</v>
      </c>
      <c r="T13" s="3">
        <v>0</v>
      </c>
      <c r="U13" s="3">
        <v>67</v>
      </c>
      <c r="V13" s="3">
        <v>0</v>
      </c>
    </row>
    <row r="14" spans="1:53" x14ac:dyDescent="0.25">
      <c r="B14" s="162"/>
      <c r="C14" s="108">
        <v>3</v>
      </c>
      <c r="D14" s="109" t="s">
        <v>66</v>
      </c>
      <c r="E14" s="3">
        <v>24</v>
      </c>
      <c r="F14" s="3"/>
      <c r="G14" s="3">
        <v>38</v>
      </c>
      <c r="H14" s="2"/>
      <c r="I14" s="3"/>
      <c r="J14" s="2"/>
      <c r="K14" s="3"/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53" x14ac:dyDescent="0.25">
      <c r="B15" s="162"/>
      <c r="C15" s="108">
        <v>66</v>
      </c>
      <c r="D15" s="109" t="s">
        <v>7</v>
      </c>
      <c r="E15" s="3"/>
      <c r="F15" s="3"/>
      <c r="G15" s="3"/>
      <c r="H15" s="2"/>
      <c r="I15" s="3">
        <v>47</v>
      </c>
      <c r="J15" s="2"/>
      <c r="K15" s="3">
        <v>81</v>
      </c>
      <c r="L15" s="2"/>
      <c r="M15" s="3">
        <v>43</v>
      </c>
      <c r="N15" s="3"/>
      <c r="O15" s="3">
        <v>45</v>
      </c>
      <c r="P15" s="3"/>
      <c r="Q15" s="3">
        <v>45</v>
      </c>
      <c r="R15" s="3"/>
      <c r="S15" s="3">
        <v>40</v>
      </c>
      <c r="T15" s="3">
        <v>0</v>
      </c>
      <c r="U15" s="3">
        <v>45</v>
      </c>
      <c r="V15" s="3">
        <v>0</v>
      </c>
    </row>
    <row r="16" spans="1:53" x14ac:dyDescent="0.25">
      <c r="B16" s="162"/>
      <c r="C16" s="108">
        <v>68</v>
      </c>
      <c r="D16" s="109" t="s">
        <v>172</v>
      </c>
      <c r="E16" s="3"/>
      <c r="F16" s="3"/>
      <c r="G16" s="8"/>
      <c r="H16" s="8">
        <v>74</v>
      </c>
      <c r="I16" s="8">
        <v>83</v>
      </c>
      <c r="J16" s="8">
        <v>78</v>
      </c>
      <c r="K16" s="8">
        <v>78</v>
      </c>
      <c r="L16" s="8">
        <v>78</v>
      </c>
      <c r="M16" s="3">
        <v>78</v>
      </c>
      <c r="N16" s="3">
        <v>80</v>
      </c>
      <c r="O16" s="3">
        <v>79</v>
      </c>
      <c r="P16" s="3">
        <v>78</v>
      </c>
      <c r="Q16" s="3">
        <v>79</v>
      </c>
      <c r="R16" s="3">
        <v>78</v>
      </c>
      <c r="S16" s="3">
        <v>79</v>
      </c>
      <c r="T16" s="3">
        <v>79</v>
      </c>
      <c r="U16" s="3">
        <v>78</v>
      </c>
      <c r="V16" s="3">
        <v>85</v>
      </c>
    </row>
    <row r="17" spans="2:22" x14ac:dyDescent="0.25">
      <c r="B17" s="162"/>
      <c r="C17" s="108">
        <v>1</v>
      </c>
      <c r="D17" s="109" t="s">
        <v>8</v>
      </c>
      <c r="E17" s="3">
        <v>43</v>
      </c>
      <c r="F17" s="3"/>
      <c r="G17" s="3">
        <v>72</v>
      </c>
      <c r="H17" s="103"/>
      <c r="I17" s="3">
        <v>90</v>
      </c>
      <c r="J17" s="103"/>
      <c r="K17" s="3">
        <v>82</v>
      </c>
      <c r="L17" s="103"/>
      <c r="M17" s="3">
        <v>73</v>
      </c>
      <c r="N17" s="3"/>
      <c r="O17" s="3">
        <v>86</v>
      </c>
      <c r="P17" s="3"/>
      <c r="Q17" s="3">
        <v>89</v>
      </c>
      <c r="R17" s="3"/>
      <c r="S17" s="3">
        <v>88</v>
      </c>
      <c r="T17" s="3">
        <v>0</v>
      </c>
      <c r="U17" s="3">
        <v>85</v>
      </c>
      <c r="V17" s="3">
        <v>0</v>
      </c>
    </row>
    <row r="18" spans="2:22" x14ac:dyDescent="0.25">
      <c r="B18" s="163"/>
      <c r="C18" s="108" t="s">
        <v>67</v>
      </c>
      <c r="D18" s="7" t="s">
        <v>166</v>
      </c>
      <c r="E18" s="3"/>
      <c r="F18" s="3"/>
      <c r="G18" s="8"/>
      <c r="H18" s="8"/>
      <c r="I18" s="8"/>
      <c r="J18" s="8"/>
      <c r="K18" s="8"/>
      <c r="L18" s="8"/>
      <c r="M18" s="3"/>
      <c r="N18" s="3"/>
      <c r="O18" s="3"/>
      <c r="P18" s="3"/>
      <c r="Q18" s="3"/>
      <c r="R18" s="3">
        <v>38</v>
      </c>
      <c r="S18" s="3">
        <v>0</v>
      </c>
      <c r="T18" s="3">
        <v>0</v>
      </c>
      <c r="U18" s="3"/>
      <c r="V18" s="3"/>
    </row>
    <row r="19" spans="2:22" x14ac:dyDescent="0.25">
      <c r="B19" s="161" t="s">
        <v>9</v>
      </c>
      <c r="C19" s="108">
        <v>27</v>
      </c>
      <c r="D19" s="109" t="s">
        <v>10</v>
      </c>
      <c r="E19" s="3">
        <v>92</v>
      </c>
      <c r="F19" s="3">
        <v>84</v>
      </c>
      <c r="G19" s="3">
        <v>75</v>
      </c>
      <c r="H19" s="8">
        <v>81</v>
      </c>
      <c r="I19" s="3">
        <v>86</v>
      </c>
      <c r="J19" s="8">
        <v>81</v>
      </c>
      <c r="K19" s="3">
        <v>81</v>
      </c>
      <c r="L19" s="8">
        <v>81</v>
      </c>
      <c r="M19" s="3">
        <v>78</v>
      </c>
      <c r="N19" s="3">
        <v>81</v>
      </c>
      <c r="O19" s="3">
        <v>83</v>
      </c>
      <c r="P19" s="3">
        <v>81</v>
      </c>
      <c r="Q19" s="3">
        <v>82</v>
      </c>
      <c r="R19" s="3">
        <v>81</v>
      </c>
      <c r="S19" s="3">
        <v>81</v>
      </c>
      <c r="T19" s="3">
        <v>84</v>
      </c>
      <c r="U19" s="3">
        <v>82</v>
      </c>
      <c r="V19" s="3">
        <v>81</v>
      </c>
    </row>
    <row r="20" spans="2:22" ht="25.5" x14ac:dyDescent="0.25">
      <c r="B20" s="162"/>
      <c r="C20" s="108" t="s">
        <v>11</v>
      </c>
      <c r="D20" s="5" t="s">
        <v>12</v>
      </c>
      <c r="E20" s="3"/>
      <c r="F20" s="3"/>
      <c r="G20" s="3"/>
      <c r="H20" s="8"/>
      <c r="I20" s="3"/>
      <c r="J20" s="8"/>
      <c r="K20" s="3"/>
      <c r="L20" s="8"/>
      <c r="M20" s="3"/>
      <c r="N20" s="3"/>
      <c r="O20" s="3"/>
      <c r="P20" s="3"/>
      <c r="Q20" s="3">
        <v>78</v>
      </c>
      <c r="R20" s="3"/>
      <c r="S20" s="3">
        <v>67</v>
      </c>
      <c r="T20" s="3">
        <v>48</v>
      </c>
      <c r="U20" s="3">
        <v>90</v>
      </c>
      <c r="V20" s="3">
        <v>85</v>
      </c>
    </row>
    <row r="21" spans="2:22" ht="25.5" x14ac:dyDescent="0.25">
      <c r="B21" s="163"/>
      <c r="C21" s="108" t="s">
        <v>13</v>
      </c>
      <c r="D21" s="110" t="s">
        <v>14</v>
      </c>
      <c r="E21" s="3"/>
      <c r="F21" s="3"/>
      <c r="G21" s="3"/>
      <c r="H21" s="8"/>
      <c r="I21" s="3"/>
      <c r="J21" s="8"/>
      <c r="K21" s="3"/>
      <c r="L21" s="8"/>
      <c r="M21" s="3"/>
      <c r="N21" s="3"/>
      <c r="O21" s="3"/>
      <c r="P21" s="3"/>
      <c r="Q21" s="3"/>
      <c r="R21" s="3"/>
      <c r="S21" s="3">
        <v>0</v>
      </c>
      <c r="T21" s="3">
        <v>91</v>
      </c>
      <c r="U21" s="3"/>
      <c r="V21" s="3"/>
    </row>
    <row r="22" spans="2:22" x14ac:dyDescent="0.25">
      <c r="B22" s="2" t="s">
        <v>15</v>
      </c>
      <c r="C22" s="111">
        <v>7</v>
      </c>
      <c r="D22" s="109" t="s">
        <v>16</v>
      </c>
      <c r="E22" s="3">
        <v>89</v>
      </c>
      <c r="F22" s="3">
        <v>83</v>
      </c>
      <c r="G22" s="3"/>
      <c r="H22" s="8">
        <v>44</v>
      </c>
      <c r="I22" s="3"/>
      <c r="J22" s="8">
        <v>60</v>
      </c>
      <c r="K22" s="3"/>
      <c r="L22" s="8">
        <v>48</v>
      </c>
      <c r="M22" s="3"/>
      <c r="N22" s="3">
        <v>43</v>
      </c>
      <c r="O22" s="3"/>
      <c r="P22" s="3">
        <v>46</v>
      </c>
      <c r="Q22" s="3">
        <v>75</v>
      </c>
      <c r="R22" s="3"/>
      <c r="S22" s="3">
        <v>53</v>
      </c>
      <c r="T22" s="3">
        <v>0</v>
      </c>
      <c r="U22" s="3">
        <v>56</v>
      </c>
      <c r="V22" s="3">
        <v>0</v>
      </c>
    </row>
    <row r="23" spans="2:22" x14ac:dyDescent="0.25">
      <c r="B23" s="161" t="s">
        <v>17</v>
      </c>
      <c r="C23" s="108">
        <v>6</v>
      </c>
      <c r="D23" s="109" t="s">
        <v>18</v>
      </c>
      <c r="E23" s="3"/>
      <c r="F23" s="3"/>
      <c r="G23" s="3"/>
      <c r="H23" s="8">
        <v>79</v>
      </c>
      <c r="I23" s="3">
        <v>83</v>
      </c>
      <c r="J23" s="8">
        <v>78</v>
      </c>
      <c r="K23" s="3">
        <v>80</v>
      </c>
      <c r="L23" s="8">
        <v>79</v>
      </c>
      <c r="M23" s="3">
        <v>78</v>
      </c>
      <c r="N23" s="3">
        <v>78</v>
      </c>
      <c r="O23" s="3">
        <v>78</v>
      </c>
      <c r="P23" s="3">
        <v>78</v>
      </c>
      <c r="Q23" s="3">
        <v>82</v>
      </c>
      <c r="R23" s="3">
        <v>78</v>
      </c>
      <c r="S23" s="3">
        <v>81</v>
      </c>
      <c r="T23" s="3">
        <v>78</v>
      </c>
      <c r="U23" s="3">
        <v>81</v>
      </c>
      <c r="V23" s="3">
        <v>79</v>
      </c>
    </row>
    <row r="24" spans="2:22" x14ac:dyDescent="0.25">
      <c r="B24" s="162"/>
      <c r="C24" s="108" t="s">
        <v>20</v>
      </c>
      <c r="D24" s="109" t="s">
        <v>21</v>
      </c>
      <c r="E24" s="3"/>
      <c r="F24" s="3"/>
      <c r="G24" s="3"/>
      <c r="H24" s="8"/>
      <c r="I24" s="3"/>
      <c r="J24" s="8"/>
      <c r="K24" s="3"/>
      <c r="L24" s="8"/>
      <c r="M24" s="3"/>
      <c r="N24" s="3"/>
      <c r="O24" s="3"/>
      <c r="P24" s="3"/>
      <c r="Q24" s="3"/>
      <c r="R24" s="3"/>
      <c r="S24" s="3">
        <v>0</v>
      </c>
      <c r="T24" s="3">
        <v>31</v>
      </c>
      <c r="U24" s="3"/>
      <c r="V24" s="3"/>
    </row>
    <row r="25" spans="2:22" x14ac:dyDescent="0.25">
      <c r="B25" s="162"/>
      <c r="C25" s="108">
        <v>9</v>
      </c>
      <c r="D25" s="114" t="s">
        <v>19</v>
      </c>
      <c r="E25" s="3">
        <v>77</v>
      </c>
      <c r="F25" s="3">
        <v>79</v>
      </c>
      <c r="G25" s="3">
        <v>60</v>
      </c>
      <c r="H25" s="8">
        <v>64</v>
      </c>
      <c r="I25" s="3">
        <v>68</v>
      </c>
      <c r="J25" s="8">
        <v>50</v>
      </c>
      <c r="K25" s="3">
        <v>66</v>
      </c>
      <c r="L25" s="8">
        <v>56</v>
      </c>
      <c r="M25" s="3">
        <v>77</v>
      </c>
      <c r="N25" s="3">
        <v>59</v>
      </c>
      <c r="O25" s="3">
        <v>55</v>
      </c>
      <c r="P25" s="3">
        <v>64</v>
      </c>
      <c r="Q25" s="3">
        <v>54</v>
      </c>
      <c r="R25" s="3">
        <v>65</v>
      </c>
      <c r="S25" s="3">
        <v>66</v>
      </c>
      <c r="T25" s="3">
        <v>71</v>
      </c>
      <c r="U25" s="3">
        <v>67</v>
      </c>
      <c r="V25" s="3">
        <v>65</v>
      </c>
    </row>
    <row r="26" spans="2:22" x14ac:dyDescent="0.25">
      <c r="B26" s="162"/>
      <c r="C26" s="108">
        <v>21</v>
      </c>
      <c r="D26" s="109" t="s">
        <v>22</v>
      </c>
      <c r="E26" s="3">
        <v>58</v>
      </c>
      <c r="F26" s="3">
        <v>49</v>
      </c>
      <c r="G26" s="3">
        <v>29</v>
      </c>
      <c r="H26" s="8">
        <v>45</v>
      </c>
      <c r="I26" s="3">
        <v>76</v>
      </c>
      <c r="J26" s="8">
        <v>46</v>
      </c>
      <c r="K26" s="3">
        <v>62</v>
      </c>
      <c r="L26" s="8">
        <v>45</v>
      </c>
      <c r="M26" s="3">
        <v>50</v>
      </c>
      <c r="N26" s="3">
        <v>52</v>
      </c>
      <c r="O26" s="3">
        <v>45</v>
      </c>
      <c r="P26" s="3">
        <v>55</v>
      </c>
      <c r="Q26" s="3">
        <v>40</v>
      </c>
      <c r="R26" s="3">
        <v>55</v>
      </c>
      <c r="S26" s="3">
        <v>58</v>
      </c>
      <c r="T26" s="3">
        <v>55</v>
      </c>
      <c r="U26" s="3">
        <v>57</v>
      </c>
      <c r="V26" s="3">
        <v>0</v>
      </c>
    </row>
    <row r="27" spans="2:22" ht="25.5" x14ac:dyDescent="0.25">
      <c r="B27" s="162"/>
      <c r="C27" s="108" t="s">
        <v>69</v>
      </c>
      <c r="D27" s="109" t="s">
        <v>70</v>
      </c>
      <c r="E27" s="3"/>
      <c r="F27" s="3"/>
      <c r="G27" s="3"/>
      <c r="H27" s="8"/>
      <c r="I27" s="3"/>
      <c r="J27" s="8"/>
      <c r="K27" s="3"/>
      <c r="L27" s="8"/>
      <c r="M27" s="3"/>
      <c r="N27" s="3">
        <v>34</v>
      </c>
      <c r="O27" s="3"/>
      <c r="P27" s="3"/>
      <c r="Q27" s="3"/>
      <c r="R27" s="3"/>
      <c r="S27" s="3"/>
      <c r="T27" s="3"/>
      <c r="U27" s="3"/>
      <c r="V27" s="3"/>
    </row>
    <row r="28" spans="2:22" x14ac:dyDescent="0.25">
      <c r="B28" s="162"/>
      <c r="C28" s="108">
        <v>33</v>
      </c>
      <c r="D28" s="109" t="s">
        <v>23</v>
      </c>
      <c r="E28" s="3">
        <v>116</v>
      </c>
      <c r="F28" s="3">
        <v>100</v>
      </c>
      <c r="G28" s="3">
        <v>99</v>
      </c>
      <c r="H28" s="8">
        <v>101</v>
      </c>
      <c r="I28" s="3">
        <v>106</v>
      </c>
      <c r="J28" s="8">
        <v>81</v>
      </c>
      <c r="K28" s="3">
        <v>83</v>
      </c>
      <c r="L28" s="8">
        <v>84</v>
      </c>
      <c r="M28" s="3">
        <v>78</v>
      </c>
      <c r="N28" s="3">
        <v>110</v>
      </c>
      <c r="O28" s="3">
        <v>110</v>
      </c>
      <c r="P28" s="3">
        <v>110</v>
      </c>
      <c r="Q28" s="3">
        <v>114</v>
      </c>
      <c r="R28" s="3">
        <v>110</v>
      </c>
      <c r="S28" s="3">
        <v>110</v>
      </c>
      <c r="T28" s="3">
        <v>110</v>
      </c>
      <c r="U28" s="3">
        <v>110</v>
      </c>
      <c r="V28" s="3">
        <v>112</v>
      </c>
    </row>
    <row r="29" spans="2:22" x14ac:dyDescent="0.25">
      <c r="B29" s="162"/>
      <c r="C29" s="108" t="s">
        <v>24</v>
      </c>
      <c r="D29" s="5" t="s">
        <v>25</v>
      </c>
      <c r="E29" s="3"/>
      <c r="F29" s="3"/>
      <c r="G29" s="3"/>
      <c r="H29" s="8"/>
      <c r="I29" s="3"/>
      <c r="J29" s="8"/>
      <c r="K29" s="3"/>
      <c r="L29" s="8"/>
      <c r="M29" s="3"/>
      <c r="N29" s="3"/>
      <c r="O29" s="3"/>
      <c r="P29" s="3"/>
      <c r="Q29" s="3"/>
      <c r="R29" s="3">
        <v>34</v>
      </c>
      <c r="S29" s="3">
        <v>0</v>
      </c>
      <c r="T29" s="3">
        <v>42</v>
      </c>
      <c r="U29" s="3"/>
      <c r="V29" s="3"/>
    </row>
    <row r="30" spans="2:22" ht="25.5" x14ac:dyDescent="0.25">
      <c r="B30" s="162"/>
      <c r="C30" s="108" t="s">
        <v>91</v>
      </c>
      <c r="D30" s="5" t="s">
        <v>164</v>
      </c>
      <c r="E30" s="3"/>
      <c r="F30" s="3"/>
      <c r="G30" s="3"/>
      <c r="H30" s="8"/>
      <c r="I30" s="3"/>
      <c r="J30" s="8"/>
      <c r="K30" s="3"/>
      <c r="L30" s="8"/>
      <c r="M30" s="3"/>
      <c r="N30" s="3"/>
      <c r="O30" s="3"/>
      <c r="P30" s="3"/>
      <c r="Q30" s="3"/>
      <c r="R30" s="3"/>
      <c r="S30" s="3"/>
      <c r="T30" s="3"/>
      <c r="U30" s="3">
        <v>0</v>
      </c>
      <c r="V30" s="3">
        <v>82</v>
      </c>
    </row>
    <row r="31" spans="2:22" x14ac:dyDescent="0.25">
      <c r="B31" s="162"/>
      <c r="C31" s="112">
        <v>80</v>
      </c>
      <c r="D31" s="5" t="s">
        <v>68</v>
      </c>
      <c r="E31" s="3"/>
      <c r="F31" s="3"/>
      <c r="G31" s="3"/>
      <c r="H31" s="8"/>
      <c r="I31" s="3"/>
      <c r="J31" s="8"/>
      <c r="K31" s="3"/>
      <c r="L31" s="8">
        <v>47</v>
      </c>
      <c r="M31" s="3"/>
      <c r="N31" s="3"/>
      <c r="O31" s="3"/>
      <c r="P31" s="3"/>
      <c r="Q31" s="3"/>
      <c r="R31" s="3"/>
      <c r="S31" s="3"/>
      <c r="T31" s="3"/>
      <c r="U31" s="3">
        <v>32</v>
      </c>
      <c r="V31" s="3">
        <v>0</v>
      </c>
    </row>
    <row r="32" spans="2:22" x14ac:dyDescent="0.25">
      <c r="B32" s="163"/>
      <c r="C32" s="108" t="s">
        <v>71</v>
      </c>
      <c r="D32" s="5" t="s">
        <v>72</v>
      </c>
      <c r="E32" s="3"/>
      <c r="F32" s="3"/>
      <c r="G32" s="3"/>
      <c r="H32" s="8"/>
      <c r="I32" s="3"/>
      <c r="J32" s="8"/>
      <c r="K32" s="3"/>
      <c r="L32" s="8"/>
      <c r="M32" s="3"/>
      <c r="N32" s="3"/>
      <c r="O32" s="3"/>
      <c r="P32" s="3"/>
      <c r="Q32" s="3"/>
      <c r="R32" s="3">
        <v>24</v>
      </c>
      <c r="S32" s="3">
        <v>0</v>
      </c>
      <c r="T32" s="3">
        <v>0</v>
      </c>
      <c r="U32" s="3"/>
      <c r="V32" s="3"/>
    </row>
    <row r="33" spans="2:22" x14ac:dyDescent="0.25">
      <c r="B33" s="161" t="s">
        <v>26</v>
      </c>
      <c r="C33" s="108">
        <v>32</v>
      </c>
      <c r="D33" s="109" t="s">
        <v>27</v>
      </c>
      <c r="E33" s="3">
        <v>83</v>
      </c>
      <c r="F33" s="3">
        <v>77</v>
      </c>
      <c r="G33" s="3">
        <v>72</v>
      </c>
      <c r="H33" s="8">
        <v>76</v>
      </c>
      <c r="I33" s="3">
        <v>81</v>
      </c>
      <c r="J33" s="8">
        <v>81</v>
      </c>
      <c r="K33" s="3">
        <v>84</v>
      </c>
      <c r="L33" s="8">
        <v>86</v>
      </c>
      <c r="M33" s="3">
        <v>78</v>
      </c>
      <c r="N33" s="3">
        <v>81</v>
      </c>
      <c r="O33" s="3">
        <v>84</v>
      </c>
      <c r="P33" s="3">
        <v>82</v>
      </c>
      <c r="Q33" s="3">
        <v>81</v>
      </c>
      <c r="R33" s="3">
        <v>81</v>
      </c>
      <c r="S33" s="3">
        <v>83</v>
      </c>
      <c r="T33" s="3">
        <v>81</v>
      </c>
      <c r="U33" s="3">
        <v>86</v>
      </c>
      <c r="V33" s="3">
        <v>83</v>
      </c>
    </row>
    <row r="34" spans="2:22" x14ac:dyDescent="0.25">
      <c r="B34" s="162"/>
      <c r="C34" s="108">
        <v>91</v>
      </c>
      <c r="D34" s="110" t="s">
        <v>28</v>
      </c>
      <c r="E34" s="3"/>
      <c r="F34" s="3"/>
      <c r="G34" s="3"/>
      <c r="H34" s="8"/>
      <c r="I34" s="3"/>
      <c r="J34" s="8"/>
      <c r="K34" s="3"/>
      <c r="L34" s="8"/>
      <c r="M34" s="3"/>
      <c r="N34" s="3"/>
      <c r="O34" s="3"/>
      <c r="P34" s="3"/>
      <c r="Q34" s="3"/>
      <c r="R34" s="3"/>
      <c r="S34" s="3">
        <v>0</v>
      </c>
      <c r="T34" s="3">
        <v>25</v>
      </c>
      <c r="U34" s="3"/>
      <c r="V34" s="3"/>
    </row>
    <row r="35" spans="2:22" x14ac:dyDescent="0.25">
      <c r="B35" s="162"/>
      <c r="C35" s="108">
        <v>31</v>
      </c>
      <c r="D35" s="109" t="s">
        <v>29</v>
      </c>
      <c r="E35" s="3">
        <v>60</v>
      </c>
      <c r="F35" s="3">
        <v>58</v>
      </c>
      <c r="G35" s="3">
        <v>51</v>
      </c>
      <c r="H35" s="8">
        <v>51</v>
      </c>
      <c r="I35" s="3">
        <v>56</v>
      </c>
      <c r="J35" s="8">
        <v>56</v>
      </c>
      <c r="K35" s="3">
        <v>56</v>
      </c>
      <c r="L35" s="8">
        <v>56</v>
      </c>
      <c r="M35" s="3">
        <v>56</v>
      </c>
      <c r="N35" s="3">
        <v>58</v>
      </c>
      <c r="O35" s="3">
        <v>58</v>
      </c>
      <c r="P35" s="3">
        <v>58</v>
      </c>
      <c r="Q35" s="3">
        <v>56</v>
      </c>
      <c r="R35" s="3">
        <v>57</v>
      </c>
      <c r="S35" s="3">
        <v>60</v>
      </c>
      <c r="T35" s="3">
        <v>56</v>
      </c>
      <c r="U35" s="3">
        <v>62</v>
      </c>
      <c r="V35" s="3">
        <v>64</v>
      </c>
    </row>
    <row r="36" spans="2:22" x14ac:dyDescent="0.25">
      <c r="B36" s="162"/>
      <c r="C36" s="108">
        <v>92</v>
      </c>
      <c r="D36" s="5" t="s">
        <v>30</v>
      </c>
      <c r="E36" s="3"/>
      <c r="F36" s="3"/>
      <c r="G36" s="3"/>
      <c r="H36" s="8"/>
      <c r="I36" s="3"/>
      <c r="J36" s="8"/>
      <c r="K36" s="3"/>
      <c r="L36" s="8"/>
      <c r="M36" s="3"/>
      <c r="N36" s="3"/>
      <c r="O36" s="3"/>
      <c r="P36" s="3"/>
      <c r="Q36" s="3"/>
      <c r="R36" s="3">
        <v>60</v>
      </c>
      <c r="S36" s="3">
        <v>63</v>
      </c>
      <c r="T36" s="3">
        <v>60</v>
      </c>
      <c r="U36" s="3">
        <v>60</v>
      </c>
      <c r="V36" s="3">
        <v>60</v>
      </c>
    </row>
    <row r="37" spans="2:22" x14ac:dyDescent="0.25">
      <c r="B37" s="163"/>
      <c r="C37" s="108">
        <v>99</v>
      </c>
      <c r="D37" s="5" t="s">
        <v>31</v>
      </c>
      <c r="E37" s="3"/>
      <c r="F37" s="3"/>
      <c r="G37" s="3"/>
      <c r="H37" s="8"/>
      <c r="I37" s="3"/>
      <c r="J37" s="8"/>
      <c r="K37" s="3"/>
      <c r="L37" s="8"/>
      <c r="M37" s="3"/>
      <c r="N37" s="3"/>
      <c r="O37" s="3"/>
      <c r="P37" s="3"/>
      <c r="Q37" s="3">
        <v>40</v>
      </c>
      <c r="R37" s="3">
        <v>40</v>
      </c>
      <c r="S37" s="3">
        <v>41</v>
      </c>
      <c r="T37" s="3">
        <v>40</v>
      </c>
      <c r="U37" s="3">
        <v>42</v>
      </c>
      <c r="V37" s="3">
        <v>50</v>
      </c>
    </row>
    <row r="38" spans="2:22" x14ac:dyDescent="0.25">
      <c r="B38" s="164" t="s">
        <v>35</v>
      </c>
      <c r="C38" s="111">
        <v>28</v>
      </c>
      <c r="D38" s="109" t="s">
        <v>36</v>
      </c>
      <c r="E38" s="3">
        <v>81</v>
      </c>
      <c r="F38" s="3">
        <v>78</v>
      </c>
      <c r="G38" s="3">
        <v>77</v>
      </c>
      <c r="H38" s="8">
        <v>75</v>
      </c>
      <c r="I38" s="3">
        <v>81</v>
      </c>
      <c r="J38" s="8">
        <v>81</v>
      </c>
      <c r="K38" s="3">
        <v>81</v>
      </c>
      <c r="L38" s="8">
        <v>82</v>
      </c>
      <c r="M38" s="3">
        <v>78</v>
      </c>
      <c r="N38" s="3">
        <v>82</v>
      </c>
      <c r="O38" s="3">
        <v>82</v>
      </c>
      <c r="P38" s="3">
        <v>83</v>
      </c>
      <c r="Q38" s="3">
        <v>85</v>
      </c>
      <c r="R38" s="3">
        <v>81</v>
      </c>
      <c r="S38" s="3">
        <v>83</v>
      </c>
      <c r="T38" s="3">
        <v>81</v>
      </c>
      <c r="U38" s="3">
        <v>81</v>
      </c>
      <c r="V38" s="3">
        <v>87</v>
      </c>
    </row>
    <row r="39" spans="2:22" x14ac:dyDescent="0.25">
      <c r="B39" s="164"/>
      <c r="C39" s="111">
        <v>37</v>
      </c>
      <c r="D39" s="109" t="s">
        <v>37</v>
      </c>
      <c r="E39" s="3"/>
      <c r="F39" s="3">
        <v>75</v>
      </c>
      <c r="G39" s="3">
        <v>81</v>
      </c>
      <c r="H39" s="8">
        <v>93</v>
      </c>
      <c r="I39" s="3">
        <v>80</v>
      </c>
      <c r="J39" s="8">
        <v>80</v>
      </c>
      <c r="K39" s="3">
        <v>80</v>
      </c>
      <c r="L39" s="8">
        <v>80</v>
      </c>
      <c r="M39" s="3">
        <v>80</v>
      </c>
      <c r="N39" s="3">
        <v>80</v>
      </c>
      <c r="O39" s="3">
        <v>80</v>
      </c>
      <c r="P39" s="3">
        <v>80</v>
      </c>
      <c r="Q39" s="3">
        <v>84</v>
      </c>
      <c r="R39" s="3">
        <v>78</v>
      </c>
      <c r="S39" s="3">
        <v>80</v>
      </c>
      <c r="T39" s="3">
        <v>69</v>
      </c>
      <c r="U39" s="3">
        <v>80</v>
      </c>
      <c r="V39" s="3">
        <v>80</v>
      </c>
    </row>
    <row r="40" spans="2:22" x14ac:dyDescent="0.25">
      <c r="B40" s="164"/>
      <c r="C40" s="108">
        <v>12</v>
      </c>
      <c r="D40" s="109" t="s">
        <v>38</v>
      </c>
      <c r="E40" s="3">
        <v>92</v>
      </c>
      <c r="F40" s="3">
        <v>75</v>
      </c>
      <c r="G40" s="3">
        <v>75</v>
      </c>
      <c r="H40" s="8">
        <v>68</v>
      </c>
      <c r="I40" s="3">
        <v>81</v>
      </c>
      <c r="J40" s="8">
        <v>81</v>
      </c>
      <c r="K40" s="3">
        <v>83</v>
      </c>
      <c r="L40" s="8">
        <v>81</v>
      </c>
      <c r="M40" s="3">
        <v>79</v>
      </c>
      <c r="N40" s="3">
        <v>81</v>
      </c>
      <c r="O40" s="3">
        <v>83</v>
      </c>
      <c r="P40" s="3">
        <v>82</v>
      </c>
      <c r="Q40" s="3">
        <v>85</v>
      </c>
      <c r="R40" s="3">
        <v>83</v>
      </c>
      <c r="S40" s="3">
        <v>86</v>
      </c>
      <c r="T40" s="3">
        <v>83</v>
      </c>
      <c r="U40" s="3">
        <v>82</v>
      </c>
      <c r="V40" s="3">
        <v>83</v>
      </c>
    </row>
    <row r="41" spans="2:22" x14ac:dyDescent="0.25">
      <c r="B41" s="164"/>
      <c r="C41" s="108">
        <v>36</v>
      </c>
      <c r="D41" s="109" t="s">
        <v>39</v>
      </c>
      <c r="E41" s="3"/>
      <c r="F41" s="3">
        <v>73</v>
      </c>
      <c r="G41" s="3">
        <v>79</v>
      </c>
      <c r="H41" s="8">
        <v>69</v>
      </c>
      <c r="I41" s="3">
        <v>80</v>
      </c>
      <c r="J41" s="8">
        <v>66</v>
      </c>
      <c r="K41" s="3">
        <v>80</v>
      </c>
      <c r="L41" s="8">
        <v>80</v>
      </c>
      <c r="M41" s="3">
        <v>80</v>
      </c>
      <c r="N41" s="3">
        <v>80</v>
      </c>
      <c r="O41" s="3">
        <v>80</v>
      </c>
      <c r="P41" s="3">
        <v>80</v>
      </c>
      <c r="Q41" s="3">
        <v>80</v>
      </c>
      <c r="R41" s="3">
        <v>59</v>
      </c>
      <c r="S41" s="3">
        <v>80</v>
      </c>
      <c r="T41" s="3">
        <v>69</v>
      </c>
      <c r="U41" s="3">
        <v>79</v>
      </c>
      <c r="V41" s="3">
        <v>61</v>
      </c>
    </row>
    <row r="42" spans="2:22" x14ac:dyDescent="0.25">
      <c r="B42" s="164"/>
      <c r="C42" s="111">
        <v>34</v>
      </c>
      <c r="D42" s="109" t="s">
        <v>40</v>
      </c>
      <c r="E42" s="3">
        <v>97</v>
      </c>
      <c r="F42" s="3"/>
      <c r="G42" s="3">
        <v>80</v>
      </c>
      <c r="H42" s="103"/>
      <c r="I42" s="3">
        <v>120</v>
      </c>
      <c r="J42" s="103">
        <v>81</v>
      </c>
      <c r="K42" s="3">
        <v>93</v>
      </c>
      <c r="L42" s="103"/>
      <c r="M42" s="3">
        <v>79</v>
      </c>
      <c r="N42" s="3"/>
      <c r="O42" s="3">
        <v>88</v>
      </c>
      <c r="P42" s="3"/>
      <c r="Q42" s="3">
        <v>88</v>
      </c>
      <c r="R42" s="3"/>
      <c r="S42" s="3">
        <v>82</v>
      </c>
      <c r="T42" s="3">
        <v>0</v>
      </c>
      <c r="U42" s="3">
        <v>85</v>
      </c>
      <c r="V42" s="3">
        <v>0</v>
      </c>
    </row>
    <row r="43" spans="2:22" x14ac:dyDescent="0.25">
      <c r="B43" s="164" t="s">
        <v>32</v>
      </c>
      <c r="C43" s="108">
        <v>13</v>
      </c>
      <c r="D43" s="109" t="s">
        <v>32</v>
      </c>
      <c r="E43" s="3">
        <v>79</v>
      </c>
      <c r="F43" s="3">
        <v>80</v>
      </c>
      <c r="G43" s="3">
        <v>74</v>
      </c>
      <c r="H43" s="8">
        <v>75</v>
      </c>
      <c r="I43" s="3">
        <v>81</v>
      </c>
      <c r="J43" s="8">
        <v>81</v>
      </c>
      <c r="K43" s="3">
        <v>86</v>
      </c>
      <c r="L43" s="8">
        <v>89</v>
      </c>
      <c r="M43" s="3">
        <v>78</v>
      </c>
      <c r="N43" s="3">
        <v>81</v>
      </c>
      <c r="O43" s="3">
        <v>81</v>
      </c>
      <c r="P43" s="3">
        <v>81</v>
      </c>
      <c r="Q43" s="3">
        <v>85</v>
      </c>
      <c r="R43" s="3">
        <v>82</v>
      </c>
      <c r="S43" s="3">
        <v>84</v>
      </c>
      <c r="T43" s="3">
        <v>84</v>
      </c>
      <c r="U43" s="3">
        <v>86</v>
      </c>
      <c r="V43" s="3">
        <v>86</v>
      </c>
    </row>
    <row r="44" spans="2:22" x14ac:dyDescent="0.25">
      <c r="B44" s="164"/>
      <c r="C44" s="108" t="s">
        <v>73</v>
      </c>
      <c r="D44" s="109" t="s">
        <v>74</v>
      </c>
      <c r="E44" s="3"/>
      <c r="F44" s="3"/>
      <c r="G44" s="3"/>
      <c r="H44" s="8"/>
      <c r="I44" s="3"/>
      <c r="J44" s="8"/>
      <c r="K44" s="3"/>
      <c r="L44" s="8"/>
      <c r="M44" s="3">
        <v>40</v>
      </c>
      <c r="N44" s="3"/>
      <c r="O44" s="3"/>
      <c r="P44" s="3"/>
      <c r="Q44" s="3"/>
      <c r="R44" s="3"/>
      <c r="S44" s="3"/>
      <c r="T44" s="3"/>
      <c r="U44" s="3"/>
      <c r="V44" s="3"/>
    </row>
    <row r="45" spans="2:22" x14ac:dyDescent="0.25">
      <c r="B45" s="164"/>
      <c r="C45" s="108">
        <v>38</v>
      </c>
      <c r="D45" s="109" t="s">
        <v>33</v>
      </c>
      <c r="E45" s="3"/>
      <c r="F45" s="3">
        <v>70</v>
      </c>
      <c r="G45" s="3">
        <v>82</v>
      </c>
      <c r="H45" s="8">
        <v>90</v>
      </c>
      <c r="I45" s="3">
        <v>80</v>
      </c>
      <c r="J45" s="8">
        <v>80</v>
      </c>
      <c r="K45" s="3">
        <v>90</v>
      </c>
      <c r="L45" s="8">
        <v>86</v>
      </c>
      <c r="M45" s="3">
        <v>80</v>
      </c>
      <c r="N45" s="3">
        <v>101</v>
      </c>
      <c r="O45" s="3">
        <v>101</v>
      </c>
      <c r="P45" s="3">
        <v>100</v>
      </c>
      <c r="Q45" s="3">
        <v>102</v>
      </c>
      <c r="R45" s="3">
        <v>102</v>
      </c>
      <c r="S45" s="3">
        <v>102</v>
      </c>
      <c r="T45" s="3">
        <v>107</v>
      </c>
      <c r="U45" s="3">
        <v>100</v>
      </c>
      <c r="V45" s="3">
        <v>102</v>
      </c>
    </row>
    <row r="46" spans="2:22" x14ac:dyDescent="0.25">
      <c r="B46" s="164" t="s">
        <v>34</v>
      </c>
      <c r="C46" s="108">
        <v>14</v>
      </c>
      <c r="D46" s="109" t="s">
        <v>34</v>
      </c>
      <c r="E46" s="3">
        <v>87</v>
      </c>
      <c r="F46" s="3">
        <v>76</v>
      </c>
      <c r="G46" s="3">
        <v>73</v>
      </c>
      <c r="H46" s="8">
        <v>76</v>
      </c>
      <c r="I46" s="3">
        <v>81</v>
      </c>
      <c r="J46" s="8">
        <v>81</v>
      </c>
      <c r="K46" s="3">
        <v>83</v>
      </c>
      <c r="L46" s="8">
        <v>84</v>
      </c>
      <c r="M46" s="3">
        <v>78</v>
      </c>
      <c r="N46" s="3">
        <v>81</v>
      </c>
      <c r="O46" s="3">
        <v>81</v>
      </c>
      <c r="P46" s="3">
        <v>81</v>
      </c>
      <c r="Q46" s="3">
        <v>84</v>
      </c>
      <c r="R46" s="3">
        <v>81</v>
      </c>
      <c r="S46" s="3">
        <v>83</v>
      </c>
      <c r="T46" s="3">
        <v>82</v>
      </c>
      <c r="U46" s="3">
        <v>81</v>
      </c>
      <c r="V46" s="3">
        <v>85</v>
      </c>
    </row>
    <row r="47" spans="2:22" x14ac:dyDescent="0.25">
      <c r="B47" s="164"/>
      <c r="C47" s="108">
        <v>39</v>
      </c>
      <c r="D47" s="109" t="s">
        <v>75</v>
      </c>
      <c r="E47" s="3"/>
      <c r="F47" s="3">
        <v>64</v>
      </c>
      <c r="G47" s="3">
        <v>34</v>
      </c>
      <c r="H47" s="8">
        <v>33</v>
      </c>
      <c r="I47" s="3">
        <v>64</v>
      </c>
      <c r="J47" s="8">
        <v>42</v>
      </c>
      <c r="K47" s="3">
        <v>59</v>
      </c>
      <c r="L47" s="8">
        <v>55</v>
      </c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x14ac:dyDescent="0.25">
      <c r="B48" s="161" t="s">
        <v>41</v>
      </c>
      <c r="C48" s="108">
        <v>53</v>
      </c>
      <c r="D48" s="109" t="s">
        <v>42</v>
      </c>
      <c r="E48" s="3"/>
      <c r="F48" s="3"/>
      <c r="G48" s="3"/>
      <c r="H48" s="103"/>
      <c r="I48" s="3"/>
      <c r="J48" s="103"/>
      <c r="K48" s="3">
        <v>19</v>
      </c>
      <c r="L48" s="103"/>
      <c r="M48" s="3">
        <v>25</v>
      </c>
      <c r="N48" s="3">
        <v>34</v>
      </c>
      <c r="O48" s="3">
        <v>24</v>
      </c>
      <c r="P48" s="3">
        <v>29</v>
      </c>
      <c r="Q48" s="3">
        <v>26</v>
      </c>
      <c r="R48" s="3">
        <v>17</v>
      </c>
      <c r="S48" s="3">
        <v>20</v>
      </c>
      <c r="T48" s="3">
        <v>21</v>
      </c>
      <c r="U48" s="3">
        <v>23</v>
      </c>
      <c r="V48" s="3">
        <v>22</v>
      </c>
    </row>
    <row r="49" spans="2:22" x14ac:dyDescent="0.25">
      <c r="B49" s="162"/>
      <c r="C49" s="108">
        <v>89</v>
      </c>
      <c r="D49" s="109" t="s">
        <v>77</v>
      </c>
      <c r="E49" s="3"/>
      <c r="F49" s="3"/>
      <c r="G49" s="3"/>
      <c r="H49" s="103"/>
      <c r="I49" s="3"/>
      <c r="J49" s="103"/>
      <c r="K49" s="3"/>
      <c r="L49" s="103"/>
      <c r="M49" s="3"/>
      <c r="N49" s="3"/>
      <c r="O49" s="3"/>
      <c r="P49" s="3">
        <v>42</v>
      </c>
      <c r="Q49" s="3"/>
      <c r="R49" s="3"/>
      <c r="S49" s="3">
        <v>0</v>
      </c>
      <c r="T49" s="3">
        <v>0</v>
      </c>
      <c r="U49" s="3">
        <v>16</v>
      </c>
      <c r="V49" s="3">
        <v>0</v>
      </c>
    </row>
    <row r="50" spans="2:22" ht="25.5" x14ac:dyDescent="0.25">
      <c r="B50" s="162"/>
      <c r="C50" s="108" t="s">
        <v>84</v>
      </c>
      <c r="D50" s="5" t="s">
        <v>85</v>
      </c>
      <c r="E50" s="3"/>
      <c r="F50" s="3"/>
      <c r="G50" s="3"/>
      <c r="H50" s="103"/>
      <c r="I50" s="3"/>
      <c r="J50" s="103"/>
      <c r="K50" s="3"/>
      <c r="L50" s="103"/>
      <c r="M50" s="3"/>
      <c r="N50" s="3"/>
      <c r="O50" s="3"/>
      <c r="P50" s="3"/>
      <c r="Q50" s="3">
        <v>15</v>
      </c>
      <c r="R50" s="3"/>
      <c r="S50" s="3">
        <v>0</v>
      </c>
      <c r="T50" s="3">
        <v>0</v>
      </c>
      <c r="U50" s="3"/>
      <c r="V50" s="3"/>
    </row>
    <row r="51" spans="2:22" x14ac:dyDescent="0.25">
      <c r="B51" s="162"/>
      <c r="C51" s="108">
        <v>16</v>
      </c>
      <c r="D51" s="109" t="s">
        <v>43</v>
      </c>
      <c r="E51" s="3"/>
      <c r="F51" s="3"/>
      <c r="G51" s="8"/>
      <c r="H51" s="8">
        <v>80</v>
      </c>
      <c r="I51" s="8"/>
      <c r="J51" s="8">
        <v>80</v>
      </c>
      <c r="K51" s="8"/>
      <c r="L51" s="8">
        <v>82</v>
      </c>
      <c r="M51" s="3"/>
      <c r="N51" s="3">
        <v>80</v>
      </c>
      <c r="O51" s="3"/>
      <c r="P51" s="3">
        <v>82</v>
      </c>
      <c r="Q51" s="3"/>
      <c r="R51" s="3">
        <v>80</v>
      </c>
      <c r="S51" s="3">
        <v>0</v>
      </c>
      <c r="T51" s="3">
        <v>81</v>
      </c>
      <c r="U51" s="3">
        <v>0</v>
      </c>
      <c r="V51" s="3">
        <v>83</v>
      </c>
    </row>
    <row r="52" spans="2:22" x14ac:dyDescent="0.25">
      <c r="B52" s="162"/>
      <c r="C52" s="108">
        <v>65</v>
      </c>
      <c r="D52" s="109" t="s">
        <v>76</v>
      </c>
      <c r="E52" s="3"/>
      <c r="F52" s="3"/>
      <c r="G52" s="3"/>
      <c r="H52" s="2"/>
      <c r="I52" s="3"/>
      <c r="J52" s="2"/>
      <c r="K52" s="3">
        <v>10</v>
      </c>
      <c r="L52" s="2"/>
      <c r="M52" s="3"/>
      <c r="N52" s="3"/>
      <c r="O52" s="3"/>
      <c r="P52" s="3"/>
      <c r="Q52" s="3"/>
      <c r="R52" s="3"/>
      <c r="S52" s="3">
        <v>0</v>
      </c>
      <c r="T52" s="3">
        <v>0</v>
      </c>
      <c r="U52" s="3"/>
      <c r="V52" s="3"/>
    </row>
    <row r="53" spans="2:22" x14ac:dyDescent="0.25">
      <c r="B53" s="162"/>
      <c r="C53" s="108">
        <v>86</v>
      </c>
      <c r="D53" s="109" t="s">
        <v>44</v>
      </c>
      <c r="E53" s="3"/>
      <c r="F53" s="3"/>
      <c r="G53" s="3"/>
      <c r="H53" s="2"/>
      <c r="I53" s="3"/>
      <c r="J53" s="2"/>
      <c r="K53" s="3"/>
      <c r="L53" s="2"/>
      <c r="M53" s="3"/>
      <c r="N53" s="3">
        <v>80</v>
      </c>
      <c r="O53" s="3">
        <v>88</v>
      </c>
      <c r="P53" s="3">
        <v>78</v>
      </c>
      <c r="Q53" s="3">
        <v>80</v>
      </c>
      <c r="R53" s="3">
        <v>79</v>
      </c>
      <c r="S53" s="3">
        <v>85</v>
      </c>
      <c r="T53" s="3">
        <v>80</v>
      </c>
      <c r="U53" s="3">
        <v>81</v>
      </c>
      <c r="V53" s="3">
        <v>80</v>
      </c>
    </row>
    <row r="54" spans="2:22" ht="25.5" x14ac:dyDescent="0.25">
      <c r="B54" s="162"/>
      <c r="C54" s="6" t="s">
        <v>45</v>
      </c>
      <c r="D54" s="7" t="s">
        <v>46</v>
      </c>
      <c r="E54" s="3"/>
      <c r="F54" s="3"/>
      <c r="G54" s="3"/>
      <c r="H54" s="2"/>
      <c r="I54" s="3"/>
      <c r="J54" s="2"/>
      <c r="K54" s="3"/>
      <c r="L54" s="2"/>
      <c r="M54" s="3"/>
      <c r="N54" s="3"/>
      <c r="O54" s="3"/>
      <c r="P54" s="3"/>
      <c r="Q54" s="3">
        <v>28</v>
      </c>
      <c r="R54" s="3">
        <v>34</v>
      </c>
      <c r="S54" s="3">
        <v>0</v>
      </c>
      <c r="T54" s="3">
        <v>148</v>
      </c>
      <c r="U54" s="3"/>
      <c r="V54" s="3"/>
    </row>
    <row r="55" spans="2:22" ht="25.5" x14ac:dyDescent="0.25">
      <c r="B55" s="162"/>
      <c r="C55" s="6" t="s">
        <v>47</v>
      </c>
      <c r="D55" s="7" t="s">
        <v>48</v>
      </c>
      <c r="E55" s="3"/>
      <c r="F55" s="3"/>
      <c r="G55" s="3"/>
      <c r="H55" s="2"/>
      <c r="I55" s="3"/>
      <c r="J55" s="2"/>
      <c r="K55" s="3"/>
      <c r="L55" s="2"/>
      <c r="M55" s="3"/>
      <c r="N55" s="3"/>
      <c r="O55" s="3"/>
      <c r="P55" s="3"/>
      <c r="Q55" s="3">
        <v>22</v>
      </c>
      <c r="R55" s="3">
        <v>93</v>
      </c>
      <c r="S55" s="3">
        <v>0</v>
      </c>
      <c r="T55" s="3">
        <v>75</v>
      </c>
      <c r="U55" s="3"/>
      <c r="V55" s="3"/>
    </row>
    <row r="56" spans="2:22" x14ac:dyDescent="0.25">
      <c r="B56" s="162"/>
      <c r="C56" s="108">
        <v>22</v>
      </c>
      <c r="D56" s="109" t="s">
        <v>49</v>
      </c>
      <c r="E56" s="3">
        <v>77</v>
      </c>
      <c r="F56" s="3">
        <v>76</v>
      </c>
      <c r="G56" s="3">
        <v>70</v>
      </c>
      <c r="H56" s="8">
        <v>68</v>
      </c>
      <c r="I56" s="3">
        <v>81</v>
      </c>
      <c r="J56" s="8">
        <v>81</v>
      </c>
      <c r="K56" s="3">
        <v>81</v>
      </c>
      <c r="L56" s="8">
        <v>82</v>
      </c>
      <c r="M56" s="3">
        <v>78</v>
      </c>
      <c r="N56" s="3">
        <v>81</v>
      </c>
      <c r="O56" s="3">
        <v>81</v>
      </c>
      <c r="P56" s="3">
        <v>81</v>
      </c>
      <c r="Q56" s="3">
        <v>82</v>
      </c>
      <c r="R56" s="3">
        <v>81</v>
      </c>
      <c r="S56" s="3">
        <v>85</v>
      </c>
      <c r="T56" s="3">
        <v>82</v>
      </c>
      <c r="U56" s="3">
        <v>82</v>
      </c>
      <c r="V56" s="3">
        <v>86</v>
      </c>
    </row>
    <row r="57" spans="2:22" x14ac:dyDescent="0.25">
      <c r="B57" s="162"/>
      <c r="C57" s="108">
        <v>23</v>
      </c>
      <c r="D57" s="109" t="s">
        <v>50</v>
      </c>
      <c r="E57" s="3">
        <v>85</v>
      </c>
      <c r="F57" s="3">
        <v>76</v>
      </c>
      <c r="G57" s="3">
        <v>71</v>
      </c>
      <c r="H57" s="8">
        <v>77</v>
      </c>
      <c r="I57" s="3">
        <v>81</v>
      </c>
      <c r="J57" s="8">
        <v>81</v>
      </c>
      <c r="K57" s="3">
        <v>85</v>
      </c>
      <c r="L57" s="8">
        <v>82</v>
      </c>
      <c r="M57" s="3">
        <v>79</v>
      </c>
      <c r="N57" s="3">
        <v>81</v>
      </c>
      <c r="O57" s="3">
        <v>81</v>
      </c>
      <c r="P57" s="3">
        <v>86</v>
      </c>
      <c r="Q57" s="3">
        <v>83</v>
      </c>
      <c r="R57" s="3">
        <v>81</v>
      </c>
      <c r="S57" s="3">
        <v>86</v>
      </c>
      <c r="T57" s="3">
        <v>83</v>
      </c>
      <c r="U57" s="3">
        <v>83</v>
      </c>
      <c r="V57" s="3">
        <v>87</v>
      </c>
    </row>
    <row r="58" spans="2:22" x14ac:dyDescent="0.25">
      <c r="B58" s="162"/>
      <c r="C58" s="6" t="s">
        <v>88</v>
      </c>
      <c r="D58" s="5" t="s">
        <v>89</v>
      </c>
      <c r="E58" s="3"/>
      <c r="F58" s="3"/>
      <c r="G58" s="3"/>
      <c r="H58" s="2"/>
      <c r="I58" s="3"/>
      <c r="J58" s="2"/>
      <c r="K58" s="3"/>
      <c r="L58" s="2"/>
      <c r="M58" s="3"/>
      <c r="N58" s="3"/>
      <c r="O58" s="3"/>
      <c r="P58" s="3"/>
      <c r="Q58" s="3"/>
      <c r="R58" s="3"/>
      <c r="S58" s="3"/>
      <c r="T58" s="3"/>
      <c r="U58" s="3">
        <v>0</v>
      </c>
      <c r="V58" s="3">
        <v>30</v>
      </c>
    </row>
    <row r="59" spans="2:22" x14ac:dyDescent="0.25">
      <c r="B59" s="162"/>
      <c r="C59" s="108" t="s">
        <v>78</v>
      </c>
      <c r="D59" s="109" t="s">
        <v>79</v>
      </c>
      <c r="E59" s="3"/>
      <c r="F59" s="3"/>
      <c r="G59" s="3"/>
      <c r="H59" s="2"/>
      <c r="I59" s="3"/>
      <c r="J59" s="2"/>
      <c r="K59" s="3"/>
      <c r="L59" s="2"/>
      <c r="M59" s="3"/>
      <c r="N59" s="3"/>
      <c r="O59" s="3"/>
      <c r="P59" s="3">
        <v>42</v>
      </c>
      <c r="Q59" s="3"/>
      <c r="R59" s="3">
        <v>32</v>
      </c>
      <c r="S59" s="3">
        <v>0</v>
      </c>
      <c r="T59" s="3">
        <v>0</v>
      </c>
      <c r="U59" s="3"/>
      <c r="V59" s="3"/>
    </row>
    <row r="60" spans="2:22" x14ac:dyDescent="0.25">
      <c r="B60" s="162"/>
      <c r="C60" s="108" t="s">
        <v>80</v>
      </c>
      <c r="D60" s="5" t="s">
        <v>81</v>
      </c>
      <c r="E60" s="3"/>
      <c r="F60" s="3"/>
      <c r="G60" s="3"/>
      <c r="H60" s="2"/>
      <c r="I60" s="3"/>
      <c r="J60" s="2"/>
      <c r="K60" s="3"/>
      <c r="L60" s="2"/>
      <c r="M60" s="3"/>
      <c r="N60" s="3"/>
      <c r="O60" s="3"/>
      <c r="P60" s="3"/>
      <c r="Q60" s="3"/>
      <c r="R60" s="3">
        <v>43</v>
      </c>
      <c r="S60" s="3">
        <v>0</v>
      </c>
      <c r="T60" s="3">
        <v>0</v>
      </c>
      <c r="U60" s="3"/>
      <c r="V60" s="3"/>
    </row>
    <row r="61" spans="2:22" x14ac:dyDescent="0.25">
      <c r="B61" s="162"/>
      <c r="C61" s="113" t="s">
        <v>82</v>
      </c>
      <c r="D61" s="5" t="s">
        <v>83</v>
      </c>
      <c r="E61" s="3"/>
      <c r="F61" s="3"/>
      <c r="G61" s="3"/>
      <c r="H61" s="2"/>
      <c r="I61" s="3"/>
      <c r="J61" s="2"/>
      <c r="K61" s="3"/>
      <c r="L61" s="2"/>
      <c r="M61" s="3"/>
      <c r="N61" s="3"/>
      <c r="O61" s="3"/>
      <c r="P61" s="3"/>
      <c r="Q61" s="3">
        <v>38</v>
      </c>
      <c r="R61" s="3"/>
      <c r="S61" s="3">
        <v>0</v>
      </c>
      <c r="T61" s="3">
        <v>0</v>
      </c>
      <c r="U61" s="3"/>
      <c r="V61" s="3"/>
    </row>
    <row r="62" spans="2:22" x14ac:dyDescent="0.25">
      <c r="B62" s="162"/>
      <c r="C62" s="108" t="s">
        <v>51</v>
      </c>
      <c r="D62" s="5" t="s">
        <v>52</v>
      </c>
      <c r="E62" s="3"/>
      <c r="F62" s="3"/>
      <c r="G62" s="3"/>
      <c r="H62" s="2"/>
      <c r="I62" s="3"/>
      <c r="J62" s="2"/>
      <c r="K62" s="3"/>
      <c r="L62" s="2"/>
      <c r="M62" s="3"/>
      <c r="N62" s="3"/>
      <c r="O62" s="3"/>
      <c r="P62" s="3"/>
      <c r="Q62" s="3"/>
      <c r="R62" s="3"/>
      <c r="S62" s="3">
        <v>0</v>
      </c>
      <c r="T62" s="3">
        <v>19</v>
      </c>
      <c r="U62" s="3"/>
      <c r="V62" s="3"/>
    </row>
    <row r="63" spans="2:22" x14ac:dyDescent="0.25">
      <c r="B63" s="162"/>
      <c r="C63" s="108">
        <v>24</v>
      </c>
      <c r="D63" s="109" t="s">
        <v>53</v>
      </c>
      <c r="E63" s="3">
        <v>75</v>
      </c>
      <c r="F63" s="3">
        <v>77</v>
      </c>
      <c r="G63" s="3">
        <v>70</v>
      </c>
      <c r="H63" s="8">
        <v>76</v>
      </c>
      <c r="I63" s="3">
        <v>81</v>
      </c>
      <c r="J63" s="8">
        <v>81</v>
      </c>
      <c r="K63" s="3">
        <v>83</v>
      </c>
      <c r="L63" s="8">
        <v>81</v>
      </c>
      <c r="M63" s="3">
        <v>81</v>
      </c>
      <c r="N63" s="3">
        <v>82</v>
      </c>
      <c r="O63" s="3">
        <v>82</v>
      </c>
      <c r="P63" s="3">
        <v>81</v>
      </c>
      <c r="Q63" s="3">
        <v>87</v>
      </c>
      <c r="R63" s="3">
        <v>81</v>
      </c>
      <c r="S63" s="3">
        <v>82</v>
      </c>
      <c r="T63" s="3">
        <v>85</v>
      </c>
      <c r="U63" s="3">
        <v>81</v>
      </c>
      <c r="V63" s="3">
        <v>83</v>
      </c>
    </row>
    <row r="64" spans="2:22" x14ac:dyDescent="0.25">
      <c r="B64" s="163"/>
      <c r="C64" s="108">
        <v>25</v>
      </c>
      <c r="D64" s="109" t="s">
        <v>54</v>
      </c>
      <c r="E64" s="3">
        <v>84</v>
      </c>
      <c r="F64" s="3">
        <v>75</v>
      </c>
      <c r="G64" s="3">
        <v>72</v>
      </c>
      <c r="H64" s="30"/>
      <c r="I64" s="3">
        <v>81</v>
      </c>
      <c r="J64" s="30"/>
      <c r="K64" s="3">
        <v>82</v>
      </c>
      <c r="L64" s="30"/>
      <c r="M64" s="3">
        <v>78</v>
      </c>
      <c r="N64" s="3"/>
      <c r="O64" s="3">
        <v>81</v>
      </c>
      <c r="P64" s="3"/>
      <c r="Q64" s="3">
        <v>81</v>
      </c>
      <c r="R64" s="3"/>
      <c r="S64" s="3">
        <v>88</v>
      </c>
      <c r="T64" s="3">
        <v>0</v>
      </c>
      <c r="U64" s="3">
        <v>85</v>
      </c>
      <c r="V64" s="3">
        <v>0</v>
      </c>
    </row>
    <row r="65" spans="2:22" x14ac:dyDescent="0.25">
      <c r="B65" s="166" t="s">
        <v>55</v>
      </c>
      <c r="C65" s="166"/>
      <c r="D65" s="166"/>
      <c r="E65" s="74">
        <f>SUM(E13:E64)</f>
        <v>1474</v>
      </c>
      <c r="F65" s="74">
        <f t="shared" ref="F65:V65" si="0">SUM(F13:F64)</f>
        <v>1425</v>
      </c>
      <c r="G65" s="74">
        <f t="shared" si="0"/>
        <v>1524</v>
      </c>
      <c r="H65" s="74">
        <f t="shared" si="0"/>
        <v>1495</v>
      </c>
      <c r="I65" s="74">
        <f t="shared" si="0"/>
        <v>1939</v>
      </c>
      <c r="J65" s="74">
        <f t="shared" si="0"/>
        <v>1607</v>
      </c>
      <c r="K65" s="74">
        <f t="shared" si="0"/>
        <v>1900</v>
      </c>
      <c r="L65" s="74">
        <f t="shared" si="0"/>
        <v>1624</v>
      </c>
      <c r="M65" s="74">
        <f t="shared" si="0"/>
        <v>1753</v>
      </c>
      <c r="N65" s="74">
        <f t="shared" si="0"/>
        <v>1700</v>
      </c>
      <c r="O65" s="74">
        <f t="shared" si="0"/>
        <v>1902</v>
      </c>
      <c r="P65" s="74">
        <f t="shared" si="0"/>
        <v>1760</v>
      </c>
      <c r="Q65" s="74">
        <f t="shared" si="0"/>
        <v>2215</v>
      </c>
      <c r="R65" s="74">
        <f>SUM(R13:R64)</f>
        <v>1988</v>
      </c>
      <c r="S65" s="74">
        <f t="shared" si="0"/>
        <v>2165</v>
      </c>
      <c r="T65" s="74">
        <f t="shared" si="0"/>
        <v>2200</v>
      </c>
      <c r="U65" s="74">
        <f>SUM(U13:U64)</f>
        <v>2225</v>
      </c>
      <c r="V65" s="74">
        <f t="shared" si="0"/>
        <v>1901</v>
      </c>
    </row>
    <row r="66" spans="2:22" x14ac:dyDescent="0.25">
      <c r="B66" s="166" t="s">
        <v>86</v>
      </c>
      <c r="C66" s="166"/>
      <c r="D66" s="166"/>
      <c r="E66" s="160">
        <f>SUM(E65:F65)</f>
        <v>2899</v>
      </c>
      <c r="F66" s="160"/>
      <c r="G66" s="160">
        <f>SUM(G65:H65)</f>
        <v>3019</v>
      </c>
      <c r="H66" s="160"/>
      <c r="I66" s="160">
        <f>SUM(I65:J65)</f>
        <v>3546</v>
      </c>
      <c r="J66" s="160"/>
      <c r="K66" s="160">
        <f>SUM(K65:L65)</f>
        <v>3524</v>
      </c>
      <c r="L66" s="160"/>
      <c r="M66" s="160">
        <f>SUM(M65:N65)</f>
        <v>3453</v>
      </c>
      <c r="N66" s="160"/>
      <c r="O66" s="160">
        <f>SUM(O65:P65)</f>
        <v>3662</v>
      </c>
      <c r="P66" s="160"/>
      <c r="Q66" s="160">
        <f>SUM(Q65:R65)</f>
        <v>4203</v>
      </c>
      <c r="R66" s="160"/>
      <c r="S66" s="160">
        <f>SUM(S65:T65)</f>
        <v>4365</v>
      </c>
      <c r="T66" s="160"/>
      <c r="U66" s="160">
        <f>SUM(U65:V65)</f>
        <v>4126</v>
      </c>
      <c r="V66" s="160"/>
    </row>
    <row r="67" spans="2:22" ht="12.75" customHeight="1" x14ac:dyDescent="0.25"/>
    <row r="68" spans="2:22" ht="12.75" customHeight="1" x14ac:dyDescent="0.25">
      <c r="B68" s="13" t="s">
        <v>65</v>
      </c>
    </row>
    <row r="69" spans="2:22" ht="12.75" customHeight="1" x14ac:dyDescent="0.25"/>
    <row r="70" spans="2:22" ht="12.75" hidden="1" customHeight="1" x14ac:dyDescent="0.25"/>
    <row r="71" spans="2:22" ht="12.75" hidden="1" customHeight="1" x14ac:dyDescent="0.25"/>
    <row r="72" spans="2:22" ht="12.75" hidden="1" customHeight="1" x14ac:dyDescent="0.25"/>
    <row r="73" spans="2:22" ht="12.75" hidden="1" customHeight="1" x14ac:dyDescent="0.25"/>
    <row r="74" spans="2:22" ht="12.75" hidden="1" customHeight="1" x14ac:dyDescent="0.25"/>
    <row r="75" spans="2:22" ht="12.75" hidden="1" customHeight="1" x14ac:dyDescent="0.25"/>
    <row r="76" spans="2:22" ht="12.75" hidden="1" customHeight="1" x14ac:dyDescent="0.25"/>
    <row r="77" spans="2:22" ht="12.75" hidden="1" customHeight="1" x14ac:dyDescent="0.25"/>
    <row r="78" spans="2:22" ht="12.75" hidden="1" customHeight="1" x14ac:dyDescent="0.25"/>
    <row r="79" spans="2:22" ht="12.75" hidden="1" customHeight="1" x14ac:dyDescent="0.25"/>
    <row r="80" spans="2:22" ht="12.75" hidden="1" customHeight="1" x14ac:dyDescent="0.25"/>
    <row r="81" ht="12.75" hidden="1" customHeight="1" x14ac:dyDescent="0.25"/>
    <row r="82" ht="12.75" hidden="1" customHeight="1" x14ac:dyDescent="0.25"/>
  </sheetData>
  <sheetProtection password="CD78" sheet="1" objects="1" scenarios="1"/>
  <sortState ref="C50:V66">
    <sortCondition ref="D50:D66"/>
  </sortState>
  <mergeCells count="33">
    <mergeCell ref="C11:C12"/>
    <mergeCell ref="I66:J66"/>
    <mergeCell ref="B43:B45"/>
    <mergeCell ref="B13:B18"/>
    <mergeCell ref="B33:B37"/>
    <mergeCell ref="A1:BA1"/>
    <mergeCell ref="B48:B64"/>
    <mergeCell ref="B23:B32"/>
    <mergeCell ref="B38:B42"/>
    <mergeCell ref="O11:P11"/>
    <mergeCell ref="Q11:R11"/>
    <mergeCell ref="E11:F11"/>
    <mergeCell ref="G11:H11"/>
    <mergeCell ref="I11:J11"/>
    <mergeCell ref="K11:L11"/>
    <mergeCell ref="M11:N11"/>
    <mergeCell ref="B11:B12"/>
    <mergeCell ref="K66:L66"/>
    <mergeCell ref="D11:D12"/>
    <mergeCell ref="B19:B21"/>
    <mergeCell ref="B46:B47"/>
    <mergeCell ref="B9:V9"/>
    <mergeCell ref="M66:N66"/>
    <mergeCell ref="S11:T11"/>
    <mergeCell ref="U11:V11"/>
    <mergeCell ref="U66:V66"/>
    <mergeCell ref="O66:P66"/>
    <mergeCell ref="Q66:R66"/>
    <mergeCell ref="S66:T66"/>
    <mergeCell ref="B65:D65"/>
    <mergeCell ref="E66:F66"/>
    <mergeCell ref="G66:H66"/>
    <mergeCell ref="B66:D6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E113"/>
  <sheetViews>
    <sheetView showGridLines="0" showZeros="0" zoomScale="90" zoomScaleNormal="9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"/>
  <cols>
    <col min="1" max="1" width="4.7109375" style="19" customWidth="1"/>
    <col min="2" max="2" width="23.5703125" style="19" customWidth="1"/>
    <col min="3" max="3" width="4.42578125" style="19" hidden="1" customWidth="1"/>
    <col min="4" max="4" width="61.7109375" style="19" customWidth="1"/>
    <col min="5" max="23" width="5.7109375" style="19" customWidth="1"/>
    <col min="24" max="25" width="5.7109375" style="19" hidden="1" customWidth="1"/>
    <col min="26" max="26" width="6.7109375" style="19" hidden="1" customWidth="1"/>
    <col min="27" max="27" width="6" style="19" hidden="1" customWidth="1"/>
    <col min="28" max="28" width="11.42578125" style="19" hidden="1" customWidth="1"/>
    <col min="29" max="16384" width="11.42578125" style="19" hidden="1"/>
  </cols>
  <sheetData>
    <row r="1" spans="1:31" s="43" customFormat="1" ht="74.25" customHeight="1" x14ac:dyDescent="0.25">
      <c r="A1" s="148" t="s">
        <v>168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85"/>
      <c r="Y1" s="85"/>
      <c r="Z1" s="85"/>
      <c r="AA1" s="85"/>
      <c r="AB1" s="85"/>
      <c r="AC1" s="62"/>
      <c r="AD1" s="62"/>
      <c r="AE1" s="62"/>
    </row>
    <row r="2" spans="1:31" s="43" customFormat="1" x14ac:dyDescent="0.25"/>
    <row r="3" spans="1:31" s="43" customFormat="1" x14ac:dyDescent="0.25"/>
    <row r="4" spans="1:31" s="43" customFormat="1" x14ac:dyDescent="0.25"/>
    <row r="5" spans="1:31" s="43" customFormat="1" x14ac:dyDescent="0.25"/>
    <row r="6" spans="1:31" s="43" customFormat="1" x14ac:dyDescent="0.25"/>
    <row r="7" spans="1:31" s="43" customFormat="1" x14ac:dyDescent="0.25"/>
    <row r="8" spans="1:31" x14ac:dyDescent="0.2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31" x14ac:dyDescent="0.2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31" x14ac:dyDescent="0.2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31" ht="15" customHeight="1" x14ac:dyDescent="0.25">
      <c r="B11" s="172" t="s">
        <v>165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1:31" x14ac:dyDescent="0.2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31" x14ac:dyDescent="0.2">
      <c r="C13" s="20"/>
      <c r="D13" s="20"/>
      <c r="E13" s="100">
        <v>1</v>
      </c>
      <c r="F13" s="101" t="str">
        <f>VLOOKUP(E13,CONVENCIONES!A44:B95,2,FALSE)</f>
        <v>Administración del Medio Ambiente</v>
      </c>
      <c r="G13" s="70"/>
      <c r="H13" s="70"/>
      <c r="I13" s="70"/>
      <c r="J13" s="70"/>
      <c r="K13" s="20"/>
      <c r="L13" s="20"/>
      <c r="M13" s="20"/>
      <c r="N13" s="20"/>
      <c r="O13" s="20"/>
    </row>
    <row r="14" spans="1:31" x14ac:dyDescent="0.2">
      <c r="C14" s="20"/>
      <c r="D14" s="20"/>
      <c r="E14" s="100"/>
      <c r="F14" s="100"/>
      <c r="G14" s="70"/>
      <c r="H14" s="70"/>
      <c r="I14" s="70"/>
      <c r="J14" s="70"/>
      <c r="K14" s="20"/>
      <c r="L14" s="20"/>
      <c r="M14" s="20"/>
      <c r="N14" s="20"/>
      <c r="O14" s="20"/>
    </row>
    <row r="15" spans="1:31" x14ac:dyDescent="0.2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31" x14ac:dyDescent="0.2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2:28" x14ac:dyDescent="0.2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2:28" x14ac:dyDescent="0.2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2:28" x14ac:dyDescent="0.2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2:28" x14ac:dyDescent="0.2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2:28" x14ac:dyDescent="0.2">
      <c r="B21" s="44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2:28" x14ac:dyDescent="0.2">
      <c r="B22" s="44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2:28" x14ac:dyDescent="0.2">
      <c r="B23" s="44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  <row r="24" spans="2:28" x14ac:dyDescent="0.2">
      <c r="B24" s="44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2:28" x14ac:dyDescent="0.2">
      <c r="B25" s="44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</row>
    <row r="26" spans="2:28" x14ac:dyDescent="0.2">
      <c r="B26" s="44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</row>
    <row r="27" spans="2:28" x14ac:dyDescent="0.2">
      <c r="B27" s="44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2:28" x14ac:dyDescent="0.2">
      <c r="B28" s="44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2:28" x14ac:dyDescent="0.2">
      <c r="B29" s="44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2:28" x14ac:dyDescent="0.2">
      <c r="B30" s="44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2:28" x14ac:dyDescent="0.2">
      <c r="B31" s="44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2:28" x14ac:dyDescent="0.2">
      <c r="B32" s="1"/>
      <c r="C32" s="84"/>
      <c r="D32" s="70"/>
      <c r="E32" s="70">
        <v>2003</v>
      </c>
      <c r="F32" s="70">
        <f>E32+1</f>
        <v>2004</v>
      </c>
      <c r="G32" s="70">
        <f t="shared" ref="G32:M32" si="0">F32+1</f>
        <v>2005</v>
      </c>
      <c r="H32" s="70">
        <f t="shared" si="0"/>
        <v>2006</v>
      </c>
      <c r="I32" s="70">
        <f t="shared" si="0"/>
        <v>2007</v>
      </c>
      <c r="J32" s="70">
        <f t="shared" si="0"/>
        <v>2008</v>
      </c>
      <c r="K32" s="70">
        <f t="shared" si="0"/>
        <v>2009</v>
      </c>
      <c r="L32" s="70">
        <f t="shared" si="0"/>
        <v>2010</v>
      </c>
      <c r="M32" s="70">
        <f t="shared" si="0"/>
        <v>2011</v>
      </c>
      <c r="N32" s="70"/>
      <c r="O32" s="70"/>
      <c r="P32" s="84"/>
      <c r="Q32" s="1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28" x14ac:dyDescent="0.2">
      <c r="B33" s="1"/>
      <c r="C33" s="84"/>
      <c r="D33" s="70" t="s">
        <v>90</v>
      </c>
      <c r="E33" s="100">
        <f>VLOOKUP($F$13,$D$44:$V$95,2,FALSE)</f>
        <v>76</v>
      </c>
      <c r="F33" s="100">
        <f>VLOOKUP($F$13,$D$44:$V$95,4,FALSE)</f>
        <v>77</v>
      </c>
      <c r="G33" s="100">
        <f>VLOOKUP($F$13,$D$44:$V$95,6,FALSE)</f>
        <v>86</v>
      </c>
      <c r="H33" s="100">
        <f>VLOOKUP($F$13,$D$44:$V$95,8,FALSE)</f>
        <v>81</v>
      </c>
      <c r="I33" s="100">
        <f>VLOOKUP($F$13,$D$44:$V$95,10,FALSE)</f>
        <v>78</v>
      </c>
      <c r="J33" s="100">
        <f>VLOOKUP($F$13,$D$44:$V$95,12,FALSE)</f>
        <v>83</v>
      </c>
      <c r="K33" s="100">
        <f>VLOOKUP($F$13,$D$44:$V$95,14,FALSE)</f>
        <v>82</v>
      </c>
      <c r="L33" s="100">
        <f>VLOOKUP($F$13,$D$44:$V$95,16,FALSE)</f>
        <v>81</v>
      </c>
      <c r="M33" s="100">
        <f>VLOOKUP($F$13,$D$44:$V$95,18,FALSE)</f>
        <v>82</v>
      </c>
      <c r="N33" s="70"/>
      <c r="O33" s="70"/>
      <c r="P33" s="84"/>
      <c r="Q33" s="1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28" x14ac:dyDescent="0.2">
      <c r="B34" s="1"/>
      <c r="C34" s="84"/>
      <c r="D34" s="70" t="s">
        <v>94</v>
      </c>
      <c r="E34" s="100">
        <f>VLOOKUP($F$13,$D$44:$V$95,3,FALSE)</f>
        <v>81</v>
      </c>
      <c r="F34" s="100">
        <f>VLOOKUP($F$13,$D$44:$V$95,5,FALSE)</f>
        <v>86</v>
      </c>
      <c r="G34" s="100">
        <f>VLOOKUP($F$13,$D$44:$V$95,7,FALSE)</f>
        <v>81</v>
      </c>
      <c r="H34" s="100">
        <f>VLOOKUP($F$13,$D$44:$V$95,9,FALSE)</f>
        <v>81</v>
      </c>
      <c r="I34" s="100">
        <f>VLOOKUP($F$13,$D$44:$V$95,11,FALSE)</f>
        <v>81</v>
      </c>
      <c r="J34" s="100">
        <f>VLOOKUP($F$13,$D$44:$V$95,13,FALSE)</f>
        <v>81</v>
      </c>
      <c r="K34" s="100">
        <f>VLOOKUP($F$13,$D$44:$V$95,15,FALSE)</f>
        <v>81</v>
      </c>
      <c r="L34" s="100">
        <f>VLOOKUP($F$13,$D$44:$V$95,17,FALSE)</f>
        <v>84</v>
      </c>
      <c r="M34" s="100">
        <f>VLOOKUP($F$13,$D$44:$V$95,19,FALSE)</f>
        <v>81</v>
      </c>
      <c r="N34" s="70"/>
      <c r="O34" s="70"/>
      <c r="P34" s="84"/>
      <c r="Q34" s="1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28" x14ac:dyDescent="0.2">
      <c r="B35" s="1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1"/>
      <c r="Q35" s="1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28" x14ac:dyDescent="0.2">
      <c r="B36" s="1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1"/>
      <c r="Q36" s="1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28" x14ac:dyDescent="0.2">
      <c r="B37" s="1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1"/>
      <c r="Q37" s="1"/>
    </row>
    <row r="38" spans="1:28" x14ac:dyDescent="0.2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8" ht="15.75" x14ac:dyDescent="0.25">
      <c r="B39" s="172" t="s">
        <v>170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</row>
    <row r="40" spans="1:28" ht="15.75" x14ac:dyDescent="0.2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8" x14ac:dyDescent="0.2"/>
    <row r="42" spans="1:28" x14ac:dyDescent="0.2">
      <c r="B42" s="157" t="s">
        <v>0</v>
      </c>
      <c r="C42" s="157" t="s">
        <v>1</v>
      </c>
      <c r="D42" s="157" t="s">
        <v>2</v>
      </c>
      <c r="E42" s="150">
        <v>2003</v>
      </c>
      <c r="F42" s="153"/>
      <c r="G42" s="150">
        <v>2004</v>
      </c>
      <c r="H42" s="153"/>
      <c r="I42" s="150">
        <v>2005</v>
      </c>
      <c r="J42" s="153"/>
      <c r="K42" s="150">
        <v>2006</v>
      </c>
      <c r="L42" s="153"/>
      <c r="M42" s="150">
        <v>2007</v>
      </c>
      <c r="N42" s="153"/>
      <c r="O42" s="150">
        <v>2008</v>
      </c>
      <c r="P42" s="153"/>
      <c r="Q42" s="150">
        <v>2009</v>
      </c>
      <c r="R42" s="153"/>
      <c r="S42" s="150">
        <v>2010</v>
      </c>
      <c r="T42" s="153"/>
      <c r="U42" s="150">
        <v>2011</v>
      </c>
      <c r="V42" s="153"/>
    </row>
    <row r="43" spans="1:28" x14ac:dyDescent="0.2">
      <c r="A43" s="21"/>
      <c r="B43" s="157"/>
      <c r="C43" s="157"/>
      <c r="D43" s="157"/>
      <c r="E43" s="71" t="s">
        <v>59</v>
      </c>
      <c r="F43" s="71" t="s">
        <v>60</v>
      </c>
      <c r="G43" s="71" t="s">
        <v>59</v>
      </c>
      <c r="H43" s="71" t="s">
        <v>60</v>
      </c>
      <c r="I43" s="71" t="s">
        <v>59</v>
      </c>
      <c r="J43" s="71" t="s">
        <v>60</v>
      </c>
      <c r="K43" s="71" t="s">
        <v>59</v>
      </c>
      <c r="L43" s="71" t="s">
        <v>60</v>
      </c>
      <c r="M43" s="71" t="s">
        <v>59</v>
      </c>
      <c r="N43" s="71" t="s">
        <v>60</v>
      </c>
      <c r="O43" s="71" t="s">
        <v>59</v>
      </c>
      <c r="P43" s="71" t="s">
        <v>60</v>
      </c>
      <c r="Q43" s="71" t="s">
        <v>59</v>
      </c>
      <c r="R43" s="71" t="s">
        <v>60</v>
      </c>
      <c r="S43" s="59" t="s">
        <v>59</v>
      </c>
      <c r="T43" s="59" t="s">
        <v>60</v>
      </c>
      <c r="U43" s="59" t="s">
        <v>59</v>
      </c>
      <c r="V43" s="59" t="s">
        <v>60</v>
      </c>
    </row>
    <row r="44" spans="1:28" x14ac:dyDescent="0.2">
      <c r="B44" s="169" t="s">
        <v>5</v>
      </c>
      <c r="C44" s="2">
        <v>1</v>
      </c>
      <c r="D44" s="22" t="s">
        <v>8</v>
      </c>
      <c r="E44" s="8">
        <v>42</v>
      </c>
      <c r="F44" s="8"/>
      <c r="G44" s="8">
        <v>72</v>
      </c>
      <c r="H44" s="8"/>
      <c r="I44" s="8">
        <v>90</v>
      </c>
      <c r="J44" s="8"/>
      <c r="K44" s="8">
        <v>82</v>
      </c>
      <c r="L44" s="8"/>
      <c r="M44" s="8">
        <v>73</v>
      </c>
      <c r="N44" s="8"/>
      <c r="O44" s="8">
        <v>86</v>
      </c>
      <c r="P44" s="8"/>
      <c r="Q44" s="8">
        <v>89</v>
      </c>
      <c r="R44" s="8"/>
      <c r="S44" s="8">
        <v>88</v>
      </c>
      <c r="T44" s="8">
        <v>0</v>
      </c>
      <c r="U44" s="8">
        <v>85</v>
      </c>
      <c r="V44" s="8">
        <v>0</v>
      </c>
    </row>
    <row r="45" spans="1:28" x14ac:dyDescent="0.2">
      <c r="B45" s="170"/>
      <c r="C45" s="2">
        <v>3</v>
      </c>
      <c r="D45" s="22" t="s">
        <v>66</v>
      </c>
      <c r="E45" s="8">
        <v>71</v>
      </c>
      <c r="F45" s="8"/>
      <c r="G45" s="8">
        <v>71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8" x14ac:dyDescent="0.2">
      <c r="B46" s="170"/>
      <c r="C46" s="2">
        <v>4</v>
      </c>
      <c r="D46" s="22" t="s">
        <v>6</v>
      </c>
      <c r="E46" s="8">
        <v>91</v>
      </c>
      <c r="F46" s="8"/>
      <c r="G46" s="8">
        <v>91</v>
      </c>
      <c r="H46" s="8"/>
      <c r="I46" s="8">
        <v>91</v>
      </c>
      <c r="J46" s="8"/>
      <c r="K46" s="8">
        <v>52</v>
      </c>
      <c r="L46" s="8"/>
      <c r="M46" s="8">
        <v>51</v>
      </c>
      <c r="N46" s="8"/>
      <c r="O46" s="8">
        <v>66</v>
      </c>
      <c r="P46" s="8"/>
      <c r="Q46" s="8">
        <v>65</v>
      </c>
      <c r="R46" s="8"/>
      <c r="S46" s="8">
        <v>69</v>
      </c>
      <c r="T46" s="8">
        <v>0</v>
      </c>
      <c r="U46" s="8">
        <v>67</v>
      </c>
      <c r="V46" s="8">
        <v>0</v>
      </c>
    </row>
    <row r="47" spans="1:28" x14ac:dyDescent="0.2">
      <c r="B47" s="170"/>
      <c r="C47" s="2">
        <v>66</v>
      </c>
      <c r="D47" s="22" t="s">
        <v>7</v>
      </c>
      <c r="E47" s="8"/>
      <c r="F47" s="8"/>
      <c r="G47" s="8"/>
      <c r="H47" s="8"/>
      <c r="I47" s="8">
        <v>65</v>
      </c>
      <c r="J47" s="8"/>
      <c r="K47" s="8">
        <v>81</v>
      </c>
      <c r="L47" s="8"/>
      <c r="M47" s="8">
        <v>65</v>
      </c>
      <c r="N47" s="8"/>
      <c r="O47" s="8">
        <v>45</v>
      </c>
      <c r="P47" s="8"/>
      <c r="Q47" s="8">
        <v>45</v>
      </c>
      <c r="R47" s="8"/>
      <c r="S47" s="8">
        <v>45</v>
      </c>
      <c r="T47" s="8">
        <v>0</v>
      </c>
      <c r="U47" s="8">
        <v>45</v>
      </c>
      <c r="V47" s="8">
        <v>0</v>
      </c>
    </row>
    <row r="48" spans="1:28" x14ac:dyDescent="0.2">
      <c r="B48" s="170"/>
      <c r="C48" s="2">
        <v>68</v>
      </c>
      <c r="D48" s="22" t="s">
        <v>172</v>
      </c>
      <c r="E48" s="8"/>
      <c r="F48" s="8"/>
      <c r="G48" s="8"/>
      <c r="H48" s="8">
        <v>83</v>
      </c>
      <c r="I48" s="8">
        <v>83</v>
      </c>
      <c r="J48" s="8">
        <v>78</v>
      </c>
      <c r="K48" s="8">
        <v>78</v>
      </c>
      <c r="L48" s="8">
        <v>78</v>
      </c>
      <c r="M48" s="8">
        <v>78</v>
      </c>
      <c r="N48" s="8">
        <v>80</v>
      </c>
      <c r="O48" s="8">
        <v>79</v>
      </c>
      <c r="P48" s="8">
        <v>78</v>
      </c>
      <c r="Q48" s="8">
        <v>79</v>
      </c>
      <c r="R48" s="8">
        <v>78</v>
      </c>
      <c r="S48" s="8">
        <v>79</v>
      </c>
      <c r="T48" s="8">
        <v>79</v>
      </c>
      <c r="U48" s="8">
        <v>78</v>
      </c>
      <c r="V48" s="8">
        <v>85</v>
      </c>
    </row>
    <row r="49" spans="2:22" x14ac:dyDescent="0.2">
      <c r="B49" s="171"/>
      <c r="C49" s="23" t="s">
        <v>67</v>
      </c>
      <c r="D49" s="24" t="s">
        <v>166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>
        <v>38</v>
      </c>
      <c r="S49" s="8"/>
      <c r="T49" s="8"/>
      <c r="U49" s="8"/>
      <c r="V49" s="8"/>
    </row>
    <row r="50" spans="2:22" x14ac:dyDescent="0.2">
      <c r="B50" s="173" t="s">
        <v>9</v>
      </c>
      <c r="C50" s="8">
        <v>27</v>
      </c>
      <c r="D50" s="22" t="s">
        <v>10</v>
      </c>
      <c r="E50" s="8">
        <v>76</v>
      </c>
      <c r="F50" s="8">
        <v>81</v>
      </c>
      <c r="G50" s="8">
        <v>77</v>
      </c>
      <c r="H50" s="8">
        <v>86</v>
      </c>
      <c r="I50" s="8">
        <v>86</v>
      </c>
      <c r="J50" s="8">
        <v>81</v>
      </c>
      <c r="K50" s="8">
        <v>81</v>
      </c>
      <c r="L50" s="8">
        <v>81</v>
      </c>
      <c r="M50" s="8">
        <v>78</v>
      </c>
      <c r="N50" s="8">
        <v>81</v>
      </c>
      <c r="O50" s="8">
        <v>83</v>
      </c>
      <c r="P50" s="8">
        <v>81</v>
      </c>
      <c r="Q50" s="8">
        <v>82</v>
      </c>
      <c r="R50" s="8">
        <v>81</v>
      </c>
      <c r="S50" s="8">
        <v>81</v>
      </c>
      <c r="T50" s="8">
        <v>84</v>
      </c>
      <c r="U50" s="8">
        <v>82</v>
      </c>
      <c r="V50" s="8">
        <v>81</v>
      </c>
    </row>
    <row r="51" spans="2:22" ht="25.5" x14ac:dyDescent="0.2">
      <c r="B51" s="174"/>
      <c r="C51" s="8" t="s">
        <v>11</v>
      </c>
      <c r="D51" s="4" t="s">
        <v>12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>
        <v>78</v>
      </c>
      <c r="R51" s="8"/>
      <c r="S51" s="8">
        <v>67</v>
      </c>
      <c r="T51" s="8">
        <v>78</v>
      </c>
      <c r="U51" s="8">
        <v>90</v>
      </c>
      <c r="V51" s="8">
        <v>86</v>
      </c>
    </row>
    <row r="52" spans="2:22" ht="25.5" x14ac:dyDescent="0.2">
      <c r="B52" s="175"/>
      <c r="C52" s="8" t="s">
        <v>13</v>
      </c>
      <c r="D52" s="94" t="s">
        <v>14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>
        <v>0</v>
      </c>
      <c r="T52" s="8">
        <v>91</v>
      </c>
      <c r="U52" s="8"/>
      <c r="V52" s="8"/>
    </row>
    <row r="53" spans="2:22" x14ac:dyDescent="0.2">
      <c r="B53" s="8" t="s">
        <v>15</v>
      </c>
      <c r="C53" s="8">
        <v>7</v>
      </c>
      <c r="D53" s="22" t="s">
        <v>16</v>
      </c>
      <c r="E53" s="8">
        <v>71</v>
      </c>
      <c r="F53" s="8">
        <v>81</v>
      </c>
      <c r="G53" s="8"/>
      <c r="H53" s="8">
        <v>86</v>
      </c>
      <c r="I53" s="8"/>
      <c r="J53" s="8">
        <v>81</v>
      </c>
      <c r="K53" s="8"/>
      <c r="L53" s="8">
        <v>81</v>
      </c>
      <c r="M53" s="8"/>
      <c r="N53" s="8">
        <v>81</v>
      </c>
      <c r="O53" s="8"/>
      <c r="P53" s="8">
        <v>55</v>
      </c>
      <c r="Q53" s="8">
        <v>81</v>
      </c>
      <c r="R53" s="8"/>
      <c r="S53" s="8">
        <v>55</v>
      </c>
      <c r="T53" s="8">
        <v>0</v>
      </c>
      <c r="U53" s="8">
        <v>56</v>
      </c>
      <c r="V53" s="8">
        <v>0</v>
      </c>
    </row>
    <row r="54" spans="2:22" x14ac:dyDescent="0.2">
      <c r="B54" s="169" t="s">
        <v>17</v>
      </c>
      <c r="C54" s="2">
        <v>6</v>
      </c>
      <c r="D54" s="22" t="s">
        <v>18</v>
      </c>
      <c r="E54" s="8"/>
      <c r="F54" s="8"/>
      <c r="G54" s="8"/>
      <c r="H54" s="8">
        <v>83</v>
      </c>
      <c r="I54" s="8">
        <v>83</v>
      </c>
      <c r="J54" s="8">
        <v>78</v>
      </c>
      <c r="K54" s="8">
        <v>80</v>
      </c>
      <c r="L54" s="8">
        <v>79</v>
      </c>
      <c r="M54" s="8">
        <v>78</v>
      </c>
      <c r="N54" s="8">
        <v>78</v>
      </c>
      <c r="O54" s="8">
        <v>78</v>
      </c>
      <c r="P54" s="8">
        <v>78</v>
      </c>
      <c r="Q54" s="8">
        <v>82</v>
      </c>
      <c r="R54" s="8">
        <v>78</v>
      </c>
      <c r="S54" s="8">
        <v>81</v>
      </c>
      <c r="T54" s="8">
        <v>78</v>
      </c>
      <c r="U54" s="8">
        <v>81</v>
      </c>
      <c r="V54" s="8">
        <v>79</v>
      </c>
    </row>
    <row r="55" spans="2:22" x14ac:dyDescent="0.2">
      <c r="B55" s="170"/>
      <c r="C55" s="2">
        <v>9</v>
      </c>
      <c r="D55" s="22" t="s">
        <v>19</v>
      </c>
      <c r="E55" s="8">
        <v>71</v>
      </c>
      <c r="F55" s="8">
        <v>71</v>
      </c>
      <c r="G55" s="8">
        <v>71</v>
      </c>
      <c r="H55" s="8">
        <v>76</v>
      </c>
      <c r="I55" s="8">
        <v>76</v>
      </c>
      <c r="J55" s="8">
        <v>81</v>
      </c>
      <c r="K55" s="8">
        <v>81</v>
      </c>
      <c r="L55" s="8">
        <v>81</v>
      </c>
      <c r="M55" s="8">
        <v>78</v>
      </c>
      <c r="N55" s="8">
        <v>65</v>
      </c>
      <c r="O55" s="8">
        <v>55</v>
      </c>
      <c r="P55" s="8">
        <v>65</v>
      </c>
      <c r="Q55" s="8">
        <v>65</v>
      </c>
      <c r="R55" s="8">
        <v>65</v>
      </c>
      <c r="S55" s="8">
        <v>66</v>
      </c>
      <c r="T55" s="8">
        <v>74</v>
      </c>
      <c r="U55" s="8">
        <v>67</v>
      </c>
      <c r="V55" s="8">
        <v>65</v>
      </c>
    </row>
    <row r="56" spans="2:22" x14ac:dyDescent="0.2">
      <c r="B56" s="170"/>
      <c r="C56" s="2" t="s">
        <v>20</v>
      </c>
      <c r="D56" s="94" t="s">
        <v>21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>
        <v>0</v>
      </c>
      <c r="T56" s="8">
        <v>31</v>
      </c>
      <c r="U56" s="8"/>
      <c r="V56" s="8"/>
    </row>
    <row r="57" spans="2:22" x14ac:dyDescent="0.2">
      <c r="B57" s="170"/>
      <c r="C57" s="2">
        <v>21</v>
      </c>
      <c r="D57" s="22" t="s">
        <v>22</v>
      </c>
      <c r="E57" s="8">
        <v>71</v>
      </c>
      <c r="F57" s="8">
        <v>71</v>
      </c>
      <c r="G57" s="8">
        <v>71</v>
      </c>
      <c r="H57" s="8">
        <v>76</v>
      </c>
      <c r="I57" s="8">
        <v>76</v>
      </c>
      <c r="J57" s="8">
        <v>81</v>
      </c>
      <c r="K57" s="8">
        <v>81</v>
      </c>
      <c r="L57" s="8">
        <v>81</v>
      </c>
      <c r="M57" s="8">
        <v>78</v>
      </c>
      <c r="N57" s="8">
        <v>55</v>
      </c>
      <c r="O57" s="8">
        <v>45</v>
      </c>
      <c r="P57" s="8">
        <v>55</v>
      </c>
      <c r="Q57" s="8">
        <v>55</v>
      </c>
      <c r="R57" s="8">
        <v>55</v>
      </c>
      <c r="S57" s="8">
        <v>58</v>
      </c>
      <c r="T57" s="8">
        <v>58</v>
      </c>
      <c r="U57" s="8">
        <v>57</v>
      </c>
      <c r="V57" s="8">
        <v>0</v>
      </c>
    </row>
    <row r="58" spans="2:22" x14ac:dyDescent="0.2">
      <c r="B58" s="170"/>
      <c r="C58" s="2">
        <v>33</v>
      </c>
      <c r="D58" s="22" t="s">
        <v>23</v>
      </c>
      <c r="E58" s="8">
        <v>102</v>
      </c>
      <c r="F58" s="8">
        <v>106</v>
      </c>
      <c r="G58" s="8">
        <v>101</v>
      </c>
      <c r="H58" s="8">
        <v>106</v>
      </c>
      <c r="I58" s="8">
        <v>106</v>
      </c>
      <c r="J58" s="8">
        <v>81</v>
      </c>
      <c r="K58" s="8">
        <v>83</v>
      </c>
      <c r="L58" s="8">
        <v>84</v>
      </c>
      <c r="M58" s="8">
        <v>78</v>
      </c>
      <c r="N58" s="8">
        <v>110</v>
      </c>
      <c r="O58" s="8">
        <v>110</v>
      </c>
      <c r="P58" s="8">
        <v>110</v>
      </c>
      <c r="Q58" s="8">
        <v>114</v>
      </c>
      <c r="R58" s="8">
        <v>110</v>
      </c>
      <c r="S58" s="8">
        <v>110</v>
      </c>
      <c r="T58" s="8">
        <v>110</v>
      </c>
      <c r="U58" s="8">
        <v>110</v>
      </c>
      <c r="V58" s="8">
        <v>112</v>
      </c>
    </row>
    <row r="59" spans="2:22" x14ac:dyDescent="0.2">
      <c r="B59" s="170"/>
      <c r="C59" s="2">
        <v>80</v>
      </c>
      <c r="D59" s="22" t="s">
        <v>68</v>
      </c>
      <c r="E59" s="8"/>
      <c r="F59" s="8"/>
      <c r="G59" s="8"/>
      <c r="H59" s="8"/>
      <c r="I59" s="8"/>
      <c r="J59" s="8"/>
      <c r="K59" s="8"/>
      <c r="L59" s="8">
        <v>47</v>
      </c>
      <c r="M59" s="8"/>
      <c r="N59" s="8"/>
      <c r="O59" s="8"/>
      <c r="P59" s="8"/>
      <c r="Q59" s="8"/>
      <c r="R59" s="8"/>
      <c r="S59" s="8"/>
      <c r="T59" s="8"/>
      <c r="U59" s="8">
        <v>32</v>
      </c>
      <c r="V59" s="8">
        <v>0</v>
      </c>
    </row>
    <row r="60" spans="2:22" ht="25.5" x14ac:dyDescent="0.2">
      <c r="B60" s="170"/>
      <c r="C60" s="2" t="s">
        <v>69</v>
      </c>
      <c r="D60" s="22" t="s">
        <v>70</v>
      </c>
      <c r="E60" s="8"/>
      <c r="F60" s="8"/>
      <c r="G60" s="8"/>
      <c r="H60" s="8"/>
      <c r="I60" s="8"/>
      <c r="J60" s="8"/>
      <c r="K60" s="8"/>
      <c r="L60" s="8"/>
      <c r="M60" s="8"/>
      <c r="N60" s="8">
        <v>34</v>
      </c>
      <c r="O60" s="8"/>
      <c r="P60" s="8"/>
      <c r="Q60" s="8"/>
      <c r="R60" s="8"/>
      <c r="S60" s="8"/>
      <c r="T60" s="8"/>
      <c r="U60" s="8"/>
      <c r="V60" s="8"/>
    </row>
    <row r="61" spans="2:22" x14ac:dyDescent="0.2">
      <c r="B61" s="170"/>
      <c r="C61" s="2" t="s">
        <v>24</v>
      </c>
      <c r="D61" s="4" t="s">
        <v>25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>
        <v>34</v>
      </c>
      <c r="S61" s="8">
        <v>0</v>
      </c>
      <c r="T61" s="8">
        <v>42</v>
      </c>
      <c r="U61" s="8"/>
      <c r="V61" s="8"/>
    </row>
    <row r="62" spans="2:22" x14ac:dyDescent="0.2">
      <c r="B62" s="170"/>
      <c r="C62" s="2" t="s">
        <v>71</v>
      </c>
      <c r="D62" s="4" t="s">
        <v>72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>
        <v>24</v>
      </c>
      <c r="S62" s="8"/>
      <c r="T62" s="8"/>
      <c r="U62" s="8"/>
      <c r="V62" s="8"/>
    </row>
    <row r="63" spans="2:22" ht="25.5" x14ac:dyDescent="0.2">
      <c r="B63" s="171"/>
      <c r="C63" s="64" t="s">
        <v>91</v>
      </c>
      <c r="D63" s="67" t="s">
        <v>164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>
        <v>0</v>
      </c>
      <c r="V63" s="8">
        <v>82</v>
      </c>
    </row>
    <row r="64" spans="2:22" x14ac:dyDescent="0.2">
      <c r="B64" s="169" t="s">
        <v>26</v>
      </c>
      <c r="C64" s="2">
        <v>31</v>
      </c>
      <c r="D64" s="65" t="s">
        <v>29</v>
      </c>
      <c r="E64" s="8">
        <v>51</v>
      </c>
      <c r="F64" s="8">
        <v>51</v>
      </c>
      <c r="G64" s="8">
        <v>52</v>
      </c>
      <c r="H64" s="8">
        <v>56</v>
      </c>
      <c r="I64" s="8">
        <v>56</v>
      </c>
      <c r="J64" s="8">
        <v>56</v>
      </c>
      <c r="K64" s="8">
        <v>56</v>
      </c>
      <c r="L64" s="8">
        <v>56</v>
      </c>
      <c r="M64" s="8">
        <v>56</v>
      </c>
      <c r="N64" s="8">
        <v>58</v>
      </c>
      <c r="O64" s="8">
        <v>58</v>
      </c>
      <c r="P64" s="8">
        <v>58</v>
      </c>
      <c r="Q64" s="8">
        <v>56</v>
      </c>
      <c r="R64" s="8">
        <v>57</v>
      </c>
      <c r="S64" s="8">
        <v>60</v>
      </c>
      <c r="T64" s="8">
        <v>56</v>
      </c>
      <c r="U64" s="8">
        <v>62</v>
      </c>
      <c r="V64" s="8">
        <v>64</v>
      </c>
    </row>
    <row r="65" spans="2:22" x14ac:dyDescent="0.2">
      <c r="B65" s="170"/>
      <c r="C65" s="2">
        <v>91</v>
      </c>
      <c r="D65" s="95" t="s">
        <v>28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>
        <v>0</v>
      </c>
      <c r="T65" s="8">
        <v>25</v>
      </c>
      <c r="U65" s="8"/>
      <c r="V65" s="8"/>
    </row>
    <row r="66" spans="2:22" x14ac:dyDescent="0.2">
      <c r="B66" s="170"/>
      <c r="C66" s="2">
        <v>32</v>
      </c>
      <c r="D66" s="65" t="s">
        <v>27</v>
      </c>
      <c r="E66" s="8">
        <v>72</v>
      </c>
      <c r="F66" s="8">
        <v>77</v>
      </c>
      <c r="G66" s="8">
        <v>71</v>
      </c>
      <c r="H66" s="8">
        <v>81</v>
      </c>
      <c r="I66" s="8">
        <v>81</v>
      </c>
      <c r="J66" s="8">
        <v>81</v>
      </c>
      <c r="K66" s="8">
        <v>84</v>
      </c>
      <c r="L66" s="8">
        <v>86</v>
      </c>
      <c r="M66" s="8">
        <v>78</v>
      </c>
      <c r="N66" s="8">
        <v>81</v>
      </c>
      <c r="O66" s="8">
        <v>84</v>
      </c>
      <c r="P66" s="8">
        <v>82</v>
      </c>
      <c r="Q66" s="8">
        <v>81</v>
      </c>
      <c r="R66" s="8">
        <v>81</v>
      </c>
      <c r="S66" s="8">
        <v>83</v>
      </c>
      <c r="T66" s="8">
        <v>81</v>
      </c>
      <c r="U66" s="8">
        <v>86</v>
      </c>
      <c r="V66" s="8">
        <v>83</v>
      </c>
    </row>
    <row r="67" spans="2:22" x14ac:dyDescent="0.2">
      <c r="B67" s="170"/>
      <c r="C67" s="2">
        <v>92</v>
      </c>
      <c r="D67" s="67" t="s">
        <v>30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>
        <v>0</v>
      </c>
      <c r="R67" s="8">
        <v>60</v>
      </c>
      <c r="S67" s="8">
        <v>63</v>
      </c>
      <c r="T67" s="8">
        <v>60</v>
      </c>
      <c r="U67" s="8">
        <v>60</v>
      </c>
      <c r="V67" s="8">
        <v>60</v>
      </c>
    </row>
    <row r="68" spans="2:22" x14ac:dyDescent="0.2">
      <c r="B68" s="171"/>
      <c r="C68" s="2">
        <v>99</v>
      </c>
      <c r="D68" s="67" t="s">
        <v>31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>
        <v>40</v>
      </c>
      <c r="R68" s="8">
        <v>40</v>
      </c>
      <c r="S68" s="8">
        <v>41</v>
      </c>
      <c r="T68" s="8">
        <v>40</v>
      </c>
      <c r="U68" s="8">
        <v>42</v>
      </c>
      <c r="V68" s="8">
        <v>50</v>
      </c>
    </row>
    <row r="69" spans="2:22" x14ac:dyDescent="0.2">
      <c r="B69" s="143" t="s">
        <v>35</v>
      </c>
      <c r="C69" s="2">
        <v>12</v>
      </c>
      <c r="D69" s="65" t="s">
        <v>38</v>
      </c>
      <c r="E69" s="8">
        <v>76</v>
      </c>
      <c r="F69" s="8">
        <v>76</v>
      </c>
      <c r="G69" s="8">
        <v>76</v>
      </c>
      <c r="H69" s="8">
        <v>81</v>
      </c>
      <c r="I69" s="8">
        <v>81</v>
      </c>
      <c r="J69" s="8">
        <v>81</v>
      </c>
      <c r="K69" s="8">
        <v>83</v>
      </c>
      <c r="L69" s="8">
        <v>81</v>
      </c>
      <c r="M69" s="8">
        <v>79</v>
      </c>
      <c r="N69" s="8">
        <v>81</v>
      </c>
      <c r="O69" s="8">
        <v>83</v>
      </c>
      <c r="P69" s="8">
        <v>82</v>
      </c>
      <c r="Q69" s="8">
        <v>85</v>
      </c>
      <c r="R69" s="8">
        <v>83</v>
      </c>
      <c r="S69" s="8">
        <v>86</v>
      </c>
      <c r="T69" s="8">
        <v>83</v>
      </c>
      <c r="U69" s="8">
        <v>82</v>
      </c>
      <c r="V69" s="8">
        <v>83</v>
      </c>
    </row>
    <row r="70" spans="2:22" x14ac:dyDescent="0.2">
      <c r="B70" s="143"/>
      <c r="C70" s="2">
        <v>28</v>
      </c>
      <c r="D70" s="65" t="s">
        <v>36</v>
      </c>
      <c r="E70" s="8">
        <v>76</v>
      </c>
      <c r="F70" s="8">
        <v>80</v>
      </c>
      <c r="G70" s="8">
        <v>77</v>
      </c>
      <c r="H70" s="8">
        <v>81</v>
      </c>
      <c r="I70" s="8">
        <v>81</v>
      </c>
      <c r="J70" s="8">
        <v>81</v>
      </c>
      <c r="K70" s="8">
        <v>81</v>
      </c>
      <c r="L70" s="8">
        <v>82</v>
      </c>
      <c r="M70" s="8">
        <v>78</v>
      </c>
      <c r="N70" s="8">
        <v>82</v>
      </c>
      <c r="O70" s="8">
        <v>82</v>
      </c>
      <c r="P70" s="8">
        <v>83</v>
      </c>
      <c r="Q70" s="8">
        <v>85</v>
      </c>
      <c r="R70" s="8">
        <v>81</v>
      </c>
      <c r="S70" s="8">
        <v>83</v>
      </c>
      <c r="T70" s="8">
        <v>81</v>
      </c>
      <c r="U70" s="8">
        <v>81</v>
      </c>
      <c r="V70" s="8">
        <v>87</v>
      </c>
    </row>
    <row r="71" spans="2:22" x14ac:dyDescent="0.2">
      <c r="B71" s="143"/>
      <c r="C71" s="2">
        <v>34</v>
      </c>
      <c r="D71" s="65" t="s">
        <v>40</v>
      </c>
      <c r="E71" s="8">
        <v>85</v>
      </c>
      <c r="F71" s="8"/>
      <c r="G71" s="8">
        <v>85</v>
      </c>
      <c r="H71" s="8"/>
      <c r="I71" s="8">
        <v>120</v>
      </c>
      <c r="J71" s="8"/>
      <c r="K71" s="8">
        <v>93</v>
      </c>
      <c r="L71" s="8"/>
      <c r="M71" s="8">
        <v>79</v>
      </c>
      <c r="N71" s="8"/>
      <c r="O71" s="8">
        <v>88</v>
      </c>
      <c r="P71" s="8"/>
      <c r="Q71" s="8">
        <v>88</v>
      </c>
      <c r="R71" s="8"/>
      <c r="S71" s="8">
        <v>82</v>
      </c>
      <c r="T71" s="8">
        <v>0</v>
      </c>
      <c r="U71" s="8">
        <v>85</v>
      </c>
      <c r="V71" s="8">
        <v>0</v>
      </c>
    </row>
    <row r="72" spans="2:22" x14ac:dyDescent="0.2">
      <c r="B72" s="143"/>
      <c r="C72" s="2">
        <v>36</v>
      </c>
      <c r="D72" s="65" t="s">
        <v>39</v>
      </c>
      <c r="E72" s="8"/>
      <c r="F72" s="8">
        <v>76</v>
      </c>
      <c r="G72" s="8">
        <v>80</v>
      </c>
      <c r="H72" s="8">
        <v>80</v>
      </c>
      <c r="I72" s="8">
        <v>80</v>
      </c>
      <c r="J72" s="8">
        <v>80</v>
      </c>
      <c r="K72" s="8">
        <v>80</v>
      </c>
      <c r="L72" s="8">
        <v>80</v>
      </c>
      <c r="M72" s="8">
        <v>80</v>
      </c>
      <c r="N72" s="8">
        <v>80</v>
      </c>
      <c r="O72" s="8">
        <v>80</v>
      </c>
      <c r="P72" s="8">
        <v>80</v>
      </c>
      <c r="Q72" s="8">
        <v>80</v>
      </c>
      <c r="R72" s="8">
        <v>80</v>
      </c>
      <c r="S72" s="8">
        <v>80</v>
      </c>
      <c r="T72" s="8">
        <v>80</v>
      </c>
      <c r="U72" s="8">
        <v>80</v>
      </c>
      <c r="V72" s="8">
        <v>80</v>
      </c>
    </row>
    <row r="73" spans="2:22" x14ac:dyDescent="0.2">
      <c r="B73" s="143"/>
      <c r="C73" s="2">
        <v>37</v>
      </c>
      <c r="D73" s="65" t="s">
        <v>37</v>
      </c>
      <c r="E73" s="14"/>
      <c r="F73" s="8">
        <v>70</v>
      </c>
      <c r="G73" s="8">
        <v>80</v>
      </c>
      <c r="H73" s="8">
        <v>80</v>
      </c>
      <c r="I73" s="8">
        <v>80</v>
      </c>
      <c r="J73" s="8">
        <v>80</v>
      </c>
      <c r="K73" s="8">
        <v>80</v>
      </c>
      <c r="L73" s="8">
        <v>80</v>
      </c>
      <c r="M73" s="8">
        <v>80</v>
      </c>
      <c r="N73" s="8">
        <v>80</v>
      </c>
      <c r="O73" s="8">
        <v>80</v>
      </c>
      <c r="P73" s="8">
        <v>80</v>
      </c>
      <c r="Q73" s="8">
        <v>84</v>
      </c>
      <c r="R73" s="8">
        <v>80</v>
      </c>
      <c r="S73" s="8">
        <v>80</v>
      </c>
      <c r="T73" s="8">
        <v>80</v>
      </c>
      <c r="U73" s="8">
        <v>80</v>
      </c>
      <c r="V73" s="8">
        <v>80</v>
      </c>
    </row>
    <row r="74" spans="2:22" x14ac:dyDescent="0.2">
      <c r="B74" s="143" t="s">
        <v>32</v>
      </c>
      <c r="C74" s="2">
        <v>13</v>
      </c>
      <c r="D74" s="65" t="s">
        <v>32</v>
      </c>
      <c r="E74" s="8">
        <v>76</v>
      </c>
      <c r="F74" s="8">
        <v>77</v>
      </c>
      <c r="G74" s="8">
        <v>77</v>
      </c>
      <c r="H74" s="8">
        <v>81</v>
      </c>
      <c r="I74" s="8">
        <v>81</v>
      </c>
      <c r="J74" s="8">
        <v>81</v>
      </c>
      <c r="K74" s="8">
        <v>86</v>
      </c>
      <c r="L74" s="8">
        <v>89</v>
      </c>
      <c r="M74" s="8">
        <v>78</v>
      </c>
      <c r="N74" s="8">
        <v>81</v>
      </c>
      <c r="O74" s="8">
        <v>81</v>
      </c>
      <c r="P74" s="8">
        <v>81</v>
      </c>
      <c r="Q74" s="8">
        <v>85</v>
      </c>
      <c r="R74" s="8">
        <v>82</v>
      </c>
      <c r="S74" s="8">
        <v>84</v>
      </c>
      <c r="T74" s="8">
        <v>84</v>
      </c>
      <c r="U74" s="8">
        <v>86</v>
      </c>
      <c r="V74" s="8">
        <v>86</v>
      </c>
    </row>
    <row r="75" spans="2:22" x14ac:dyDescent="0.2">
      <c r="B75" s="143"/>
      <c r="C75" s="2">
        <v>38</v>
      </c>
      <c r="D75" s="65" t="s">
        <v>33</v>
      </c>
      <c r="E75" s="8"/>
      <c r="F75" s="8">
        <v>70</v>
      </c>
      <c r="G75" s="8">
        <v>80</v>
      </c>
      <c r="H75" s="8">
        <v>80</v>
      </c>
      <c r="I75" s="8">
        <v>80</v>
      </c>
      <c r="J75" s="8">
        <v>80</v>
      </c>
      <c r="K75" s="8">
        <v>90</v>
      </c>
      <c r="L75" s="8">
        <v>86</v>
      </c>
      <c r="M75" s="8">
        <v>80</v>
      </c>
      <c r="N75" s="8">
        <v>101</v>
      </c>
      <c r="O75" s="8">
        <v>101</v>
      </c>
      <c r="P75" s="8">
        <v>100</v>
      </c>
      <c r="Q75" s="8">
        <v>102</v>
      </c>
      <c r="R75" s="8">
        <v>102</v>
      </c>
      <c r="S75" s="8">
        <v>102</v>
      </c>
      <c r="T75" s="8">
        <v>107</v>
      </c>
      <c r="U75" s="8">
        <v>100</v>
      </c>
      <c r="V75" s="8">
        <v>102</v>
      </c>
    </row>
    <row r="76" spans="2:22" x14ac:dyDescent="0.2">
      <c r="B76" s="143"/>
      <c r="C76" s="2" t="s">
        <v>73</v>
      </c>
      <c r="D76" s="65" t="s">
        <v>74</v>
      </c>
      <c r="E76" s="8"/>
      <c r="F76" s="8"/>
      <c r="G76" s="8"/>
      <c r="H76" s="8"/>
      <c r="I76" s="8"/>
      <c r="J76" s="8"/>
      <c r="K76" s="8"/>
      <c r="L76" s="8"/>
      <c r="M76" s="8">
        <v>40</v>
      </c>
      <c r="N76" s="8"/>
      <c r="O76" s="8"/>
      <c r="P76" s="8"/>
      <c r="Q76" s="8"/>
      <c r="R76" s="8"/>
      <c r="S76" s="8"/>
      <c r="T76" s="8"/>
      <c r="U76" s="8"/>
      <c r="V76" s="8"/>
    </row>
    <row r="77" spans="2:22" x14ac:dyDescent="0.2">
      <c r="B77" s="143" t="s">
        <v>34</v>
      </c>
      <c r="C77" s="2">
        <v>14</v>
      </c>
      <c r="D77" s="65" t="s">
        <v>34</v>
      </c>
      <c r="E77" s="8">
        <v>76</v>
      </c>
      <c r="F77" s="8">
        <v>84</v>
      </c>
      <c r="G77" s="8">
        <v>76</v>
      </c>
      <c r="H77" s="8">
        <v>81</v>
      </c>
      <c r="I77" s="8">
        <v>81</v>
      </c>
      <c r="J77" s="8">
        <v>81</v>
      </c>
      <c r="K77" s="8">
        <v>83</v>
      </c>
      <c r="L77" s="8">
        <v>84</v>
      </c>
      <c r="M77" s="8">
        <v>78</v>
      </c>
      <c r="N77" s="8">
        <v>81</v>
      </c>
      <c r="O77" s="8">
        <v>81</v>
      </c>
      <c r="P77" s="8">
        <v>81</v>
      </c>
      <c r="Q77" s="8">
        <v>84</v>
      </c>
      <c r="R77" s="8">
        <v>81</v>
      </c>
      <c r="S77" s="8">
        <v>83</v>
      </c>
      <c r="T77" s="8">
        <v>82</v>
      </c>
      <c r="U77" s="8">
        <v>81</v>
      </c>
      <c r="V77" s="8">
        <v>85</v>
      </c>
    </row>
    <row r="78" spans="2:22" x14ac:dyDescent="0.2">
      <c r="B78" s="143"/>
      <c r="C78" s="2">
        <v>39</v>
      </c>
      <c r="D78" s="65" t="s">
        <v>75</v>
      </c>
      <c r="E78" s="14"/>
      <c r="F78" s="8">
        <v>70</v>
      </c>
      <c r="G78" s="8">
        <v>80</v>
      </c>
      <c r="H78" s="8">
        <v>80</v>
      </c>
      <c r="I78" s="8">
        <v>80</v>
      </c>
      <c r="J78" s="8">
        <v>80</v>
      </c>
      <c r="K78" s="8">
        <v>80</v>
      </c>
      <c r="L78" s="8">
        <v>80</v>
      </c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2:22" x14ac:dyDescent="0.2">
      <c r="B79" s="169" t="s">
        <v>41</v>
      </c>
      <c r="C79" s="2">
        <v>16</v>
      </c>
      <c r="D79" s="65" t="s">
        <v>43</v>
      </c>
      <c r="E79" s="8"/>
      <c r="F79" s="8"/>
      <c r="G79" s="8"/>
      <c r="H79" s="8">
        <v>85</v>
      </c>
      <c r="I79" s="8"/>
      <c r="J79" s="8">
        <v>80</v>
      </c>
      <c r="K79" s="8"/>
      <c r="L79" s="8">
        <v>82</v>
      </c>
      <c r="M79" s="8"/>
      <c r="N79" s="8">
        <v>80</v>
      </c>
      <c r="O79" s="8"/>
      <c r="P79" s="8">
        <v>82</v>
      </c>
      <c r="Q79" s="8"/>
      <c r="R79" s="8">
        <v>80</v>
      </c>
      <c r="S79" s="8">
        <v>0</v>
      </c>
      <c r="T79" s="8">
        <v>81</v>
      </c>
      <c r="U79" s="8">
        <v>0</v>
      </c>
      <c r="V79" s="8">
        <v>83</v>
      </c>
    </row>
    <row r="80" spans="2:22" x14ac:dyDescent="0.2">
      <c r="B80" s="170"/>
      <c r="C80" s="2">
        <v>22</v>
      </c>
      <c r="D80" s="65" t="s">
        <v>49</v>
      </c>
      <c r="E80" s="8">
        <v>72</v>
      </c>
      <c r="F80" s="8">
        <v>77</v>
      </c>
      <c r="G80" s="8">
        <v>71</v>
      </c>
      <c r="H80" s="8">
        <v>81</v>
      </c>
      <c r="I80" s="8">
        <v>81</v>
      </c>
      <c r="J80" s="8">
        <v>81</v>
      </c>
      <c r="K80" s="8">
        <v>81</v>
      </c>
      <c r="L80" s="8">
        <v>82</v>
      </c>
      <c r="M80" s="8">
        <v>78</v>
      </c>
      <c r="N80" s="8">
        <v>81</v>
      </c>
      <c r="O80" s="8">
        <v>81</v>
      </c>
      <c r="P80" s="8">
        <v>81</v>
      </c>
      <c r="Q80" s="8">
        <v>82</v>
      </c>
      <c r="R80" s="8">
        <v>81</v>
      </c>
      <c r="S80" s="8">
        <v>85</v>
      </c>
      <c r="T80" s="8">
        <v>82</v>
      </c>
      <c r="U80" s="8">
        <v>82</v>
      </c>
      <c r="V80" s="8">
        <v>86</v>
      </c>
    </row>
    <row r="81" spans="2:22" x14ac:dyDescent="0.2">
      <c r="B81" s="170"/>
      <c r="C81" s="2">
        <v>23</v>
      </c>
      <c r="D81" s="65" t="s">
        <v>50</v>
      </c>
      <c r="E81" s="8">
        <v>72</v>
      </c>
      <c r="F81" s="8">
        <v>76</v>
      </c>
      <c r="G81" s="8">
        <v>71</v>
      </c>
      <c r="H81" s="8">
        <v>81</v>
      </c>
      <c r="I81" s="8">
        <v>81</v>
      </c>
      <c r="J81" s="8">
        <v>81</v>
      </c>
      <c r="K81" s="8">
        <v>85</v>
      </c>
      <c r="L81" s="8">
        <v>82</v>
      </c>
      <c r="M81" s="8">
        <v>79</v>
      </c>
      <c r="N81" s="8">
        <v>81</v>
      </c>
      <c r="O81" s="8">
        <v>81</v>
      </c>
      <c r="P81" s="8">
        <v>86</v>
      </c>
      <c r="Q81" s="8">
        <v>83</v>
      </c>
      <c r="R81" s="8">
        <v>81</v>
      </c>
      <c r="S81" s="8">
        <v>86</v>
      </c>
      <c r="T81" s="8">
        <v>83</v>
      </c>
      <c r="U81" s="8">
        <v>83</v>
      </c>
      <c r="V81" s="8">
        <v>87</v>
      </c>
    </row>
    <row r="82" spans="2:22" x14ac:dyDescent="0.2">
      <c r="B82" s="170"/>
      <c r="C82" s="2">
        <v>24</v>
      </c>
      <c r="D82" s="65" t="s">
        <v>53</v>
      </c>
      <c r="E82" s="8">
        <v>71</v>
      </c>
      <c r="F82" s="8">
        <v>76</v>
      </c>
      <c r="G82" s="8">
        <v>71</v>
      </c>
      <c r="H82" s="8">
        <v>81</v>
      </c>
      <c r="I82" s="8">
        <v>81</v>
      </c>
      <c r="J82" s="8">
        <v>81</v>
      </c>
      <c r="K82" s="8">
        <v>83</v>
      </c>
      <c r="L82" s="8">
        <v>81</v>
      </c>
      <c r="M82" s="8">
        <v>81</v>
      </c>
      <c r="N82" s="8">
        <v>82</v>
      </c>
      <c r="O82" s="8">
        <v>82</v>
      </c>
      <c r="P82" s="8">
        <v>81</v>
      </c>
      <c r="Q82" s="8">
        <v>87</v>
      </c>
      <c r="R82" s="8">
        <v>81</v>
      </c>
      <c r="S82" s="8">
        <v>82</v>
      </c>
      <c r="T82" s="8">
        <v>85</v>
      </c>
      <c r="U82" s="8">
        <v>81</v>
      </c>
      <c r="V82" s="8">
        <v>83</v>
      </c>
    </row>
    <row r="83" spans="2:22" x14ac:dyDescent="0.2">
      <c r="B83" s="170"/>
      <c r="C83" s="2">
        <v>25</v>
      </c>
      <c r="D83" s="65" t="s">
        <v>54</v>
      </c>
      <c r="E83" s="8">
        <v>74</v>
      </c>
      <c r="F83" s="8">
        <v>76</v>
      </c>
      <c r="G83" s="8">
        <v>72</v>
      </c>
      <c r="H83" s="8"/>
      <c r="I83" s="8">
        <v>81</v>
      </c>
      <c r="J83" s="8"/>
      <c r="K83" s="8">
        <v>82</v>
      </c>
      <c r="L83" s="8"/>
      <c r="M83" s="8">
        <v>78</v>
      </c>
      <c r="N83" s="8"/>
      <c r="O83" s="8">
        <v>81</v>
      </c>
      <c r="P83" s="8"/>
      <c r="Q83" s="8">
        <v>81</v>
      </c>
      <c r="R83" s="8"/>
      <c r="S83" s="8">
        <v>88</v>
      </c>
      <c r="T83" s="8">
        <v>0</v>
      </c>
      <c r="U83" s="8">
        <v>85</v>
      </c>
      <c r="V83" s="8">
        <v>0</v>
      </c>
    </row>
    <row r="84" spans="2:22" x14ac:dyDescent="0.2">
      <c r="B84" s="170"/>
      <c r="C84" s="2">
        <v>53</v>
      </c>
      <c r="D84" s="65" t="s">
        <v>42</v>
      </c>
      <c r="E84" s="8">
        <v>26</v>
      </c>
      <c r="F84" s="8"/>
      <c r="G84" s="8">
        <v>27</v>
      </c>
      <c r="H84" s="8">
        <v>25</v>
      </c>
      <c r="I84" s="8"/>
      <c r="J84" s="8"/>
      <c r="K84" s="8">
        <v>19</v>
      </c>
      <c r="L84" s="8"/>
      <c r="M84" s="8">
        <v>25</v>
      </c>
      <c r="N84" s="8">
        <v>34</v>
      </c>
      <c r="O84" s="8">
        <v>24</v>
      </c>
      <c r="P84" s="8">
        <v>29</v>
      </c>
      <c r="Q84" s="8">
        <v>26</v>
      </c>
      <c r="R84" s="8">
        <v>17</v>
      </c>
      <c r="S84" s="8">
        <v>20</v>
      </c>
      <c r="T84" s="8">
        <v>21</v>
      </c>
      <c r="U84" s="8">
        <v>23</v>
      </c>
      <c r="V84" s="8">
        <v>22</v>
      </c>
    </row>
    <row r="85" spans="2:22" x14ac:dyDescent="0.2">
      <c r="B85" s="170"/>
      <c r="C85" s="2">
        <v>65</v>
      </c>
      <c r="D85" s="65" t="s">
        <v>76</v>
      </c>
      <c r="E85" s="8">
        <v>20</v>
      </c>
      <c r="F85" s="8"/>
      <c r="G85" s="8">
        <v>22</v>
      </c>
      <c r="H85" s="8">
        <v>25</v>
      </c>
      <c r="I85" s="8"/>
      <c r="J85" s="8"/>
      <c r="K85" s="8">
        <v>10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2:22" x14ac:dyDescent="0.2">
      <c r="B86" s="170"/>
      <c r="C86" s="2">
        <v>86</v>
      </c>
      <c r="D86" s="65" t="s">
        <v>44</v>
      </c>
      <c r="E86" s="8"/>
      <c r="F86" s="8"/>
      <c r="G86" s="8"/>
      <c r="H86" s="8"/>
      <c r="I86" s="8"/>
      <c r="J86" s="8"/>
      <c r="K86" s="8"/>
      <c r="L86" s="8"/>
      <c r="M86" s="8"/>
      <c r="N86" s="8">
        <v>80</v>
      </c>
      <c r="O86" s="8">
        <v>88</v>
      </c>
      <c r="P86" s="8">
        <v>80</v>
      </c>
      <c r="Q86" s="8">
        <v>80</v>
      </c>
      <c r="R86" s="8">
        <v>80</v>
      </c>
      <c r="S86" s="8">
        <v>85</v>
      </c>
      <c r="T86" s="8">
        <v>80</v>
      </c>
      <c r="U86" s="8">
        <v>81</v>
      </c>
      <c r="V86" s="8">
        <v>80</v>
      </c>
    </row>
    <row r="87" spans="2:22" x14ac:dyDescent="0.2">
      <c r="B87" s="170"/>
      <c r="C87" s="2">
        <v>89</v>
      </c>
      <c r="D87" s="65" t="s">
        <v>77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>
        <v>42</v>
      </c>
      <c r="Q87" s="8"/>
      <c r="R87" s="8"/>
      <c r="S87" s="8"/>
      <c r="T87" s="8"/>
      <c r="U87" s="8">
        <v>16</v>
      </c>
      <c r="V87" s="8">
        <v>0</v>
      </c>
    </row>
    <row r="88" spans="2:22" x14ac:dyDescent="0.2">
      <c r="B88" s="170"/>
      <c r="C88" s="2" t="s">
        <v>78</v>
      </c>
      <c r="D88" s="65" t="s">
        <v>79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>
        <v>42</v>
      </c>
      <c r="Q88" s="8"/>
      <c r="R88" s="8">
        <v>32</v>
      </c>
      <c r="S88" s="8"/>
      <c r="T88" s="8"/>
      <c r="U88" s="8"/>
      <c r="V88" s="8"/>
    </row>
    <row r="89" spans="2:22" x14ac:dyDescent="0.2">
      <c r="B89" s="170"/>
      <c r="C89" s="63" t="s">
        <v>51</v>
      </c>
      <c r="D89" s="95" t="s">
        <v>52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>
        <v>0</v>
      </c>
      <c r="T89" s="8">
        <v>19</v>
      </c>
      <c r="U89" s="8"/>
      <c r="V89" s="8"/>
    </row>
    <row r="90" spans="2:22" x14ac:dyDescent="0.2">
      <c r="B90" s="170"/>
      <c r="C90" s="2" t="s">
        <v>80</v>
      </c>
      <c r="D90" s="67" t="s">
        <v>81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>
        <v>43</v>
      </c>
      <c r="S90" s="8"/>
      <c r="T90" s="8"/>
      <c r="U90" s="8"/>
      <c r="V90" s="8"/>
    </row>
    <row r="91" spans="2:22" x14ac:dyDescent="0.2">
      <c r="B91" s="170"/>
      <c r="C91" s="2" t="s">
        <v>82</v>
      </c>
      <c r="D91" s="67" t="s">
        <v>83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>
        <v>38</v>
      </c>
      <c r="R91" s="8"/>
      <c r="S91" s="8"/>
      <c r="T91" s="8"/>
      <c r="U91" s="8"/>
      <c r="V91" s="8"/>
    </row>
    <row r="92" spans="2:22" ht="25.5" x14ac:dyDescent="0.2">
      <c r="B92" s="170"/>
      <c r="C92" s="2" t="s">
        <v>84</v>
      </c>
      <c r="D92" s="67" t="s">
        <v>85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>
        <v>15</v>
      </c>
      <c r="R92" s="8"/>
      <c r="S92" s="8"/>
      <c r="T92" s="8"/>
      <c r="U92" s="8"/>
      <c r="V92" s="8"/>
    </row>
    <row r="93" spans="2:22" ht="25.5" x14ac:dyDescent="0.2">
      <c r="B93" s="170"/>
      <c r="C93" s="2" t="s">
        <v>45</v>
      </c>
      <c r="D93" s="68" t="s">
        <v>46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>
        <v>28</v>
      </c>
      <c r="R93" s="8">
        <v>34</v>
      </c>
      <c r="S93" s="8">
        <v>0</v>
      </c>
      <c r="T93" s="8">
        <v>148</v>
      </c>
      <c r="U93" s="8"/>
      <c r="V93" s="8"/>
    </row>
    <row r="94" spans="2:22" ht="25.5" x14ac:dyDescent="0.2">
      <c r="B94" s="170"/>
      <c r="C94" s="2" t="s">
        <v>47</v>
      </c>
      <c r="D94" s="68" t="s">
        <v>48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>
        <v>22</v>
      </c>
      <c r="R94" s="8">
        <v>93</v>
      </c>
      <c r="S94" s="8">
        <v>0</v>
      </c>
      <c r="T94" s="8">
        <v>75</v>
      </c>
      <c r="U94" s="8"/>
      <c r="V94" s="8"/>
    </row>
    <row r="95" spans="2:22" x14ac:dyDescent="0.2">
      <c r="B95" s="171"/>
      <c r="C95" s="64" t="s">
        <v>88</v>
      </c>
      <c r="D95" s="67" t="s">
        <v>89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>
        <v>0</v>
      </c>
      <c r="V95" s="8">
        <v>30</v>
      </c>
    </row>
    <row r="96" spans="2:22" x14ac:dyDescent="0.2">
      <c r="B96" s="129" t="s">
        <v>55</v>
      </c>
      <c r="C96" s="129"/>
      <c r="D96" s="129"/>
      <c r="E96" s="74">
        <f t="shared" ref="E96:T96" si="1">SUM(E44:E94)</f>
        <v>1442</v>
      </c>
      <c r="F96" s="74">
        <f t="shared" si="1"/>
        <v>1446</v>
      </c>
      <c r="G96" s="74">
        <f t="shared" si="1"/>
        <v>1722</v>
      </c>
      <c r="H96" s="74">
        <f t="shared" si="1"/>
        <v>1755</v>
      </c>
      <c r="I96" s="74">
        <f t="shared" si="1"/>
        <v>1981</v>
      </c>
      <c r="J96" s="74">
        <f t="shared" si="1"/>
        <v>1665</v>
      </c>
      <c r="K96" s="74">
        <f t="shared" si="1"/>
        <v>1955</v>
      </c>
      <c r="L96" s="74">
        <f t="shared" si="1"/>
        <v>1743</v>
      </c>
      <c r="M96" s="74">
        <f t="shared" si="1"/>
        <v>1804</v>
      </c>
      <c r="N96" s="74">
        <f t="shared" si="1"/>
        <v>1747</v>
      </c>
      <c r="O96" s="74">
        <f t="shared" si="1"/>
        <v>1902</v>
      </c>
      <c r="P96" s="74">
        <f t="shared" si="1"/>
        <v>1772</v>
      </c>
      <c r="Q96" s="74">
        <f t="shared" si="1"/>
        <v>2247</v>
      </c>
      <c r="R96" s="74">
        <f t="shared" si="1"/>
        <v>2012</v>
      </c>
      <c r="S96" s="25">
        <f t="shared" si="1"/>
        <v>2172</v>
      </c>
      <c r="T96" s="25">
        <f t="shared" si="1"/>
        <v>2258</v>
      </c>
      <c r="U96" s="61">
        <f>SUM(U44:U95)</f>
        <v>2226</v>
      </c>
      <c r="V96" s="61">
        <f>SUM(V44:V95)</f>
        <v>1921</v>
      </c>
    </row>
    <row r="97" spans="2:22" x14ac:dyDescent="0.2">
      <c r="B97" s="129" t="s">
        <v>86</v>
      </c>
      <c r="C97" s="129"/>
      <c r="D97" s="129"/>
      <c r="E97" s="167">
        <f>SUM(E96:F96)</f>
        <v>2888</v>
      </c>
      <c r="F97" s="168"/>
      <c r="G97" s="167">
        <f>SUM(G96:H96)</f>
        <v>3477</v>
      </c>
      <c r="H97" s="168"/>
      <c r="I97" s="167">
        <f>SUM(I96:J96)</f>
        <v>3646</v>
      </c>
      <c r="J97" s="168"/>
      <c r="K97" s="167">
        <f>SUM(K96:L96)</f>
        <v>3698</v>
      </c>
      <c r="L97" s="168"/>
      <c r="M97" s="167">
        <f>SUM(M96:N96)</f>
        <v>3551</v>
      </c>
      <c r="N97" s="168"/>
      <c r="O97" s="167">
        <f>SUM(O96:P96)</f>
        <v>3674</v>
      </c>
      <c r="P97" s="168"/>
      <c r="Q97" s="167">
        <f>SUM(Q96:R96)</f>
        <v>4259</v>
      </c>
      <c r="R97" s="168"/>
      <c r="S97" s="167">
        <f>SUM(S96:T96)</f>
        <v>4430</v>
      </c>
      <c r="T97" s="168"/>
      <c r="U97" s="167">
        <f>U96+V96</f>
        <v>4147</v>
      </c>
      <c r="V97" s="168"/>
    </row>
    <row r="98" spans="2:22" x14ac:dyDescent="0.2"/>
    <row r="99" spans="2:22" x14ac:dyDescent="0.2">
      <c r="B99" s="21" t="s">
        <v>87</v>
      </c>
    </row>
    <row r="100" spans="2:22" x14ac:dyDescent="0.2"/>
    <row r="101" spans="2:22" hidden="1" x14ac:dyDescent="0.2"/>
    <row r="102" spans="2:22" hidden="1" x14ac:dyDescent="0.2"/>
    <row r="103" spans="2:22" hidden="1" x14ac:dyDescent="0.2"/>
    <row r="104" spans="2:22" hidden="1" x14ac:dyDescent="0.2"/>
    <row r="105" spans="2:22" hidden="1" x14ac:dyDescent="0.2"/>
    <row r="106" spans="2:22" hidden="1" x14ac:dyDescent="0.2"/>
    <row r="107" spans="2:22" hidden="1" x14ac:dyDescent="0.2"/>
    <row r="108" spans="2:22" hidden="1" x14ac:dyDescent="0.2"/>
    <row r="109" spans="2:22" hidden="1" x14ac:dyDescent="0.2"/>
    <row r="110" spans="2:22" hidden="1" x14ac:dyDescent="0.2"/>
    <row r="111" spans="2:22" hidden="1" x14ac:dyDescent="0.2"/>
    <row r="112" spans="2:22" hidden="1" x14ac:dyDescent="0.2"/>
    <row r="113" hidden="1" x14ac:dyDescent="0.2"/>
  </sheetData>
  <sheetProtection password="CD78" sheet="1" objects="1" scenarios="1"/>
  <mergeCells count="34">
    <mergeCell ref="B11:V11"/>
    <mergeCell ref="A1:W1"/>
    <mergeCell ref="M42:N42"/>
    <mergeCell ref="O42:P42"/>
    <mergeCell ref="Q42:R42"/>
    <mergeCell ref="B42:B43"/>
    <mergeCell ref="C42:C43"/>
    <mergeCell ref="D42:D43"/>
    <mergeCell ref="E42:F42"/>
    <mergeCell ref="G42:H42"/>
    <mergeCell ref="S42:T42"/>
    <mergeCell ref="U42:V42"/>
    <mergeCell ref="K42:L42"/>
    <mergeCell ref="I97:J97"/>
    <mergeCell ref="K97:L97"/>
    <mergeCell ref="M97:N97"/>
    <mergeCell ref="O97:P97"/>
    <mergeCell ref="Q97:R97"/>
    <mergeCell ref="U97:V97"/>
    <mergeCell ref="B79:B95"/>
    <mergeCell ref="B54:B63"/>
    <mergeCell ref="B39:AA39"/>
    <mergeCell ref="B74:B76"/>
    <mergeCell ref="B77:B78"/>
    <mergeCell ref="B44:B49"/>
    <mergeCell ref="B50:B52"/>
    <mergeCell ref="B64:B68"/>
    <mergeCell ref="B69:B73"/>
    <mergeCell ref="S97:T97"/>
    <mergeCell ref="B96:D96"/>
    <mergeCell ref="B97:D97"/>
    <mergeCell ref="E97:F97"/>
    <mergeCell ref="G97:H97"/>
    <mergeCell ref="I42:J4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Drop Down 1">
              <controlPr defaultSize="0" autoLine="0" autoPict="0">
                <anchor moveWithCells="1">
                  <from>
                    <xdr:col>3</xdr:col>
                    <xdr:colOff>3152775</xdr:colOff>
                    <xdr:row>11</xdr:row>
                    <xdr:rowOff>85725</xdr:rowOff>
                  </from>
                  <to>
                    <xdr:col>14</xdr:col>
                    <xdr:colOff>323850</xdr:colOff>
                    <xdr:row>12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95"/>
  <sheetViews>
    <sheetView workbookViewId="0"/>
  </sheetViews>
  <sheetFormatPr baseColWidth="10" defaultRowHeight="15" x14ac:dyDescent="0.25"/>
  <cols>
    <col min="1" max="1" width="11.42578125" style="46"/>
    <col min="2" max="2" width="78.28515625" style="46" customWidth="1"/>
    <col min="3" max="4" width="11.42578125" style="46"/>
    <col min="5" max="5" width="83.7109375" style="46" bestFit="1" customWidth="1"/>
    <col min="6" max="16384" width="11.42578125" style="46"/>
  </cols>
  <sheetData>
    <row r="1" spans="1:5" x14ac:dyDescent="0.25">
      <c r="A1" s="86">
        <v>1</v>
      </c>
      <c r="B1" s="88" t="s">
        <v>10</v>
      </c>
      <c r="C1" s="90">
        <v>1</v>
      </c>
      <c r="D1" s="87" t="s">
        <v>98</v>
      </c>
      <c r="E1" s="87" t="s">
        <v>99</v>
      </c>
    </row>
    <row r="2" spans="1:5" x14ac:dyDescent="0.25">
      <c r="A2" s="86">
        <f>A1+1</f>
        <v>2</v>
      </c>
      <c r="B2" s="88" t="s">
        <v>42</v>
      </c>
      <c r="C2" s="90">
        <f>C1+1</f>
        <v>2</v>
      </c>
      <c r="D2" s="87" t="s">
        <v>100</v>
      </c>
      <c r="E2" s="87" t="s">
        <v>101</v>
      </c>
    </row>
    <row r="3" spans="1:5" x14ac:dyDescent="0.25">
      <c r="A3" s="86">
        <f t="shared" ref="A3:A34" si="0">A2+1</f>
        <v>3</v>
      </c>
      <c r="B3" s="88" t="s">
        <v>27</v>
      </c>
      <c r="C3" s="90">
        <f t="shared" ref="C3:C39" si="1">C2+1</f>
        <v>3</v>
      </c>
      <c r="D3" s="87">
        <v>78</v>
      </c>
      <c r="E3" s="87" t="s">
        <v>102</v>
      </c>
    </row>
    <row r="4" spans="1:5" x14ac:dyDescent="0.25">
      <c r="A4" s="86">
        <f t="shared" si="0"/>
        <v>4</v>
      </c>
      <c r="B4" s="88" t="s">
        <v>36</v>
      </c>
      <c r="C4" s="90">
        <f t="shared" si="1"/>
        <v>4</v>
      </c>
      <c r="D4" s="87" t="s">
        <v>103</v>
      </c>
      <c r="E4" s="87" t="s">
        <v>104</v>
      </c>
    </row>
    <row r="5" spans="1:5" x14ac:dyDescent="0.25">
      <c r="A5" s="86">
        <f t="shared" si="0"/>
        <v>5</v>
      </c>
      <c r="B5" s="88" t="s">
        <v>37</v>
      </c>
      <c r="C5" s="90">
        <f t="shared" si="1"/>
        <v>5</v>
      </c>
      <c r="D5" s="87">
        <v>98</v>
      </c>
      <c r="E5" s="87" t="s">
        <v>106</v>
      </c>
    </row>
    <row r="6" spans="1:5" x14ac:dyDescent="0.25">
      <c r="A6" s="86">
        <f t="shared" si="0"/>
        <v>6</v>
      </c>
      <c r="B6" s="88" t="s">
        <v>38</v>
      </c>
      <c r="C6" s="90">
        <f t="shared" si="1"/>
        <v>6</v>
      </c>
      <c r="D6" s="87">
        <v>97</v>
      </c>
      <c r="E6" s="87" t="s">
        <v>107</v>
      </c>
    </row>
    <row r="7" spans="1:5" x14ac:dyDescent="0.25">
      <c r="A7" s="86">
        <f t="shared" si="0"/>
        <v>7</v>
      </c>
      <c r="B7" s="88" t="s">
        <v>39</v>
      </c>
      <c r="C7" s="90">
        <f t="shared" si="1"/>
        <v>7</v>
      </c>
      <c r="D7" s="87" t="s">
        <v>108</v>
      </c>
      <c r="E7" s="87" t="s">
        <v>109</v>
      </c>
    </row>
    <row r="8" spans="1:5" x14ac:dyDescent="0.25">
      <c r="A8" s="86">
        <f t="shared" si="0"/>
        <v>8</v>
      </c>
      <c r="B8" s="88" t="s">
        <v>77</v>
      </c>
      <c r="C8" s="90">
        <f t="shared" si="1"/>
        <v>8</v>
      </c>
      <c r="D8" s="87">
        <v>77</v>
      </c>
      <c r="E8" s="87" t="s">
        <v>110</v>
      </c>
    </row>
    <row r="9" spans="1:5" x14ac:dyDescent="0.25">
      <c r="A9" s="86">
        <f t="shared" si="0"/>
        <v>9</v>
      </c>
      <c r="B9" s="88" t="s">
        <v>40</v>
      </c>
      <c r="C9" s="90">
        <f t="shared" si="1"/>
        <v>9</v>
      </c>
      <c r="D9" s="87">
        <v>41</v>
      </c>
      <c r="E9" s="87" t="s">
        <v>111</v>
      </c>
    </row>
    <row r="10" spans="1:5" x14ac:dyDescent="0.25">
      <c r="A10" s="86">
        <f t="shared" si="0"/>
        <v>10</v>
      </c>
      <c r="B10" s="88" t="s">
        <v>32</v>
      </c>
      <c r="C10" s="90">
        <f t="shared" si="1"/>
        <v>10</v>
      </c>
      <c r="D10" s="87" t="s">
        <v>112</v>
      </c>
      <c r="E10" s="87" t="s">
        <v>113</v>
      </c>
    </row>
    <row r="11" spans="1:5" x14ac:dyDescent="0.25">
      <c r="A11" s="86">
        <f t="shared" si="0"/>
        <v>11</v>
      </c>
      <c r="B11" s="88" t="s">
        <v>33</v>
      </c>
      <c r="C11" s="90">
        <f t="shared" si="1"/>
        <v>11</v>
      </c>
      <c r="D11" s="87">
        <v>63</v>
      </c>
      <c r="E11" s="87" t="s">
        <v>114</v>
      </c>
    </row>
    <row r="12" spans="1:5" x14ac:dyDescent="0.25">
      <c r="A12" s="86">
        <f t="shared" si="0"/>
        <v>12</v>
      </c>
      <c r="B12" s="88" t="s">
        <v>34</v>
      </c>
      <c r="C12" s="90">
        <f t="shared" si="1"/>
        <v>12</v>
      </c>
      <c r="D12" s="87">
        <v>73</v>
      </c>
      <c r="E12" s="87" t="s">
        <v>115</v>
      </c>
    </row>
    <row r="13" spans="1:5" x14ac:dyDescent="0.25">
      <c r="A13" s="86">
        <f t="shared" si="0"/>
        <v>13</v>
      </c>
      <c r="B13" s="88" t="s">
        <v>6</v>
      </c>
      <c r="C13" s="90">
        <f t="shared" si="1"/>
        <v>13</v>
      </c>
      <c r="D13" s="87" t="s">
        <v>116</v>
      </c>
      <c r="E13" s="87" t="s">
        <v>117</v>
      </c>
    </row>
    <row r="14" spans="1:5" x14ac:dyDescent="0.25">
      <c r="A14" s="86">
        <f t="shared" si="0"/>
        <v>14</v>
      </c>
      <c r="B14" s="88" t="s">
        <v>18</v>
      </c>
      <c r="C14" s="90">
        <f t="shared" si="1"/>
        <v>14</v>
      </c>
      <c r="D14" s="87">
        <v>49</v>
      </c>
      <c r="E14" s="87" t="s">
        <v>118</v>
      </c>
    </row>
    <row r="15" spans="1:5" x14ac:dyDescent="0.25">
      <c r="A15" s="86">
        <f t="shared" si="0"/>
        <v>15</v>
      </c>
      <c r="B15" s="88" t="s">
        <v>19</v>
      </c>
      <c r="C15" s="90">
        <f t="shared" si="1"/>
        <v>15</v>
      </c>
      <c r="D15" s="87">
        <v>70</v>
      </c>
      <c r="E15" s="87" t="s">
        <v>119</v>
      </c>
    </row>
    <row r="16" spans="1:5" x14ac:dyDescent="0.25">
      <c r="A16" s="86">
        <f t="shared" si="0"/>
        <v>16</v>
      </c>
      <c r="B16" s="88" t="s">
        <v>22</v>
      </c>
      <c r="C16" s="90">
        <f t="shared" si="1"/>
        <v>16</v>
      </c>
      <c r="D16" s="87">
        <v>90</v>
      </c>
      <c r="E16" s="87" t="s">
        <v>120</v>
      </c>
    </row>
    <row r="17" spans="1:5" x14ac:dyDescent="0.25">
      <c r="A17" s="86">
        <f t="shared" si="0"/>
        <v>17</v>
      </c>
      <c r="B17" s="88" t="s">
        <v>7</v>
      </c>
      <c r="C17" s="90">
        <f t="shared" si="1"/>
        <v>17</v>
      </c>
      <c r="D17" s="87">
        <v>54</v>
      </c>
      <c r="E17" s="87" t="s">
        <v>121</v>
      </c>
    </row>
    <row r="18" spans="1:5" x14ac:dyDescent="0.25">
      <c r="A18" s="86">
        <f t="shared" si="0"/>
        <v>18</v>
      </c>
      <c r="B18" s="88" t="s">
        <v>172</v>
      </c>
      <c r="C18" s="90">
        <f t="shared" si="1"/>
        <v>18</v>
      </c>
      <c r="D18" s="87" t="s">
        <v>122</v>
      </c>
      <c r="E18" s="87" t="s">
        <v>123</v>
      </c>
    </row>
    <row r="19" spans="1:5" x14ac:dyDescent="0.25">
      <c r="A19" s="86">
        <f t="shared" si="0"/>
        <v>19</v>
      </c>
      <c r="B19" s="88" t="s">
        <v>16</v>
      </c>
      <c r="C19" s="90">
        <f t="shared" si="1"/>
        <v>19</v>
      </c>
      <c r="D19" s="87" t="s">
        <v>124</v>
      </c>
      <c r="E19" s="87" t="s">
        <v>125</v>
      </c>
    </row>
    <row r="20" spans="1:5" x14ac:dyDescent="0.25">
      <c r="A20" s="86">
        <f t="shared" si="0"/>
        <v>20</v>
      </c>
      <c r="B20" s="88" t="s">
        <v>8</v>
      </c>
      <c r="C20" s="90">
        <f t="shared" si="1"/>
        <v>20</v>
      </c>
      <c r="D20" s="87" t="s">
        <v>126</v>
      </c>
      <c r="E20" s="87" t="s">
        <v>127</v>
      </c>
    </row>
    <row r="21" spans="1:5" x14ac:dyDescent="0.25">
      <c r="A21" s="86">
        <f t="shared" si="0"/>
        <v>21</v>
      </c>
      <c r="B21" s="88" t="s">
        <v>167</v>
      </c>
      <c r="C21" s="90">
        <f t="shared" si="1"/>
        <v>21</v>
      </c>
      <c r="D21" s="87">
        <v>47</v>
      </c>
      <c r="E21" s="87" t="s">
        <v>128</v>
      </c>
    </row>
    <row r="22" spans="1:5" x14ac:dyDescent="0.25">
      <c r="A22" s="86">
        <f t="shared" si="0"/>
        <v>22</v>
      </c>
      <c r="B22" s="88" t="s">
        <v>68</v>
      </c>
      <c r="C22" s="90">
        <f t="shared" si="1"/>
        <v>22</v>
      </c>
      <c r="D22" s="87" t="s">
        <v>129</v>
      </c>
      <c r="E22" s="87" t="s">
        <v>130</v>
      </c>
    </row>
    <row r="23" spans="1:5" x14ac:dyDescent="0.25">
      <c r="A23" s="86">
        <f t="shared" si="0"/>
        <v>23</v>
      </c>
      <c r="B23" s="88" t="s">
        <v>23</v>
      </c>
      <c r="C23" s="90">
        <f t="shared" si="1"/>
        <v>23</v>
      </c>
      <c r="D23" s="87">
        <v>40</v>
      </c>
      <c r="E23" s="87" t="s">
        <v>131</v>
      </c>
    </row>
    <row r="24" spans="1:5" x14ac:dyDescent="0.25">
      <c r="A24" s="86">
        <f t="shared" si="0"/>
        <v>24</v>
      </c>
      <c r="B24" s="88" t="s">
        <v>29</v>
      </c>
      <c r="C24" s="90">
        <f t="shared" si="1"/>
        <v>24</v>
      </c>
      <c r="D24" s="87">
        <v>42</v>
      </c>
      <c r="E24" s="87" t="s">
        <v>132</v>
      </c>
    </row>
    <row r="25" spans="1:5" x14ac:dyDescent="0.25">
      <c r="A25" s="86">
        <f t="shared" si="0"/>
        <v>25</v>
      </c>
      <c r="B25" s="88" t="s">
        <v>30</v>
      </c>
      <c r="C25" s="90">
        <f t="shared" si="1"/>
        <v>25</v>
      </c>
      <c r="D25" s="87">
        <v>84</v>
      </c>
      <c r="E25" s="87" t="s">
        <v>133</v>
      </c>
    </row>
    <row r="26" spans="1:5" x14ac:dyDescent="0.25">
      <c r="A26" s="86">
        <f t="shared" si="0"/>
        <v>26</v>
      </c>
      <c r="B26" s="88" t="s">
        <v>43</v>
      </c>
      <c r="C26" s="90">
        <f t="shared" si="1"/>
        <v>26</v>
      </c>
      <c r="D26" s="87">
        <v>62</v>
      </c>
      <c r="E26" s="87" t="s">
        <v>134</v>
      </c>
    </row>
    <row r="27" spans="1:5" x14ac:dyDescent="0.25">
      <c r="A27" s="86">
        <f t="shared" si="0"/>
        <v>27</v>
      </c>
      <c r="B27" s="88" t="s">
        <v>44</v>
      </c>
      <c r="C27" s="90">
        <f t="shared" si="1"/>
        <v>27</v>
      </c>
      <c r="D27" s="87" t="s">
        <v>135</v>
      </c>
      <c r="E27" s="87" t="s">
        <v>136</v>
      </c>
    </row>
    <row r="28" spans="1:5" x14ac:dyDescent="0.25">
      <c r="A28" s="86">
        <f t="shared" si="0"/>
        <v>28</v>
      </c>
      <c r="B28" s="88" t="s">
        <v>12</v>
      </c>
      <c r="C28" s="90">
        <f t="shared" si="1"/>
        <v>28</v>
      </c>
      <c r="D28" s="87" t="s">
        <v>137</v>
      </c>
      <c r="E28" s="87" t="s">
        <v>138</v>
      </c>
    </row>
    <row r="29" spans="1:5" x14ac:dyDescent="0.25">
      <c r="A29" s="86">
        <f t="shared" si="0"/>
        <v>29</v>
      </c>
      <c r="B29" s="88" t="s">
        <v>49</v>
      </c>
      <c r="C29" s="90">
        <f t="shared" si="1"/>
        <v>29</v>
      </c>
      <c r="D29" s="87">
        <v>44</v>
      </c>
      <c r="E29" s="87" t="s">
        <v>139</v>
      </c>
    </row>
    <row r="30" spans="1:5" x14ac:dyDescent="0.25">
      <c r="A30" s="86">
        <f t="shared" si="0"/>
        <v>30</v>
      </c>
      <c r="B30" s="88" t="s">
        <v>31</v>
      </c>
      <c r="C30" s="90">
        <f t="shared" si="1"/>
        <v>30</v>
      </c>
      <c r="D30" s="87" t="s">
        <v>140</v>
      </c>
      <c r="E30" s="87" t="s">
        <v>141</v>
      </c>
    </row>
    <row r="31" spans="1:5" x14ac:dyDescent="0.25">
      <c r="A31" s="86">
        <f t="shared" si="0"/>
        <v>31</v>
      </c>
      <c r="B31" s="88" t="s">
        <v>50</v>
      </c>
      <c r="C31" s="90">
        <f t="shared" si="1"/>
        <v>31</v>
      </c>
      <c r="D31" s="87">
        <v>59</v>
      </c>
      <c r="E31" s="87" t="s">
        <v>143</v>
      </c>
    </row>
    <row r="32" spans="1:5" x14ac:dyDescent="0.25">
      <c r="A32" s="86">
        <f t="shared" si="0"/>
        <v>32</v>
      </c>
      <c r="B32" s="88" t="s">
        <v>89</v>
      </c>
      <c r="C32" s="90">
        <f t="shared" si="1"/>
        <v>32</v>
      </c>
      <c r="D32" s="87" t="s">
        <v>144</v>
      </c>
      <c r="E32" s="87" t="s">
        <v>145</v>
      </c>
    </row>
    <row r="33" spans="1:5" x14ac:dyDescent="0.25">
      <c r="A33" s="86">
        <f t="shared" si="0"/>
        <v>33</v>
      </c>
      <c r="B33" s="89" t="s">
        <v>53</v>
      </c>
      <c r="C33" s="90">
        <f t="shared" si="1"/>
        <v>33</v>
      </c>
      <c r="D33" s="87" t="s">
        <v>146</v>
      </c>
      <c r="E33" s="87" t="s">
        <v>147</v>
      </c>
    </row>
    <row r="34" spans="1:5" x14ac:dyDescent="0.25">
      <c r="A34" s="86">
        <f t="shared" si="0"/>
        <v>34</v>
      </c>
      <c r="B34" s="88" t="s">
        <v>54</v>
      </c>
      <c r="C34" s="90">
        <f t="shared" si="1"/>
        <v>34</v>
      </c>
      <c r="D34" s="87">
        <v>58</v>
      </c>
      <c r="E34" s="87" t="s">
        <v>148</v>
      </c>
    </row>
    <row r="35" spans="1:5" x14ac:dyDescent="0.25">
      <c r="C35" s="90">
        <f t="shared" si="1"/>
        <v>35</v>
      </c>
      <c r="D35" s="87">
        <v>71</v>
      </c>
      <c r="E35" s="87" t="s">
        <v>149</v>
      </c>
    </row>
    <row r="36" spans="1:5" x14ac:dyDescent="0.25">
      <c r="C36" s="90">
        <f t="shared" si="1"/>
        <v>36</v>
      </c>
      <c r="D36" s="87">
        <v>56</v>
      </c>
      <c r="E36" s="87" t="s">
        <v>150</v>
      </c>
    </row>
    <row r="37" spans="1:5" x14ac:dyDescent="0.25">
      <c r="C37" s="90">
        <f t="shared" si="1"/>
        <v>37</v>
      </c>
      <c r="D37" s="87" t="s">
        <v>151</v>
      </c>
      <c r="E37" s="87" t="s">
        <v>152</v>
      </c>
    </row>
    <row r="38" spans="1:5" x14ac:dyDescent="0.25">
      <c r="C38" s="90">
        <f t="shared" si="1"/>
        <v>38</v>
      </c>
      <c r="D38" s="87" t="s">
        <v>153</v>
      </c>
      <c r="E38" s="87" t="s">
        <v>154</v>
      </c>
    </row>
    <row r="39" spans="1:5" x14ac:dyDescent="0.25">
      <c r="C39" s="90">
        <f t="shared" si="1"/>
        <v>39</v>
      </c>
      <c r="D39" s="87">
        <v>93</v>
      </c>
      <c r="E39" s="87" t="s">
        <v>155</v>
      </c>
    </row>
    <row r="44" spans="1:5" x14ac:dyDescent="0.25">
      <c r="A44" s="69">
        <v>1</v>
      </c>
      <c r="B44" s="65" t="s">
        <v>10</v>
      </c>
    </row>
    <row r="45" spans="1:5" x14ac:dyDescent="0.25">
      <c r="A45" s="69">
        <f>A44+1</f>
        <v>2</v>
      </c>
      <c r="B45" s="65" t="s">
        <v>42</v>
      </c>
    </row>
    <row r="46" spans="1:5" x14ac:dyDescent="0.25">
      <c r="A46" s="69">
        <f t="shared" ref="A46:A95" si="2">A45+1</f>
        <v>3</v>
      </c>
      <c r="B46" s="65" t="s">
        <v>27</v>
      </c>
    </row>
    <row r="47" spans="1:5" x14ac:dyDescent="0.25">
      <c r="A47" s="69">
        <f t="shared" si="2"/>
        <v>4</v>
      </c>
      <c r="B47" s="66" t="s">
        <v>28</v>
      </c>
    </row>
    <row r="48" spans="1:5" x14ac:dyDescent="0.25">
      <c r="A48" s="69">
        <f t="shared" si="2"/>
        <v>5</v>
      </c>
      <c r="B48" s="65" t="s">
        <v>36</v>
      </c>
    </row>
    <row r="49" spans="1:2" x14ac:dyDescent="0.25">
      <c r="A49" s="69">
        <f t="shared" si="2"/>
        <v>6</v>
      </c>
      <c r="B49" s="65" t="s">
        <v>37</v>
      </c>
    </row>
    <row r="50" spans="1:2" x14ac:dyDescent="0.25">
      <c r="A50" s="69">
        <f t="shared" si="2"/>
        <v>7</v>
      </c>
      <c r="B50" s="65" t="s">
        <v>38</v>
      </c>
    </row>
    <row r="51" spans="1:2" x14ac:dyDescent="0.25">
      <c r="A51" s="69">
        <f t="shared" si="2"/>
        <v>8</v>
      </c>
      <c r="B51" s="65" t="s">
        <v>39</v>
      </c>
    </row>
    <row r="52" spans="1:2" x14ac:dyDescent="0.25">
      <c r="A52" s="69">
        <f t="shared" si="2"/>
        <v>9</v>
      </c>
      <c r="B52" s="65" t="s">
        <v>77</v>
      </c>
    </row>
    <row r="53" spans="1:2" x14ac:dyDescent="0.25">
      <c r="A53" s="69">
        <f t="shared" si="2"/>
        <v>10</v>
      </c>
      <c r="B53" s="67" t="s">
        <v>85</v>
      </c>
    </row>
    <row r="54" spans="1:2" x14ac:dyDescent="0.25">
      <c r="A54" s="69">
        <f t="shared" si="2"/>
        <v>11</v>
      </c>
      <c r="B54" s="65" t="s">
        <v>40</v>
      </c>
    </row>
    <row r="55" spans="1:2" x14ac:dyDescent="0.25">
      <c r="A55" s="69">
        <f t="shared" si="2"/>
        <v>12</v>
      </c>
      <c r="B55" s="65" t="s">
        <v>32</v>
      </c>
    </row>
    <row r="56" spans="1:2" x14ac:dyDescent="0.25">
      <c r="A56" s="69">
        <f t="shared" si="2"/>
        <v>13</v>
      </c>
      <c r="B56" s="65" t="s">
        <v>74</v>
      </c>
    </row>
    <row r="57" spans="1:2" x14ac:dyDescent="0.25">
      <c r="A57" s="69">
        <f t="shared" si="2"/>
        <v>14</v>
      </c>
      <c r="B57" s="65" t="s">
        <v>33</v>
      </c>
    </row>
    <row r="58" spans="1:2" x14ac:dyDescent="0.25">
      <c r="A58" s="69">
        <f t="shared" si="2"/>
        <v>15</v>
      </c>
      <c r="B58" s="65" t="s">
        <v>34</v>
      </c>
    </row>
    <row r="59" spans="1:2" x14ac:dyDescent="0.25">
      <c r="A59" s="69">
        <f t="shared" si="2"/>
        <v>16</v>
      </c>
      <c r="B59" s="65" t="s">
        <v>75</v>
      </c>
    </row>
    <row r="60" spans="1:2" x14ac:dyDescent="0.25">
      <c r="A60" s="69">
        <f t="shared" si="2"/>
        <v>17</v>
      </c>
      <c r="B60" s="65" t="s">
        <v>6</v>
      </c>
    </row>
    <row r="61" spans="1:2" x14ac:dyDescent="0.25">
      <c r="A61" s="69">
        <f t="shared" si="2"/>
        <v>18</v>
      </c>
      <c r="B61" s="65" t="s">
        <v>18</v>
      </c>
    </row>
    <row r="62" spans="1:2" x14ac:dyDescent="0.25">
      <c r="A62" s="69">
        <f t="shared" si="2"/>
        <v>19</v>
      </c>
      <c r="B62" s="66" t="s">
        <v>21</v>
      </c>
    </row>
    <row r="63" spans="1:2" x14ac:dyDescent="0.25">
      <c r="A63" s="69">
        <f t="shared" si="2"/>
        <v>20</v>
      </c>
      <c r="B63" s="65" t="s">
        <v>19</v>
      </c>
    </row>
    <row r="64" spans="1:2" x14ac:dyDescent="0.25">
      <c r="A64" s="69">
        <f t="shared" si="2"/>
        <v>21</v>
      </c>
      <c r="B64" s="65" t="s">
        <v>22</v>
      </c>
    </row>
    <row r="65" spans="1:2" x14ac:dyDescent="0.25">
      <c r="A65" s="69">
        <f t="shared" si="2"/>
        <v>22</v>
      </c>
      <c r="B65" s="65" t="s">
        <v>70</v>
      </c>
    </row>
    <row r="66" spans="1:2" x14ac:dyDescent="0.25">
      <c r="A66" s="69">
        <f t="shared" si="2"/>
        <v>23</v>
      </c>
      <c r="B66" s="65" t="s">
        <v>66</v>
      </c>
    </row>
    <row r="67" spans="1:2" x14ac:dyDescent="0.25">
      <c r="A67" s="69">
        <f t="shared" si="2"/>
        <v>24</v>
      </c>
      <c r="B67" s="65" t="s">
        <v>7</v>
      </c>
    </row>
    <row r="68" spans="1:2" x14ac:dyDescent="0.25">
      <c r="A68" s="69">
        <f t="shared" si="2"/>
        <v>25</v>
      </c>
      <c r="B68" s="65" t="s">
        <v>172</v>
      </c>
    </row>
    <row r="69" spans="1:2" x14ac:dyDescent="0.25">
      <c r="A69" s="69">
        <f t="shared" si="2"/>
        <v>26</v>
      </c>
      <c r="B69" s="65" t="s">
        <v>16</v>
      </c>
    </row>
    <row r="70" spans="1:2" x14ac:dyDescent="0.25">
      <c r="A70" s="69">
        <f t="shared" si="2"/>
        <v>27</v>
      </c>
      <c r="B70" s="65" t="s">
        <v>8</v>
      </c>
    </row>
    <row r="71" spans="1:2" x14ac:dyDescent="0.25">
      <c r="A71" s="69">
        <f t="shared" si="2"/>
        <v>28</v>
      </c>
      <c r="B71" s="67" t="s">
        <v>166</v>
      </c>
    </row>
    <row r="72" spans="1:2" x14ac:dyDescent="0.25">
      <c r="A72" s="69">
        <f t="shared" si="2"/>
        <v>29</v>
      </c>
      <c r="B72" s="65" t="s">
        <v>23</v>
      </c>
    </row>
    <row r="73" spans="1:2" x14ac:dyDescent="0.25">
      <c r="A73" s="69">
        <f t="shared" si="2"/>
        <v>30</v>
      </c>
      <c r="B73" s="67" t="s">
        <v>25</v>
      </c>
    </row>
    <row r="74" spans="1:2" x14ac:dyDescent="0.25">
      <c r="A74" s="69">
        <f t="shared" si="2"/>
        <v>31</v>
      </c>
      <c r="B74" s="67" t="s">
        <v>164</v>
      </c>
    </row>
    <row r="75" spans="1:2" x14ac:dyDescent="0.25">
      <c r="A75" s="69">
        <f t="shared" si="2"/>
        <v>32</v>
      </c>
      <c r="B75" s="65" t="s">
        <v>68</v>
      </c>
    </row>
    <row r="76" spans="1:2" x14ac:dyDescent="0.25">
      <c r="A76" s="69">
        <f t="shared" si="2"/>
        <v>33</v>
      </c>
      <c r="B76" s="67" t="s">
        <v>72</v>
      </c>
    </row>
    <row r="77" spans="1:2" x14ac:dyDescent="0.25">
      <c r="A77" s="69">
        <f t="shared" si="2"/>
        <v>34</v>
      </c>
      <c r="B77" s="65" t="s">
        <v>29</v>
      </c>
    </row>
    <row r="78" spans="1:2" x14ac:dyDescent="0.25">
      <c r="A78" s="69">
        <f t="shared" si="2"/>
        <v>35</v>
      </c>
      <c r="B78" s="67" t="s">
        <v>30</v>
      </c>
    </row>
    <row r="79" spans="1:2" x14ac:dyDescent="0.25">
      <c r="A79" s="69">
        <f t="shared" si="2"/>
        <v>36</v>
      </c>
      <c r="B79" s="65" t="s">
        <v>43</v>
      </c>
    </row>
    <row r="80" spans="1:2" x14ac:dyDescent="0.25">
      <c r="A80" s="69">
        <f t="shared" si="2"/>
        <v>37</v>
      </c>
      <c r="B80" s="65" t="s">
        <v>76</v>
      </c>
    </row>
    <row r="81" spans="1:2" x14ac:dyDescent="0.25">
      <c r="A81" s="69">
        <f t="shared" si="2"/>
        <v>38</v>
      </c>
      <c r="B81" s="65" t="s">
        <v>44</v>
      </c>
    </row>
    <row r="82" spans="1:2" x14ac:dyDescent="0.25">
      <c r="A82" s="69">
        <f t="shared" si="2"/>
        <v>39</v>
      </c>
      <c r="B82" s="68" t="s">
        <v>46</v>
      </c>
    </row>
    <row r="83" spans="1:2" x14ac:dyDescent="0.25">
      <c r="A83" s="69">
        <f t="shared" si="2"/>
        <v>40</v>
      </c>
      <c r="B83" s="68" t="s">
        <v>48</v>
      </c>
    </row>
    <row r="84" spans="1:2" x14ac:dyDescent="0.25">
      <c r="A84" s="69">
        <f t="shared" si="2"/>
        <v>41</v>
      </c>
      <c r="B84" s="67" t="s">
        <v>12</v>
      </c>
    </row>
    <row r="85" spans="1:2" x14ac:dyDescent="0.25">
      <c r="A85" s="69">
        <f t="shared" si="2"/>
        <v>42</v>
      </c>
      <c r="B85" s="66" t="s">
        <v>14</v>
      </c>
    </row>
    <row r="86" spans="1:2" x14ac:dyDescent="0.25">
      <c r="A86" s="69">
        <f t="shared" si="2"/>
        <v>43</v>
      </c>
      <c r="B86" s="65" t="s">
        <v>49</v>
      </c>
    </row>
    <row r="87" spans="1:2" x14ac:dyDescent="0.25">
      <c r="A87" s="69">
        <f t="shared" si="2"/>
        <v>44</v>
      </c>
      <c r="B87" s="67" t="s">
        <v>31</v>
      </c>
    </row>
    <row r="88" spans="1:2" x14ac:dyDescent="0.25">
      <c r="A88" s="69">
        <f t="shared" si="2"/>
        <v>45</v>
      </c>
      <c r="B88" s="65" t="s">
        <v>50</v>
      </c>
    </row>
    <row r="89" spans="1:2" x14ac:dyDescent="0.25">
      <c r="A89" s="69">
        <f t="shared" si="2"/>
        <v>46</v>
      </c>
      <c r="B89" s="67" t="s">
        <v>89</v>
      </c>
    </row>
    <row r="90" spans="1:2" x14ac:dyDescent="0.25">
      <c r="A90" s="69">
        <f t="shared" si="2"/>
        <v>47</v>
      </c>
      <c r="B90" s="65" t="s">
        <v>79</v>
      </c>
    </row>
    <row r="91" spans="1:2" x14ac:dyDescent="0.25">
      <c r="A91" s="69">
        <f t="shared" si="2"/>
        <v>48</v>
      </c>
      <c r="B91" s="67" t="s">
        <v>81</v>
      </c>
    </row>
    <row r="92" spans="1:2" x14ac:dyDescent="0.25">
      <c r="A92" s="69">
        <f t="shared" si="2"/>
        <v>49</v>
      </c>
      <c r="B92" s="67" t="s">
        <v>83</v>
      </c>
    </row>
    <row r="93" spans="1:2" x14ac:dyDescent="0.25">
      <c r="A93" s="69">
        <f t="shared" si="2"/>
        <v>50</v>
      </c>
      <c r="B93" s="66" t="s">
        <v>52</v>
      </c>
    </row>
    <row r="94" spans="1:2" x14ac:dyDescent="0.25">
      <c r="A94" s="69">
        <f t="shared" si="2"/>
        <v>51</v>
      </c>
      <c r="B94" s="65" t="s">
        <v>53</v>
      </c>
    </row>
    <row r="95" spans="1:2" x14ac:dyDescent="0.25">
      <c r="A95" s="69">
        <f t="shared" si="2"/>
        <v>52</v>
      </c>
      <c r="B95" s="65" t="s">
        <v>54</v>
      </c>
    </row>
  </sheetData>
  <sortState ref="B45:B96">
    <sortCondition ref="B4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Contenido</vt:lpstr>
      <vt:lpstr>Admitidos</vt:lpstr>
      <vt:lpstr>Llamados</vt:lpstr>
      <vt:lpstr>Minorías</vt:lpstr>
      <vt:lpstr>Tendencia</vt:lpstr>
      <vt:lpstr>Cupos</vt:lpstr>
      <vt:lpstr>CONVENCIONES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2013-08-13T14:39:18Z</dcterms:modified>
</cp:coreProperties>
</file>