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9.xml" ContentType="application/vnd.ms-excel.controlpropertie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workbookPassword="CD78" lockStructure="1"/>
  <bookViews>
    <workbookView xWindow="360" yWindow="1200" windowWidth="14880" windowHeight="6915" tabRatio="487"/>
  </bookViews>
  <sheets>
    <sheet name="Contenido" sheetId="12" r:id="rId1"/>
    <sheet name="Genero" sheetId="2" r:id="rId2"/>
    <sheet name="Edad" sheetId="3" r:id="rId3"/>
    <sheet name="Estrato" sheetId="4" r:id="rId4"/>
    <sheet name="Region" sheetId="5" r:id="rId5"/>
    <sheet name="Departamento" sheetId="7" r:id="rId6"/>
    <sheet name="Municipios" sheetId="8" r:id="rId7"/>
    <sheet name="Tipo_Colegio" sheetId="9" r:id="rId8"/>
    <sheet name="Tendencia_Region" sheetId="14" r:id="rId9"/>
    <sheet name="Tendencia_Municipios" sheetId="15" r:id="rId10"/>
    <sheet name="Tendencia_Programa" sheetId="10" r:id="rId11"/>
    <sheet name="CONVENCIONES" sheetId="13" state="hidden" r:id="rId12"/>
  </sheets>
  <definedNames>
    <definedName name="_xlnm._FilterDatabase" localSheetId="11" hidden="1">CONVENCIONES!$A$18:$D$18</definedName>
    <definedName name="_xlnm._FilterDatabase" localSheetId="2" hidden="1">Edad!$C$65:$R$65</definedName>
    <definedName name="_xlnm._FilterDatabase" localSheetId="3" hidden="1">Estrato!$C$63:$L$64</definedName>
    <definedName name="_xlnm._FilterDatabase" localSheetId="6" hidden="1">Municipios!$C$66:$T$66</definedName>
    <definedName name="_xlnm._FilterDatabase" localSheetId="4" hidden="1">Region!$C$22:$H$22</definedName>
    <definedName name="_xlnm._FilterDatabase" localSheetId="7" hidden="1">Tipo_Colegio!$C$25:$K$26</definedName>
  </definedNames>
  <calcPr calcId="145621"/>
</workbook>
</file>

<file path=xl/calcChain.xml><?xml version="1.0" encoding="utf-8"?>
<calcChain xmlns="http://schemas.openxmlformats.org/spreadsheetml/2006/main">
  <c r="C6" i="10" l="1"/>
  <c r="J93" i="2" l="1"/>
  <c r="I93" i="2"/>
  <c r="G93" i="2"/>
  <c r="F93" i="2"/>
  <c r="K92" i="2"/>
  <c r="H92" i="2"/>
  <c r="K91" i="2"/>
  <c r="H91" i="2"/>
  <c r="K90" i="2"/>
  <c r="H90" i="2"/>
  <c r="K89" i="2"/>
  <c r="H89" i="2"/>
  <c r="K88" i="2"/>
  <c r="H88" i="2"/>
  <c r="K87" i="2"/>
  <c r="H87" i="2"/>
  <c r="K86" i="2"/>
  <c r="H86" i="2"/>
  <c r="K85" i="2"/>
  <c r="H85" i="2"/>
  <c r="K84" i="2"/>
  <c r="H84" i="2"/>
  <c r="K83" i="2"/>
  <c r="H83" i="2"/>
  <c r="G82" i="2"/>
  <c r="F82" i="2"/>
  <c r="J82" i="2"/>
  <c r="I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K72" i="2"/>
  <c r="H72" i="2"/>
  <c r="K71" i="2"/>
  <c r="H71" i="2"/>
  <c r="K70" i="2"/>
  <c r="H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1" i="2"/>
  <c r="H61" i="2"/>
  <c r="J60" i="2"/>
  <c r="I60" i="2"/>
  <c r="G60" i="2"/>
  <c r="F60" i="2"/>
  <c r="K59" i="2"/>
  <c r="H59" i="2"/>
  <c r="K58" i="2"/>
  <c r="H58" i="2"/>
  <c r="K57" i="2"/>
  <c r="H57" i="2"/>
  <c r="K93" i="2" l="1"/>
  <c r="H60" i="2"/>
  <c r="K60" i="2"/>
  <c r="H93" i="2"/>
  <c r="F95" i="2"/>
  <c r="H82" i="2"/>
  <c r="G95" i="2"/>
  <c r="J95" i="2"/>
  <c r="I95" i="2"/>
  <c r="K82" i="2"/>
  <c r="K95" i="2" l="1"/>
  <c r="H95" i="2"/>
  <c r="K19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F79" i="10" l="1"/>
  <c r="J79" i="10"/>
  <c r="N79" i="10"/>
  <c r="R79" i="10"/>
  <c r="V79" i="10"/>
  <c r="M18" i="10"/>
  <c r="O18" i="10"/>
  <c r="Q18" i="10"/>
  <c r="M19" i="10"/>
  <c r="O19" i="10"/>
  <c r="Q19" i="10"/>
  <c r="H79" i="10"/>
  <c r="P79" i="10"/>
  <c r="X79" i="10"/>
  <c r="L18" i="10"/>
  <c r="N18" i="10"/>
  <c r="P18" i="10"/>
  <c r="R18" i="10"/>
  <c r="L19" i="10"/>
  <c r="N19" i="10"/>
  <c r="P19" i="10"/>
  <c r="R19" i="10"/>
  <c r="J18" i="10"/>
  <c r="J19" i="10"/>
  <c r="I18" i="10"/>
  <c r="K18" i="10"/>
  <c r="I19" i="10"/>
  <c r="L79" i="10"/>
  <c r="T79" i="10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K15" i="14" l="1"/>
  <c r="K22" i="14"/>
  <c r="K21" i="14"/>
  <c r="K20" i="14"/>
  <c r="K19" i="14"/>
  <c r="K18" i="14"/>
  <c r="K17" i="14"/>
  <c r="K16" i="14"/>
  <c r="K14" i="14"/>
  <c r="K13" i="14"/>
  <c r="K12" i="14"/>
  <c r="K11" i="14"/>
  <c r="K10" i="14"/>
  <c r="K9" i="14"/>
  <c r="K8" i="14"/>
  <c r="K7" i="14"/>
  <c r="K6" i="14"/>
  <c r="K5" i="14"/>
  <c r="J58" i="9" l="1"/>
  <c r="I58" i="9"/>
  <c r="G58" i="9"/>
  <c r="F58" i="9"/>
  <c r="K57" i="9"/>
  <c r="H57" i="9"/>
  <c r="K56" i="9"/>
  <c r="H56" i="9"/>
  <c r="K55" i="9"/>
  <c r="H55" i="9"/>
  <c r="K54" i="9"/>
  <c r="H54" i="9"/>
  <c r="K53" i="9"/>
  <c r="H53" i="9"/>
  <c r="K52" i="9"/>
  <c r="H52" i="9"/>
  <c r="K51" i="9"/>
  <c r="H51" i="9"/>
  <c r="K50" i="9"/>
  <c r="H50" i="9"/>
  <c r="K49" i="9"/>
  <c r="H49" i="9"/>
  <c r="K48" i="9"/>
  <c r="H48" i="9"/>
  <c r="K47" i="9"/>
  <c r="H47" i="9"/>
  <c r="K46" i="9"/>
  <c r="H46" i="9"/>
  <c r="K45" i="9"/>
  <c r="H45" i="9"/>
  <c r="K44" i="9"/>
  <c r="H44" i="9"/>
  <c r="K43" i="9"/>
  <c r="H43" i="9"/>
  <c r="K42" i="9"/>
  <c r="H42" i="9"/>
  <c r="K41" i="9"/>
  <c r="H41" i="9"/>
  <c r="K40" i="9"/>
  <c r="H40" i="9"/>
  <c r="K39" i="9"/>
  <c r="H39" i="9"/>
  <c r="K38" i="9"/>
  <c r="H38" i="9"/>
  <c r="K37" i="9"/>
  <c r="H37" i="9"/>
  <c r="K36" i="9"/>
  <c r="H36" i="9"/>
  <c r="K35" i="9"/>
  <c r="H35" i="9"/>
  <c r="K34" i="9"/>
  <c r="H34" i="9"/>
  <c r="K33" i="9"/>
  <c r="H33" i="9"/>
  <c r="K32" i="9"/>
  <c r="H32" i="9"/>
  <c r="K31" i="9"/>
  <c r="H31" i="9"/>
  <c r="K30" i="9"/>
  <c r="H30" i="9"/>
  <c r="K29" i="9"/>
  <c r="H29" i="9"/>
  <c r="K28" i="9"/>
  <c r="H28" i="9"/>
  <c r="K27" i="9"/>
  <c r="H27" i="9"/>
  <c r="K58" i="9" l="1"/>
  <c r="H58" i="9"/>
  <c r="S91" i="8" l="1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91" i="8" l="1"/>
  <c r="S58" i="8" l="1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58" i="8" l="1"/>
  <c r="D11" i="7" l="1"/>
  <c r="C12" i="7"/>
  <c r="T109" i="7"/>
  <c r="AB82" i="7"/>
  <c r="AB108" i="7"/>
  <c r="AB107" i="7"/>
  <c r="AB106" i="7"/>
  <c r="AB105" i="7"/>
  <c r="AB104" i="7"/>
  <c r="AB103" i="7"/>
  <c r="AB102" i="7"/>
  <c r="AB101" i="7"/>
  <c r="AB100" i="7"/>
  <c r="AB99" i="7"/>
  <c r="AB98" i="7"/>
  <c r="AB97" i="7"/>
  <c r="AB96" i="7"/>
  <c r="AB95" i="7"/>
  <c r="AB94" i="7"/>
  <c r="AB93" i="7"/>
  <c r="AB92" i="7"/>
  <c r="AB91" i="7"/>
  <c r="AB90" i="7"/>
  <c r="AB89" i="7"/>
  <c r="AB88" i="7"/>
  <c r="AB87" i="7"/>
  <c r="AB86" i="7"/>
  <c r="AB85" i="7"/>
  <c r="AB84" i="7"/>
  <c r="AB83" i="7"/>
  <c r="AA109" i="7"/>
  <c r="Z109" i="7"/>
  <c r="Y109" i="7"/>
  <c r="X109" i="7"/>
  <c r="W109" i="7"/>
  <c r="V109" i="7"/>
  <c r="U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B109" i="7" l="1"/>
  <c r="AH72" i="7"/>
  <c r="F26" i="5"/>
  <c r="F23" i="5"/>
  <c r="J48" i="5"/>
  <c r="J23" i="5"/>
  <c r="H53" i="5"/>
  <c r="J26" i="5" s="1"/>
  <c r="E53" i="5"/>
  <c r="G26" i="5" s="1"/>
  <c r="I52" i="5"/>
  <c r="F52" i="5"/>
  <c r="G52" i="5" s="1"/>
  <c r="I48" i="5"/>
  <c r="F48" i="5"/>
  <c r="G48" i="5" s="1"/>
  <c r="I41" i="5"/>
  <c r="J41" i="5" s="1"/>
  <c r="F41" i="5"/>
  <c r="I33" i="5"/>
  <c r="J33" i="5" s="1"/>
  <c r="F33" i="5"/>
  <c r="G33" i="5" s="1"/>
  <c r="I26" i="5"/>
  <c r="I23" i="5"/>
  <c r="G41" i="5" l="1"/>
  <c r="J52" i="5"/>
  <c r="G23" i="5"/>
  <c r="J17" i="4" l="1"/>
  <c r="I17" i="4"/>
  <c r="K89" i="4"/>
  <c r="J89" i="4"/>
  <c r="I89" i="4"/>
  <c r="H89" i="4"/>
  <c r="G89" i="4"/>
  <c r="F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89" i="4" l="1"/>
  <c r="K56" i="4"/>
  <c r="J56" i="4"/>
  <c r="I56" i="4"/>
  <c r="H56" i="4"/>
  <c r="G56" i="4"/>
  <c r="F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56" i="4" l="1"/>
  <c r="Q90" i="3" l="1"/>
  <c r="P90" i="3"/>
  <c r="O90" i="3"/>
  <c r="N90" i="3"/>
  <c r="M90" i="3"/>
  <c r="L90" i="3"/>
  <c r="K90" i="3"/>
  <c r="J90" i="3"/>
  <c r="I90" i="3"/>
  <c r="H90" i="3"/>
  <c r="G90" i="3"/>
  <c r="F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G58" i="3"/>
  <c r="Q58" i="3"/>
  <c r="P58" i="3"/>
  <c r="O58" i="3"/>
  <c r="N58" i="3"/>
  <c r="M58" i="3"/>
  <c r="L58" i="3"/>
  <c r="K58" i="3"/>
  <c r="J58" i="3"/>
  <c r="I58" i="3"/>
  <c r="H58" i="3"/>
  <c r="F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90" i="3" l="1"/>
  <c r="R58" i="3"/>
  <c r="G48" i="2" l="1"/>
  <c r="F48" i="2"/>
  <c r="H47" i="2"/>
  <c r="K46" i="2"/>
  <c r="H46" i="2"/>
  <c r="H45" i="2"/>
  <c r="H44" i="2"/>
  <c r="H43" i="2"/>
  <c r="K42" i="2"/>
  <c r="H42" i="2"/>
  <c r="H41" i="2"/>
  <c r="H40" i="2"/>
  <c r="H39" i="2"/>
  <c r="K38" i="2"/>
  <c r="H38" i="2"/>
  <c r="H37" i="2"/>
  <c r="H36" i="2"/>
  <c r="H35" i="2"/>
  <c r="K34" i="2"/>
  <c r="H34" i="2"/>
  <c r="H33" i="2"/>
  <c r="H32" i="2"/>
  <c r="H31" i="2"/>
  <c r="K30" i="2"/>
  <c r="H30" i="2"/>
  <c r="H29" i="2"/>
  <c r="H28" i="2"/>
  <c r="H27" i="2"/>
  <c r="K26" i="2"/>
  <c r="H26" i="2"/>
  <c r="H25" i="2"/>
  <c r="H24" i="2"/>
  <c r="H23" i="2"/>
  <c r="K22" i="2"/>
  <c r="H22" i="2"/>
  <c r="H21" i="2"/>
  <c r="H20" i="2"/>
  <c r="H19" i="2"/>
  <c r="K18" i="2"/>
  <c r="H18" i="2"/>
  <c r="H17" i="2"/>
  <c r="K21" i="2" l="1"/>
  <c r="K25" i="2"/>
  <c r="K29" i="2"/>
  <c r="K33" i="2"/>
  <c r="K37" i="2"/>
  <c r="K41" i="2"/>
  <c r="K45" i="2"/>
  <c r="H48" i="2"/>
  <c r="I48" i="2"/>
  <c r="J48" i="2"/>
  <c r="K20" i="2"/>
  <c r="K24" i="2"/>
  <c r="K28" i="2"/>
  <c r="K32" i="2"/>
  <c r="K36" i="2"/>
  <c r="K40" i="2"/>
  <c r="K44" i="2"/>
  <c r="K19" i="2"/>
  <c r="K23" i="2"/>
  <c r="K27" i="2"/>
  <c r="K31" i="2"/>
  <c r="K35" i="2"/>
  <c r="K39" i="2"/>
  <c r="K43" i="2"/>
  <c r="K47" i="2"/>
  <c r="K17" i="2"/>
  <c r="K48" i="2" l="1"/>
  <c r="B85" i="13" l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16" i="13" l="1"/>
  <c r="B4" i="13"/>
  <c r="B5" i="13" s="1"/>
  <c r="B6" i="13" s="1"/>
  <c r="B7" i="13" s="1"/>
  <c r="B8" i="13" s="1"/>
  <c r="B9" i="13" s="1"/>
  <c r="B10" i="13" s="1"/>
  <c r="B11" i="13" s="1"/>
  <c r="C7" i="7" l="1"/>
  <c r="N13" i="7" l="1"/>
  <c r="O13" i="7"/>
  <c r="M3" i="7"/>
  <c r="F9" i="9" l="1"/>
  <c r="F23" i="9" s="1"/>
  <c r="F4" i="3"/>
  <c r="L11" i="2"/>
  <c r="G4" i="8"/>
  <c r="L12" i="2"/>
  <c r="G5" i="4"/>
  <c r="G24" i="9" l="1"/>
  <c r="F24" i="9"/>
  <c r="G23" i="9"/>
  <c r="G22" i="8"/>
  <c r="N21" i="8"/>
  <c r="I21" i="8"/>
  <c r="D24" i="3"/>
  <c r="C7" i="3"/>
  <c r="E24" i="3"/>
  <c r="F23" i="3"/>
  <c r="O24" i="3"/>
  <c r="F24" i="3"/>
  <c r="D20" i="4"/>
  <c r="H20" i="4"/>
  <c r="C20" i="4"/>
  <c r="H19" i="4"/>
  <c r="G20" i="4"/>
  <c r="D19" i="4"/>
  <c r="F20" i="4"/>
  <c r="C19" i="4"/>
  <c r="F19" i="4"/>
  <c r="E20" i="4"/>
  <c r="G19" i="4"/>
  <c r="E19" i="4"/>
  <c r="L23" i="3"/>
  <c r="I24" i="3"/>
  <c r="M23" i="3"/>
  <c r="G24" i="3"/>
  <c r="N24" i="3"/>
  <c r="E23" i="3"/>
  <c r="M24" i="3"/>
  <c r="N23" i="3"/>
  <c r="L24" i="3"/>
  <c r="H24" i="3"/>
  <c r="G23" i="3"/>
  <c r="J23" i="3"/>
  <c r="I23" i="3"/>
  <c r="O23" i="3"/>
  <c r="K24" i="3"/>
  <c r="K23" i="3"/>
  <c r="H23" i="3"/>
  <c r="J24" i="3"/>
  <c r="K22" i="8"/>
  <c r="R21" i="8"/>
  <c r="O22" i="8"/>
  <c r="I22" i="8"/>
  <c r="L22" i="8"/>
  <c r="M21" i="8"/>
  <c r="Q22" i="8"/>
  <c r="O21" i="8"/>
  <c r="K21" i="8"/>
  <c r="F21" i="8"/>
  <c r="H21" i="8"/>
  <c r="E21" i="8"/>
  <c r="H22" i="8"/>
  <c r="J21" i="8"/>
  <c r="L21" i="8"/>
  <c r="P21" i="8"/>
  <c r="G21" i="8"/>
  <c r="P22" i="8"/>
  <c r="F22" i="8"/>
  <c r="E22" i="8"/>
  <c r="Q21" i="8"/>
  <c r="N22" i="8"/>
  <c r="M22" i="8"/>
  <c r="J22" i="8"/>
  <c r="R22" i="8"/>
</calcChain>
</file>

<file path=xl/sharedStrings.xml><?xml version="1.0" encoding="utf-8"?>
<sst xmlns="http://schemas.openxmlformats.org/spreadsheetml/2006/main" count="1071" uniqueCount="308">
  <si>
    <t>FACULTAD</t>
  </si>
  <si>
    <t>COD</t>
  </si>
  <si>
    <t>PROGRAMA</t>
  </si>
  <si>
    <t>I SEMESTRE</t>
  </si>
  <si>
    <t>II SEMESTRE</t>
  </si>
  <si>
    <t>TOTAL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</si>
  <si>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</si>
  <si>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</si>
  <si>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</si>
  <si>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</si>
  <si>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</si>
  <si>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</si>
  <si>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</si>
  <si>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</si>
  <si>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</si>
  <si>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</si>
  <si>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</si>
  <si>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</si>
  <si>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</si>
  <si>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</si>
  <si>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</si>
  <si>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</si>
  <si>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</si>
  <si>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</si>
  <si>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</si>
  <si>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</si>
  <si>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</si>
  <si>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</si>
  <si>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</si>
  <si>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</si>
  <si>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</si>
  <si>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</si>
  <si>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</si>
  <si>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</si>
  <si>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</si>
  <si>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</si>
  <si>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</si>
  <si>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</si>
  <si>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</si>
  <si>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</si>
  <si>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</si>
  <si>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</si>
  <si>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</si>
  <si>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</si>
  <si>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</si>
  <si>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</si>
  <si>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</si>
  <si>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Química Industrial</t>
  </si>
  <si>
    <t>Técnico Profesional en Mecatrónica (por ciclos propedéuticos)</t>
  </si>
  <si>
    <t>DJ</t>
  </si>
  <si>
    <t>DL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</si>
  <si>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</si>
  <si>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</si>
  <si>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</si>
  <si>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</si>
  <si>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</si>
  <si>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</si>
  <si>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t>BH</t>
  </si>
  <si>
    <t>AR</t>
  </si>
  <si>
    <t>Licenciatura en Pedagogía Infantil (Extensión San Andrés Islas)</t>
  </si>
  <si>
    <t>AB</t>
  </si>
  <si>
    <t>Tecnología Industrial (CERES Mistrató - Risaralda)</t>
  </si>
  <si>
    <t>AE</t>
  </si>
  <si>
    <t>Tecnología Industrial (CERES Pueblo Rico - Risaralda)</t>
  </si>
  <si>
    <t>ESTRATO</t>
  </si>
  <si>
    <t>I</t>
  </si>
  <si>
    <t>II</t>
  </si>
  <si>
    <t>III</t>
  </si>
  <si>
    <t>IV</t>
  </si>
  <si>
    <t>V</t>
  </si>
  <si>
    <t>VI</t>
  </si>
  <si>
    <t>SEMESTRE I</t>
  </si>
  <si>
    <t>SEMESTRE II</t>
  </si>
  <si>
    <t>REGIÓN</t>
  </si>
  <si>
    <t>DEPARTAMENTO</t>
  </si>
  <si>
    <t>Caquetá</t>
  </si>
  <si>
    <t>Putumayo</t>
  </si>
  <si>
    <t>Centro-Oriente</t>
  </si>
  <si>
    <t>Boyacá</t>
  </si>
  <si>
    <t>Costa Atlántica</t>
  </si>
  <si>
    <t>Cundinamarca</t>
  </si>
  <si>
    <t>Occidente</t>
  </si>
  <si>
    <t>Huila</t>
  </si>
  <si>
    <t>Orinoquía</t>
  </si>
  <si>
    <t>Norte de Santander</t>
  </si>
  <si>
    <t>Risaralda</t>
  </si>
  <si>
    <t>Santander</t>
  </si>
  <si>
    <t>Tolima</t>
  </si>
  <si>
    <t>Atlántico</t>
  </si>
  <si>
    <t>Bolívar</t>
  </si>
  <si>
    <t>Cesar</t>
  </si>
  <si>
    <t>Córdoba</t>
  </si>
  <si>
    <t>La Guajira</t>
  </si>
  <si>
    <t>Magdalena</t>
  </si>
  <si>
    <t>San Andrés y Providencia</t>
  </si>
  <si>
    <t>Sucre</t>
  </si>
  <si>
    <t>Antioquia</t>
  </si>
  <si>
    <t>Caldas</t>
  </si>
  <si>
    <t>Cauca</t>
  </si>
  <si>
    <t>Chocó</t>
  </si>
  <si>
    <t>Nariño</t>
  </si>
  <si>
    <t>Quindío</t>
  </si>
  <si>
    <t>Valle del Cauca</t>
  </si>
  <si>
    <t>Arauca</t>
  </si>
  <si>
    <t>Guaviare</t>
  </si>
  <si>
    <t>Meta</t>
  </si>
  <si>
    <t>* La clasificación de las regiones se tomo del http://www.dssa.gov.co/</t>
  </si>
  <si>
    <t>PROGRAMA ACADÉMICO</t>
  </si>
  <si>
    <t>CONVENCIONES</t>
  </si>
  <si>
    <t>MUNICIPIO</t>
  </si>
  <si>
    <t>MUNICIPIOS</t>
  </si>
  <si>
    <t>Apia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</si>
  <si>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</si>
  <si>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</si>
  <si>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</si>
  <si>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</si>
  <si>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</si>
  <si>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</si>
  <si>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</si>
  <si>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</si>
  <si>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</si>
  <si>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</si>
  <si>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</si>
  <si>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</si>
  <si>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</si>
  <si>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OFICIAL</t>
  </si>
  <si>
    <t>PRIVADO</t>
  </si>
  <si>
    <t>Licenciatura en Filosofía (Diurno)</t>
  </si>
  <si>
    <t>Ciencias Basicas</t>
  </si>
  <si>
    <t>Ciencias de la Educaciòn</t>
  </si>
  <si>
    <t>Licenciatura en Pedagogía Infantil (CERES Quinchía - Risaralda)</t>
  </si>
  <si>
    <t>AA</t>
  </si>
  <si>
    <t>Licenciatura en Etnoeducación y Desarrollo Comunitario (CERES Mistrató - Risaralda)</t>
  </si>
  <si>
    <t>Ingenierias Electrica, Electrónica, Fisica y Ciencias de la Computacion</t>
  </si>
  <si>
    <t>Ingenieria Industrial</t>
  </si>
  <si>
    <t>SA</t>
  </si>
  <si>
    <t>Ingeniería Industrial (Extensión San Andrés Islas)</t>
  </si>
  <si>
    <t>Ingenieria Mecánica</t>
  </si>
  <si>
    <t>Ingeniería Mecánica (Nocturno)</t>
  </si>
  <si>
    <t>Química Industrial (Profesionalización)</t>
  </si>
  <si>
    <t>AD</t>
  </si>
  <si>
    <t>Tecnología Industrial (CERES Santuario - Risaralda)</t>
  </si>
  <si>
    <t>AX</t>
  </si>
  <si>
    <t>Tecnología Industrial (CERES Puerto Carreño - Vichada)</t>
  </si>
  <si>
    <t>BD</t>
  </si>
  <si>
    <t>TOTAL ANUAL</t>
  </si>
  <si>
    <t>INSCRITOS</t>
  </si>
  <si>
    <t>MASCULINO</t>
  </si>
  <si>
    <t>FEMENINO</t>
  </si>
  <si>
    <t>DY</t>
  </si>
  <si>
    <t>BN</t>
  </si>
  <si>
    <t>Tecnología Industrial (CERES Belén de Umbría - Risaralda)</t>
  </si>
  <si>
    <t>Todas las facultades</t>
  </si>
  <si>
    <t>Seleccione Semestre</t>
  </si>
  <si>
    <t>Semestre I</t>
  </si>
  <si>
    <t>Semestre II</t>
  </si>
  <si>
    <t>Seleccione Programa Académico</t>
  </si>
  <si>
    <t>+25</t>
  </si>
  <si>
    <t>Amazonas</t>
  </si>
  <si>
    <t>COD UTP</t>
  </si>
  <si>
    <t>Guainía</t>
  </si>
  <si>
    <t>Bogotá D.C.</t>
  </si>
  <si>
    <t>TOTAL REGIÓN</t>
  </si>
  <si>
    <t>Seleccione un Programa Académico</t>
  </si>
  <si>
    <t>Belen De Umbria</t>
  </si>
  <si>
    <t>Guatica</t>
  </si>
  <si>
    <t>Mistrato</t>
  </si>
  <si>
    <t>Quinchia</t>
  </si>
  <si>
    <t>Santa Rosa De Cabal</t>
  </si>
  <si>
    <t>Licenciatura en Lengua Inglesa</t>
  </si>
  <si>
    <t>CÓDIGO DEL PROGRAMA ACADÉMICO</t>
  </si>
  <si>
    <t>Seleccione un Programa Académico de Pregrado</t>
  </si>
  <si>
    <t>Seleccione un Departamento</t>
  </si>
  <si>
    <t>DEMANDA DE INGRESO POR PROGRAMA ACADÉMICO Y POR GÉNERO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</si>
  <si>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</si>
  <si>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t>DEMANDA DE INGRESO POR PROGRAMA ACADÉMICO Y POR EDAD</t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</si>
  <si>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Base de datos del centro de registro y control académico</t>
    </r>
  </si>
  <si>
    <t>DEMANDA DE INGRESO EN PREGRADO POR PROGRAMA Y EDAD (2012-I)</t>
  </si>
  <si>
    <t>DEMANDA DE INGRESO EN PREGRADO POR PROGRAMA Y EDAD (2012-II)</t>
  </si>
  <si>
    <t>DEMANDA DE INGRESO POR PROGRAMA ACADÉMICO Y POR ESTRATO SOCIOECONÓMICO</t>
  </si>
  <si>
    <t>TABLA RESUMEN</t>
  </si>
  <si>
    <t>DEMANDA DE INGRESO POR PROGRAMA ACADÉMICO Y ESTRATO SOCIOECONÓMICO (2012-I)</t>
  </si>
  <si>
    <t>DEMANDA DE INGRESO POR PROGRAMA Y ESTRATO (2012-II)</t>
  </si>
  <si>
    <t>DEMANDA DE INGRESO POR REGIÓN DE PROCEDENCIA</t>
  </si>
  <si>
    <r>
      <t>Fuente:</t>
    </r>
    <r>
      <rPr>
        <sz val="10"/>
        <rFont val="Calibri"/>
        <family val="2"/>
        <scheme val="minor"/>
      </rPr>
      <t xml:space="preserve"> Base de Datos del Centro de Registro y Control Académico</t>
    </r>
  </si>
  <si>
    <t>DEMANDA DE INGRESO POR PROGRAMA ACADÉMICO Y POR DEPARTAMENTO</t>
  </si>
  <si>
    <t>DEMANDA DE INGRESO POR DEPARTAMENTO Y PROGRAMA EN PREGRADO (2012-I)</t>
  </si>
  <si>
    <t>DEMANDA DE INGRESO POR DEPARTAMENTO Y PROGRAMA EN PREGRADO (2012-II)</t>
  </si>
  <si>
    <t>CÓD</t>
  </si>
  <si>
    <t>MUNICIPIOS DE RISARALDA</t>
  </si>
  <si>
    <t>APIA</t>
  </si>
  <si>
    <t>BALBOA</t>
  </si>
  <si>
    <t>BELEN DE
UMBRIA</t>
  </si>
  <si>
    <t>DOSQUEBRADAS</t>
  </si>
  <si>
    <t>GUATICA</t>
  </si>
  <si>
    <t>LA
CELIA</t>
  </si>
  <si>
    <t>LA
VIRGINIA</t>
  </si>
  <si>
    <t>MARSELLA</t>
  </si>
  <si>
    <t>MISTRATO</t>
  </si>
  <si>
    <t>PEREIRA</t>
  </si>
  <si>
    <t>PUEBLO
RICO</t>
  </si>
  <si>
    <t>QUINCHIA</t>
  </si>
  <si>
    <t>SANTA ROSA
DE CABAL</t>
  </si>
  <si>
    <t>SANTUARIO</t>
  </si>
  <si>
    <t>Tecnología</t>
  </si>
  <si>
    <t>TAMAÑO GRÁFICAS</t>
  </si>
  <si>
    <t>DEMANDA DE INGRESO POR PROGRAMA ACADÉMICO Y MUNICIPIOS DE RISARALDA</t>
  </si>
  <si>
    <t>DEMANDA DE INGRESO POR PROGRAMA ACADÉMICO Y MUNICIPIOS DE RISARALDA (2012-I)</t>
  </si>
  <si>
    <t>DEMANDA DE INGRESO POR PROGRAMA ACADÉMICO Y MUNICIPIOS DE RISARALDA (2012-II)</t>
  </si>
  <si>
    <t>DEMANDA DE INGRESO POR PROGRAMA ACADÉMICO Y TIPO DE COLEGIO</t>
  </si>
  <si>
    <t>Amazonía</t>
  </si>
  <si>
    <t>AMAZONÍA</t>
  </si>
  <si>
    <t>ORINOQUÍA</t>
  </si>
  <si>
    <t>OCCIDENTE</t>
  </si>
  <si>
    <t>CENTRO-ORIENTE</t>
  </si>
  <si>
    <t>RISARALDA</t>
  </si>
  <si>
    <t>2004-I</t>
  </si>
  <si>
    <t>AÑO - SEMESTRE</t>
  </si>
  <si>
    <t>2012-II</t>
  </si>
  <si>
    <t>2012-I</t>
  </si>
  <si>
    <t>2011-II</t>
  </si>
  <si>
    <t>2011-I</t>
  </si>
  <si>
    <t>2010-II</t>
  </si>
  <si>
    <t>2010-I</t>
  </si>
  <si>
    <t>2009-II</t>
  </si>
  <si>
    <t>2009-I</t>
  </si>
  <si>
    <t>2008-II</t>
  </si>
  <si>
    <t>2008-I</t>
  </si>
  <si>
    <t>2007-I</t>
  </si>
  <si>
    <t>2006-II</t>
  </si>
  <si>
    <t>2006-I</t>
  </si>
  <si>
    <t>2005-II</t>
  </si>
  <si>
    <t>2005-I</t>
  </si>
  <si>
    <t>2004-II</t>
  </si>
  <si>
    <t>COSTA ATLÁNTICA</t>
  </si>
  <si>
    <t>TENDENCIA: INSCRITOS SEGÚN REGIÓN DE PROCEDENCIA</t>
  </si>
  <si>
    <t>EXTRANJERO</t>
  </si>
  <si>
    <t>2007-II *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</si>
  <si>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en la base de datos, aparecen </t>
    </r>
    <r>
      <rPr>
        <b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 xml:space="preserve"> estudiantes sin información referente a la región de procedencia, por lo tanto no se incluyen </t>
    </r>
    <r>
      <rPr>
        <sz val="10"/>
        <color theme="1"/>
        <rFont val="Calibri"/>
        <family val="2"/>
        <scheme val="minor"/>
      </rPr>
      <t>en la anterior clasificación.</t>
    </r>
  </si>
  <si>
    <t>TENDENCIA DE INSCRITOS PARA LOS MUNICIPIOS DE RISARALDA</t>
  </si>
  <si>
    <t>I SEM</t>
  </si>
  <si>
    <t>II SEM</t>
  </si>
  <si>
    <t>TENDENCIA DE LA DEMANDA DE INGRESO POR PROGRAMA ACADÉMICO (2003-2012)</t>
  </si>
  <si>
    <t>Licenciatura en Música (Colombia Creativa)</t>
  </si>
  <si>
    <t>Ingeniería en Mecatrónica (por ciclos propedéuticos) (CERES Puerto Carreño - Vichada)</t>
  </si>
  <si>
    <t>Técnico Profesional en Mecatrónica (por ciclos propedéuticos) en Articulación</t>
  </si>
  <si>
    <t>Técnico Profesional en Procesos Agroindustriales (por ciclos propedéuticos) en Articulación</t>
  </si>
  <si>
    <t>NIVEL</t>
  </si>
  <si>
    <t>Doctorado</t>
  </si>
  <si>
    <t>DC</t>
  </si>
  <si>
    <t>Doctorado en Ciencias Ambientales (Convenio con la Universidad del Valle y la Universidad del Cauca)</t>
  </si>
  <si>
    <t>DB</t>
  </si>
  <si>
    <t>Doctorado en Ciencias Biomédicas</t>
  </si>
  <si>
    <t>DV</t>
  </si>
  <si>
    <t>Doctorado en Ingeniería</t>
  </si>
  <si>
    <t>TOTAL DOCTORADO</t>
  </si>
  <si>
    <t>Maestría</t>
  </si>
  <si>
    <t>Especialización en Medicina Crítica y Cuidado Intensivo</t>
  </si>
  <si>
    <t>Especialización en Medicina Interna</t>
  </si>
  <si>
    <t>Especialización en Psiquiatría</t>
  </si>
  <si>
    <t>Maestría en Administración del Desarrollo Humano y Organizacional</t>
  </si>
  <si>
    <t>Maestría en Administración Económica y Financiera</t>
  </si>
  <si>
    <t>Maestría en Biología Molecular y Biotecnología</t>
  </si>
  <si>
    <t>Maestría en Comunicación Educativa</t>
  </si>
  <si>
    <t>Maestría en Ecotecnología</t>
  </si>
  <si>
    <t>Maestría en Educación</t>
  </si>
  <si>
    <t>Maestría en Enseñanza de la Matemática</t>
  </si>
  <si>
    <t>BM</t>
  </si>
  <si>
    <t>Maestría en Estética y Creación</t>
  </si>
  <si>
    <t>DM</t>
  </si>
  <si>
    <t>Maestría en Filosofía</t>
  </si>
  <si>
    <t>BF</t>
  </si>
  <si>
    <t>Maestría en Gerencia en Sistemas de Salud</t>
  </si>
  <si>
    <t>BK</t>
  </si>
  <si>
    <t>Maestría en Historia</t>
  </si>
  <si>
    <t>AY</t>
  </si>
  <si>
    <t>Maestría en Ingeniería de Sistemas y Computación</t>
  </si>
  <si>
    <t>Maestría en Ingeniería Eléctrica</t>
  </si>
  <si>
    <t>DE</t>
  </si>
  <si>
    <t>Maestría en Ingeniería Mecánica</t>
  </si>
  <si>
    <t>Maestría en Instrumentación Física</t>
  </si>
  <si>
    <t>Maestría en Investigación Operativa y Estadística</t>
  </si>
  <si>
    <t>Maestría en Lingüística</t>
  </si>
  <si>
    <t>Maestría en Sistemas Automáticos de Producción</t>
  </si>
  <si>
    <t>TOTAL MAESTRÍA</t>
  </si>
  <si>
    <t>Especialización</t>
  </si>
  <si>
    <t>Especialización en Biología Molecular y Biotecnología</t>
  </si>
  <si>
    <t>AT</t>
  </si>
  <si>
    <t>Especialización en Electrónica Digital</t>
  </si>
  <si>
    <t>DR</t>
  </si>
  <si>
    <t>Especialización en Gerencia del Deporte y la Recreación</t>
  </si>
  <si>
    <t>Especialización en Gerencia en Sistemas de Salud</t>
  </si>
  <si>
    <t>Especialización en Gerencia en Prevención y Atención de Desastres</t>
  </si>
  <si>
    <t>Especialización en Gestión de la Calidad y Normalización Técnica</t>
  </si>
  <si>
    <t>Especialización en Gestión de la Calidad y Normalización Técnica (Extensión Armenia - Quindío)</t>
  </si>
  <si>
    <t>AO</t>
  </si>
  <si>
    <t>Especialización en Logística Empresarial</t>
  </si>
  <si>
    <t>AZ</t>
  </si>
  <si>
    <t>Especialización en Redes de Datos</t>
  </si>
  <si>
    <t>DX</t>
  </si>
  <si>
    <t>Especialización en Teoría de la Música</t>
  </si>
  <si>
    <t>TOTAL ESPECIALIZACIÓN</t>
  </si>
  <si>
    <t>TOTAL GENERAL</t>
  </si>
  <si>
    <t>INSCRITOS EN PROGRAMAS DE PREGRADO SEGÚN GÉNERO 2012</t>
  </si>
  <si>
    <t>INSCRITOS EN PROGRAMAS DE POSTGRADO SEGÚN GÉNERO 2012</t>
  </si>
  <si>
    <t>COD_UTP</t>
  </si>
  <si>
    <t>Licenciatura en Pedagogía Infantil (CERES Puerto Caldas (Pereira) - Risaralda)</t>
  </si>
  <si>
    <t>CÓDIGO DEL PROGRAMA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</si>
</sst>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/>
  </cellStyleXfs>
  <cellXfs count="3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3" applyNumberFormat="1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/>
    <xf numFmtId="3" fontId="6" fillId="2" borderId="0" xfId="0" applyNumberFormat="1" applyFont="1" applyFill="1" applyBorder="1" applyAlignment="1">
      <alignment horizontal="center" vertical="center" wrapText="1"/>
    </xf>
    <xf numFmtId="9" fontId="6" fillId="2" borderId="0" xfId="3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Protection="1"/>
    <xf numFmtId="0" fontId="15" fillId="5" borderId="0" xfId="0" applyFont="1" applyFill="1" applyAlignment="1">
      <alignment horizontal="center"/>
    </xf>
    <xf numFmtId="0" fontId="14" fillId="5" borderId="0" xfId="0" applyFont="1" applyFill="1"/>
    <xf numFmtId="0" fontId="5" fillId="2" borderId="10" xfId="0" applyFont="1" applyFill="1" applyBorder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13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13" fillId="5" borderId="1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5" borderId="1" xfId="0" quotePrefix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 wrapText="1"/>
    </xf>
    <xf numFmtId="0" fontId="22" fillId="5" borderId="0" xfId="0" applyFont="1" applyFill="1" applyAlignment="1">
      <alignment vertical="center"/>
    </xf>
    <xf numFmtId="0" fontId="3" fillId="0" borderId="0" xfId="1" applyFont="1"/>
    <xf numFmtId="0" fontId="4" fillId="0" borderId="1" xfId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9" fontId="3" fillId="0" borderId="0" xfId="3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3" fillId="5" borderId="1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/>
    </xf>
    <xf numFmtId="3" fontId="13" fillId="5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/>
    <xf numFmtId="0" fontId="5" fillId="2" borderId="0" xfId="0" applyFont="1" applyFill="1"/>
    <xf numFmtId="0" fontId="13" fillId="0" borderId="0" xfId="0" applyFont="1" applyAlignment="1">
      <alignment horizontal="left"/>
    </xf>
    <xf numFmtId="0" fontId="6" fillId="5" borderId="0" xfId="0" applyFont="1" applyFill="1" applyAlignment="1">
      <alignment vertical="center"/>
    </xf>
    <xf numFmtId="0" fontId="5" fillId="5" borderId="0" xfId="0" applyFont="1" applyFill="1"/>
    <xf numFmtId="0" fontId="6" fillId="5" borderId="0" xfId="0" applyFont="1" applyFill="1"/>
    <xf numFmtId="0" fontId="12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/>
    <xf numFmtId="0" fontId="3" fillId="0" borderId="0" xfId="0" applyNumberFormat="1" applyFont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5" borderId="0" xfId="0" applyFont="1" applyFill="1"/>
    <xf numFmtId="0" fontId="10" fillId="0" borderId="0" xfId="0" applyFont="1"/>
    <xf numFmtId="0" fontId="4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5" fillId="8" borderId="0" xfId="0" applyFont="1" applyFill="1"/>
    <xf numFmtId="3" fontId="6" fillId="8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13" fillId="5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3" fontId="6" fillId="8" borderId="18" xfId="0" applyNumberFormat="1" applyFont="1" applyFill="1" applyBorder="1" applyAlignment="1">
      <alignment horizontal="center" vertical="center"/>
    </xf>
    <xf numFmtId="3" fontId="6" fillId="8" borderId="22" xfId="0" applyNumberFormat="1" applyFont="1" applyFill="1" applyBorder="1" applyAlignment="1">
      <alignment horizontal="center" vertical="center"/>
    </xf>
    <xf numFmtId="3" fontId="13" fillId="5" borderId="22" xfId="0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4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3" fontId="13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3" fontId="13" fillId="5" borderId="20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justify" vertical="center"/>
    </xf>
    <xf numFmtId="0" fontId="16" fillId="5" borderId="0" xfId="0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3" fontId="5" fillId="9" borderId="4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Porcentaje" xfId="3" builtinId="5"/>
    <cellStyle name="Porcentual 3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177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3.8970511039061295E-2"/>
          <c:w val="1"/>
          <c:h val="0.96102948896093876"/>
        </c:manualLayout>
      </c:layout>
      <c:pie3DChart>
        <c:varyColors val="1"/>
        <c:ser>
          <c:idx val="0"/>
          <c:order val="0"/>
          <c:tx>
            <c:strRef>
              <c:f>Genero!#REF!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 b="1" cap="none" spc="0">
                      <a:ln w="1905"/>
                      <a:solidFill>
                        <a:sysClr val="windowText" lastClr="000000"/>
                      </a:solidFill>
                      <a:effectLst>
                        <a:innerShdw blurRad="69850" dist="43180" dir="5400000">
                          <a:srgbClr val="000000">
                            <a:alpha val="65000"/>
                          </a:srgbClr>
                        </a:innerShdw>
                      </a:effectLst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solidFill>
                        <a:sysClr val="windowText" lastClr="000000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 b="1" cap="none" spc="0">
                    <a:ln w="17780" cmpd="sng">
                      <a:solidFill>
                        <a:srgbClr val="FFFFFF"/>
                      </a:solidFill>
                      <a:prstDash val="solid"/>
                      <a:miter lim="800000"/>
                    </a:ln>
                    <a:solidFill>
                      <a:sysClr val="windowText" lastClr="000000"/>
                    </a:solidFill>
                    <a:effectLst>
                      <a:outerShdw blurRad="50800" algn="tl" rotWithShape="0">
                        <a:srgbClr val="000000"/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Genero!$F$12:$G$12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Genero!$L$11:$L$12</c:f>
              <c:numCache>
                <c:formatCode>General</c:formatCode>
                <c:ptCount val="2"/>
                <c:pt idx="0">
                  <c:v>84</c:v>
                </c:pt>
                <c:pt idx="1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73686275816369E-2"/>
          <c:y val="3.2546771653543305E-2"/>
          <c:w val="0.80269708176463839"/>
          <c:h val="0.852531136310663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Edad!$C$23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Edad!$F$27:$Q$27</c:f>
              <c:strCache>
                <c:ptCount val="1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+25</c:v>
                </c:pt>
              </c:strCache>
            </c:strRef>
          </c:cat>
          <c:val>
            <c:numRef>
              <c:f>Edad!$D$23:$O$23</c:f>
              <c:numCache>
                <c:formatCode>General</c:formatCode>
                <c:ptCount val="11"/>
                <c:pt idx="0">
                  <c:v>2</c:v>
                </c:pt>
                <c:pt idx="1">
                  <c:v>41</c:v>
                </c:pt>
                <c:pt idx="2">
                  <c:v>48</c:v>
                </c:pt>
                <c:pt idx="3">
                  <c:v>45</c:v>
                </c:pt>
                <c:pt idx="4">
                  <c:v>21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Edad!$C$24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585222502098924E-3"/>
                  <c:y val="-9.4744814199218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70445004198151E-3"/>
                  <c:y val="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377833753148613E-3"/>
                  <c:y val="-2.8913822692632615E-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963056255247082E-3"/>
                  <c:y val="-2.36862035498046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963056255247689E-3"/>
                  <c:y val="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3778337531486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3963056255247082E-3"/>
                  <c:y val="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963056255246457E-3"/>
                  <c:y val="-9.4744814199218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3778337531486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377833753147382E-3"/>
                  <c:y val="-9.4744814199218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0377833753148613E-3"/>
                  <c:y val="-9.4744814199218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es-CO" sz="1200" b="1" i="0" u="none" strike="noStrike" kern="1200" cap="all" spc="0" baseline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Edad!$D$24:$O$24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48</c:v>
                </c:pt>
                <c:pt idx="3">
                  <c:v>36</c:v>
                </c:pt>
                <c:pt idx="4">
                  <c:v>26</c:v>
                </c:pt>
                <c:pt idx="5">
                  <c:v>18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179520"/>
        <c:axId val="119517696"/>
        <c:axId val="0"/>
      </c:bar3DChart>
      <c:catAx>
        <c:axId val="131179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19517696"/>
        <c:crosses val="autoZero"/>
        <c:auto val="1"/>
        <c:lblAlgn val="ctr"/>
        <c:lblOffset val="100"/>
        <c:noMultiLvlLbl val="0"/>
      </c:catAx>
      <c:valAx>
        <c:axId val="11951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795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i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i="0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3579119605817964"/>
          <c:y val="4.3731103379519423E-2"/>
          <c:w val="0.16151572026698355"/>
          <c:h val="0.1750355042828948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 i="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570065029337477E-2"/>
          <c:y val="6.0195167911703346E-2"/>
          <c:w val="0.9234246823182275"/>
          <c:h val="0.82372827902441048"/>
        </c:manualLayout>
      </c:layout>
      <c:bar3DChart>
        <c:barDir val="col"/>
        <c:grouping val="clustered"/>
        <c:varyColors val="0"/>
        <c:ser>
          <c:idx val="0"/>
          <c:order val="0"/>
          <c:tx>
            <c:v>SEMESTRE I</c:v>
          </c:tx>
          <c:invertIfNegative val="0"/>
          <c:dLbls>
            <c:dLbl>
              <c:idx val="0"/>
              <c:layout>
                <c:manualLayout>
                  <c:x val="1.1477760107583682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Estrato!$F$25:$K$25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Estrato!$C$19:$H$19</c:f>
              <c:numCache>
                <c:formatCode>General</c:formatCode>
                <c:ptCount val="5"/>
                <c:pt idx="0">
                  <c:v>32</c:v>
                </c:pt>
                <c:pt idx="1">
                  <c:v>43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SEMESTRE II</c:v>
          </c:tx>
          <c:invertIfNegative val="0"/>
          <c:dLbls>
            <c:dLbl>
              <c:idx val="0"/>
              <c:layout>
                <c:manualLayout>
                  <c:x val="9.5648000896530576E-3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77760107583666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648000896530576E-3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4777601075837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477760107583666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648000896530576E-3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Estrato!$F$25:$K$25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Estrato!$C$20:$H$20</c:f>
              <c:numCache>
                <c:formatCode>General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16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219840"/>
        <c:axId val="199524928"/>
        <c:axId val="0"/>
      </c:bar3DChart>
      <c:catAx>
        <c:axId val="1332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9524928"/>
        <c:crosses val="autoZero"/>
        <c:auto val="1"/>
        <c:lblAlgn val="ctr"/>
        <c:lblOffset val="100"/>
        <c:noMultiLvlLbl val="0"/>
      </c:catAx>
      <c:valAx>
        <c:axId val="19952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219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78406704008401895"/>
          <c:y val="7.4463768951957943E-2"/>
          <c:w val="0.17909286942503239"/>
          <c:h val="0.1647895594078408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404781554172029E-2"/>
          <c:y val="5.9451243293383506E-2"/>
          <c:w val="0.93302791091657233"/>
          <c:h val="0.704219081048603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Region!$E$21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6.0150404428585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Tendencia_Region!$D$4:$I$4</c:f>
              <c:strCache>
                <c:ptCount val="6"/>
                <c:pt idx="0">
                  <c:v>AMAZONÍA</c:v>
                </c:pt>
                <c:pt idx="1">
                  <c:v>ORINOQUÍA</c:v>
                </c:pt>
                <c:pt idx="2">
                  <c:v>COSTA ATLÁNTICA</c:v>
                </c:pt>
                <c:pt idx="3">
                  <c:v>OCCIDENTE</c:v>
                </c:pt>
                <c:pt idx="4">
                  <c:v>CENTRO-ORIENTE</c:v>
                </c:pt>
                <c:pt idx="5">
                  <c:v>RISARALDA</c:v>
                </c:pt>
              </c:strCache>
            </c:strRef>
          </c:cat>
          <c:val>
            <c:numRef>
              <c:f>Tendencia_Region!$D$6:$I$6</c:f>
              <c:numCache>
                <c:formatCode>#,##0</c:formatCode>
                <c:ptCount val="6"/>
                <c:pt idx="0">
                  <c:v>84</c:v>
                </c:pt>
                <c:pt idx="1">
                  <c:v>15</c:v>
                </c:pt>
                <c:pt idx="2">
                  <c:v>19</c:v>
                </c:pt>
                <c:pt idx="3">
                  <c:v>1052</c:v>
                </c:pt>
                <c:pt idx="4">
                  <c:v>145</c:v>
                </c:pt>
                <c:pt idx="5">
                  <c:v>3282</c:v>
                </c:pt>
              </c:numCache>
            </c:numRef>
          </c:val>
        </c:ser>
        <c:ser>
          <c:idx val="1"/>
          <c:order val="1"/>
          <c:tx>
            <c:strRef>
              <c:f>Region!$H$21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0150404428585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2005392381138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1002696190561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986984778632304E-2"/>
                  <c:y val="8.6375098922779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0150404428585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9831572552596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 algn="ctr">
                  <a:defRPr lang="es-CO" sz="1200" b="1" i="0" u="none" strike="noStrike" kern="1200" cap="all" spc="0" baseline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Tendencia_Region!$D$4:$I$4</c:f>
              <c:strCache>
                <c:ptCount val="6"/>
                <c:pt idx="0">
                  <c:v>AMAZONÍA</c:v>
                </c:pt>
                <c:pt idx="1">
                  <c:v>ORINOQUÍA</c:v>
                </c:pt>
                <c:pt idx="2">
                  <c:v>COSTA ATLÁNTICA</c:v>
                </c:pt>
                <c:pt idx="3">
                  <c:v>OCCIDENTE</c:v>
                </c:pt>
                <c:pt idx="4">
                  <c:v>CENTRO-ORIENTE</c:v>
                </c:pt>
                <c:pt idx="5">
                  <c:v>RISARALDA</c:v>
                </c:pt>
              </c:strCache>
            </c:strRef>
          </c:cat>
          <c:val>
            <c:numRef>
              <c:f>Tendencia_Region!$D$5:$I$5</c:f>
              <c:numCache>
                <c:formatCode>#,##0</c:formatCode>
                <c:ptCount val="6"/>
                <c:pt idx="0">
                  <c:v>37</c:v>
                </c:pt>
                <c:pt idx="1">
                  <c:v>3</c:v>
                </c:pt>
                <c:pt idx="2">
                  <c:v>15</c:v>
                </c:pt>
                <c:pt idx="3">
                  <c:v>831</c:v>
                </c:pt>
                <c:pt idx="4">
                  <c:v>73</c:v>
                </c:pt>
                <c:pt idx="5">
                  <c:v>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504064"/>
        <c:axId val="199527808"/>
        <c:axId val="0"/>
      </c:bar3DChart>
      <c:catAx>
        <c:axId val="84504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9527808"/>
        <c:crosses val="autoZero"/>
        <c:auto val="1"/>
        <c:lblAlgn val="ctr"/>
        <c:lblOffset val="100"/>
        <c:noMultiLvlLbl val="0"/>
      </c:catAx>
      <c:valAx>
        <c:axId val="199527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504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5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05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14195242845022563"/>
          <c:y val="7.1251190840102452E-2"/>
          <c:w val="0.15337440186537221"/>
          <c:h val="0.1525696177737151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991469816272956E-2"/>
          <c:y val="4.9105176285953921E-2"/>
          <c:w val="0.91858070866141728"/>
          <c:h val="0.800287902156560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Departamento!$M$3</c:f>
              <c:strCache>
                <c:ptCount val="1"/>
                <c:pt idx="0">
                  <c:v>INSCRITOS EN EL PROGRAMA ADMINISTRACIÓN INDUSTRIAL PARA EL DEPARTAMENTO DE AMAZONAS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3.0864194869398079E-2"/>
                  <c:y val="-3.678338080080421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53824582703E-2"/>
                  <c:y val="-4.3876137823197631E-2"/>
                </c:manualLayout>
              </c:layout>
              <c:spPr/>
              <c:txPr>
                <a:bodyPr/>
                <a:lstStyle/>
                <a:p>
                  <a:pPr>
                    <a:defRPr sz="1400" b="1" cap="all" spc="0">
                      <a:ln w="9000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>
                        <a:reflection blurRad="12700" stA="28000" endPos="45000" dist="1000" dir="5400000" sy="-100000" algn="bl" rotWithShape="0"/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4">
                          <a:shade val="50000"/>
                          <a:satMod val="120000"/>
                        </a:schemeClr>
                      </a:solidFill>
                      <a:prstDash val="solid"/>
                    </a:ln>
                    <a:solidFill>
                      <a:sysClr val="windowText" lastClr="000000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Departamento!$N$12:$O$12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Departamento!$N$13:$O$13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174784"/>
        <c:axId val="199530688"/>
        <c:axId val="0"/>
      </c:bar3DChart>
      <c:catAx>
        <c:axId val="13317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9530688"/>
        <c:crosses val="autoZero"/>
        <c:auto val="1"/>
        <c:lblAlgn val="ctr"/>
        <c:lblOffset val="100"/>
        <c:noMultiLvlLbl val="0"/>
      </c:catAx>
      <c:valAx>
        <c:axId val="19953068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174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284343291444402E-2"/>
          <c:y val="6.1424728547935722E-2"/>
          <c:w val="0.9687293330281882"/>
          <c:h val="0.622248714826221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Municipios!$C$21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Municipios!$F$28:$S$28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
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QUINCHIA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Municipios!$E$21:$R$21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66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Municipios!$C$22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207743409744163E-3"/>
                  <c:y val="-8.04083723018113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207743409744163E-3"/>
                  <c:y val="-8.04083723018113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8436763550668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415486819488327E-3"/>
                  <c:y val="4.3859618828830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207743409744163E-3"/>
                  <c:y val="-8.04083723018113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207743409744163E-3"/>
                  <c:y val="-8.04083723018113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3811615114615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92077434097441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6499734830488067E-3"/>
                  <c:y val="-6.907026587217441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762323022923249E-3"/>
                  <c:y val="4.3856165315537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2077434097441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84154868194883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30193585243593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3811615114615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Municipios!$F$28:$S$28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
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QUINCHIA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Municipios!$E$22:$R$22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62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80640"/>
        <c:axId val="201462848"/>
        <c:axId val="0"/>
      </c:bar3DChart>
      <c:catAx>
        <c:axId val="13368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 anchor="ctr" anchorCtr="0"/>
          <a:lstStyle/>
          <a:p>
            <a:pPr>
              <a:defRPr sz="9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01462848"/>
        <c:crosses val="autoZero"/>
        <c:auto val="1"/>
        <c:lblAlgn val="ctr"/>
        <c:lblOffset val="100"/>
        <c:noMultiLvlLbl val="0"/>
      </c:catAx>
      <c:valAx>
        <c:axId val="20146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5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6806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4465137223498099"/>
          <c:y val="7.358607985489718E-2"/>
          <c:w val="0.11649312974079623"/>
          <c:h val="0.1621034244347116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6776335432029E-2"/>
          <c:y val="2.4144489357227954E-2"/>
          <c:w val="0.92337724517428188"/>
          <c:h val="0.86959767422839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Tipo_Colegio!$F$22</c:f>
              <c:strCache>
                <c:ptCount val="1"/>
                <c:pt idx="0">
                  <c:v>OFICIAL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863713365469171E-2"/>
                  <c:y val="-5.264007288345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64895330112687E-2"/>
                  <c:y val="-3.934426229508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Tipo_Colegio!$E$23:$E$24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Tipo_Colegio!$F$23:$F$24</c:f>
              <c:numCache>
                <c:formatCode>General</c:formatCode>
                <c:ptCount val="2"/>
                <c:pt idx="0">
                  <c:v>159</c:v>
                </c:pt>
                <c:pt idx="1">
                  <c:v>135</c:v>
                </c:pt>
              </c:numCache>
            </c:numRef>
          </c:val>
        </c:ser>
        <c:ser>
          <c:idx val="1"/>
          <c:order val="1"/>
          <c:tx>
            <c:strRef>
              <c:f>Tipo_Colegio!$G$22</c:f>
              <c:strCache>
                <c:ptCount val="1"/>
                <c:pt idx="0">
                  <c:v>PRIVADO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323671497584582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17820719270016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es-CO" sz="1400" b="1" i="0" u="none" strike="noStrike" kern="1200" cap="all" spc="0" baseline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Tipo_Colegio!$E$23:$E$24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Tipo_Colegio!$G$23:$G$24</c:f>
              <c:numCache>
                <c:formatCode>General</c:formatCode>
                <c:ptCount val="2"/>
                <c:pt idx="0">
                  <c:v>23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821312"/>
        <c:axId val="178725440"/>
        <c:axId val="0"/>
      </c:bar3DChart>
      <c:catAx>
        <c:axId val="1358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78725440"/>
        <c:crosses val="autoZero"/>
        <c:auto val="1"/>
        <c:lblAlgn val="ctr"/>
        <c:lblOffset val="100"/>
        <c:noMultiLvlLbl val="0"/>
      </c:catAx>
      <c:valAx>
        <c:axId val="17872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821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7767464591297748"/>
          <c:y val="4.3753362550047026E-2"/>
          <c:w val="0.17274107262369326"/>
          <c:h val="0.1724617895087805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2648431487870037E-2"/>
          <c:y val="4.0557149534390387E-2"/>
          <c:w val="0.94957914541618738"/>
          <c:h val="0.72626538837457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Tendencia_Programa!$H$18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2796697626417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Tendencia_Programa!$I$17:$R$17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Tendencia_Programa!$I$18:$R$18</c:f>
              <c:numCache>
                <c:formatCode>General</c:formatCode>
                <c:ptCount val="10"/>
                <c:pt idx="0">
                  <c:v>172</c:v>
                </c:pt>
                <c:pt idx="1">
                  <c:v>133</c:v>
                </c:pt>
                <c:pt idx="2">
                  <c:v>104</c:v>
                </c:pt>
                <c:pt idx="3">
                  <c:v>95</c:v>
                </c:pt>
                <c:pt idx="4">
                  <c:v>109</c:v>
                </c:pt>
                <c:pt idx="5">
                  <c:v>140</c:v>
                </c:pt>
                <c:pt idx="6">
                  <c:v>169</c:v>
                </c:pt>
                <c:pt idx="7">
                  <c:v>184</c:v>
                </c:pt>
                <c:pt idx="8">
                  <c:v>183</c:v>
                </c:pt>
                <c:pt idx="9">
                  <c:v>182</c:v>
                </c:pt>
              </c:numCache>
            </c:numRef>
          </c:val>
        </c:ser>
        <c:ser>
          <c:idx val="1"/>
          <c:order val="1"/>
          <c:tx>
            <c:strRef>
              <c:f>Tendencia_Programa!$H$19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5593395252837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519779841760762E-3"/>
                  <c:y val="5.5555531253048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616177621760126E-3"/>
                  <c:y val="-1.1410318718145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Tendencia_Programa!$I$17:$R$17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Tendencia_Programa!$I$19:$R$19</c:f>
              <c:numCache>
                <c:formatCode>General</c:formatCode>
                <c:ptCount val="10"/>
                <c:pt idx="0">
                  <c:v>142</c:v>
                </c:pt>
                <c:pt idx="1">
                  <c:v>97</c:v>
                </c:pt>
                <c:pt idx="2">
                  <c:v>93</c:v>
                </c:pt>
                <c:pt idx="3">
                  <c:v>120</c:v>
                </c:pt>
                <c:pt idx="4">
                  <c:v>115</c:v>
                </c:pt>
                <c:pt idx="5">
                  <c:v>110</c:v>
                </c:pt>
                <c:pt idx="6">
                  <c:v>152</c:v>
                </c:pt>
                <c:pt idx="7">
                  <c:v>174</c:v>
                </c:pt>
                <c:pt idx="8">
                  <c:v>166</c:v>
                </c:pt>
                <c:pt idx="9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850944"/>
        <c:axId val="178731200"/>
        <c:axId val="0"/>
      </c:bar3DChart>
      <c:catAx>
        <c:axId val="1368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78731200"/>
        <c:crosses val="autoZero"/>
        <c:auto val="1"/>
        <c:lblAlgn val="ctr"/>
        <c:lblOffset val="100"/>
        <c:noMultiLvlLbl val="0"/>
      </c:catAx>
      <c:valAx>
        <c:axId val="17873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68509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2723121984333892"/>
          <c:y val="0.90561240514391772"/>
          <c:w val="0.3336459531187364"/>
          <c:h val="9.4387594856082321E-2"/>
        </c:manualLayout>
      </c:layout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L$9" fmlaRange="CONVENCIONES!$C$19:$C$49" noThreeD="1" val="16"/>
</file>

<file path=xl/ctrlProps/ctrlProp2.xml><?xml version="1.0" encoding="utf-8"?>
<formControlPr xmlns="http://schemas.microsoft.com/office/spreadsheetml/2009/9/main" objectType="Drop" dropLines="10" dropStyle="combo" dx="16" fmlaLink="$L$8" fmlaRange="CONVENCIONES!$C$15:$C$16" noThreeD="1" val="0"/>
</file>

<file path=xl/ctrlProps/ctrlProp3.xml><?xml version="1.0" encoding="utf-8"?>
<formControlPr xmlns="http://schemas.microsoft.com/office/spreadsheetml/2009/9/main" objectType="Drop" dropLines="15" dropStyle="combo" dx="16" fmlaLink="$F$3" fmlaRange="CONVENCIONES!$C$19:$C$49" noThreeD="1" val="0"/>
</file>

<file path=xl/ctrlProps/ctrlProp4.xml><?xml version="1.0" encoding="utf-8"?>
<formControlPr xmlns="http://schemas.microsoft.com/office/spreadsheetml/2009/9/main" objectType="Drop" dropLines="15" dropStyle="combo" dx="16" fmlaLink="$F$5" fmlaRange="CONVENCIONES!$C$19:$C$49" noThreeD="1" val="0"/>
</file>

<file path=xl/ctrlProps/ctrlProp5.xml><?xml version="1.0" encoding="utf-8"?>
<formControlPr xmlns="http://schemas.microsoft.com/office/spreadsheetml/2009/9/main" objectType="Drop" dropLines="15" dropStyle="combo" dx="16" fmlaLink="$C$6" fmlaRange="CONVENCIONES!$C$52:$C$81" noThreeD="1" val="0"/>
</file>

<file path=xl/ctrlProps/ctrlProp6.xml><?xml version="1.0" encoding="utf-8"?>
<formControlPr xmlns="http://schemas.microsoft.com/office/spreadsheetml/2009/9/main" objectType="Drop" dropLines="15" dropStyle="combo" dx="16" fmlaLink="$C$11" fmlaRange="CONVENCIONES!$C$19:$C$49" noThreeD="1" sel="2" val="0"/>
</file>

<file path=xl/ctrlProps/ctrlProp7.xml><?xml version="1.0" encoding="utf-8"?>
<formControlPr xmlns="http://schemas.microsoft.com/office/spreadsheetml/2009/9/main" objectType="Drop" dropLines="14" dropStyle="combo" dx="16" fmlaLink="$F$4" fmlaRange="CONVENCIONES!$C$19:$C$49" noThreeD="1" val="0"/>
</file>

<file path=xl/ctrlProps/ctrlProp8.xml><?xml version="1.0" encoding="utf-8"?>
<formControlPr xmlns="http://schemas.microsoft.com/office/spreadsheetml/2009/9/main" objectType="Drop" dropLines="14" dropStyle="combo" dx="16" fmlaLink="$E$9" fmlaRange="CONVENCIONES!$C$19:$C$49" noThreeD="1" val="0"/>
</file>

<file path=xl/ctrlProps/ctrlProp9.xml><?xml version="1.0" encoding="utf-8"?>
<formControlPr xmlns="http://schemas.microsoft.com/office/spreadsheetml/2009/9/main" objectType="Drop" dropLines="20" dropStyle="combo" dx="16" fmlaLink="$C$5" fmlaRange="CONVENCIONES!$C$100:$C$153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endencia_Municipios!A1"/><Relationship Id="rId3" Type="http://schemas.openxmlformats.org/officeDocument/2006/relationships/hyperlink" Target="#Estrato!A1"/><Relationship Id="rId7" Type="http://schemas.openxmlformats.org/officeDocument/2006/relationships/hyperlink" Target="#Municipios!A1"/><Relationship Id="rId2" Type="http://schemas.openxmlformats.org/officeDocument/2006/relationships/hyperlink" Target="#Edad!A1"/><Relationship Id="rId1" Type="http://schemas.openxmlformats.org/officeDocument/2006/relationships/hyperlink" Target="#Genero!A1"/><Relationship Id="rId6" Type="http://schemas.openxmlformats.org/officeDocument/2006/relationships/hyperlink" Target="#Departamento!A1"/><Relationship Id="rId11" Type="http://schemas.openxmlformats.org/officeDocument/2006/relationships/image" Target="../media/image1.jpeg"/><Relationship Id="rId5" Type="http://schemas.openxmlformats.org/officeDocument/2006/relationships/hyperlink" Target="#Tendencia_Region!A1"/><Relationship Id="rId10" Type="http://schemas.openxmlformats.org/officeDocument/2006/relationships/hyperlink" Target="#Tendencia_Programa!A1"/><Relationship Id="rId4" Type="http://schemas.openxmlformats.org/officeDocument/2006/relationships/hyperlink" Target="#Region!A1"/><Relationship Id="rId9" Type="http://schemas.openxmlformats.org/officeDocument/2006/relationships/hyperlink" Target="#Tipo_Colegi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Tendencia_Region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Tendencia_Programa!A1"/><Relationship Id="rId4" Type="http://schemas.openxmlformats.org/officeDocument/2006/relationships/hyperlink" Target="#Tendencia_Municipio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8.xml"/><Relationship Id="rId6" Type="http://schemas.openxmlformats.org/officeDocument/2006/relationships/hyperlink" Target="#Tendencia_Programa!A1"/><Relationship Id="rId5" Type="http://schemas.openxmlformats.org/officeDocument/2006/relationships/hyperlink" Target="#Tendencia_Municipios!A1"/><Relationship Id="rId4" Type="http://schemas.openxmlformats.org/officeDocument/2006/relationships/hyperlink" Target="#Tendencia_Regio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2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4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5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6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7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endencia_Region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5" Type="http://schemas.openxmlformats.org/officeDocument/2006/relationships/hyperlink" Target="#Tendencia_Programa!A1"/><Relationship Id="rId4" Type="http://schemas.openxmlformats.org/officeDocument/2006/relationships/hyperlink" Target="#Tendencia_Municipi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1304925</xdr:colOff>
      <xdr:row>33</xdr:row>
      <xdr:rowOff>161926</xdr:rowOff>
    </xdr:from>
    <xdr:to>
      <xdr:col>3</xdr:col>
      <xdr:colOff>438150</xdr:colOff>
      <xdr:row>44</xdr:row>
      <xdr:rowOff>142876</xdr:rowOff>
    </xdr:to>
    <xdr:sp macro="" textlink="">
      <xdr:nvSpPr>
        <xdr:cNvPr id="20" name="19 Rectángulo redondeado"/>
        <xdr:cNvSpPr/>
      </xdr:nvSpPr>
      <xdr:spPr>
        <a:xfrm>
          <a:off x="1304925" y="7515226"/>
          <a:ext cx="6210300" cy="2076450"/>
        </a:xfrm>
        <a:prstGeom prst="roundRect">
          <a:avLst>
            <a:gd name="adj" fmla="val 11627"/>
          </a:avLst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1304925</xdr:colOff>
      <xdr:row>11</xdr:row>
      <xdr:rowOff>38100</xdr:rowOff>
    </xdr:from>
    <xdr:to>
      <xdr:col>3</xdr:col>
      <xdr:colOff>438150</xdr:colOff>
      <xdr:row>31</xdr:row>
      <xdr:rowOff>9525</xdr:rowOff>
    </xdr:to>
    <xdr:sp macro="" textlink="">
      <xdr:nvSpPr>
        <xdr:cNvPr id="14" name="13 Rectángulo redondeado"/>
        <xdr:cNvSpPr/>
      </xdr:nvSpPr>
      <xdr:spPr>
        <a:xfrm>
          <a:off x="1304925" y="3200400"/>
          <a:ext cx="6210300" cy="3781425"/>
        </a:xfrm>
        <a:prstGeom prst="roundRect">
          <a:avLst>
            <a:gd name="adj" fmla="val 11627"/>
          </a:avLst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oneCellAnchor>
    <xdr:from>
      <xdr:col>2</xdr:col>
      <xdr:colOff>15302</xdr:colOff>
      <xdr:row>14</xdr:row>
      <xdr:rowOff>10064</xdr:rowOff>
    </xdr:from>
    <xdr:ext cx="4342984" cy="280205"/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748852" y="2315114"/>
          <a:ext cx="434298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INGRESO POR PROGRAMA ACADÉMICO Y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16</xdr:row>
      <xdr:rowOff>67124</xdr:rowOff>
    </xdr:from>
    <xdr:ext cx="4165051" cy="280205"/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691702" y="4181924"/>
          <a:ext cx="416505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INGRESO POR PROGRAMA ACADÉMICO Y EDAD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18</xdr:row>
      <xdr:rowOff>124184</xdr:rowOff>
    </xdr:from>
    <xdr:ext cx="5651996" cy="280205"/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691702" y="4619984"/>
          <a:ext cx="565199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INGRESO POR PROGRAMA ACADÉMICO Y ESTRATO SOCIOECONÓMICO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20</xdr:row>
      <xdr:rowOff>181244</xdr:rowOff>
    </xdr:from>
    <xdr:ext cx="3705246" cy="280205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691702" y="5058044"/>
          <a:ext cx="370524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INGRESO POR REGIÓN DE PROCEDENCIA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37</xdr:row>
      <xdr:rowOff>9525</xdr:rowOff>
    </xdr:from>
    <xdr:ext cx="4559133" cy="280205"/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720277" y="6038850"/>
          <a:ext cx="455913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TENDENCIA: DEMANDA DE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INGRESO POR REGIÓN DE PROCEDENCIA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23</xdr:row>
      <xdr:rowOff>47804</xdr:rowOff>
    </xdr:from>
    <xdr:ext cx="4879028" cy="280205"/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691702" y="5496104"/>
          <a:ext cx="487902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 DE INGRESO POR PROGRAMA ACADÉMICO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Y DEPARTAMENTO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25</xdr:row>
      <xdr:rowOff>104864</xdr:rowOff>
    </xdr:from>
    <xdr:ext cx="4150047" cy="280205"/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1691702" y="5934164"/>
          <a:ext cx="415004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 DE INGRESO PARA LOS MUNICIPIOS DE RISARALDA</a:t>
          </a:r>
        </a:p>
      </xdr:txBody>
    </xdr:sp>
    <xdr:clientData/>
  </xdr:oneCellAnchor>
  <xdr:oneCellAnchor>
    <xdr:from>
      <xdr:col>2</xdr:col>
      <xdr:colOff>15302</xdr:colOff>
      <xdr:row>39</xdr:row>
      <xdr:rowOff>38100</xdr:rowOff>
    </xdr:from>
    <xdr:ext cx="4187108" cy="280205"/>
    <xdr:sp macro="" textlink="">
      <xdr:nvSpPr>
        <xdr:cNvPr id="11" name="10 Rectángulo">
          <a:hlinkClick xmlns:r="http://schemas.openxmlformats.org/officeDocument/2006/relationships" r:id="rId8"/>
        </xdr:cNvPr>
        <xdr:cNvSpPr/>
      </xdr:nvSpPr>
      <xdr:spPr>
        <a:xfrm>
          <a:off x="1720277" y="6391275"/>
          <a:ext cx="418710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TENDENCIA:  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INSCRITOS PARA LOS MUNICIPIOS DE RISARALDA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27</xdr:row>
      <xdr:rowOff>161925</xdr:rowOff>
    </xdr:from>
    <xdr:ext cx="4916410" cy="280205"/>
    <xdr:sp macro="" textlink="">
      <xdr:nvSpPr>
        <xdr:cNvPr id="12" name="11 Rectángulo">
          <a:hlinkClick xmlns:r="http://schemas.openxmlformats.org/officeDocument/2006/relationships" r:id="rId9"/>
        </xdr:cNvPr>
        <xdr:cNvSpPr/>
      </xdr:nvSpPr>
      <xdr:spPr>
        <a:xfrm>
          <a:off x="1691702" y="6372225"/>
          <a:ext cx="491641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DEMANDA DE INGRESO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TIPO DE COLEGIO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15302</xdr:colOff>
      <xdr:row>41</xdr:row>
      <xdr:rowOff>66675</xdr:rowOff>
    </xdr:from>
    <xdr:ext cx="5779018" cy="280205"/>
    <xdr:sp macro="" textlink="">
      <xdr:nvSpPr>
        <xdr:cNvPr id="13" name="12 Rectángulo">
          <a:hlinkClick xmlns:r="http://schemas.openxmlformats.org/officeDocument/2006/relationships" r:id="rId10"/>
        </xdr:cNvPr>
        <xdr:cNvSpPr/>
      </xdr:nvSpPr>
      <xdr:spPr>
        <a:xfrm>
          <a:off x="1720277" y="6743700"/>
          <a:ext cx="577901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 LA DEMANDA DE INGRESO POR PROGRAMA ACADÉMICO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</xdr:col>
      <xdr:colOff>1123950</xdr:colOff>
      <xdr:row>10</xdr:row>
      <xdr:rowOff>95250</xdr:rowOff>
    </xdr:from>
    <xdr:to>
      <xdr:col>2</xdr:col>
      <xdr:colOff>4953000</xdr:colOff>
      <xdr:row>12</xdr:row>
      <xdr:rowOff>38100</xdr:rowOff>
    </xdr:to>
    <xdr:sp macro="" textlink="">
      <xdr:nvSpPr>
        <xdr:cNvPr id="15" name="14 Rectángulo redondeado"/>
        <xdr:cNvSpPr/>
      </xdr:nvSpPr>
      <xdr:spPr>
        <a:xfrm>
          <a:off x="2828925" y="1752600"/>
          <a:ext cx="3829050" cy="266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DEMANDA DE INGRESO</a:t>
          </a:r>
        </a:p>
      </xdr:txBody>
    </xdr:sp>
    <xdr:clientData/>
  </xdr:twoCellAnchor>
  <xdr:oneCellAnchor>
    <xdr:from>
      <xdr:col>2</xdr:col>
      <xdr:colOff>3384949</xdr:colOff>
      <xdr:row>4</xdr:row>
      <xdr:rowOff>0</xdr:rowOff>
    </xdr:from>
    <xdr:ext cx="4292201" cy="405432"/>
    <xdr:sp macro="" textlink="">
      <xdr:nvSpPr>
        <xdr:cNvPr id="16" name="15 Rectángulo"/>
        <xdr:cNvSpPr/>
      </xdr:nvSpPr>
      <xdr:spPr>
        <a:xfrm>
          <a:off x="5089924" y="666750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2</xdr:col>
      <xdr:colOff>1123950</xdr:colOff>
      <xdr:row>33</xdr:row>
      <xdr:rowOff>19051</xdr:rowOff>
    </xdr:from>
    <xdr:to>
      <xdr:col>2</xdr:col>
      <xdr:colOff>4953000</xdr:colOff>
      <xdr:row>34</xdr:row>
      <xdr:rowOff>152401</xdr:rowOff>
    </xdr:to>
    <xdr:sp macro="" textlink="">
      <xdr:nvSpPr>
        <xdr:cNvPr id="21" name="20 Rectángulo redondeado"/>
        <xdr:cNvSpPr/>
      </xdr:nvSpPr>
      <xdr:spPr>
        <a:xfrm>
          <a:off x="2828925" y="5400676"/>
          <a:ext cx="3829050" cy="2952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DEMANDA DE INGRESO</a:t>
          </a:r>
        </a:p>
      </xdr:txBody>
    </xdr:sp>
    <xdr:clientData/>
  </xdr:twoCellAnchor>
  <xdr:twoCellAnchor editAs="absolute">
    <xdr:from>
      <xdr:col>2</xdr:col>
      <xdr:colOff>3088906</xdr:colOff>
      <xdr:row>0</xdr:row>
      <xdr:rowOff>133350</xdr:rowOff>
    </xdr:from>
    <xdr:to>
      <xdr:col>3</xdr:col>
      <xdr:colOff>1628775</xdr:colOff>
      <xdr:row>3</xdr:row>
      <xdr:rowOff>142849</xdr:rowOff>
    </xdr:to>
    <xdr:sp macro="" textlink="">
      <xdr:nvSpPr>
        <xdr:cNvPr id="24" name="23 Rectángulo"/>
        <xdr:cNvSpPr/>
      </xdr:nvSpPr>
      <xdr:spPr>
        <a:xfrm>
          <a:off x="4793881" y="13335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52140</xdr:colOff>
      <xdr:row>1</xdr:row>
      <xdr:rowOff>19055</xdr:rowOff>
    </xdr:from>
    <xdr:to>
      <xdr:col>2</xdr:col>
      <xdr:colOff>1962150</xdr:colOff>
      <xdr:row>8</xdr:row>
      <xdr:rowOff>152031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9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oneCellAnchor>
    <xdr:from>
      <xdr:col>2</xdr:col>
      <xdr:colOff>6046015</xdr:colOff>
      <xdr:row>6</xdr:row>
      <xdr:rowOff>85725</xdr:rowOff>
    </xdr:from>
    <xdr:ext cx="1627561" cy="405432"/>
    <xdr:sp macro="" textlink="">
      <xdr:nvSpPr>
        <xdr:cNvPr id="26" name="25 Rectángulo"/>
        <xdr:cNvSpPr/>
      </xdr:nvSpPr>
      <xdr:spPr>
        <a:xfrm>
          <a:off x="7750990" y="1076325"/>
          <a:ext cx="162756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--INSCRITOS--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6</xdr:row>
      <xdr:rowOff>9524</xdr:rowOff>
    </xdr:from>
    <xdr:to>
      <xdr:col>0</xdr:col>
      <xdr:colOff>1647825</xdr:colOff>
      <xdr:row>9</xdr:row>
      <xdr:rowOff>95250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141000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161924</xdr:rowOff>
    </xdr:from>
    <xdr:to>
      <xdr:col>0</xdr:col>
      <xdr:colOff>1647825</xdr:colOff>
      <xdr:row>14</xdr:row>
      <xdr:rowOff>76200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región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152400</xdr:rowOff>
    </xdr:from>
    <xdr:to>
      <xdr:col>0</xdr:col>
      <xdr:colOff>1647825</xdr:colOff>
      <xdr:row>19</xdr:row>
      <xdr:rowOff>66676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2590800"/>
          <a:ext cx="1562100" cy="7239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municipios de Risaralda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142875</xdr:rowOff>
    </xdr:from>
    <xdr:to>
      <xdr:col>0</xdr:col>
      <xdr:colOff>1647825</xdr:colOff>
      <xdr:row>24</xdr:row>
      <xdr:rowOff>57151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85725" y="3390900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programa académico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523875</xdr:colOff>
      <xdr:row>5</xdr:row>
      <xdr:rowOff>95249</xdr:rowOff>
    </xdr:from>
    <xdr:to>
      <xdr:col>16</xdr:col>
      <xdr:colOff>342900</xdr:colOff>
      <xdr:row>19</xdr:row>
      <xdr:rowOff>114300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9525</xdr:rowOff>
        </xdr:from>
        <xdr:to>
          <xdr:col>4</xdr:col>
          <xdr:colOff>3133725</xdr:colOff>
          <xdr:row>4</xdr:row>
          <xdr:rowOff>28575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9</xdr:row>
      <xdr:rowOff>57150</xdr:rowOff>
    </xdr:to>
    <xdr:sp macro="" textlink="">
      <xdr:nvSpPr>
        <xdr:cNvPr id="9" name="8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1647825</xdr:colOff>
      <xdr:row>14</xdr:row>
      <xdr:rowOff>38100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región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114300</xdr:rowOff>
    </xdr:from>
    <xdr:to>
      <xdr:col>0</xdr:col>
      <xdr:colOff>1647825</xdr:colOff>
      <xdr:row>19</xdr:row>
      <xdr:rowOff>28576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2590800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municipios de Risaralda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104775</xdr:rowOff>
    </xdr:from>
    <xdr:to>
      <xdr:col>0</xdr:col>
      <xdr:colOff>1647825</xdr:colOff>
      <xdr:row>24</xdr:row>
      <xdr:rowOff>19051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390900"/>
          <a:ext cx="1562100" cy="7239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programa académico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3581403</xdr:colOff>
      <xdr:row>1</xdr:row>
      <xdr:rowOff>133350</xdr:rowOff>
    </xdr:from>
    <xdr:to>
      <xdr:col>10</xdr:col>
      <xdr:colOff>266700</xdr:colOff>
      <xdr:row>11</xdr:row>
      <xdr:rowOff>19050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8</xdr:row>
          <xdr:rowOff>9525</xdr:rowOff>
        </xdr:from>
        <xdr:to>
          <xdr:col>4</xdr:col>
          <xdr:colOff>2400300</xdr:colOff>
          <xdr:row>9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4</xdr:col>
          <xdr:colOff>781050</xdr:colOff>
          <xdr:row>4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8</xdr:row>
      <xdr:rowOff>142875</xdr:rowOff>
    </xdr:to>
    <xdr:sp macro="" textlink="">
      <xdr:nvSpPr>
        <xdr:cNvPr id="21" name="20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22" name="2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47625</xdr:rowOff>
    </xdr:from>
    <xdr:to>
      <xdr:col>0</xdr:col>
      <xdr:colOff>1647825</xdr:colOff>
      <xdr:row>12</xdr:row>
      <xdr:rowOff>133351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9525</xdr:rowOff>
    </xdr:from>
    <xdr:to>
      <xdr:col>0</xdr:col>
      <xdr:colOff>1647825</xdr:colOff>
      <xdr:row>16</xdr:row>
      <xdr:rowOff>95251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9525</xdr:rowOff>
    </xdr:from>
    <xdr:to>
      <xdr:col>0</xdr:col>
      <xdr:colOff>1647825</xdr:colOff>
      <xdr:row>20</xdr:row>
      <xdr:rowOff>95251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9525</xdr:rowOff>
    </xdr:from>
    <xdr:to>
      <xdr:col>0</xdr:col>
      <xdr:colOff>1647825</xdr:colOff>
      <xdr:row>23</xdr:row>
      <xdr:rowOff>95251</xdr:rowOff>
    </xdr:to>
    <xdr:sp macro="" textlink="">
      <xdr:nvSpPr>
        <xdr:cNvPr id="27" name="26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24</xdr:row>
      <xdr:rowOff>9525</xdr:rowOff>
    </xdr:from>
    <xdr:to>
      <xdr:col>0</xdr:col>
      <xdr:colOff>1647825</xdr:colOff>
      <xdr:row>27</xdr:row>
      <xdr:rowOff>95251</xdr:rowOff>
    </xdr:to>
    <xdr:sp macro="" textlink="">
      <xdr:nvSpPr>
        <xdr:cNvPr id="29" name="28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28</xdr:row>
      <xdr:rowOff>9525</xdr:rowOff>
    </xdr:from>
    <xdr:to>
      <xdr:col>0</xdr:col>
      <xdr:colOff>1647825</xdr:colOff>
      <xdr:row>32</xdr:row>
      <xdr:rowOff>85725</xdr:rowOff>
    </xdr:to>
    <xdr:sp macro="" textlink="">
      <xdr:nvSpPr>
        <xdr:cNvPr id="30" name="29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9525</xdr:rowOff>
    </xdr:from>
    <xdr:to>
      <xdr:col>0</xdr:col>
      <xdr:colOff>1647825</xdr:colOff>
      <xdr:row>36</xdr:row>
      <xdr:rowOff>95251</xdr:rowOff>
    </xdr:to>
    <xdr:sp macro="" textlink="">
      <xdr:nvSpPr>
        <xdr:cNvPr id="31" name="30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1333500</xdr:colOff>
      <xdr:row>7</xdr:row>
      <xdr:rowOff>66675</xdr:rowOff>
    </xdr:from>
    <xdr:to>
      <xdr:col>14</xdr:col>
      <xdr:colOff>304800</xdr:colOff>
      <xdr:row>22</xdr:row>
      <xdr:rowOff>95250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3</xdr:row>
          <xdr:rowOff>19050</xdr:rowOff>
        </xdr:from>
        <xdr:to>
          <xdr:col>4</xdr:col>
          <xdr:colOff>2400300</xdr:colOff>
          <xdr:row>4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9</xdr:row>
      <xdr:rowOff>19050</xdr:rowOff>
    </xdr:to>
    <xdr:sp macro="" textlink="">
      <xdr:nvSpPr>
        <xdr:cNvPr id="20" name="19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21" name="2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85725</xdr:rowOff>
    </xdr:from>
    <xdr:to>
      <xdr:col>0</xdr:col>
      <xdr:colOff>1647825</xdr:colOff>
      <xdr:row>13</xdr:row>
      <xdr:rowOff>9526</xdr:rowOff>
    </xdr:to>
    <xdr:sp macro="" textlink="">
      <xdr:nvSpPr>
        <xdr:cNvPr id="22" name="21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85725</xdr:rowOff>
    </xdr:from>
    <xdr:to>
      <xdr:col>0</xdr:col>
      <xdr:colOff>1647825</xdr:colOff>
      <xdr:row>17</xdr:row>
      <xdr:rowOff>9526</xdr:rowOff>
    </xdr:to>
    <xdr:sp macro="" textlink="">
      <xdr:nvSpPr>
        <xdr:cNvPr id="23" name="22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85725</xdr:rowOff>
    </xdr:from>
    <xdr:to>
      <xdr:col>0</xdr:col>
      <xdr:colOff>1647825</xdr:colOff>
      <xdr:row>21</xdr:row>
      <xdr:rowOff>9526</xdr:rowOff>
    </xdr:to>
    <xdr:sp macro="" textlink="">
      <xdr:nvSpPr>
        <xdr:cNvPr id="24" name="23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85725</xdr:rowOff>
    </xdr:from>
    <xdr:to>
      <xdr:col>0</xdr:col>
      <xdr:colOff>1647825</xdr:colOff>
      <xdr:row>24</xdr:row>
      <xdr:rowOff>171451</xdr:rowOff>
    </xdr:to>
    <xdr:sp macro="" textlink="">
      <xdr:nvSpPr>
        <xdr:cNvPr id="25" name="24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25</xdr:row>
      <xdr:rowOff>47625</xdr:rowOff>
    </xdr:from>
    <xdr:to>
      <xdr:col>0</xdr:col>
      <xdr:colOff>1647825</xdr:colOff>
      <xdr:row>28</xdr:row>
      <xdr:rowOff>133351</xdr:rowOff>
    </xdr:to>
    <xdr:sp macro="" textlink="">
      <xdr:nvSpPr>
        <xdr:cNvPr id="28" name="27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29</xdr:row>
      <xdr:rowOff>47625</xdr:rowOff>
    </xdr:from>
    <xdr:to>
      <xdr:col>0</xdr:col>
      <xdr:colOff>1647825</xdr:colOff>
      <xdr:row>32</xdr:row>
      <xdr:rowOff>285750</xdr:rowOff>
    </xdr:to>
    <xdr:sp macro="" textlink="">
      <xdr:nvSpPr>
        <xdr:cNvPr id="29" name="28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47625</xdr:rowOff>
    </xdr:from>
    <xdr:to>
      <xdr:col>0</xdr:col>
      <xdr:colOff>1647825</xdr:colOff>
      <xdr:row>36</xdr:row>
      <xdr:rowOff>133351</xdr:rowOff>
    </xdr:to>
    <xdr:sp macro="" textlink="">
      <xdr:nvSpPr>
        <xdr:cNvPr id="30" name="29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209549</xdr:colOff>
      <xdr:row>5</xdr:row>
      <xdr:rowOff>47625</xdr:rowOff>
    </xdr:from>
    <xdr:to>
      <xdr:col>5</xdr:col>
      <xdr:colOff>247650</xdr:colOff>
      <xdr:row>19</xdr:row>
      <xdr:rowOff>152400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3</xdr:row>
          <xdr:rowOff>19050</xdr:rowOff>
        </xdr:from>
        <xdr:to>
          <xdr:col>5</xdr:col>
          <xdr:colOff>57150</xdr:colOff>
          <xdr:row>4</xdr:row>
          <xdr:rowOff>38100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9</xdr:row>
      <xdr:rowOff>19050</xdr:rowOff>
    </xdr:to>
    <xdr:sp macro="" textlink="">
      <xdr:nvSpPr>
        <xdr:cNvPr id="19" name="18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20" name="1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85725</xdr:rowOff>
    </xdr:from>
    <xdr:to>
      <xdr:col>0</xdr:col>
      <xdr:colOff>1647825</xdr:colOff>
      <xdr:row>13</xdr:row>
      <xdr:rowOff>9526</xdr:rowOff>
    </xdr:to>
    <xdr:sp macro="" textlink="">
      <xdr:nvSpPr>
        <xdr:cNvPr id="21" name="20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85725</xdr:rowOff>
    </xdr:from>
    <xdr:to>
      <xdr:col>0</xdr:col>
      <xdr:colOff>1647825</xdr:colOff>
      <xdr:row>17</xdr:row>
      <xdr:rowOff>9526</xdr:rowOff>
    </xdr:to>
    <xdr:sp macro="" textlink="">
      <xdr:nvSpPr>
        <xdr:cNvPr id="22" name="21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85725</xdr:rowOff>
    </xdr:from>
    <xdr:to>
      <xdr:col>0</xdr:col>
      <xdr:colOff>1647825</xdr:colOff>
      <xdr:row>21</xdr:row>
      <xdr:rowOff>9526</xdr:rowOff>
    </xdr:to>
    <xdr:sp macro="" textlink="">
      <xdr:nvSpPr>
        <xdr:cNvPr id="23" name="22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85725</xdr:rowOff>
    </xdr:from>
    <xdr:to>
      <xdr:col>0</xdr:col>
      <xdr:colOff>1647825</xdr:colOff>
      <xdr:row>24</xdr:row>
      <xdr:rowOff>133351</xdr:rowOff>
    </xdr:to>
    <xdr:sp macro="" textlink="">
      <xdr:nvSpPr>
        <xdr:cNvPr id="24" name="23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25</xdr:row>
      <xdr:rowOff>47625</xdr:rowOff>
    </xdr:from>
    <xdr:to>
      <xdr:col>0</xdr:col>
      <xdr:colOff>1647825</xdr:colOff>
      <xdr:row>28</xdr:row>
      <xdr:rowOff>133351</xdr:rowOff>
    </xdr:to>
    <xdr:sp macro="" textlink="">
      <xdr:nvSpPr>
        <xdr:cNvPr id="27" name="26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29</xdr:row>
      <xdr:rowOff>47625</xdr:rowOff>
    </xdr:from>
    <xdr:to>
      <xdr:col>0</xdr:col>
      <xdr:colOff>1647825</xdr:colOff>
      <xdr:row>32</xdr:row>
      <xdr:rowOff>123825</xdr:rowOff>
    </xdr:to>
    <xdr:sp macro="" textlink="">
      <xdr:nvSpPr>
        <xdr:cNvPr id="28" name="27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47625</xdr:rowOff>
    </xdr:from>
    <xdr:to>
      <xdr:col>0</xdr:col>
      <xdr:colOff>1647825</xdr:colOff>
      <xdr:row>36</xdr:row>
      <xdr:rowOff>133351</xdr:rowOff>
    </xdr:to>
    <xdr:sp macro="" textlink="">
      <xdr:nvSpPr>
        <xdr:cNvPr id="29" name="28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257178</xdr:colOff>
      <xdr:row>1</xdr:row>
      <xdr:rowOff>142874</xdr:rowOff>
    </xdr:from>
    <xdr:to>
      <xdr:col>10</xdr:col>
      <xdr:colOff>161925</xdr:colOff>
      <xdr:row>18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6</xdr:row>
      <xdr:rowOff>9524</xdr:rowOff>
    </xdr:from>
    <xdr:to>
      <xdr:col>0</xdr:col>
      <xdr:colOff>1647825</xdr:colOff>
      <xdr:row>9</xdr:row>
      <xdr:rowOff>95250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141000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10</xdr:row>
      <xdr:rowOff>0</xdr:rowOff>
    </xdr:from>
    <xdr:to>
      <xdr:col>0</xdr:col>
      <xdr:colOff>1647825</xdr:colOff>
      <xdr:row>13</xdr:row>
      <xdr:rowOff>85726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0</xdr:rowOff>
    </xdr:from>
    <xdr:to>
      <xdr:col>0</xdr:col>
      <xdr:colOff>1647825</xdr:colOff>
      <xdr:row>17</xdr:row>
      <xdr:rowOff>85726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0</xdr:rowOff>
    </xdr:from>
    <xdr:to>
      <xdr:col>0</xdr:col>
      <xdr:colOff>1647825</xdr:colOff>
      <xdr:row>21</xdr:row>
      <xdr:rowOff>85726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0</xdr:rowOff>
    </xdr:from>
    <xdr:to>
      <xdr:col>0</xdr:col>
      <xdr:colOff>1647825</xdr:colOff>
      <xdr:row>25</xdr:row>
      <xdr:rowOff>85726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0</xdr:rowOff>
    </xdr:from>
    <xdr:to>
      <xdr:col>0</xdr:col>
      <xdr:colOff>1647825</xdr:colOff>
      <xdr:row>29</xdr:row>
      <xdr:rowOff>85726</xdr:rowOff>
    </xdr:to>
    <xdr:sp macro="" textlink="">
      <xdr:nvSpPr>
        <xdr:cNvPr id="18" name="17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30</xdr:row>
      <xdr:rowOff>0</xdr:rowOff>
    </xdr:from>
    <xdr:to>
      <xdr:col>0</xdr:col>
      <xdr:colOff>1647825</xdr:colOff>
      <xdr:row>34</xdr:row>
      <xdr:rowOff>76200</xdr:rowOff>
    </xdr:to>
    <xdr:sp macro="" textlink="">
      <xdr:nvSpPr>
        <xdr:cNvPr id="19" name="18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35</xdr:row>
      <xdr:rowOff>0</xdr:rowOff>
    </xdr:from>
    <xdr:to>
      <xdr:col>0</xdr:col>
      <xdr:colOff>1647825</xdr:colOff>
      <xdr:row>38</xdr:row>
      <xdr:rowOff>85726</xdr:rowOff>
    </xdr:to>
    <xdr:sp macro="" textlink="">
      <xdr:nvSpPr>
        <xdr:cNvPr id="20" name="19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104775</xdr:colOff>
      <xdr:row>4</xdr:row>
      <xdr:rowOff>0</xdr:rowOff>
    </xdr:from>
    <xdr:to>
      <xdr:col>28</xdr:col>
      <xdr:colOff>257176</xdr:colOff>
      <xdr:row>14</xdr:row>
      <xdr:rowOff>114300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3</xdr:row>
          <xdr:rowOff>9525</xdr:rowOff>
        </xdr:from>
        <xdr:to>
          <xdr:col>11</xdr:col>
          <xdr:colOff>9525</xdr:colOff>
          <xdr:row>3</xdr:row>
          <xdr:rowOff>190500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8</xdr:row>
          <xdr:rowOff>0</xdr:rowOff>
        </xdr:from>
        <xdr:to>
          <xdr:col>11</xdr:col>
          <xdr:colOff>19050</xdr:colOff>
          <xdr:row>9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95249</xdr:rowOff>
    </xdr:from>
    <xdr:to>
      <xdr:col>0</xdr:col>
      <xdr:colOff>1647825</xdr:colOff>
      <xdr:row>8</xdr:row>
      <xdr:rowOff>142875</xdr:rowOff>
    </xdr:to>
    <xdr:sp macro="" textlink="">
      <xdr:nvSpPr>
        <xdr:cNvPr id="20" name="19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64800</xdr:rowOff>
    </xdr:to>
    <xdr:pic>
      <xdr:nvPicPr>
        <xdr:cNvPr id="23" name="2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47625</xdr:rowOff>
    </xdr:from>
    <xdr:to>
      <xdr:col>0</xdr:col>
      <xdr:colOff>1647825</xdr:colOff>
      <xdr:row>12</xdr:row>
      <xdr:rowOff>114301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28575</xdr:rowOff>
    </xdr:from>
    <xdr:to>
      <xdr:col>0</xdr:col>
      <xdr:colOff>1647825</xdr:colOff>
      <xdr:row>16</xdr:row>
      <xdr:rowOff>114301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16</xdr:row>
      <xdr:rowOff>190500</xdr:rowOff>
    </xdr:from>
    <xdr:to>
      <xdr:col>0</xdr:col>
      <xdr:colOff>1647825</xdr:colOff>
      <xdr:row>20</xdr:row>
      <xdr:rowOff>76201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20</xdr:row>
      <xdr:rowOff>152400</xdr:rowOff>
    </xdr:from>
    <xdr:to>
      <xdr:col>0</xdr:col>
      <xdr:colOff>1647825</xdr:colOff>
      <xdr:row>24</xdr:row>
      <xdr:rowOff>76201</xdr:rowOff>
    </xdr:to>
    <xdr:sp macro="" textlink="">
      <xdr:nvSpPr>
        <xdr:cNvPr id="27" name="26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24</xdr:row>
      <xdr:rowOff>152400</xdr:rowOff>
    </xdr:from>
    <xdr:to>
      <xdr:col>0</xdr:col>
      <xdr:colOff>1647825</xdr:colOff>
      <xdr:row>28</xdr:row>
      <xdr:rowOff>76201</xdr:rowOff>
    </xdr:to>
    <xdr:sp macro="" textlink="">
      <xdr:nvSpPr>
        <xdr:cNvPr id="28" name="27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28</xdr:row>
      <xdr:rowOff>152400</xdr:rowOff>
    </xdr:from>
    <xdr:to>
      <xdr:col>0</xdr:col>
      <xdr:colOff>1647825</xdr:colOff>
      <xdr:row>33</xdr:row>
      <xdr:rowOff>66675</xdr:rowOff>
    </xdr:to>
    <xdr:sp macro="" textlink="">
      <xdr:nvSpPr>
        <xdr:cNvPr id="29" name="28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152400</xdr:rowOff>
    </xdr:from>
    <xdr:to>
      <xdr:col>0</xdr:col>
      <xdr:colOff>1647825</xdr:colOff>
      <xdr:row>37</xdr:row>
      <xdr:rowOff>76201</xdr:rowOff>
    </xdr:to>
    <xdr:sp macro="" textlink="">
      <xdr:nvSpPr>
        <xdr:cNvPr id="30" name="29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914400</xdr:colOff>
      <xdr:row>4</xdr:row>
      <xdr:rowOff>161923</xdr:rowOff>
    </xdr:from>
    <xdr:to>
      <xdr:col>14</xdr:col>
      <xdr:colOff>447674</xdr:colOff>
      <xdr:row>22</xdr:row>
      <xdr:rowOff>142875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28575</xdr:rowOff>
        </xdr:from>
        <xdr:to>
          <xdr:col>4</xdr:col>
          <xdr:colOff>2409825</xdr:colOff>
          <xdr:row>4</xdr:row>
          <xdr:rowOff>47625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9</xdr:row>
      <xdr:rowOff>57150</xdr:rowOff>
    </xdr:to>
    <xdr:sp macro="" textlink="">
      <xdr:nvSpPr>
        <xdr:cNvPr id="21" name="20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22" name="2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123825</xdr:rowOff>
    </xdr:from>
    <xdr:to>
      <xdr:col>0</xdr:col>
      <xdr:colOff>1647825</xdr:colOff>
      <xdr:row>13</xdr:row>
      <xdr:rowOff>47626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123825</xdr:rowOff>
    </xdr:from>
    <xdr:to>
      <xdr:col>0</xdr:col>
      <xdr:colOff>1647825</xdr:colOff>
      <xdr:row>17</xdr:row>
      <xdr:rowOff>47626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123825</xdr:rowOff>
    </xdr:from>
    <xdr:to>
      <xdr:col>0</xdr:col>
      <xdr:colOff>1647825</xdr:colOff>
      <xdr:row>21</xdr:row>
      <xdr:rowOff>47626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123825</xdr:rowOff>
    </xdr:from>
    <xdr:to>
      <xdr:col>0</xdr:col>
      <xdr:colOff>1647825</xdr:colOff>
      <xdr:row>25</xdr:row>
      <xdr:rowOff>9526</xdr:rowOff>
    </xdr:to>
    <xdr:sp macro="" textlink="">
      <xdr:nvSpPr>
        <xdr:cNvPr id="27" name="26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25</xdr:row>
      <xdr:rowOff>85725</xdr:rowOff>
    </xdr:from>
    <xdr:to>
      <xdr:col>0</xdr:col>
      <xdr:colOff>1647825</xdr:colOff>
      <xdr:row>28</xdr:row>
      <xdr:rowOff>9526</xdr:rowOff>
    </xdr:to>
    <xdr:sp macro="" textlink="">
      <xdr:nvSpPr>
        <xdr:cNvPr id="28" name="27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28</xdr:row>
      <xdr:rowOff>85725</xdr:rowOff>
    </xdr:from>
    <xdr:to>
      <xdr:col>0</xdr:col>
      <xdr:colOff>1647825</xdr:colOff>
      <xdr:row>33</xdr:row>
      <xdr:rowOff>0</xdr:rowOff>
    </xdr:to>
    <xdr:sp macro="" textlink="">
      <xdr:nvSpPr>
        <xdr:cNvPr id="29" name="28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85725</xdr:rowOff>
    </xdr:from>
    <xdr:to>
      <xdr:col>0</xdr:col>
      <xdr:colOff>1647825</xdr:colOff>
      <xdr:row>35</xdr:row>
      <xdr:rowOff>171451</xdr:rowOff>
    </xdr:to>
    <xdr:sp macro="" textlink="">
      <xdr:nvSpPr>
        <xdr:cNvPr id="30" name="29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1590674</xdr:colOff>
      <xdr:row>5</xdr:row>
      <xdr:rowOff>161924</xdr:rowOff>
    </xdr:from>
    <xdr:to>
      <xdr:col>8</xdr:col>
      <xdr:colOff>47625</xdr:colOff>
      <xdr:row>21</xdr:row>
      <xdr:rowOff>95250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28575</xdr:rowOff>
        </xdr:from>
        <xdr:to>
          <xdr:col>4</xdr:col>
          <xdr:colOff>2181225</xdr:colOff>
          <xdr:row>4</xdr:row>
          <xdr:rowOff>47625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133349</xdr:rowOff>
    </xdr:from>
    <xdr:to>
      <xdr:col>0</xdr:col>
      <xdr:colOff>1647825</xdr:colOff>
      <xdr:row>9</xdr:row>
      <xdr:rowOff>57150</xdr:rowOff>
    </xdr:to>
    <xdr:sp macro="" textlink="">
      <xdr:nvSpPr>
        <xdr:cNvPr id="20" name="19 Rectángulo redondeado">
          <a:hlinkClick xmlns:r="http://schemas.openxmlformats.org/officeDocument/2006/relationships" r:id="rId2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102900</xdr:rowOff>
    </xdr:to>
    <xdr:pic>
      <xdr:nvPicPr>
        <xdr:cNvPr id="21" name="2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123825</xdr:rowOff>
    </xdr:from>
    <xdr:to>
      <xdr:col>0</xdr:col>
      <xdr:colOff>1647825</xdr:colOff>
      <xdr:row>13</xdr:row>
      <xdr:rowOff>47626</xdr:rowOff>
    </xdr:to>
    <xdr:sp macro="" textlink="">
      <xdr:nvSpPr>
        <xdr:cNvPr id="22" name="21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123825</xdr:rowOff>
    </xdr:from>
    <xdr:to>
      <xdr:col>0</xdr:col>
      <xdr:colOff>1647825</xdr:colOff>
      <xdr:row>17</xdr:row>
      <xdr:rowOff>47626</xdr:rowOff>
    </xdr:to>
    <xdr:sp macro="" textlink="">
      <xdr:nvSpPr>
        <xdr:cNvPr id="23" name="22 Rectángulo redondeado">
          <a:hlinkClick xmlns:r="http://schemas.openxmlformats.org/officeDocument/2006/relationships" r:id="rId5"/>
        </xdr:cNvPr>
        <xdr:cNvSpPr/>
      </xdr:nvSpPr>
      <xdr:spPr>
        <a:xfrm>
          <a:off x="85725" y="24384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123825</xdr:rowOff>
    </xdr:from>
    <xdr:to>
      <xdr:col>0</xdr:col>
      <xdr:colOff>1647825</xdr:colOff>
      <xdr:row>21</xdr:row>
      <xdr:rowOff>47626</xdr:rowOff>
    </xdr:to>
    <xdr:sp macro="" textlink="">
      <xdr:nvSpPr>
        <xdr:cNvPr id="24" name="23 Rectángulo redondeado">
          <a:hlinkClick xmlns:r="http://schemas.openxmlformats.org/officeDocument/2006/relationships" r:id="rId6"/>
        </xdr:cNvPr>
        <xdr:cNvSpPr/>
      </xdr:nvSpPr>
      <xdr:spPr>
        <a:xfrm>
          <a:off x="85725" y="30861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123825</xdr:rowOff>
    </xdr:from>
    <xdr:to>
      <xdr:col>0</xdr:col>
      <xdr:colOff>1647825</xdr:colOff>
      <xdr:row>25</xdr:row>
      <xdr:rowOff>47626</xdr:rowOff>
    </xdr:to>
    <xdr:sp macro="" textlink="">
      <xdr:nvSpPr>
        <xdr:cNvPr id="25" name="24 Rectángulo redondeado">
          <a:hlinkClick xmlns:r="http://schemas.openxmlformats.org/officeDocument/2006/relationships" r:id="rId7"/>
        </xdr:cNvPr>
        <xdr:cNvSpPr/>
      </xdr:nvSpPr>
      <xdr:spPr>
        <a:xfrm>
          <a:off x="85725" y="37338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región</a:t>
          </a:r>
        </a:p>
      </xdr:txBody>
    </xdr:sp>
    <xdr:clientData/>
  </xdr:twoCellAnchor>
  <xdr:twoCellAnchor editAs="absolute">
    <xdr:from>
      <xdr:col>0</xdr:col>
      <xdr:colOff>85725</xdr:colOff>
      <xdr:row>25</xdr:row>
      <xdr:rowOff>123825</xdr:rowOff>
    </xdr:from>
    <xdr:to>
      <xdr:col>0</xdr:col>
      <xdr:colOff>1647825</xdr:colOff>
      <xdr:row>29</xdr:row>
      <xdr:rowOff>47626</xdr:rowOff>
    </xdr:to>
    <xdr:sp macro="" textlink="">
      <xdr:nvSpPr>
        <xdr:cNvPr id="26" name="25 Rectángulo redondeado">
          <a:hlinkClick xmlns:r="http://schemas.openxmlformats.org/officeDocument/2006/relationships" r:id="rId8"/>
        </xdr:cNvPr>
        <xdr:cNvSpPr/>
      </xdr:nvSpPr>
      <xdr:spPr>
        <a:xfrm>
          <a:off x="85725" y="4381500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departamento</a:t>
          </a:r>
        </a:p>
      </xdr:txBody>
    </xdr:sp>
    <xdr:clientData/>
  </xdr:twoCellAnchor>
  <xdr:twoCellAnchor editAs="absolute">
    <xdr:from>
      <xdr:col>0</xdr:col>
      <xdr:colOff>85725</xdr:colOff>
      <xdr:row>29</xdr:row>
      <xdr:rowOff>123825</xdr:rowOff>
    </xdr:from>
    <xdr:to>
      <xdr:col>0</xdr:col>
      <xdr:colOff>1647825</xdr:colOff>
      <xdr:row>33</xdr:row>
      <xdr:rowOff>38100</xdr:rowOff>
    </xdr:to>
    <xdr:sp macro="" textlink="">
      <xdr:nvSpPr>
        <xdr:cNvPr id="27" name="26 Rectángulo redondeado">
          <a:hlinkClick xmlns:r="http://schemas.openxmlformats.org/officeDocument/2006/relationships" r:id="rId9"/>
        </xdr:cNvPr>
        <xdr:cNvSpPr/>
      </xdr:nvSpPr>
      <xdr:spPr>
        <a:xfrm>
          <a:off x="85725" y="5029200"/>
          <a:ext cx="1562100" cy="7239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municipios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123825</xdr:rowOff>
    </xdr:from>
    <xdr:to>
      <xdr:col>0</xdr:col>
      <xdr:colOff>1647825</xdr:colOff>
      <xdr:row>36</xdr:row>
      <xdr:rowOff>47626</xdr:rowOff>
    </xdr:to>
    <xdr:sp macro="" textlink="">
      <xdr:nvSpPr>
        <xdr:cNvPr id="28" name="27 Rectángulo redondeado">
          <a:hlinkClick xmlns:r="http://schemas.openxmlformats.org/officeDocument/2006/relationships" r:id="rId10"/>
        </xdr:cNvPr>
        <xdr:cNvSpPr/>
      </xdr:nvSpPr>
      <xdr:spPr>
        <a:xfrm>
          <a:off x="85725" y="5838825"/>
          <a:ext cx="1562100" cy="5715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Demanda de ingreso por tipo de colegio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6</xdr:row>
      <xdr:rowOff>9524</xdr:rowOff>
    </xdr:from>
    <xdr:to>
      <xdr:col>0</xdr:col>
      <xdr:colOff>1647825</xdr:colOff>
      <xdr:row>9</xdr:row>
      <xdr:rowOff>95250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9525</xdr:rowOff>
    </xdr:from>
    <xdr:to>
      <xdr:col>0</xdr:col>
      <xdr:colOff>1512978</xdr:colOff>
      <xdr:row>4</xdr:row>
      <xdr:rowOff>141000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161924</xdr:rowOff>
    </xdr:from>
    <xdr:to>
      <xdr:col>0</xdr:col>
      <xdr:colOff>1647825</xdr:colOff>
      <xdr:row>14</xdr:row>
      <xdr:rowOff>76200</xdr:rowOff>
    </xdr:to>
    <xdr:sp macro="" textlink="">
      <xdr:nvSpPr>
        <xdr:cNvPr id="9" name="8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62100" cy="7239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región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14</xdr:row>
      <xdr:rowOff>152400</xdr:rowOff>
    </xdr:from>
    <xdr:to>
      <xdr:col>0</xdr:col>
      <xdr:colOff>1647825</xdr:colOff>
      <xdr:row>19</xdr:row>
      <xdr:rowOff>66676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85725" y="2590800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municipios de Risaralda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142875</xdr:rowOff>
    </xdr:from>
    <xdr:to>
      <xdr:col>0</xdr:col>
      <xdr:colOff>1647825</xdr:colOff>
      <xdr:row>24</xdr:row>
      <xdr:rowOff>57151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85725" y="3390900"/>
          <a:ext cx="1562100" cy="7239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Tendencia: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Inscritos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programa académico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1" width="0.85546875" style="68" customWidth="1"/>
    <col min="2" max="2" width="24.7109375" style="68" customWidth="1"/>
    <col min="3" max="3" width="90.7109375" style="68" customWidth="1"/>
    <col min="4" max="4" width="24.7109375" style="68" customWidth="1"/>
    <col min="5" max="5" width="0.85546875" style="68" customWidth="1"/>
    <col min="6" max="16384" width="11.42578125" style="68" hidden="1"/>
  </cols>
  <sheetData>
    <row r="1" spans="2:4" ht="13.5" thickBot="1" x14ac:dyDescent="0.25"/>
    <row r="2" spans="2:4" s="66" customFormat="1" ht="13.5" thickTop="1" x14ac:dyDescent="0.2">
      <c r="B2" s="69"/>
      <c r="C2" s="70"/>
      <c r="D2" s="71"/>
    </row>
    <row r="3" spans="2:4" s="66" customFormat="1" x14ac:dyDescent="0.2">
      <c r="B3" s="72"/>
      <c r="C3" s="73"/>
      <c r="D3" s="74"/>
    </row>
    <row r="4" spans="2:4" s="66" customFormat="1" x14ac:dyDescent="0.2">
      <c r="B4" s="72"/>
      <c r="C4" s="75"/>
      <c r="D4" s="74"/>
    </row>
    <row r="5" spans="2:4" s="66" customFormat="1" x14ac:dyDescent="0.2">
      <c r="B5" s="72"/>
      <c r="C5" s="73"/>
      <c r="D5" s="74"/>
    </row>
    <row r="6" spans="2:4" s="66" customFormat="1" x14ac:dyDescent="0.2">
      <c r="B6" s="72"/>
      <c r="C6" s="73"/>
      <c r="D6" s="74"/>
    </row>
    <row r="7" spans="2:4" s="66" customFormat="1" x14ac:dyDescent="0.2">
      <c r="B7" s="72"/>
      <c r="C7" s="73"/>
      <c r="D7" s="74"/>
    </row>
    <row r="8" spans="2:4" s="66" customFormat="1" x14ac:dyDescent="0.2">
      <c r="B8" s="72"/>
      <c r="C8" s="73"/>
      <c r="D8" s="74"/>
    </row>
    <row r="9" spans="2:4" s="66" customFormat="1" ht="13.5" thickBot="1" x14ac:dyDescent="0.25">
      <c r="B9" s="76"/>
      <c r="C9" s="77"/>
      <c r="D9" s="78"/>
    </row>
    <row r="10" spans="2:4" ht="13.5" thickTop="1" x14ac:dyDescent="0.2">
      <c r="C10" s="67"/>
    </row>
    <row r="11" spans="2:4" x14ac:dyDescent="0.2"/>
    <row r="12" spans="2:4" x14ac:dyDescent="0.2"/>
    <row r="13" spans="2:4" x14ac:dyDescent="0.2"/>
    <row r="14" spans="2:4" x14ac:dyDescent="0.2"/>
    <row r="15" spans="2:4" x14ac:dyDescent="0.2">
      <c r="C15" s="67"/>
    </row>
    <row r="16" spans="2: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hidden="1" x14ac:dyDescent="0.2"/>
    <row r="48" hidden="1" x14ac:dyDescent="0.2"/>
    <row r="49" hidden="1" x14ac:dyDescent="0.2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0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11" customWidth="1"/>
    <col min="2" max="2" width="4.7109375" style="229" customWidth="1"/>
    <col min="3" max="3" width="20.7109375" style="229" customWidth="1"/>
    <col min="4" max="23" width="5.7109375" style="229" customWidth="1"/>
    <col min="24" max="24" width="4.7109375" style="229" customWidth="1"/>
    <col min="25" max="16384" width="11.42578125" style="229" hidden="1"/>
  </cols>
  <sheetData>
    <row r="1" spans="1:24" s="125" customFormat="1" ht="26.25" x14ac:dyDescent="0.25">
      <c r="A1" s="81"/>
      <c r="B1" s="321" t="s">
        <v>239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4" x14ac:dyDescent="0.25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4" x14ac:dyDescent="0.25">
      <c r="A3" s="143"/>
      <c r="B3" s="230"/>
      <c r="C3" s="23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30"/>
      <c r="Q3" s="230"/>
      <c r="R3" s="230"/>
      <c r="S3" s="230"/>
      <c r="T3" s="228"/>
      <c r="U3" s="228"/>
      <c r="V3" s="228"/>
      <c r="W3" s="228"/>
    </row>
    <row r="4" spans="1:24" x14ac:dyDescent="0.25">
      <c r="A4" s="143"/>
      <c r="B4" s="230"/>
      <c r="C4" s="277" t="s">
        <v>110</v>
      </c>
      <c r="D4" s="324">
        <v>2003</v>
      </c>
      <c r="E4" s="325"/>
      <c r="F4" s="324">
        <v>2004</v>
      </c>
      <c r="G4" s="325"/>
      <c r="H4" s="324">
        <v>2005</v>
      </c>
      <c r="I4" s="325"/>
      <c r="J4" s="324">
        <v>2006</v>
      </c>
      <c r="K4" s="325"/>
      <c r="L4" s="324">
        <v>2007</v>
      </c>
      <c r="M4" s="325"/>
      <c r="N4" s="324">
        <v>2008</v>
      </c>
      <c r="O4" s="325"/>
      <c r="P4" s="324">
        <v>2009</v>
      </c>
      <c r="Q4" s="325"/>
      <c r="R4" s="324">
        <v>2010</v>
      </c>
      <c r="S4" s="325"/>
      <c r="T4" s="324">
        <v>2011</v>
      </c>
      <c r="U4" s="325"/>
      <c r="V4" s="315">
        <v>2012</v>
      </c>
      <c r="W4" s="287"/>
    </row>
    <row r="5" spans="1:24" x14ac:dyDescent="0.25">
      <c r="A5" s="143"/>
      <c r="B5" s="230"/>
      <c r="C5" s="277"/>
      <c r="D5" s="223" t="s">
        <v>240</v>
      </c>
      <c r="E5" s="236" t="s">
        <v>241</v>
      </c>
      <c r="F5" s="223" t="s">
        <v>240</v>
      </c>
      <c r="G5" s="236" t="s">
        <v>241</v>
      </c>
      <c r="H5" s="223" t="s">
        <v>240</v>
      </c>
      <c r="I5" s="236" t="s">
        <v>241</v>
      </c>
      <c r="J5" s="223" t="s">
        <v>240</v>
      </c>
      <c r="K5" s="236" t="s">
        <v>241</v>
      </c>
      <c r="L5" s="223" t="s">
        <v>240</v>
      </c>
      <c r="M5" s="236" t="s">
        <v>241</v>
      </c>
      <c r="N5" s="223" t="s">
        <v>240</v>
      </c>
      <c r="O5" s="236" t="s">
        <v>241</v>
      </c>
      <c r="P5" s="223" t="s">
        <v>240</v>
      </c>
      <c r="Q5" s="236" t="s">
        <v>241</v>
      </c>
      <c r="R5" s="223" t="s">
        <v>240</v>
      </c>
      <c r="S5" s="236" t="s">
        <v>241</v>
      </c>
      <c r="T5" s="223" t="s">
        <v>240</v>
      </c>
      <c r="U5" s="236" t="s">
        <v>241</v>
      </c>
      <c r="V5" s="225" t="s">
        <v>240</v>
      </c>
      <c r="W5" s="217" t="s">
        <v>241</v>
      </c>
    </row>
    <row r="6" spans="1:24" x14ac:dyDescent="0.25">
      <c r="A6" s="143"/>
      <c r="B6" s="230"/>
      <c r="C6" s="233" t="s">
        <v>111</v>
      </c>
      <c r="D6" s="237">
        <v>12</v>
      </c>
      <c r="E6" s="238">
        <v>15</v>
      </c>
      <c r="F6" s="237">
        <v>7</v>
      </c>
      <c r="G6" s="238">
        <v>8</v>
      </c>
      <c r="H6" s="237">
        <v>13</v>
      </c>
      <c r="I6" s="238">
        <v>8</v>
      </c>
      <c r="J6" s="237">
        <v>12</v>
      </c>
      <c r="K6" s="238">
        <v>17</v>
      </c>
      <c r="L6" s="240">
        <v>13</v>
      </c>
      <c r="M6" s="241">
        <v>11</v>
      </c>
      <c r="N6" s="237">
        <v>12</v>
      </c>
      <c r="O6" s="238">
        <v>12</v>
      </c>
      <c r="P6" s="237">
        <v>31</v>
      </c>
      <c r="Q6" s="238">
        <v>53</v>
      </c>
      <c r="R6" s="237">
        <v>32</v>
      </c>
      <c r="S6" s="238">
        <v>31</v>
      </c>
      <c r="T6" s="237">
        <v>31</v>
      </c>
      <c r="U6" s="238">
        <v>17</v>
      </c>
      <c r="V6" s="235">
        <v>19</v>
      </c>
      <c r="W6" s="209">
        <v>14</v>
      </c>
    </row>
    <row r="7" spans="1:24" x14ac:dyDescent="0.25">
      <c r="A7" s="143"/>
      <c r="B7" s="230"/>
      <c r="C7" s="234" t="s">
        <v>112</v>
      </c>
      <c r="D7" s="237">
        <v>1</v>
      </c>
      <c r="E7" s="238">
        <v>0</v>
      </c>
      <c r="F7" s="237">
        <v>6</v>
      </c>
      <c r="G7" s="238">
        <v>1</v>
      </c>
      <c r="H7" s="237">
        <v>4</v>
      </c>
      <c r="I7" s="238">
        <v>1</v>
      </c>
      <c r="J7" s="237">
        <v>3</v>
      </c>
      <c r="K7" s="238">
        <v>1</v>
      </c>
      <c r="L7" s="240">
        <v>3</v>
      </c>
      <c r="M7" s="241">
        <v>4</v>
      </c>
      <c r="N7" s="237">
        <v>4</v>
      </c>
      <c r="O7" s="238">
        <v>3</v>
      </c>
      <c r="P7" s="237">
        <v>19</v>
      </c>
      <c r="Q7" s="238">
        <v>8</v>
      </c>
      <c r="R7" s="237">
        <v>25</v>
      </c>
      <c r="S7" s="238">
        <v>13</v>
      </c>
      <c r="T7" s="237">
        <v>16</v>
      </c>
      <c r="U7" s="238">
        <v>7</v>
      </c>
      <c r="V7" s="235">
        <v>2</v>
      </c>
      <c r="W7" s="209">
        <v>5</v>
      </c>
    </row>
    <row r="8" spans="1:24" x14ac:dyDescent="0.25">
      <c r="A8" s="143"/>
      <c r="B8" s="230"/>
      <c r="C8" s="234" t="s">
        <v>113</v>
      </c>
      <c r="D8" s="237">
        <v>21</v>
      </c>
      <c r="E8" s="238">
        <v>11</v>
      </c>
      <c r="F8" s="237">
        <v>21</v>
      </c>
      <c r="G8" s="238">
        <v>14</v>
      </c>
      <c r="H8" s="237">
        <v>26</v>
      </c>
      <c r="I8" s="238">
        <v>24</v>
      </c>
      <c r="J8" s="237">
        <v>17</v>
      </c>
      <c r="K8" s="238">
        <v>15</v>
      </c>
      <c r="L8" s="240">
        <v>17</v>
      </c>
      <c r="M8" s="241">
        <v>23</v>
      </c>
      <c r="N8" s="237">
        <v>27</v>
      </c>
      <c r="O8" s="238">
        <v>57</v>
      </c>
      <c r="P8" s="237">
        <v>38</v>
      </c>
      <c r="Q8" s="238">
        <v>93</v>
      </c>
      <c r="R8" s="237">
        <v>28</v>
      </c>
      <c r="S8" s="238">
        <v>76</v>
      </c>
      <c r="T8" s="237">
        <v>45</v>
      </c>
      <c r="U8" s="238">
        <v>66</v>
      </c>
      <c r="V8" s="235">
        <v>36</v>
      </c>
      <c r="W8" s="209">
        <v>24</v>
      </c>
    </row>
    <row r="9" spans="1:24" x14ac:dyDescent="0.25">
      <c r="A9" s="143"/>
      <c r="B9" s="230"/>
      <c r="C9" s="234" t="s">
        <v>114</v>
      </c>
      <c r="D9" s="237">
        <v>674</v>
      </c>
      <c r="E9" s="238">
        <v>466</v>
      </c>
      <c r="F9" s="237">
        <v>511</v>
      </c>
      <c r="G9" s="238">
        <v>406</v>
      </c>
      <c r="H9" s="237">
        <v>564</v>
      </c>
      <c r="I9" s="238">
        <v>439</v>
      </c>
      <c r="J9" s="237">
        <v>668</v>
      </c>
      <c r="K9" s="238">
        <v>427</v>
      </c>
      <c r="L9" s="240">
        <v>655</v>
      </c>
      <c r="M9" s="241">
        <v>458</v>
      </c>
      <c r="N9" s="237">
        <v>719</v>
      </c>
      <c r="O9" s="238">
        <v>537</v>
      </c>
      <c r="P9" s="237">
        <v>793</v>
      </c>
      <c r="Q9" s="238">
        <v>603</v>
      </c>
      <c r="R9" s="237">
        <v>706</v>
      </c>
      <c r="S9" s="238">
        <v>576</v>
      </c>
      <c r="T9" s="237">
        <v>1049</v>
      </c>
      <c r="U9" s="238">
        <v>688</v>
      </c>
      <c r="V9" s="235">
        <v>771</v>
      </c>
      <c r="W9" s="209">
        <v>536</v>
      </c>
    </row>
    <row r="10" spans="1:24" x14ac:dyDescent="0.25">
      <c r="A10" s="143"/>
      <c r="B10" s="230"/>
      <c r="C10" s="234" t="s">
        <v>115</v>
      </c>
      <c r="D10" s="237">
        <v>9</v>
      </c>
      <c r="E10" s="238">
        <v>5</v>
      </c>
      <c r="F10" s="237">
        <v>10</v>
      </c>
      <c r="G10" s="238">
        <v>6</v>
      </c>
      <c r="H10" s="237">
        <v>8</v>
      </c>
      <c r="I10" s="238">
        <v>4</v>
      </c>
      <c r="J10" s="237">
        <v>10</v>
      </c>
      <c r="K10" s="238">
        <v>9</v>
      </c>
      <c r="L10" s="240">
        <v>12</v>
      </c>
      <c r="M10" s="241">
        <v>17</v>
      </c>
      <c r="N10" s="237">
        <v>15</v>
      </c>
      <c r="O10" s="238">
        <v>13</v>
      </c>
      <c r="P10" s="237">
        <v>39</v>
      </c>
      <c r="Q10" s="238">
        <v>15</v>
      </c>
      <c r="R10" s="237">
        <v>42</v>
      </c>
      <c r="S10" s="238">
        <v>31</v>
      </c>
      <c r="T10" s="237">
        <v>22</v>
      </c>
      <c r="U10" s="238">
        <v>16</v>
      </c>
      <c r="V10" s="235">
        <v>8</v>
      </c>
      <c r="W10" s="209">
        <v>4</v>
      </c>
    </row>
    <row r="11" spans="1:24" x14ac:dyDescent="0.25">
      <c r="A11" s="143"/>
      <c r="B11" s="230"/>
      <c r="C11" s="234" t="s">
        <v>116</v>
      </c>
      <c r="D11" s="237">
        <v>4</v>
      </c>
      <c r="E11" s="238">
        <v>7</v>
      </c>
      <c r="F11" s="237">
        <v>7</v>
      </c>
      <c r="G11" s="238">
        <v>6</v>
      </c>
      <c r="H11" s="237">
        <v>5</v>
      </c>
      <c r="I11" s="238">
        <v>4</v>
      </c>
      <c r="J11" s="237"/>
      <c r="K11" s="238">
        <v>9</v>
      </c>
      <c r="L11" s="240">
        <v>9</v>
      </c>
      <c r="M11" s="241">
        <v>6</v>
      </c>
      <c r="N11" s="237">
        <v>10</v>
      </c>
      <c r="O11" s="238">
        <v>8</v>
      </c>
      <c r="P11" s="237">
        <v>18</v>
      </c>
      <c r="Q11" s="238">
        <v>13</v>
      </c>
      <c r="R11" s="237">
        <v>16</v>
      </c>
      <c r="S11" s="238">
        <v>11</v>
      </c>
      <c r="T11" s="237">
        <v>12</v>
      </c>
      <c r="U11" s="238">
        <v>7</v>
      </c>
      <c r="V11" s="235">
        <v>8</v>
      </c>
      <c r="W11" s="209">
        <v>5</v>
      </c>
    </row>
    <row r="12" spans="1:24" x14ac:dyDescent="0.25">
      <c r="A12" s="143"/>
      <c r="B12" s="230"/>
      <c r="C12" s="234" t="s">
        <v>117</v>
      </c>
      <c r="D12" s="237">
        <v>72</v>
      </c>
      <c r="E12" s="238">
        <v>76</v>
      </c>
      <c r="F12" s="237">
        <v>48</v>
      </c>
      <c r="G12" s="238">
        <v>37</v>
      </c>
      <c r="H12" s="237">
        <v>53</v>
      </c>
      <c r="I12" s="238">
        <v>67</v>
      </c>
      <c r="J12" s="237">
        <v>71</v>
      </c>
      <c r="K12" s="238">
        <v>63</v>
      </c>
      <c r="L12" s="240">
        <v>88</v>
      </c>
      <c r="M12" s="241">
        <v>51</v>
      </c>
      <c r="N12" s="237">
        <v>78</v>
      </c>
      <c r="O12" s="238">
        <v>79</v>
      </c>
      <c r="P12" s="237">
        <v>116</v>
      </c>
      <c r="Q12" s="238">
        <v>98</v>
      </c>
      <c r="R12" s="237">
        <v>121</v>
      </c>
      <c r="S12" s="238">
        <v>68</v>
      </c>
      <c r="T12" s="237">
        <v>140</v>
      </c>
      <c r="U12" s="238">
        <v>100</v>
      </c>
      <c r="V12" s="235">
        <v>98</v>
      </c>
      <c r="W12" s="209">
        <v>71</v>
      </c>
    </row>
    <row r="13" spans="1:24" x14ac:dyDescent="0.25">
      <c r="A13" s="143"/>
      <c r="B13" s="230"/>
      <c r="C13" s="234" t="s">
        <v>118</v>
      </c>
      <c r="D13" s="237">
        <v>20</v>
      </c>
      <c r="E13" s="238">
        <v>12</v>
      </c>
      <c r="F13" s="237">
        <v>27</v>
      </c>
      <c r="G13" s="238">
        <v>19</v>
      </c>
      <c r="H13" s="237">
        <v>33</v>
      </c>
      <c r="I13" s="238">
        <v>10</v>
      </c>
      <c r="J13" s="237">
        <v>14</v>
      </c>
      <c r="K13" s="238">
        <v>13</v>
      </c>
      <c r="L13" s="240">
        <v>17</v>
      </c>
      <c r="M13" s="241">
        <v>30</v>
      </c>
      <c r="N13" s="237">
        <v>18</v>
      </c>
      <c r="O13" s="238">
        <v>26</v>
      </c>
      <c r="P13" s="237">
        <v>44</v>
      </c>
      <c r="Q13" s="238">
        <v>68</v>
      </c>
      <c r="R13" s="237">
        <v>37</v>
      </c>
      <c r="S13" s="238">
        <v>20</v>
      </c>
      <c r="T13" s="237">
        <v>26</v>
      </c>
      <c r="U13" s="238">
        <v>27</v>
      </c>
      <c r="V13" s="235">
        <v>27</v>
      </c>
      <c r="W13" s="209">
        <v>20</v>
      </c>
    </row>
    <row r="14" spans="1:24" x14ac:dyDescent="0.25">
      <c r="A14" s="143"/>
      <c r="B14" s="230"/>
      <c r="C14" s="234" t="s">
        <v>119</v>
      </c>
      <c r="D14" s="237">
        <v>16</v>
      </c>
      <c r="E14" s="238">
        <v>11</v>
      </c>
      <c r="F14" s="237">
        <v>2</v>
      </c>
      <c r="G14" s="238">
        <v>2</v>
      </c>
      <c r="H14" s="237">
        <v>6</v>
      </c>
      <c r="I14" s="238">
        <v>3</v>
      </c>
      <c r="J14" s="237">
        <v>9</v>
      </c>
      <c r="K14" s="238">
        <v>3</v>
      </c>
      <c r="L14" s="240">
        <v>1</v>
      </c>
      <c r="M14" s="241">
        <v>47</v>
      </c>
      <c r="N14" s="237">
        <v>10</v>
      </c>
      <c r="O14" s="238">
        <v>10</v>
      </c>
      <c r="P14" s="237">
        <v>32</v>
      </c>
      <c r="Q14" s="238">
        <v>42</v>
      </c>
      <c r="R14" s="237">
        <v>13</v>
      </c>
      <c r="S14" s="238">
        <v>52</v>
      </c>
      <c r="T14" s="237">
        <v>18</v>
      </c>
      <c r="U14" s="238">
        <v>11</v>
      </c>
      <c r="V14" s="235">
        <v>13</v>
      </c>
      <c r="W14" s="209">
        <v>7</v>
      </c>
    </row>
    <row r="15" spans="1:24" x14ac:dyDescent="0.25">
      <c r="A15" s="143"/>
      <c r="B15" s="230"/>
      <c r="C15" s="234" t="s">
        <v>120</v>
      </c>
      <c r="D15" s="237">
        <v>1885</v>
      </c>
      <c r="E15" s="238">
        <v>1506</v>
      </c>
      <c r="F15" s="237">
        <v>1555</v>
      </c>
      <c r="G15" s="238">
        <v>1239</v>
      </c>
      <c r="H15" s="237">
        <v>2075</v>
      </c>
      <c r="I15" s="238">
        <v>1212</v>
      </c>
      <c r="J15" s="237">
        <v>1826</v>
      </c>
      <c r="K15" s="238">
        <v>1167</v>
      </c>
      <c r="L15" s="240">
        <v>1833</v>
      </c>
      <c r="M15" s="241">
        <v>1379</v>
      </c>
      <c r="N15" s="237">
        <v>1869</v>
      </c>
      <c r="O15" s="238">
        <v>1413</v>
      </c>
      <c r="P15" s="237">
        <v>2115</v>
      </c>
      <c r="Q15" s="238">
        <v>1585</v>
      </c>
      <c r="R15" s="237">
        <v>2002</v>
      </c>
      <c r="S15" s="238">
        <v>1813</v>
      </c>
      <c r="T15" s="237">
        <v>2574</v>
      </c>
      <c r="U15" s="238">
        <v>1693</v>
      </c>
      <c r="V15" s="235">
        <v>2020</v>
      </c>
      <c r="W15" s="209">
        <v>1347</v>
      </c>
    </row>
    <row r="16" spans="1:24" x14ac:dyDescent="0.25">
      <c r="A16" s="143"/>
      <c r="B16" s="230"/>
      <c r="C16" s="234" t="s">
        <v>121</v>
      </c>
      <c r="D16" s="237">
        <v>2</v>
      </c>
      <c r="E16" s="238">
        <v>4</v>
      </c>
      <c r="F16" s="237">
        <v>5</v>
      </c>
      <c r="G16" s="238">
        <v>3</v>
      </c>
      <c r="H16" s="237">
        <v>5</v>
      </c>
      <c r="I16" s="238">
        <v>10</v>
      </c>
      <c r="J16" s="237"/>
      <c r="K16" s="238">
        <v>3</v>
      </c>
      <c r="L16" s="240">
        <v>7</v>
      </c>
      <c r="M16" s="241">
        <v>8</v>
      </c>
      <c r="N16" s="237">
        <v>8</v>
      </c>
      <c r="O16" s="238">
        <v>5</v>
      </c>
      <c r="P16" s="237">
        <v>29</v>
      </c>
      <c r="Q16" s="238">
        <v>53</v>
      </c>
      <c r="R16" s="237">
        <v>23</v>
      </c>
      <c r="S16" s="238">
        <v>14</v>
      </c>
      <c r="T16" s="237">
        <v>9</v>
      </c>
      <c r="U16" s="238">
        <v>5</v>
      </c>
      <c r="V16" s="235">
        <v>17</v>
      </c>
      <c r="W16" s="209">
        <v>6</v>
      </c>
    </row>
    <row r="17" spans="1:23" x14ac:dyDescent="0.25">
      <c r="A17" s="143"/>
      <c r="B17" s="230"/>
      <c r="C17" s="234" t="s">
        <v>122</v>
      </c>
      <c r="D17" s="237">
        <v>9</v>
      </c>
      <c r="E17" s="238">
        <v>13</v>
      </c>
      <c r="F17" s="237">
        <v>23</v>
      </c>
      <c r="G17" s="238">
        <v>13</v>
      </c>
      <c r="H17" s="237">
        <v>23</v>
      </c>
      <c r="I17" s="238">
        <v>13</v>
      </c>
      <c r="J17" s="237">
        <v>15</v>
      </c>
      <c r="K17" s="238">
        <v>79</v>
      </c>
      <c r="L17" s="240">
        <v>20</v>
      </c>
      <c r="M17" s="241">
        <v>11</v>
      </c>
      <c r="N17" s="237">
        <v>16</v>
      </c>
      <c r="O17" s="238">
        <v>16</v>
      </c>
      <c r="P17" s="237">
        <v>34</v>
      </c>
      <c r="Q17" s="238">
        <v>28</v>
      </c>
      <c r="R17" s="237">
        <v>40</v>
      </c>
      <c r="S17" s="238">
        <v>99</v>
      </c>
      <c r="T17" s="237">
        <v>74</v>
      </c>
      <c r="U17" s="238">
        <v>32</v>
      </c>
      <c r="V17" s="235">
        <v>38</v>
      </c>
      <c r="W17" s="209">
        <v>28</v>
      </c>
    </row>
    <row r="18" spans="1:23" x14ac:dyDescent="0.25">
      <c r="A18" s="143"/>
      <c r="B18" s="230"/>
      <c r="C18" s="234" t="s">
        <v>123</v>
      </c>
      <c r="D18" s="237">
        <v>153</v>
      </c>
      <c r="E18" s="238">
        <v>133</v>
      </c>
      <c r="F18" s="237">
        <v>126</v>
      </c>
      <c r="G18" s="238">
        <v>102</v>
      </c>
      <c r="H18" s="237">
        <v>160</v>
      </c>
      <c r="I18" s="238">
        <v>130</v>
      </c>
      <c r="J18" s="237">
        <v>152</v>
      </c>
      <c r="K18" s="238">
        <v>96</v>
      </c>
      <c r="L18" s="240">
        <v>161</v>
      </c>
      <c r="M18" s="241">
        <v>117</v>
      </c>
      <c r="N18" s="237">
        <v>195</v>
      </c>
      <c r="O18" s="238">
        <v>158</v>
      </c>
      <c r="P18" s="237">
        <v>262</v>
      </c>
      <c r="Q18" s="238">
        <v>241</v>
      </c>
      <c r="R18" s="237">
        <v>235</v>
      </c>
      <c r="S18" s="238">
        <v>232</v>
      </c>
      <c r="T18" s="237">
        <v>271</v>
      </c>
      <c r="U18" s="238">
        <v>185</v>
      </c>
      <c r="V18" s="235">
        <v>211</v>
      </c>
      <c r="W18" s="209">
        <v>149</v>
      </c>
    </row>
    <row r="19" spans="1:23" x14ac:dyDescent="0.25">
      <c r="A19" s="143"/>
      <c r="B19" s="230"/>
      <c r="C19" s="234" t="s">
        <v>124</v>
      </c>
      <c r="D19" s="237">
        <v>17</v>
      </c>
      <c r="E19" s="238">
        <v>8</v>
      </c>
      <c r="F19" s="237">
        <v>11</v>
      </c>
      <c r="G19" s="238">
        <v>12</v>
      </c>
      <c r="H19" s="237">
        <v>12</v>
      </c>
      <c r="I19" s="238">
        <v>7</v>
      </c>
      <c r="J19" s="237">
        <v>13</v>
      </c>
      <c r="K19" s="238">
        <v>7</v>
      </c>
      <c r="L19" s="240">
        <v>6</v>
      </c>
      <c r="M19" s="241">
        <v>8</v>
      </c>
      <c r="N19" s="237">
        <v>10</v>
      </c>
      <c r="O19" s="238">
        <v>7</v>
      </c>
      <c r="P19" s="237">
        <v>25</v>
      </c>
      <c r="Q19" s="238">
        <v>13</v>
      </c>
      <c r="R19" s="237">
        <v>14</v>
      </c>
      <c r="S19" s="238">
        <v>11</v>
      </c>
      <c r="T19" s="237">
        <v>21</v>
      </c>
      <c r="U19" s="238">
        <v>12</v>
      </c>
      <c r="V19" s="235">
        <v>14</v>
      </c>
      <c r="W19" s="209">
        <v>8</v>
      </c>
    </row>
    <row r="20" spans="1:23" x14ac:dyDescent="0.25">
      <c r="A20" s="143"/>
      <c r="B20" s="230"/>
      <c r="C20" s="222" t="s">
        <v>5</v>
      </c>
      <c r="D20" s="100">
        <f>SUM(D6:D19)</f>
        <v>2895</v>
      </c>
      <c r="E20" s="239">
        <f t="shared" ref="E20:W20" si="0">SUM(E6:E19)</f>
        <v>2267</v>
      </c>
      <c r="F20" s="100">
        <f t="shared" si="0"/>
        <v>2359</v>
      </c>
      <c r="G20" s="239">
        <f t="shared" si="0"/>
        <v>1868</v>
      </c>
      <c r="H20" s="100">
        <f t="shared" si="0"/>
        <v>2987</v>
      </c>
      <c r="I20" s="239">
        <f t="shared" si="0"/>
        <v>1932</v>
      </c>
      <c r="J20" s="100">
        <f t="shared" si="0"/>
        <v>2810</v>
      </c>
      <c r="K20" s="239">
        <f t="shared" si="0"/>
        <v>1909</v>
      </c>
      <c r="L20" s="100">
        <f t="shared" si="0"/>
        <v>2842</v>
      </c>
      <c r="M20" s="239">
        <f t="shared" si="0"/>
        <v>2170</v>
      </c>
      <c r="N20" s="100">
        <f t="shared" si="0"/>
        <v>2991</v>
      </c>
      <c r="O20" s="239">
        <f t="shared" si="0"/>
        <v>2344</v>
      </c>
      <c r="P20" s="100">
        <f t="shared" si="0"/>
        <v>3595</v>
      </c>
      <c r="Q20" s="239">
        <f t="shared" si="0"/>
        <v>2913</v>
      </c>
      <c r="R20" s="100">
        <f t="shared" si="0"/>
        <v>3334</v>
      </c>
      <c r="S20" s="239">
        <f t="shared" si="0"/>
        <v>3047</v>
      </c>
      <c r="T20" s="100">
        <f t="shared" si="0"/>
        <v>4308</v>
      </c>
      <c r="U20" s="239">
        <f t="shared" si="0"/>
        <v>2866</v>
      </c>
      <c r="V20" s="226">
        <f t="shared" si="0"/>
        <v>3282</v>
      </c>
      <c r="W20" s="94">
        <f t="shared" si="0"/>
        <v>2224</v>
      </c>
    </row>
    <row r="21" spans="1:23" x14ac:dyDescent="0.25">
      <c r="A21" s="143"/>
      <c r="B21" s="230"/>
      <c r="C21" s="230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30"/>
      <c r="Q21" s="230"/>
      <c r="R21" s="230"/>
      <c r="S21" s="230"/>
      <c r="T21" s="228"/>
      <c r="U21" s="228"/>
      <c r="V21" s="228"/>
      <c r="W21" s="228"/>
    </row>
    <row r="22" spans="1:23" x14ac:dyDescent="0.25">
      <c r="A22" s="143"/>
      <c r="B22" s="230"/>
      <c r="C22" s="58" t="s">
        <v>176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30"/>
      <c r="Q22" s="230"/>
      <c r="R22" s="230"/>
      <c r="S22" s="230"/>
      <c r="T22" s="228"/>
      <c r="U22" s="228"/>
      <c r="V22" s="228"/>
      <c r="W22" s="228"/>
    </row>
    <row r="23" spans="1:23" x14ac:dyDescent="0.25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</row>
    <row r="24" spans="1:23" x14ac:dyDescent="0.25"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</row>
    <row r="25" spans="1:23" x14ac:dyDescent="0.25"/>
    <row r="26" spans="1:23" x14ac:dyDescent="0.25"/>
    <row r="27" spans="1:23" x14ac:dyDescent="0.25"/>
    <row r="28" spans="1:23" x14ac:dyDescent="0.25"/>
    <row r="29" spans="1:23" x14ac:dyDescent="0.25"/>
    <row r="30" spans="1:23" x14ac:dyDescent="0.25"/>
  </sheetData>
  <sheetProtection password="CFB8" sheet="1" objects="1" scenarios="1"/>
  <mergeCells count="12">
    <mergeCell ref="T4:U4"/>
    <mergeCell ref="V4:W4"/>
    <mergeCell ref="B1:X1"/>
    <mergeCell ref="C4:C5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9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9" customWidth="1"/>
    <col min="2" max="2" width="4.7109375" style="1" customWidth="1"/>
    <col min="3" max="3" width="23.5703125" style="1" customWidth="1"/>
    <col min="4" max="4" width="4.85546875" style="1" hidden="1" customWidth="1"/>
    <col min="5" max="5" width="54.7109375" style="1" customWidth="1"/>
    <col min="6" max="11" width="5.7109375" style="2" customWidth="1"/>
    <col min="12" max="25" width="5.7109375" style="1" customWidth="1"/>
    <col min="26" max="26" width="4.7109375" style="1" customWidth="1"/>
    <col min="27" max="16384" width="11.42578125" style="1" hidden="1"/>
  </cols>
  <sheetData>
    <row r="1" spans="1:24" s="125" customFormat="1" ht="26.25" customHeight="1" x14ac:dyDescent="0.25">
      <c r="A1" s="124"/>
      <c r="B1" s="272" t="s">
        <v>242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42"/>
      <c r="U1" s="242"/>
      <c r="V1" s="242"/>
      <c r="W1" s="242"/>
      <c r="X1" s="242"/>
    </row>
    <row r="2" spans="1:24" x14ac:dyDescent="0.25">
      <c r="C2" s="166"/>
      <c r="D2" s="166"/>
      <c r="E2" s="166"/>
    </row>
    <row r="3" spans="1:24" ht="15.75" x14ac:dyDescent="0.25">
      <c r="C3" s="172" t="s">
        <v>156</v>
      </c>
      <c r="D3" s="166"/>
      <c r="E3" s="166"/>
    </row>
    <row r="4" spans="1:24" x14ac:dyDescent="0.25"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4" x14ac:dyDescent="0.25">
      <c r="C5" s="252">
        <v>1</v>
      </c>
      <c r="D5" s="166"/>
      <c r="E5" s="2"/>
    </row>
    <row r="6" spans="1:24" x14ac:dyDescent="0.25">
      <c r="C6" s="25">
        <f>VLOOKUP(C5,CONVENCIONES!B100:D153,3,0)</f>
        <v>27</v>
      </c>
      <c r="D6" s="166"/>
      <c r="E6" s="166"/>
    </row>
    <row r="7" spans="1:24" x14ac:dyDescent="0.25">
      <c r="C7" s="166"/>
      <c r="D7" s="166"/>
      <c r="E7" s="166"/>
    </row>
    <row r="8" spans="1:24" x14ac:dyDescent="0.25">
      <c r="C8" s="166"/>
      <c r="D8" s="166"/>
      <c r="E8" s="166"/>
    </row>
    <row r="9" spans="1:24" x14ac:dyDescent="0.25">
      <c r="C9" s="166"/>
      <c r="D9" s="166"/>
      <c r="E9" s="166"/>
    </row>
    <row r="10" spans="1:24" x14ac:dyDescent="0.25">
      <c r="C10" s="166"/>
      <c r="D10" s="166"/>
      <c r="E10" s="166"/>
    </row>
    <row r="11" spans="1:24" x14ac:dyDescent="0.25">
      <c r="C11" s="166"/>
      <c r="D11" s="166"/>
      <c r="E11" s="166"/>
    </row>
    <row r="12" spans="1:24" x14ac:dyDescent="0.25">
      <c r="C12" s="166"/>
      <c r="D12" s="166"/>
      <c r="E12" s="166"/>
    </row>
    <row r="13" spans="1:24" x14ac:dyDescent="0.25">
      <c r="C13" s="166"/>
      <c r="D13" s="166"/>
      <c r="E13" s="166"/>
    </row>
    <row r="14" spans="1:24" x14ac:dyDescent="0.25">
      <c r="C14" s="166"/>
      <c r="D14" s="166"/>
      <c r="E14" s="166"/>
    </row>
    <row r="15" spans="1:24" x14ac:dyDescent="0.25">
      <c r="C15" s="166"/>
      <c r="D15" s="166"/>
      <c r="E15" s="166"/>
    </row>
    <row r="16" spans="1:24" x14ac:dyDescent="0.25">
      <c r="C16" s="166"/>
      <c r="D16" s="166"/>
      <c r="E16" s="166"/>
    </row>
    <row r="17" spans="3:25" x14ac:dyDescent="0.25">
      <c r="D17" s="166"/>
      <c r="H17" s="1"/>
      <c r="I17" s="25">
        <v>2003</v>
      </c>
      <c r="J17" s="25">
        <v>2004</v>
      </c>
      <c r="K17" s="25">
        <v>2005</v>
      </c>
      <c r="L17" s="25">
        <v>2006</v>
      </c>
      <c r="M17" s="25">
        <v>2007</v>
      </c>
      <c r="N17" s="25">
        <v>2008</v>
      </c>
      <c r="O17" s="25">
        <v>2009</v>
      </c>
      <c r="P17" s="25">
        <v>2010</v>
      </c>
      <c r="Q17" s="25">
        <v>2011</v>
      </c>
      <c r="R17" s="25">
        <v>2012</v>
      </c>
      <c r="S17" s="2"/>
      <c r="T17" s="2"/>
      <c r="U17" s="2"/>
      <c r="V17" s="2"/>
    </row>
    <row r="18" spans="3:25" x14ac:dyDescent="0.25">
      <c r="C18" s="166"/>
      <c r="D18" s="166"/>
      <c r="H18" s="184" t="s">
        <v>71</v>
      </c>
      <c r="I18" s="25">
        <f>VLOOKUP($C$6,$D$24:$Y$77,3,0)</f>
        <v>172</v>
      </c>
      <c r="J18" s="25">
        <f>VLOOKUP($C$6,$D$24:$Y$77,5,0)</f>
        <v>133</v>
      </c>
      <c r="K18" s="25">
        <f>VLOOKUP($C$6,$D$24:$Y$77,7,0)</f>
        <v>104</v>
      </c>
      <c r="L18" s="25">
        <f>VLOOKUP($C$6,$D$24:$Y$77,9,0)</f>
        <v>95</v>
      </c>
      <c r="M18" s="25">
        <f>VLOOKUP($C$6,$D$24:$Y$77,11,0)</f>
        <v>109</v>
      </c>
      <c r="N18" s="25">
        <f>VLOOKUP($C$6,$D$24:$Y$77,13,0)</f>
        <v>140</v>
      </c>
      <c r="O18" s="25">
        <f>VLOOKUP($C$6,$D$24:$Y$77,15,0)</f>
        <v>169</v>
      </c>
      <c r="P18" s="25">
        <f>VLOOKUP($C$6,$D$24:$Y$77,17,0)</f>
        <v>184</v>
      </c>
      <c r="Q18" s="25">
        <f>VLOOKUP($C$6,$D$24:$Y$77,19,0)</f>
        <v>183</v>
      </c>
      <c r="R18" s="25">
        <f>VLOOKUP($C$6,$D$24:$Y$77,21,0)</f>
        <v>182</v>
      </c>
      <c r="S18" s="166"/>
      <c r="T18" s="166"/>
      <c r="U18" s="166"/>
      <c r="V18" s="166"/>
      <c r="W18" s="166"/>
    </row>
    <row r="19" spans="3:25" x14ac:dyDescent="0.25">
      <c r="C19" s="166"/>
      <c r="D19" s="166"/>
      <c r="H19" s="184" t="s">
        <v>72</v>
      </c>
      <c r="I19" s="25">
        <f>VLOOKUP($C$6,$D$24:$Y$77,4,0)</f>
        <v>142</v>
      </c>
      <c r="J19" s="25">
        <f>VLOOKUP($C$6,$D$24:$Y$77,6,0)</f>
        <v>97</v>
      </c>
      <c r="K19" s="25">
        <f>VLOOKUP($C$6,$D$24:$Y$77,8,0)</f>
        <v>93</v>
      </c>
      <c r="L19" s="25">
        <f>VLOOKUP($C$6,$D$24:$Y$77,10,0)</f>
        <v>120</v>
      </c>
      <c r="M19" s="25">
        <f>VLOOKUP($C$6,$D$24:$Y$77,12,0)</f>
        <v>115</v>
      </c>
      <c r="N19" s="25">
        <f>VLOOKUP($C$6,$D$24:$Y$77,14,0)</f>
        <v>110</v>
      </c>
      <c r="O19" s="25">
        <f>VLOOKUP($C$6,$D$24:$Y$77,16,0)</f>
        <v>152</v>
      </c>
      <c r="P19" s="25">
        <f>VLOOKUP($C$6,$D$24:$Y$77,18,0)</f>
        <v>174</v>
      </c>
      <c r="Q19" s="25">
        <f>VLOOKUP($C$6,$D$24:$Y$77,20,0)</f>
        <v>166</v>
      </c>
      <c r="R19" s="25">
        <f>VLOOKUP($C$6,$D$24:$Y$77,22,0)</f>
        <v>155</v>
      </c>
      <c r="S19" s="166"/>
      <c r="T19" s="166"/>
      <c r="U19" s="166"/>
      <c r="V19" s="166"/>
    </row>
    <row r="20" spans="3:25" x14ac:dyDescent="0.25">
      <c r="C20" s="166"/>
      <c r="D20" s="166"/>
      <c r="E20" s="166"/>
    </row>
    <row r="21" spans="3:25" x14ac:dyDescent="0.25">
      <c r="C21" s="166"/>
      <c r="D21" s="166"/>
      <c r="E21" s="166"/>
    </row>
    <row r="22" spans="3:25" x14ac:dyDescent="0.25">
      <c r="C22" s="276" t="s">
        <v>0</v>
      </c>
      <c r="D22" s="276" t="s">
        <v>1</v>
      </c>
      <c r="E22" s="276" t="s">
        <v>2</v>
      </c>
      <c r="F22" s="276">
        <v>2003</v>
      </c>
      <c r="G22" s="276"/>
      <c r="H22" s="276">
        <v>2004</v>
      </c>
      <c r="I22" s="276"/>
      <c r="J22" s="276">
        <v>2005</v>
      </c>
      <c r="K22" s="276"/>
      <c r="L22" s="276">
        <v>2006</v>
      </c>
      <c r="M22" s="276"/>
      <c r="N22" s="276">
        <v>2007</v>
      </c>
      <c r="O22" s="276"/>
      <c r="P22" s="276">
        <v>2008</v>
      </c>
      <c r="Q22" s="276"/>
      <c r="R22" s="276">
        <v>2009</v>
      </c>
      <c r="S22" s="276"/>
      <c r="T22" s="276">
        <v>2010</v>
      </c>
      <c r="U22" s="276"/>
      <c r="V22" s="276">
        <v>2011</v>
      </c>
      <c r="W22" s="276"/>
      <c r="X22" s="276">
        <v>2012</v>
      </c>
      <c r="Y22" s="276"/>
    </row>
    <row r="23" spans="3:25" x14ac:dyDescent="0.25">
      <c r="C23" s="276"/>
      <c r="D23" s="276"/>
      <c r="E23" s="276"/>
      <c r="F23" s="221" t="s">
        <v>65</v>
      </c>
      <c r="G23" s="221" t="s">
        <v>66</v>
      </c>
      <c r="H23" s="221" t="s">
        <v>65</v>
      </c>
      <c r="I23" s="221" t="s">
        <v>66</v>
      </c>
      <c r="J23" s="221" t="s">
        <v>65</v>
      </c>
      <c r="K23" s="221" t="s">
        <v>66</v>
      </c>
      <c r="L23" s="221" t="s">
        <v>65</v>
      </c>
      <c r="M23" s="221" t="s">
        <v>66</v>
      </c>
      <c r="N23" s="221" t="s">
        <v>65</v>
      </c>
      <c r="O23" s="221" t="s">
        <v>66</v>
      </c>
      <c r="P23" s="221" t="s">
        <v>65</v>
      </c>
      <c r="Q23" s="221" t="s">
        <v>66</v>
      </c>
      <c r="R23" s="221" t="s">
        <v>65</v>
      </c>
      <c r="S23" s="221" t="s">
        <v>66</v>
      </c>
      <c r="T23" s="221" t="s">
        <v>65</v>
      </c>
      <c r="U23" s="221" t="s">
        <v>66</v>
      </c>
      <c r="V23" s="221" t="s">
        <v>65</v>
      </c>
      <c r="W23" s="221" t="s">
        <v>66</v>
      </c>
      <c r="X23" s="221" t="s">
        <v>65</v>
      </c>
      <c r="Y23" s="221" t="s">
        <v>66</v>
      </c>
    </row>
    <row r="24" spans="3:25" x14ac:dyDescent="0.25">
      <c r="C24" s="274" t="s">
        <v>6</v>
      </c>
      <c r="D24" s="52">
        <v>4</v>
      </c>
      <c r="E24" s="104" t="s">
        <v>7</v>
      </c>
      <c r="F24" s="53">
        <v>77</v>
      </c>
      <c r="G24" s="53"/>
      <c r="H24" s="53">
        <v>101</v>
      </c>
      <c r="I24" s="53"/>
      <c r="J24" s="53">
        <v>104</v>
      </c>
      <c r="K24" s="53"/>
      <c r="L24" s="52">
        <v>77</v>
      </c>
      <c r="M24" s="52"/>
      <c r="N24" s="52">
        <v>69</v>
      </c>
      <c r="O24" s="52"/>
      <c r="P24" s="227">
        <v>83</v>
      </c>
      <c r="Q24" s="227"/>
      <c r="R24" s="227">
        <v>110</v>
      </c>
      <c r="S24" s="227"/>
      <c r="T24" s="227">
        <v>116</v>
      </c>
      <c r="U24" s="227">
        <v>0</v>
      </c>
      <c r="V24" s="53">
        <v>129</v>
      </c>
      <c r="W24" s="52"/>
      <c r="X24" s="53">
        <v>93</v>
      </c>
      <c r="Y24" s="53">
        <v>0</v>
      </c>
    </row>
    <row r="25" spans="3:25" x14ac:dyDescent="0.25">
      <c r="C25" s="275"/>
      <c r="D25" s="52">
        <v>3</v>
      </c>
      <c r="E25" s="104" t="s">
        <v>127</v>
      </c>
      <c r="F25" s="53">
        <v>24</v>
      </c>
      <c r="G25" s="53"/>
      <c r="H25" s="53">
        <v>46</v>
      </c>
      <c r="I25" s="53"/>
      <c r="J25" s="53"/>
      <c r="K25" s="53"/>
      <c r="L25" s="52"/>
      <c r="M25" s="52"/>
      <c r="N25" s="52"/>
      <c r="O25" s="52"/>
      <c r="P25" s="227"/>
      <c r="Q25" s="227"/>
      <c r="R25" s="227"/>
      <c r="S25" s="227"/>
      <c r="T25" s="227"/>
      <c r="U25" s="227"/>
      <c r="V25" s="53"/>
      <c r="W25" s="52"/>
      <c r="X25" s="53"/>
      <c r="Y25" s="53"/>
    </row>
    <row r="26" spans="3:25" x14ac:dyDescent="0.25">
      <c r="C26" s="275"/>
      <c r="D26" s="52">
        <v>66</v>
      </c>
      <c r="E26" s="104" t="s">
        <v>8</v>
      </c>
      <c r="F26" s="53"/>
      <c r="G26" s="53"/>
      <c r="H26" s="53"/>
      <c r="I26" s="53"/>
      <c r="J26" s="53">
        <v>47</v>
      </c>
      <c r="K26" s="53"/>
      <c r="L26" s="52">
        <v>110</v>
      </c>
      <c r="M26" s="52"/>
      <c r="N26" s="52">
        <v>43</v>
      </c>
      <c r="O26" s="52"/>
      <c r="P26" s="227">
        <v>49</v>
      </c>
      <c r="Q26" s="227"/>
      <c r="R26" s="227">
        <v>45</v>
      </c>
      <c r="S26" s="227"/>
      <c r="T26" s="227">
        <v>40</v>
      </c>
      <c r="U26" s="227">
        <v>0</v>
      </c>
      <c r="V26" s="53">
        <v>48</v>
      </c>
      <c r="W26" s="52"/>
      <c r="X26" s="53">
        <v>54</v>
      </c>
      <c r="Y26" s="53">
        <v>0</v>
      </c>
    </row>
    <row r="27" spans="3:25" x14ac:dyDescent="0.25">
      <c r="C27" s="275"/>
      <c r="D27" s="52">
        <v>68</v>
      </c>
      <c r="E27" s="104" t="s">
        <v>169</v>
      </c>
      <c r="F27" s="53"/>
      <c r="G27" s="53"/>
      <c r="H27" s="53"/>
      <c r="I27" s="53">
        <v>89</v>
      </c>
      <c r="J27" s="53">
        <v>102</v>
      </c>
      <c r="K27" s="53">
        <v>94</v>
      </c>
      <c r="L27" s="52">
        <v>99</v>
      </c>
      <c r="M27" s="52">
        <v>106</v>
      </c>
      <c r="N27" s="52">
        <v>91</v>
      </c>
      <c r="O27" s="52">
        <v>107</v>
      </c>
      <c r="P27" s="227">
        <v>107</v>
      </c>
      <c r="Q27" s="227">
        <v>114</v>
      </c>
      <c r="R27" s="227">
        <v>125</v>
      </c>
      <c r="S27" s="227">
        <v>145</v>
      </c>
      <c r="T27" s="227">
        <v>146</v>
      </c>
      <c r="U27" s="227">
        <v>164</v>
      </c>
      <c r="V27" s="53">
        <v>188</v>
      </c>
      <c r="W27" s="52">
        <v>180</v>
      </c>
      <c r="X27" s="53">
        <v>140</v>
      </c>
      <c r="Y27" s="53">
        <v>184</v>
      </c>
    </row>
    <row r="28" spans="3:25" x14ac:dyDescent="0.25">
      <c r="C28" s="275"/>
      <c r="D28" s="52">
        <v>1</v>
      </c>
      <c r="E28" s="104" t="s">
        <v>9</v>
      </c>
      <c r="F28" s="53">
        <v>66</v>
      </c>
      <c r="G28" s="53"/>
      <c r="H28" s="53">
        <v>114</v>
      </c>
      <c r="I28" s="53"/>
      <c r="J28" s="53">
        <v>129</v>
      </c>
      <c r="K28" s="53"/>
      <c r="L28" s="52">
        <v>148</v>
      </c>
      <c r="M28" s="52"/>
      <c r="N28" s="52">
        <v>138</v>
      </c>
      <c r="O28" s="52"/>
      <c r="P28" s="227">
        <v>124</v>
      </c>
      <c r="Q28" s="227"/>
      <c r="R28" s="227">
        <v>153</v>
      </c>
      <c r="S28" s="227"/>
      <c r="T28" s="227">
        <v>143</v>
      </c>
      <c r="U28" s="227">
        <v>0</v>
      </c>
      <c r="V28" s="53">
        <v>163</v>
      </c>
      <c r="W28" s="52"/>
      <c r="X28" s="53">
        <v>156</v>
      </c>
      <c r="Y28" s="53">
        <v>0</v>
      </c>
    </row>
    <row r="29" spans="3:25" x14ac:dyDescent="0.25">
      <c r="C29" s="284"/>
      <c r="D29" s="52" t="s">
        <v>57</v>
      </c>
      <c r="E29" s="104" t="s">
        <v>243</v>
      </c>
      <c r="F29" s="53"/>
      <c r="G29" s="53"/>
      <c r="H29" s="53"/>
      <c r="I29" s="53"/>
      <c r="J29" s="53"/>
      <c r="K29" s="53"/>
      <c r="L29" s="52"/>
      <c r="M29" s="52"/>
      <c r="N29" s="52"/>
      <c r="O29" s="52"/>
      <c r="P29" s="227"/>
      <c r="Q29" s="227"/>
      <c r="R29" s="227"/>
      <c r="S29" s="227">
        <v>55</v>
      </c>
      <c r="T29" s="227"/>
      <c r="U29" s="227"/>
      <c r="V29" s="53"/>
      <c r="W29" s="52"/>
      <c r="X29" s="53"/>
      <c r="Y29" s="53"/>
    </row>
    <row r="30" spans="3:25" x14ac:dyDescent="0.25">
      <c r="C30" s="326" t="s">
        <v>10</v>
      </c>
      <c r="D30" s="52">
        <v>27</v>
      </c>
      <c r="E30" s="104" t="s">
        <v>11</v>
      </c>
      <c r="F30" s="53">
        <v>172</v>
      </c>
      <c r="G30" s="53">
        <v>142</v>
      </c>
      <c r="H30" s="53">
        <v>133</v>
      </c>
      <c r="I30" s="53">
        <v>97</v>
      </c>
      <c r="J30" s="53">
        <v>104</v>
      </c>
      <c r="K30" s="53">
        <v>93</v>
      </c>
      <c r="L30" s="52">
        <v>95</v>
      </c>
      <c r="M30" s="52">
        <v>120</v>
      </c>
      <c r="N30" s="52">
        <v>109</v>
      </c>
      <c r="O30" s="52">
        <v>115</v>
      </c>
      <c r="P30" s="227">
        <v>140</v>
      </c>
      <c r="Q30" s="227">
        <v>110</v>
      </c>
      <c r="R30" s="227">
        <v>169</v>
      </c>
      <c r="S30" s="227">
        <v>152</v>
      </c>
      <c r="T30" s="227">
        <v>184</v>
      </c>
      <c r="U30" s="227">
        <v>174</v>
      </c>
      <c r="V30" s="53">
        <v>183</v>
      </c>
      <c r="W30" s="52">
        <v>166</v>
      </c>
      <c r="X30" s="53">
        <v>182</v>
      </c>
      <c r="Y30" s="53">
        <v>155</v>
      </c>
    </row>
    <row r="31" spans="3:25" ht="25.5" x14ac:dyDescent="0.25">
      <c r="C31" s="327"/>
      <c r="D31" s="52" t="s">
        <v>12</v>
      </c>
      <c r="E31" s="104" t="s">
        <v>13</v>
      </c>
      <c r="F31" s="53"/>
      <c r="G31" s="53"/>
      <c r="H31" s="53"/>
      <c r="I31" s="53"/>
      <c r="J31" s="53"/>
      <c r="K31" s="53"/>
      <c r="L31" s="52"/>
      <c r="M31" s="52"/>
      <c r="N31" s="52"/>
      <c r="O31" s="52"/>
      <c r="P31" s="227"/>
      <c r="Q31" s="227"/>
      <c r="R31" s="227">
        <v>109</v>
      </c>
      <c r="S31" s="227"/>
      <c r="T31" s="227">
        <v>68</v>
      </c>
      <c r="U31" s="227">
        <v>48</v>
      </c>
      <c r="V31" s="53">
        <v>112</v>
      </c>
      <c r="W31" s="52">
        <v>85</v>
      </c>
      <c r="X31" s="53">
        <v>75</v>
      </c>
      <c r="Y31" s="53">
        <v>62</v>
      </c>
    </row>
    <row r="32" spans="3:25" ht="25.5" x14ac:dyDescent="0.25">
      <c r="C32" s="328"/>
      <c r="D32" s="52" t="s">
        <v>14</v>
      </c>
      <c r="E32" s="104" t="s">
        <v>15</v>
      </c>
      <c r="F32" s="53"/>
      <c r="G32" s="53"/>
      <c r="H32" s="53"/>
      <c r="I32" s="53"/>
      <c r="J32" s="53"/>
      <c r="K32" s="53"/>
      <c r="L32" s="52"/>
      <c r="M32" s="52"/>
      <c r="N32" s="52"/>
      <c r="O32" s="52"/>
      <c r="P32" s="227"/>
      <c r="Q32" s="227"/>
      <c r="R32" s="227"/>
      <c r="S32" s="227"/>
      <c r="T32" s="227">
        <v>0</v>
      </c>
      <c r="U32" s="227">
        <v>93</v>
      </c>
      <c r="V32" s="53"/>
      <c r="W32" s="52"/>
      <c r="X32" s="53"/>
      <c r="Y32" s="53"/>
    </row>
    <row r="33" spans="3:25" x14ac:dyDescent="0.25">
      <c r="C33" s="52" t="s">
        <v>128</v>
      </c>
      <c r="D33" s="52">
        <v>7</v>
      </c>
      <c r="E33" s="104" t="s">
        <v>17</v>
      </c>
      <c r="F33" s="53">
        <v>90</v>
      </c>
      <c r="G33" s="53">
        <v>83</v>
      </c>
      <c r="H33" s="53"/>
      <c r="I33" s="53">
        <v>56</v>
      </c>
      <c r="J33" s="53"/>
      <c r="K33" s="53">
        <v>60</v>
      </c>
      <c r="L33" s="52"/>
      <c r="M33" s="52">
        <v>48</v>
      </c>
      <c r="N33" s="52"/>
      <c r="O33" s="52">
        <v>43</v>
      </c>
      <c r="P33" s="227"/>
      <c r="Q33" s="227">
        <v>46</v>
      </c>
      <c r="R33" s="227">
        <v>75</v>
      </c>
      <c r="S33" s="227"/>
      <c r="T33" s="227">
        <v>53</v>
      </c>
      <c r="U33" s="227">
        <v>0</v>
      </c>
      <c r="V33" s="53">
        <v>58</v>
      </c>
      <c r="W33" s="52"/>
      <c r="X33" s="53">
        <v>61</v>
      </c>
      <c r="Y33" s="53">
        <v>0</v>
      </c>
    </row>
    <row r="34" spans="3:25" x14ac:dyDescent="0.25">
      <c r="C34" s="274" t="s">
        <v>129</v>
      </c>
      <c r="D34" s="52">
        <v>6</v>
      </c>
      <c r="E34" s="104" t="s">
        <v>19</v>
      </c>
      <c r="F34" s="53"/>
      <c r="G34" s="53"/>
      <c r="H34" s="53"/>
      <c r="I34" s="53">
        <v>90</v>
      </c>
      <c r="J34" s="53">
        <v>121</v>
      </c>
      <c r="K34" s="53">
        <v>100</v>
      </c>
      <c r="L34" s="52">
        <v>115</v>
      </c>
      <c r="M34" s="52">
        <v>110</v>
      </c>
      <c r="N34" s="52">
        <v>144</v>
      </c>
      <c r="O34" s="52">
        <v>156</v>
      </c>
      <c r="P34" s="227">
        <v>113</v>
      </c>
      <c r="Q34" s="227">
        <v>139</v>
      </c>
      <c r="R34" s="227">
        <v>162</v>
      </c>
      <c r="S34" s="227">
        <v>137</v>
      </c>
      <c r="T34" s="227">
        <v>132</v>
      </c>
      <c r="U34" s="227">
        <v>172</v>
      </c>
      <c r="V34" s="53">
        <v>187</v>
      </c>
      <c r="W34" s="52">
        <v>143</v>
      </c>
      <c r="X34" s="53">
        <v>109</v>
      </c>
      <c r="Y34" s="53">
        <v>132</v>
      </c>
    </row>
    <row r="35" spans="3:25" x14ac:dyDescent="0.25">
      <c r="C35" s="275"/>
      <c r="D35" s="52" t="s">
        <v>20</v>
      </c>
      <c r="E35" s="104" t="s">
        <v>21</v>
      </c>
      <c r="F35" s="53"/>
      <c r="G35" s="53"/>
      <c r="H35" s="53"/>
      <c r="I35" s="53"/>
      <c r="J35" s="53"/>
      <c r="K35" s="53"/>
      <c r="L35" s="52"/>
      <c r="M35" s="52"/>
      <c r="N35" s="52"/>
      <c r="O35" s="52"/>
      <c r="P35" s="227"/>
      <c r="Q35" s="227"/>
      <c r="R35" s="227"/>
      <c r="S35" s="227"/>
      <c r="T35" s="227">
        <v>0</v>
      </c>
      <c r="U35" s="227">
        <v>33</v>
      </c>
      <c r="V35" s="53"/>
      <c r="W35" s="52"/>
      <c r="X35" s="53">
        <v>14</v>
      </c>
      <c r="Y35" s="53">
        <v>0</v>
      </c>
    </row>
    <row r="36" spans="3:25" x14ac:dyDescent="0.25">
      <c r="C36" s="275"/>
      <c r="D36" s="52">
        <v>9</v>
      </c>
      <c r="E36" s="104" t="s">
        <v>22</v>
      </c>
      <c r="F36" s="53">
        <v>78</v>
      </c>
      <c r="G36" s="53">
        <v>81</v>
      </c>
      <c r="H36" s="53">
        <v>73</v>
      </c>
      <c r="I36" s="53">
        <v>71</v>
      </c>
      <c r="J36" s="53">
        <v>68</v>
      </c>
      <c r="K36" s="53">
        <v>50</v>
      </c>
      <c r="L36" s="52">
        <v>66</v>
      </c>
      <c r="M36" s="52">
        <v>56</v>
      </c>
      <c r="N36" s="52">
        <v>77</v>
      </c>
      <c r="O36" s="52">
        <v>59</v>
      </c>
      <c r="P36" s="227">
        <v>64</v>
      </c>
      <c r="Q36" s="227">
        <v>64</v>
      </c>
      <c r="R36" s="227">
        <v>54</v>
      </c>
      <c r="S36" s="227">
        <v>65</v>
      </c>
      <c r="T36" s="227">
        <v>70</v>
      </c>
      <c r="U36" s="227">
        <v>71</v>
      </c>
      <c r="V36" s="53">
        <v>83</v>
      </c>
      <c r="W36" s="52">
        <v>82</v>
      </c>
      <c r="X36" s="53">
        <v>103</v>
      </c>
      <c r="Y36" s="53">
        <v>64</v>
      </c>
    </row>
    <row r="37" spans="3:25" x14ac:dyDescent="0.25">
      <c r="C37" s="275"/>
      <c r="D37" s="52">
        <v>21</v>
      </c>
      <c r="E37" s="104" t="s">
        <v>23</v>
      </c>
      <c r="F37" s="53">
        <v>59</v>
      </c>
      <c r="G37" s="53">
        <v>49</v>
      </c>
      <c r="H37" s="53">
        <v>38</v>
      </c>
      <c r="I37" s="53">
        <v>51</v>
      </c>
      <c r="J37" s="53">
        <v>77</v>
      </c>
      <c r="K37" s="53">
        <v>46</v>
      </c>
      <c r="L37" s="52">
        <v>62</v>
      </c>
      <c r="M37" s="52">
        <v>45</v>
      </c>
      <c r="N37" s="52">
        <v>50</v>
      </c>
      <c r="O37" s="52">
        <v>52</v>
      </c>
      <c r="P37" s="227">
        <v>48</v>
      </c>
      <c r="Q37" s="227">
        <v>60</v>
      </c>
      <c r="R37" s="227">
        <v>40</v>
      </c>
      <c r="S37" s="227">
        <v>64</v>
      </c>
      <c r="T37" s="227">
        <v>65</v>
      </c>
      <c r="U37" s="227">
        <v>55</v>
      </c>
      <c r="V37" s="53">
        <v>62</v>
      </c>
      <c r="W37" s="52"/>
      <c r="X37" s="53">
        <v>85</v>
      </c>
      <c r="Y37" s="53">
        <v>35</v>
      </c>
    </row>
    <row r="38" spans="3:25" ht="25.5" x14ac:dyDescent="0.25">
      <c r="C38" s="275"/>
      <c r="D38" s="52" t="s">
        <v>131</v>
      </c>
      <c r="E38" s="104" t="s">
        <v>132</v>
      </c>
      <c r="F38" s="53"/>
      <c r="G38" s="53"/>
      <c r="H38" s="53"/>
      <c r="I38" s="53"/>
      <c r="J38" s="53"/>
      <c r="K38" s="53"/>
      <c r="L38" s="52"/>
      <c r="M38" s="52"/>
      <c r="N38" s="52"/>
      <c r="O38" s="52">
        <v>35</v>
      </c>
      <c r="P38" s="227"/>
      <c r="Q38" s="227"/>
      <c r="R38" s="227"/>
      <c r="S38" s="227"/>
      <c r="T38" s="227"/>
      <c r="U38" s="227"/>
      <c r="V38" s="53"/>
      <c r="W38" s="52"/>
      <c r="X38" s="53"/>
      <c r="Y38" s="53"/>
    </row>
    <row r="39" spans="3:25" ht="25.5" x14ac:dyDescent="0.25">
      <c r="C39" s="275"/>
      <c r="D39" s="52" t="s">
        <v>24</v>
      </c>
      <c r="E39" s="104" t="s">
        <v>25</v>
      </c>
      <c r="F39" s="53"/>
      <c r="G39" s="53"/>
      <c r="H39" s="53"/>
      <c r="I39" s="53"/>
      <c r="J39" s="53"/>
      <c r="K39" s="53"/>
      <c r="L39" s="52"/>
      <c r="M39" s="52"/>
      <c r="N39" s="52"/>
      <c r="O39" s="52"/>
      <c r="P39" s="227"/>
      <c r="Q39" s="227"/>
      <c r="R39" s="227"/>
      <c r="S39" s="227"/>
      <c r="T39" s="227">
        <v>0</v>
      </c>
      <c r="U39" s="227">
        <v>28</v>
      </c>
      <c r="V39" s="53"/>
      <c r="W39" s="52"/>
      <c r="X39" s="53"/>
      <c r="Y39" s="53"/>
    </row>
    <row r="40" spans="3:25" x14ac:dyDescent="0.25">
      <c r="C40" s="275"/>
      <c r="D40" s="52">
        <v>33</v>
      </c>
      <c r="E40" s="104" t="s">
        <v>26</v>
      </c>
      <c r="F40" s="53">
        <v>187</v>
      </c>
      <c r="G40" s="53">
        <v>170</v>
      </c>
      <c r="H40" s="53">
        <v>122</v>
      </c>
      <c r="I40" s="53">
        <v>125</v>
      </c>
      <c r="J40" s="53">
        <v>143</v>
      </c>
      <c r="K40" s="53">
        <v>105</v>
      </c>
      <c r="L40" s="52">
        <v>116</v>
      </c>
      <c r="M40" s="52">
        <v>115</v>
      </c>
      <c r="N40" s="52">
        <v>121</v>
      </c>
      <c r="O40" s="52">
        <v>137</v>
      </c>
      <c r="P40" s="227">
        <v>155</v>
      </c>
      <c r="Q40" s="227">
        <v>155</v>
      </c>
      <c r="R40" s="227">
        <v>146</v>
      </c>
      <c r="S40" s="227">
        <v>158</v>
      </c>
      <c r="T40" s="227">
        <v>131</v>
      </c>
      <c r="U40" s="227">
        <v>145</v>
      </c>
      <c r="V40" s="53">
        <v>193</v>
      </c>
      <c r="W40" s="52">
        <v>163</v>
      </c>
      <c r="X40" s="53">
        <v>150</v>
      </c>
      <c r="Y40" s="53">
        <v>163</v>
      </c>
    </row>
    <row r="41" spans="3:25" x14ac:dyDescent="0.25">
      <c r="C41" s="275"/>
      <c r="D41" s="52" t="s">
        <v>27</v>
      </c>
      <c r="E41" s="104" t="s">
        <v>28</v>
      </c>
      <c r="F41" s="53"/>
      <c r="G41" s="53"/>
      <c r="H41" s="53"/>
      <c r="I41" s="53"/>
      <c r="J41" s="53"/>
      <c r="K41" s="53"/>
      <c r="L41" s="52"/>
      <c r="M41" s="52"/>
      <c r="N41" s="52"/>
      <c r="O41" s="52"/>
      <c r="P41" s="227"/>
      <c r="Q41" s="227"/>
      <c r="R41" s="227"/>
      <c r="S41" s="227">
        <v>50</v>
      </c>
      <c r="T41" s="227">
        <v>0</v>
      </c>
      <c r="U41" s="227">
        <v>48</v>
      </c>
      <c r="V41" s="53"/>
      <c r="W41" s="52"/>
      <c r="X41" s="53"/>
      <c r="Y41" s="53"/>
    </row>
    <row r="42" spans="3:25" ht="25.5" x14ac:dyDescent="0.25">
      <c r="C42" s="275"/>
      <c r="D42" s="52" t="s">
        <v>149</v>
      </c>
      <c r="E42" s="104" t="s">
        <v>306</v>
      </c>
      <c r="F42" s="53"/>
      <c r="G42" s="53"/>
      <c r="H42" s="53"/>
      <c r="I42" s="53"/>
      <c r="J42" s="53"/>
      <c r="K42" s="53"/>
      <c r="L42" s="52"/>
      <c r="M42" s="52"/>
      <c r="N42" s="52"/>
      <c r="O42" s="52"/>
      <c r="P42" s="227"/>
      <c r="Q42" s="227"/>
      <c r="R42" s="227"/>
      <c r="S42" s="227"/>
      <c r="T42" s="227"/>
      <c r="U42" s="227"/>
      <c r="V42" s="53"/>
      <c r="W42" s="52">
        <v>85</v>
      </c>
      <c r="X42" s="53"/>
      <c r="Y42" s="53"/>
    </row>
    <row r="43" spans="3:25" x14ac:dyDescent="0.25">
      <c r="C43" s="275"/>
      <c r="D43" s="52">
        <v>80</v>
      </c>
      <c r="E43" s="104" t="s">
        <v>130</v>
      </c>
      <c r="F43" s="53"/>
      <c r="G43" s="53"/>
      <c r="H43" s="53"/>
      <c r="I43" s="53"/>
      <c r="J43" s="53"/>
      <c r="K43" s="53"/>
      <c r="L43" s="52"/>
      <c r="M43" s="52">
        <v>63</v>
      </c>
      <c r="N43" s="52"/>
      <c r="O43" s="52"/>
      <c r="P43" s="227"/>
      <c r="Q43" s="227"/>
      <c r="R43" s="227"/>
      <c r="S43" s="227"/>
      <c r="T43" s="227"/>
      <c r="U43" s="227"/>
      <c r="V43" s="53">
        <v>69</v>
      </c>
      <c r="W43" s="52"/>
      <c r="X43" s="53"/>
      <c r="Y43" s="53"/>
    </row>
    <row r="44" spans="3:25" x14ac:dyDescent="0.25">
      <c r="C44" s="284"/>
      <c r="D44" s="52" t="s">
        <v>58</v>
      </c>
      <c r="E44" s="104" t="s">
        <v>59</v>
      </c>
      <c r="F44" s="53"/>
      <c r="G44" s="53"/>
      <c r="H44" s="53"/>
      <c r="I44" s="53"/>
      <c r="J44" s="53"/>
      <c r="K44" s="53"/>
      <c r="L44" s="52"/>
      <c r="M44" s="52"/>
      <c r="N44" s="52"/>
      <c r="O44" s="52"/>
      <c r="P44" s="227"/>
      <c r="Q44" s="227"/>
      <c r="R44" s="227"/>
      <c r="S44" s="227">
        <v>52</v>
      </c>
      <c r="T44" s="227"/>
      <c r="U44" s="227"/>
      <c r="V44" s="53"/>
      <c r="W44" s="52"/>
      <c r="X44" s="53"/>
      <c r="Y44" s="53"/>
    </row>
    <row r="45" spans="3:25" x14ac:dyDescent="0.25">
      <c r="C45" s="274" t="s">
        <v>29</v>
      </c>
      <c r="D45" s="52">
        <v>32</v>
      </c>
      <c r="E45" s="104" t="s">
        <v>30</v>
      </c>
      <c r="F45" s="53">
        <v>196</v>
      </c>
      <c r="G45" s="53">
        <v>138</v>
      </c>
      <c r="H45" s="53">
        <v>117</v>
      </c>
      <c r="I45" s="53">
        <v>133</v>
      </c>
      <c r="J45" s="53">
        <v>144</v>
      </c>
      <c r="K45" s="53">
        <v>133</v>
      </c>
      <c r="L45" s="52">
        <v>127</v>
      </c>
      <c r="M45" s="52">
        <v>148</v>
      </c>
      <c r="N45" s="52">
        <v>146</v>
      </c>
      <c r="O45" s="52">
        <v>172</v>
      </c>
      <c r="P45" s="227">
        <v>201</v>
      </c>
      <c r="Q45" s="227">
        <v>187</v>
      </c>
      <c r="R45" s="227">
        <v>198</v>
      </c>
      <c r="S45" s="227">
        <v>205</v>
      </c>
      <c r="T45" s="227">
        <v>194</v>
      </c>
      <c r="U45" s="227">
        <v>198</v>
      </c>
      <c r="V45" s="53">
        <v>260</v>
      </c>
      <c r="W45" s="52">
        <v>215</v>
      </c>
      <c r="X45" s="53">
        <v>198</v>
      </c>
      <c r="Y45" s="53">
        <v>207</v>
      </c>
    </row>
    <row r="46" spans="3:25" x14ac:dyDescent="0.25">
      <c r="C46" s="275"/>
      <c r="D46" s="52">
        <v>91</v>
      </c>
      <c r="E46" s="104" t="s">
        <v>31</v>
      </c>
      <c r="F46" s="53"/>
      <c r="G46" s="53"/>
      <c r="H46" s="53"/>
      <c r="I46" s="53"/>
      <c r="J46" s="53"/>
      <c r="K46" s="53"/>
      <c r="L46" s="52"/>
      <c r="M46" s="52"/>
      <c r="N46" s="52"/>
      <c r="O46" s="52"/>
      <c r="P46" s="227"/>
      <c r="Q46" s="227"/>
      <c r="R46" s="227"/>
      <c r="S46" s="227"/>
      <c r="T46" s="227">
        <v>19</v>
      </c>
      <c r="U46" s="227">
        <v>29</v>
      </c>
      <c r="V46" s="53"/>
      <c r="W46" s="52"/>
      <c r="X46" s="53"/>
      <c r="Y46" s="53"/>
    </row>
    <row r="47" spans="3:25" x14ac:dyDescent="0.25">
      <c r="C47" s="275"/>
      <c r="D47" s="52">
        <v>31</v>
      </c>
      <c r="E47" s="104" t="s">
        <v>32</v>
      </c>
      <c r="F47" s="53">
        <v>716</v>
      </c>
      <c r="G47" s="53">
        <v>528</v>
      </c>
      <c r="H47" s="53">
        <v>465</v>
      </c>
      <c r="I47" s="53">
        <v>477</v>
      </c>
      <c r="J47" s="53">
        <v>626</v>
      </c>
      <c r="K47" s="53">
        <v>536</v>
      </c>
      <c r="L47" s="52">
        <v>541</v>
      </c>
      <c r="M47" s="52">
        <v>499</v>
      </c>
      <c r="N47" s="52">
        <v>636</v>
      </c>
      <c r="O47" s="52">
        <v>548</v>
      </c>
      <c r="P47" s="227">
        <v>629</v>
      </c>
      <c r="Q47" s="227">
        <v>530</v>
      </c>
      <c r="R47" s="227">
        <v>551</v>
      </c>
      <c r="S47" s="227">
        <v>637</v>
      </c>
      <c r="T47" s="227">
        <v>662</v>
      </c>
      <c r="U47" s="227">
        <v>558</v>
      </c>
      <c r="V47" s="53">
        <v>1345</v>
      </c>
      <c r="W47" s="52">
        <v>799</v>
      </c>
      <c r="X47" s="53">
        <v>866</v>
      </c>
      <c r="Y47" s="53">
        <v>437</v>
      </c>
    </row>
    <row r="48" spans="3:25" x14ac:dyDescent="0.25">
      <c r="C48" s="275"/>
      <c r="D48" s="52">
        <v>92</v>
      </c>
      <c r="E48" s="104" t="s">
        <v>33</v>
      </c>
      <c r="F48" s="53"/>
      <c r="G48" s="53"/>
      <c r="H48" s="53"/>
      <c r="I48" s="53"/>
      <c r="J48" s="53"/>
      <c r="K48" s="53"/>
      <c r="L48" s="52"/>
      <c r="M48" s="52"/>
      <c r="N48" s="52"/>
      <c r="O48" s="52"/>
      <c r="P48" s="227"/>
      <c r="Q48" s="227"/>
      <c r="R48" s="227"/>
      <c r="S48" s="227">
        <v>135</v>
      </c>
      <c r="T48" s="227">
        <v>129</v>
      </c>
      <c r="U48" s="227">
        <v>107</v>
      </c>
      <c r="V48" s="53">
        <v>131</v>
      </c>
      <c r="W48" s="52">
        <v>113</v>
      </c>
      <c r="X48" s="53">
        <v>147</v>
      </c>
      <c r="Y48" s="53">
        <v>132</v>
      </c>
    </row>
    <row r="49" spans="3:25" x14ac:dyDescent="0.25">
      <c r="C49" s="284"/>
      <c r="D49" s="52">
        <v>99</v>
      </c>
      <c r="E49" s="104" t="s">
        <v>34</v>
      </c>
      <c r="F49" s="53"/>
      <c r="G49" s="53"/>
      <c r="H49" s="53"/>
      <c r="I49" s="53"/>
      <c r="J49" s="53"/>
      <c r="K49" s="53"/>
      <c r="L49" s="52"/>
      <c r="M49" s="52"/>
      <c r="N49" s="52"/>
      <c r="O49" s="52"/>
      <c r="P49" s="227"/>
      <c r="Q49" s="227"/>
      <c r="R49" s="227">
        <v>150</v>
      </c>
      <c r="S49" s="227">
        <v>52</v>
      </c>
      <c r="T49" s="227">
        <v>70</v>
      </c>
      <c r="U49" s="227">
        <v>71</v>
      </c>
      <c r="V49" s="53">
        <v>110</v>
      </c>
      <c r="W49" s="52">
        <v>67</v>
      </c>
      <c r="X49" s="53">
        <v>72</v>
      </c>
      <c r="Y49" s="53">
        <v>58</v>
      </c>
    </row>
    <row r="50" spans="3:25" x14ac:dyDescent="0.25">
      <c r="C50" s="273" t="s">
        <v>133</v>
      </c>
      <c r="D50" s="52">
        <v>28</v>
      </c>
      <c r="E50" s="104" t="s">
        <v>39</v>
      </c>
      <c r="F50" s="53">
        <v>382</v>
      </c>
      <c r="G50" s="53">
        <v>278</v>
      </c>
      <c r="H50" s="53">
        <v>244</v>
      </c>
      <c r="I50" s="53">
        <v>207</v>
      </c>
      <c r="J50" s="53">
        <v>322</v>
      </c>
      <c r="K50" s="53">
        <v>198</v>
      </c>
      <c r="L50" s="52">
        <v>243</v>
      </c>
      <c r="M50" s="52">
        <v>207</v>
      </c>
      <c r="N50" s="52">
        <v>291</v>
      </c>
      <c r="O50" s="52">
        <v>215</v>
      </c>
      <c r="P50" s="227">
        <v>233</v>
      </c>
      <c r="Q50" s="227">
        <v>193</v>
      </c>
      <c r="R50" s="227">
        <v>241</v>
      </c>
      <c r="S50" s="227">
        <v>183</v>
      </c>
      <c r="T50" s="227">
        <v>230</v>
      </c>
      <c r="U50" s="227">
        <v>173</v>
      </c>
      <c r="V50" s="53">
        <v>283</v>
      </c>
      <c r="W50" s="52">
        <v>188</v>
      </c>
      <c r="X50" s="53">
        <v>192</v>
      </c>
      <c r="Y50" s="53">
        <v>139</v>
      </c>
    </row>
    <row r="51" spans="3:25" x14ac:dyDescent="0.25">
      <c r="C51" s="273"/>
      <c r="D51" s="52">
        <v>37</v>
      </c>
      <c r="E51" s="104" t="s">
        <v>40</v>
      </c>
      <c r="F51" s="53"/>
      <c r="G51" s="53">
        <v>130</v>
      </c>
      <c r="H51" s="53">
        <v>110</v>
      </c>
      <c r="I51" s="53">
        <v>99</v>
      </c>
      <c r="J51" s="53">
        <v>115</v>
      </c>
      <c r="K51" s="53">
        <v>85</v>
      </c>
      <c r="L51" s="52">
        <v>153</v>
      </c>
      <c r="M51" s="52">
        <v>104</v>
      </c>
      <c r="N51" s="52">
        <v>121</v>
      </c>
      <c r="O51" s="52">
        <v>115</v>
      </c>
      <c r="P51" s="227">
        <v>145</v>
      </c>
      <c r="Q51" s="227">
        <v>126</v>
      </c>
      <c r="R51" s="227">
        <v>156</v>
      </c>
      <c r="S51" s="227">
        <v>78</v>
      </c>
      <c r="T51" s="227">
        <v>107</v>
      </c>
      <c r="U51" s="227">
        <v>69</v>
      </c>
      <c r="V51" s="53">
        <v>90</v>
      </c>
      <c r="W51" s="52">
        <v>85</v>
      </c>
      <c r="X51" s="53">
        <v>94</v>
      </c>
      <c r="Y51" s="53">
        <v>78</v>
      </c>
    </row>
    <row r="52" spans="3:25" x14ac:dyDescent="0.25">
      <c r="C52" s="273"/>
      <c r="D52" s="52">
        <v>12</v>
      </c>
      <c r="E52" s="104" t="s">
        <v>41</v>
      </c>
      <c r="F52" s="53">
        <v>167</v>
      </c>
      <c r="G52" s="53">
        <v>101</v>
      </c>
      <c r="H52" s="53">
        <v>120</v>
      </c>
      <c r="I52" s="53">
        <v>90</v>
      </c>
      <c r="J52" s="53">
        <v>122</v>
      </c>
      <c r="K52" s="53">
        <v>97</v>
      </c>
      <c r="L52" s="52">
        <v>114</v>
      </c>
      <c r="M52" s="52">
        <v>98</v>
      </c>
      <c r="N52" s="52">
        <v>119</v>
      </c>
      <c r="O52" s="52">
        <v>108</v>
      </c>
      <c r="P52" s="227">
        <v>127</v>
      </c>
      <c r="Q52" s="227">
        <v>95</v>
      </c>
      <c r="R52" s="227">
        <v>129</v>
      </c>
      <c r="S52" s="227">
        <v>104</v>
      </c>
      <c r="T52" s="227">
        <v>144</v>
      </c>
      <c r="U52" s="227">
        <v>105</v>
      </c>
      <c r="V52" s="53">
        <v>155</v>
      </c>
      <c r="W52" s="52">
        <v>128</v>
      </c>
      <c r="X52" s="53">
        <v>152</v>
      </c>
      <c r="Y52" s="53">
        <v>125</v>
      </c>
    </row>
    <row r="53" spans="3:25" x14ac:dyDescent="0.25">
      <c r="C53" s="273"/>
      <c r="D53" s="52">
        <v>36</v>
      </c>
      <c r="E53" s="104" t="s">
        <v>42</v>
      </c>
      <c r="F53" s="53"/>
      <c r="G53" s="53">
        <v>99</v>
      </c>
      <c r="H53" s="53">
        <v>105</v>
      </c>
      <c r="I53" s="53">
        <v>79</v>
      </c>
      <c r="J53" s="53">
        <v>107</v>
      </c>
      <c r="K53" s="53">
        <v>66</v>
      </c>
      <c r="L53" s="52">
        <v>113</v>
      </c>
      <c r="M53" s="52">
        <v>86</v>
      </c>
      <c r="N53" s="52">
        <v>102</v>
      </c>
      <c r="O53" s="52">
        <v>97</v>
      </c>
      <c r="P53" s="227">
        <v>121</v>
      </c>
      <c r="Q53" s="227">
        <v>86</v>
      </c>
      <c r="R53" s="227">
        <v>130</v>
      </c>
      <c r="S53" s="227">
        <v>59</v>
      </c>
      <c r="T53" s="227">
        <v>87</v>
      </c>
      <c r="U53" s="227">
        <v>69</v>
      </c>
      <c r="V53" s="53">
        <v>79</v>
      </c>
      <c r="W53" s="52">
        <v>61</v>
      </c>
      <c r="X53" s="53">
        <v>96</v>
      </c>
      <c r="Y53" s="53">
        <v>60</v>
      </c>
    </row>
    <row r="54" spans="3:25" x14ac:dyDescent="0.25">
      <c r="C54" s="273"/>
      <c r="D54" s="52">
        <v>34</v>
      </c>
      <c r="E54" s="104" t="s">
        <v>43</v>
      </c>
      <c r="F54" s="53">
        <v>180</v>
      </c>
      <c r="G54" s="53"/>
      <c r="H54" s="53">
        <v>107</v>
      </c>
      <c r="I54" s="53"/>
      <c r="J54" s="53">
        <v>141</v>
      </c>
      <c r="K54" s="53"/>
      <c r="L54" s="52">
        <v>108</v>
      </c>
      <c r="M54" s="52"/>
      <c r="N54" s="52">
        <v>93</v>
      </c>
      <c r="O54" s="52"/>
      <c r="P54" s="227">
        <v>95</v>
      </c>
      <c r="Q54" s="227"/>
      <c r="R54" s="227">
        <v>121</v>
      </c>
      <c r="S54" s="227"/>
      <c r="T54" s="227">
        <v>93</v>
      </c>
      <c r="U54" s="227">
        <v>0</v>
      </c>
      <c r="V54" s="53">
        <v>87</v>
      </c>
      <c r="W54" s="52"/>
      <c r="X54" s="53">
        <v>88</v>
      </c>
      <c r="Y54" s="53">
        <v>0</v>
      </c>
    </row>
    <row r="55" spans="3:25" x14ac:dyDescent="0.25">
      <c r="C55" s="273" t="s">
        <v>134</v>
      </c>
      <c r="D55" s="52">
        <v>13</v>
      </c>
      <c r="E55" s="104" t="s">
        <v>35</v>
      </c>
      <c r="F55" s="53">
        <v>315</v>
      </c>
      <c r="G55" s="53">
        <v>222</v>
      </c>
      <c r="H55" s="53">
        <v>241</v>
      </c>
      <c r="I55" s="53">
        <v>207</v>
      </c>
      <c r="J55" s="53">
        <v>346</v>
      </c>
      <c r="K55" s="53">
        <v>262</v>
      </c>
      <c r="L55" s="52">
        <v>316</v>
      </c>
      <c r="M55" s="52">
        <v>251</v>
      </c>
      <c r="N55" s="52">
        <v>374</v>
      </c>
      <c r="O55" s="52">
        <v>265</v>
      </c>
      <c r="P55" s="227">
        <v>385</v>
      </c>
      <c r="Q55" s="227">
        <v>275</v>
      </c>
      <c r="R55" s="227">
        <v>416</v>
      </c>
      <c r="S55" s="227">
        <v>268</v>
      </c>
      <c r="T55" s="227">
        <v>357</v>
      </c>
      <c r="U55" s="227">
        <v>227</v>
      </c>
      <c r="V55" s="53">
        <v>651</v>
      </c>
      <c r="W55" s="52">
        <v>298</v>
      </c>
      <c r="X55" s="53">
        <v>444</v>
      </c>
      <c r="Y55" s="53">
        <v>304</v>
      </c>
    </row>
    <row r="56" spans="3:25" x14ac:dyDescent="0.25">
      <c r="C56" s="273"/>
      <c r="D56" s="52" t="s">
        <v>135</v>
      </c>
      <c r="E56" s="104" t="s">
        <v>136</v>
      </c>
      <c r="F56" s="53"/>
      <c r="G56" s="53"/>
      <c r="H56" s="53"/>
      <c r="I56" s="53"/>
      <c r="J56" s="53"/>
      <c r="K56" s="53"/>
      <c r="L56" s="52"/>
      <c r="M56" s="52"/>
      <c r="N56" s="52">
        <v>46</v>
      </c>
      <c r="O56" s="52"/>
      <c r="P56" s="227"/>
      <c r="Q56" s="227"/>
      <c r="R56" s="227"/>
      <c r="S56" s="227"/>
      <c r="T56" s="227"/>
      <c r="U56" s="227"/>
      <c r="V56" s="53"/>
      <c r="W56" s="52"/>
      <c r="X56" s="53"/>
      <c r="Y56" s="53"/>
    </row>
    <row r="57" spans="3:25" x14ac:dyDescent="0.25">
      <c r="C57" s="273"/>
      <c r="D57" s="52">
        <v>38</v>
      </c>
      <c r="E57" s="104" t="s">
        <v>36</v>
      </c>
      <c r="F57" s="53"/>
      <c r="G57" s="53">
        <v>106</v>
      </c>
      <c r="H57" s="53">
        <v>123</v>
      </c>
      <c r="I57" s="53">
        <v>95</v>
      </c>
      <c r="J57" s="53">
        <v>113</v>
      </c>
      <c r="K57" s="53">
        <v>111</v>
      </c>
      <c r="L57" s="52">
        <v>160</v>
      </c>
      <c r="M57" s="52">
        <v>134</v>
      </c>
      <c r="N57" s="52">
        <v>123</v>
      </c>
      <c r="O57" s="52">
        <v>136</v>
      </c>
      <c r="P57" s="227">
        <v>176</v>
      </c>
      <c r="Q57" s="227">
        <v>156</v>
      </c>
      <c r="R57" s="227">
        <v>182</v>
      </c>
      <c r="S57" s="227">
        <v>203</v>
      </c>
      <c r="T57" s="227">
        <v>151</v>
      </c>
      <c r="U57" s="227">
        <v>173</v>
      </c>
      <c r="V57" s="53">
        <v>186</v>
      </c>
      <c r="W57" s="52">
        <v>189</v>
      </c>
      <c r="X57" s="53">
        <v>162</v>
      </c>
      <c r="Y57" s="53">
        <v>172</v>
      </c>
    </row>
    <row r="58" spans="3:25" x14ac:dyDescent="0.25">
      <c r="C58" s="273" t="s">
        <v>137</v>
      </c>
      <c r="D58" s="52">
        <v>14</v>
      </c>
      <c r="E58" s="104" t="s">
        <v>37</v>
      </c>
      <c r="F58" s="53">
        <v>172</v>
      </c>
      <c r="G58" s="53">
        <v>141</v>
      </c>
      <c r="H58" s="53">
        <v>130</v>
      </c>
      <c r="I58" s="53">
        <v>90</v>
      </c>
      <c r="J58" s="53">
        <v>181</v>
      </c>
      <c r="K58" s="53">
        <v>130</v>
      </c>
      <c r="L58" s="52">
        <v>163</v>
      </c>
      <c r="M58" s="52">
        <v>131</v>
      </c>
      <c r="N58" s="52">
        <v>228</v>
      </c>
      <c r="O58" s="52">
        <v>144</v>
      </c>
      <c r="P58" s="227">
        <v>173</v>
      </c>
      <c r="Q58" s="227">
        <v>124</v>
      </c>
      <c r="R58" s="227">
        <v>180</v>
      </c>
      <c r="S58" s="227">
        <v>121</v>
      </c>
      <c r="T58" s="227">
        <v>201</v>
      </c>
      <c r="U58" s="227">
        <v>140</v>
      </c>
      <c r="V58" s="53">
        <v>268</v>
      </c>
      <c r="W58" s="52">
        <v>134</v>
      </c>
      <c r="X58" s="53">
        <v>213</v>
      </c>
      <c r="Y58" s="53">
        <v>176</v>
      </c>
    </row>
    <row r="59" spans="3:25" x14ac:dyDescent="0.25">
      <c r="C59" s="273"/>
      <c r="D59" s="52">
        <v>39</v>
      </c>
      <c r="E59" s="104" t="s">
        <v>138</v>
      </c>
      <c r="F59" s="53"/>
      <c r="G59" s="53">
        <v>75</v>
      </c>
      <c r="H59" s="53">
        <v>45</v>
      </c>
      <c r="I59" s="53">
        <v>35</v>
      </c>
      <c r="J59" s="53">
        <v>64</v>
      </c>
      <c r="K59" s="53">
        <v>42</v>
      </c>
      <c r="L59" s="52">
        <v>59</v>
      </c>
      <c r="M59" s="52">
        <v>55</v>
      </c>
      <c r="N59" s="52"/>
      <c r="O59" s="52"/>
      <c r="P59" s="227"/>
      <c r="Q59" s="227"/>
      <c r="R59" s="227"/>
      <c r="S59" s="227"/>
      <c r="T59" s="227"/>
      <c r="U59" s="227"/>
      <c r="V59" s="53"/>
      <c r="W59" s="52"/>
      <c r="X59" s="53"/>
      <c r="Y59" s="53"/>
    </row>
    <row r="60" spans="3:25" x14ac:dyDescent="0.25">
      <c r="C60" s="273" t="s">
        <v>44</v>
      </c>
      <c r="D60" s="52">
        <v>53</v>
      </c>
      <c r="E60" s="104" t="s">
        <v>45</v>
      </c>
      <c r="F60" s="53"/>
      <c r="G60" s="53"/>
      <c r="H60" s="53"/>
      <c r="I60" s="53"/>
      <c r="J60" s="53"/>
      <c r="K60" s="53"/>
      <c r="L60" s="52">
        <v>21</v>
      </c>
      <c r="M60" s="52"/>
      <c r="N60" s="52">
        <v>29</v>
      </c>
      <c r="O60" s="52">
        <v>46</v>
      </c>
      <c r="P60" s="227">
        <v>39</v>
      </c>
      <c r="Q60" s="227">
        <v>36</v>
      </c>
      <c r="R60" s="227">
        <v>36</v>
      </c>
      <c r="S60" s="227">
        <v>22</v>
      </c>
      <c r="T60" s="227">
        <v>27</v>
      </c>
      <c r="U60" s="227">
        <v>26</v>
      </c>
      <c r="V60" s="53">
        <v>26</v>
      </c>
      <c r="W60" s="52">
        <v>27</v>
      </c>
      <c r="X60" s="53">
        <v>26</v>
      </c>
      <c r="Y60" s="53">
        <v>31</v>
      </c>
    </row>
    <row r="61" spans="3:25" x14ac:dyDescent="0.25">
      <c r="C61" s="273"/>
      <c r="D61" s="224">
        <v>89</v>
      </c>
      <c r="E61" s="104" t="s">
        <v>46</v>
      </c>
      <c r="F61" s="53"/>
      <c r="G61" s="53"/>
      <c r="H61" s="53"/>
      <c r="I61" s="53"/>
      <c r="J61" s="53"/>
      <c r="K61" s="53"/>
      <c r="L61" s="52"/>
      <c r="M61" s="52"/>
      <c r="N61" s="52"/>
      <c r="O61" s="52"/>
      <c r="P61" s="227"/>
      <c r="Q61" s="227">
        <v>51</v>
      </c>
      <c r="R61" s="227"/>
      <c r="S61" s="227"/>
      <c r="T61" s="227">
        <v>2</v>
      </c>
      <c r="U61" s="227">
        <v>0</v>
      </c>
      <c r="V61" s="53">
        <v>18</v>
      </c>
      <c r="W61" s="52"/>
      <c r="X61" s="53"/>
      <c r="Y61" s="53"/>
    </row>
    <row r="62" spans="3:25" ht="25.5" x14ac:dyDescent="0.25">
      <c r="C62" s="273"/>
      <c r="D62" s="224" t="s">
        <v>144</v>
      </c>
      <c r="E62" s="104" t="s">
        <v>244</v>
      </c>
      <c r="F62" s="53"/>
      <c r="G62" s="53"/>
      <c r="H62" s="53"/>
      <c r="I62" s="53"/>
      <c r="J62" s="53"/>
      <c r="K62" s="53"/>
      <c r="L62" s="52"/>
      <c r="M62" s="52"/>
      <c r="N62" s="52"/>
      <c r="O62" s="52"/>
      <c r="P62" s="227"/>
      <c r="Q62" s="227"/>
      <c r="R62" s="227">
        <v>15</v>
      </c>
      <c r="S62" s="227"/>
      <c r="T62" s="227"/>
      <c r="U62" s="227"/>
      <c r="V62" s="53"/>
      <c r="W62" s="52"/>
      <c r="X62" s="53"/>
      <c r="Y62" s="53"/>
    </row>
    <row r="63" spans="3:25" x14ac:dyDescent="0.25">
      <c r="C63" s="273"/>
      <c r="D63" s="52">
        <v>16</v>
      </c>
      <c r="E63" s="104" t="s">
        <v>47</v>
      </c>
      <c r="F63" s="53"/>
      <c r="G63" s="53"/>
      <c r="H63" s="53"/>
      <c r="I63" s="53">
        <v>81</v>
      </c>
      <c r="J63" s="53"/>
      <c r="K63" s="53">
        <v>124</v>
      </c>
      <c r="L63" s="52"/>
      <c r="M63" s="52">
        <v>101</v>
      </c>
      <c r="N63" s="52"/>
      <c r="O63" s="52">
        <v>100</v>
      </c>
      <c r="P63" s="227"/>
      <c r="Q63" s="227">
        <v>112</v>
      </c>
      <c r="R63" s="227"/>
      <c r="S63" s="227">
        <v>99</v>
      </c>
      <c r="T63" s="227">
        <v>0</v>
      </c>
      <c r="U63" s="227">
        <v>112</v>
      </c>
      <c r="V63" s="53"/>
      <c r="W63" s="52">
        <v>126</v>
      </c>
      <c r="X63" s="53">
        <v>0</v>
      </c>
      <c r="Y63" s="53">
        <v>90</v>
      </c>
    </row>
    <row r="64" spans="3:25" x14ac:dyDescent="0.25">
      <c r="C64" s="273"/>
      <c r="D64" s="52">
        <v>65</v>
      </c>
      <c r="E64" s="104" t="s">
        <v>139</v>
      </c>
      <c r="F64" s="53"/>
      <c r="G64" s="53"/>
      <c r="H64" s="53"/>
      <c r="I64" s="53">
        <v>27</v>
      </c>
      <c r="J64" s="53"/>
      <c r="K64" s="53"/>
      <c r="L64" s="52">
        <v>17</v>
      </c>
      <c r="M64" s="52"/>
      <c r="N64" s="52">
        <v>6</v>
      </c>
      <c r="O64" s="52">
        <v>8</v>
      </c>
      <c r="P64" s="227"/>
      <c r="Q64" s="227">
        <v>4</v>
      </c>
      <c r="R64" s="227"/>
      <c r="S64" s="227"/>
      <c r="T64" s="227"/>
      <c r="U64" s="227"/>
      <c r="V64" s="53"/>
      <c r="W64" s="52"/>
      <c r="X64" s="53"/>
      <c r="Y64" s="53"/>
    </row>
    <row r="65" spans="3:25" x14ac:dyDescent="0.25">
      <c r="C65" s="273"/>
      <c r="D65" s="243">
        <v>86</v>
      </c>
      <c r="E65" s="104" t="s">
        <v>48</v>
      </c>
      <c r="F65" s="53"/>
      <c r="G65" s="53"/>
      <c r="H65" s="53"/>
      <c r="I65" s="53"/>
      <c r="J65" s="53"/>
      <c r="K65" s="53"/>
      <c r="L65" s="52"/>
      <c r="M65" s="52"/>
      <c r="N65" s="52"/>
      <c r="O65" s="52">
        <v>102</v>
      </c>
      <c r="P65" s="227">
        <v>138</v>
      </c>
      <c r="Q65" s="227">
        <v>78</v>
      </c>
      <c r="R65" s="227">
        <v>136</v>
      </c>
      <c r="S65" s="227">
        <v>79</v>
      </c>
      <c r="T65" s="227">
        <v>111</v>
      </c>
      <c r="U65" s="227">
        <v>102</v>
      </c>
      <c r="V65" s="53">
        <v>134</v>
      </c>
      <c r="W65" s="52">
        <v>99</v>
      </c>
      <c r="X65" s="53">
        <v>150</v>
      </c>
      <c r="Y65" s="53">
        <v>111</v>
      </c>
    </row>
    <row r="66" spans="3:25" ht="25.5" x14ac:dyDescent="0.25">
      <c r="C66" s="273"/>
      <c r="D66" s="224" t="s">
        <v>49</v>
      </c>
      <c r="E66" s="104" t="s">
        <v>245</v>
      </c>
      <c r="F66" s="53"/>
      <c r="G66" s="53"/>
      <c r="H66" s="53"/>
      <c r="I66" s="53"/>
      <c r="J66" s="53"/>
      <c r="K66" s="53"/>
      <c r="L66" s="52"/>
      <c r="M66" s="52"/>
      <c r="N66" s="52"/>
      <c r="O66" s="52"/>
      <c r="P66" s="227"/>
      <c r="Q66" s="227"/>
      <c r="R66" s="227">
        <v>31</v>
      </c>
      <c r="S66" s="227">
        <v>40</v>
      </c>
      <c r="T66" s="227">
        <v>0</v>
      </c>
      <c r="U66" s="227">
        <v>166</v>
      </c>
      <c r="V66" s="53"/>
      <c r="W66" s="52"/>
      <c r="X66" s="53"/>
      <c r="Y66" s="53"/>
    </row>
    <row r="67" spans="3:25" ht="25.5" x14ac:dyDescent="0.25">
      <c r="C67" s="273"/>
      <c r="D67" s="224" t="s">
        <v>50</v>
      </c>
      <c r="E67" s="104" t="s">
        <v>246</v>
      </c>
      <c r="F67" s="53"/>
      <c r="G67" s="53"/>
      <c r="H67" s="53"/>
      <c r="I67" s="53"/>
      <c r="J67" s="53"/>
      <c r="K67" s="53"/>
      <c r="L67" s="52"/>
      <c r="M67" s="52"/>
      <c r="N67" s="52"/>
      <c r="O67" s="52"/>
      <c r="P67" s="227"/>
      <c r="Q67" s="227"/>
      <c r="R67" s="227">
        <v>23</v>
      </c>
      <c r="S67" s="227">
        <v>112</v>
      </c>
      <c r="T67" s="227">
        <v>0</v>
      </c>
      <c r="U67" s="227">
        <v>76</v>
      </c>
      <c r="V67" s="53"/>
      <c r="W67" s="52"/>
      <c r="X67" s="53"/>
      <c r="Y67" s="53"/>
    </row>
    <row r="68" spans="3:25" x14ac:dyDescent="0.25">
      <c r="C68" s="273"/>
      <c r="D68" s="52">
        <v>22</v>
      </c>
      <c r="E68" s="104" t="s">
        <v>51</v>
      </c>
      <c r="F68" s="53">
        <v>140</v>
      </c>
      <c r="G68" s="53">
        <v>149</v>
      </c>
      <c r="H68" s="53">
        <v>89</v>
      </c>
      <c r="I68" s="53">
        <v>85</v>
      </c>
      <c r="J68" s="53">
        <v>95</v>
      </c>
      <c r="K68" s="53">
        <v>99</v>
      </c>
      <c r="L68" s="52">
        <v>86</v>
      </c>
      <c r="M68" s="52">
        <v>106</v>
      </c>
      <c r="N68" s="52">
        <v>99</v>
      </c>
      <c r="O68" s="52">
        <v>97</v>
      </c>
      <c r="P68" s="227">
        <v>120</v>
      </c>
      <c r="Q68" s="227">
        <v>132</v>
      </c>
      <c r="R68" s="227">
        <v>121</v>
      </c>
      <c r="S68" s="227">
        <v>115</v>
      </c>
      <c r="T68" s="227">
        <v>113</v>
      </c>
      <c r="U68" s="227">
        <v>145</v>
      </c>
      <c r="V68" s="53">
        <v>107</v>
      </c>
      <c r="W68" s="52">
        <v>100</v>
      </c>
      <c r="X68" s="53">
        <v>82</v>
      </c>
      <c r="Y68" s="53">
        <v>53</v>
      </c>
    </row>
    <row r="69" spans="3:25" x14ac:dyDescent="0.25">
      <c r="C69" s="273"/>
      <c r="D69" s="52">
        <v>23</v>
      </c>
      <c r="E69" s="104" t="s">
        <v>52</v>
      </c>
      <c r="F69" s="53">
        <v>325</v>
      </c>
      <c r="G69" s="53">
        <v>254</v>
      </c>
      <c r="H69" s="53">
        <v>143</v>
      </c>
      <c r="I69" s="53">
        <v>197</v>
      </c>
      <c r="J69" s="53">
        <v>229</v>
      </c>
      <c r="K69" s="53">
        <v>239</v>
      </c>
      <c r="L69" s="52">
        <v>221</v>
      </c>
      <c r="M69" s="52">
        <v>186</v>
      </c>
      <c r="N69" s="52">
        <v>277</v>
      </c>
      <c r="O69" s="52">
        <v>276</v>
      </c>
      <c r="P69" s="227">
        <v>276</v>
      </c>
      <c r="Q69" s="227">
        <v>299</v>
      </c>
      <c r="R69" s="227">
        <v>316</v>
      </c>
      <c r="S69" s="227">
        <v>336</v>
      </c>
      <c r="T69" s="227">
        <v>241</v>
      </c>
      <c r="U69" s="227">
        <v>233</v>
      </c>
      <c r="V69" s="53">
        <v>254</v>
      </c>
      <c r="W69" s="52">
        <v>327</v>
      </c>
      <c r="X69" s="53">
        <v>184</v>
      </c>
      <c r="Y69" s="53">
        <v>131</v>
      </c>
    </row>
    <row r="70" spans="3:25" x14ac:dyDescent="0.25">
      <c r="C70" s="273"/>
      <c r="D70" s="224" t="s">
        <v>150</v>
      </c>
      <c r="E70" s="104" t="s">
        <v>151</v>
      </c>
      <c r="F70" s="53"/>
      <c r="G70" s="53"/>
      <c r="H70" s="53"/>
      <c r="I70" s="53"/>
      <c r="J70" s="53"/>
      <c r="K70" s="53"/>
      <c r="L70" s="52"/>
      <c r="M70" s="52"/>
      <c r="N70" s="52"/>
      <c r="O70" s="52"/>
      <c r="P70" s="227"/>
      <c r="Q70" s="227"/>
      <c r="R70" s="227"/>
      <c r="S70" s="227"/>
      <c r="T70" s="227"/>
      <c r="U70" s="227"/>
      <c r="V70" s="53"/>
      <c r="W70" s="52">
        <v>37</v>
      </c>
      <c r="X70" s="53"/>
      <c r="Y70" s="53"/>
    </row>
    <row r="71" spans="3:25" x14ac:dyDescent="0.25">
      <c r="C71" s="273"/>
      <c r="D71" s="224" t="s">
        <v>60</v>
      </c>
      <c r="E71" s="104" t="s">
        <v>61</v>
      </c>
      <c r="F71" s="53"/>
      <c r="G71" s="53"/>
      <c r="H71" s="53"/>
      <c r="I71" s="53"/>
      <c r="J71" s="53"/>
      <c r="K71" s="53"/>
      <c r="L71" s="52"/>
      <c r="M71" s="52"/>
      <c r="N71" s="52"/>
      <c r="O71" s="52"/>
      <c r="P71" s="227"/>
      <c r="Q71" s="227">
        <v>48</v>
      </c>
      <c r="R71" s="227"/>
      <c r="S71" s="227">
        <v>38</v>
      </c>
      <c r="T71" s="227"/>
      <c r="U71" s="227"/>
      <c r="V71" s="53"/>
      <c r="W71" s="52"/>
      <c r="X71" s="53"/>
      <c r="Y71" s="53"/>
    </row>
    <row r="72" spans="3:25" x14ac:dyDescent="0.25">
      <c r="C72" s="273"/>
      <c r="D72" s="224" t="s">
        <v>62</v>
      </c>
      <c r="E72" s="104" t="s">
        <v>63</v>
      </c>
      <c r="F72" s="53"/>
      <c r="G72" s="53"/>
      <c r="H72" s="53"/>
      <c r="I72" s="53"/>
      <c r="J72" s="53"/>
      <c r="K72" s="53"/>
      <c r="L72" s="52"/>
      <c r="M72" s="52"/>
      <c r="N72" s="52"/>
      <c r="O72" s="52"/>
      <c r="P72" s="227"/>
      <c r="Q72" s="227"/>
      <c r="R72" s="227"/>
      <c r="S72" s="227">
        <v>74</v>
      </c>
      <c r="T72" s="227"/>
      <c r="U72" s="227"/>
      <c r="V72" s="53"/>
      <c r="W72" s="52"/>
      <c r="X72" s="53"/>
      <c r="Y72" s="53"/>
    </row>
    <row r="73" spans="3:25" x14ac:dyDescent="0.25">
      <c r="C73" s="273"/>
      <c r="D73" s="224" t="s">
        <v>142</v>
      </c>
      <c r="E73" s="104" t="s">
        <v>143</v>
      </c>
      <c r="F73" s="53"/>
      <c r="G73" s="53"/>
      <c r="H73" s="53"/>
      <c r="I73" s="53"/>
      <c r="J73" s="53"/>
      <c r="K73" s="53"/>
      <c r="L73" s="52"/>
      <c r="M73" s="52"/>
      <c r="N73" s="52"/>
      <c r="O73" s="52"/>
      <c r="P73" s="227"/>
      <c r="Q73" s="227"/>
      <c r="R73" s="227">
        <v>40</v>
      </c>
      <c r="S73" s="227"/>
      <c r="T73" s="227"/>
      <c r="U73" s="227"/>
      <c r="V73" s="53"/>
      <c r="W73" s="52"/>
      <c r="X73" s="53"/>
      <c r="Y73" s="53"/>
    </row>
    <row r="74" spans="3:25" x14ac:dyDescent="0.25">
      <c r="C74" s="273"/>
      <c r="D74" s="224" t="s">
        <v>53</v>
      </c>
      <c r="E74" s="104" t="s">
        <v>54</v>
      </c>
      <c r="F74" s="53"/>
      <c r="G74" s="53"/>
      <c r="H74" s="53"/>
      <c r="I74" s="53"/>
      <c r="J74" s="53"/>
      <c r="K74" s="53"/>
      <c r="L74" s="52"/>
      <c r="M74" s="52"/>
      <c r="N74" s="52"/>
      <c r="O74" s="52"/>
      <c r="P74" s="227"/>
      <c r="Q74" s="227"/>
      <c r="R74" s="227"/>
      <c r="S74" s="227"/>
      <c r="T74" s="227">
        <v>0</v>
      </c>
      <c r="U74" s="227">
        <v>41</v>
      </c>
      <c r="V74" s="53"/>
      <c r="W74" s="52"/>
      <c r="X74" s="53"/>
      <c r="Y74" s="53"/>
    </row>
    <row r="75" spans="3:25" x14ac:dyDescent="0.25">
      <c r="C75" s="273"/>
      <c r="D75" s="224" t="s">
        <v>140</v>
      </c>
      <c r="E75" s="104" t="s">
        <v>141</v>
      </c>
      <c r="F75" s="53"/>
      <c r="G75" s="53"/>
      <c r="H75" s="53"/>
      <c r="I75" s="53"/>
      <c r="J75" s="53"/>
      <c r="K75" s="53"/>
      <c r="L75" s="52"/>
      <c r="M75" s="52"/>
      <c r="N75" s="52"/>
      <c r="O75" s="52"/>
      <c r="P75" s="227"/>
      <c r="Q75" s="227">
        <v>1</v>
      </c>
      <c r="R75" s="227"/>
      <c r="S75" s="227"/>
      <c r="T75" s="227"/>
      <c r="U75" s="227"/>
      <c r="V75" s="53"/>
      <c r="W75" s="52"/>
      <c r="X75" s="53"/>
      <c r="Y75" s="53"/>
    </row>
    <row r="76" spans="3:25" x14ac:dyDescent="0.25">
      <c r="C76" s="273"/>
      <c r="D76" s="52">
        <v>24</v>
      </c>
      <c r="E76" s="104" t="s">
        <v>55</v>
      </c>
      <c r="F76" s="53">
        <v>111</v>
      </c>
      <c r="G76" s="53">
        <v>129</v>
      </c>
      <c r="H76" s="53">
        <v>86</v>
      </c>
      <c r="I76" s="53">
        <v>94</v>
      </c>
      <c r="J76" s="53">
        <v>117</v>
      </c>
      <c r="K76" s="53">
        <v>122</v>
      </c>
      <c r="L76" s="52">
        <v>107</v>
      </c>
      <c r="M76" s="52">
        <v>95</v>
      </c>
      <c r="N76" s="52">
        <v>104</v>
      </c>
      <c r="O76" s="52">
        <v>111</v>
      </c>
      <c r="P76" s="227">
        <v>109</v>
      </c>
      <c r="Q76" s="227">
        <v>118</v>
      </c>
      <c r="R76" s="227">
        <v>157</v>
      </c>
      <c r="S76" s="227">
        <v>141</v>
      </c>
      <c r="T76" s="227">
        <v>128</v>
      </c>
      <c r="U76" s="227">
        <v>97</v>
      </c>
      <c r="V76" s="53">
        <v>107</v>
      </c>
      <c r="W76" s="52">
        <v>162</v>
      </c>
      <c r="X76" s="53">
        <v>85</v>
      </c>
      <c r="Y76" s="53">
        <v>84</v>
      </c>
    </row>
    <row r="77" spans="3:25" x14ac:dyDescent="0.25">
      <c r="C77" s="273"/>
      <c r="D77" s="52">
        <v>25</v>
      </c>
      <c r="E77" s="104" t="s">
        <v>56</v>
      </c>
      <c r="F77" s="53">
        <v>189</v>
      </c>
      <c r="G77" s="53">
        <v>115</v>
      </c>
      <c r="H77" s="53">
        <v>141</v>
      </c>
      <c r="I77" s="53"/>
      <c r="J77" s="53">
        <v>128</v>
      </c>
      <c r="K77" s="53"/>
      <c r="L77" s="52">
        <v>156</v>
      </c>
      <c r="M77" s="52"/>
      <c r="N77" s="52">
        <v>103</v>
      </c>
      <c r="O77" s="52"/>
      <c r="P77" s="227">
        <v>114</v>
      </c>
      <c r="Q77" s="227"/>
      <c r="R77" s="227">
        <v>129</v>
      </c>
      <c r="S77" s="227"/>
      <c r="T77" s="227">
        <v>113</v>
      </c>
      <c r="U77" s="227">
        <v>0</v>
      </c>
      <c r="V77" s="53">
        <v>102</v>
      </c>
      <c r="W77" s="52"/>
      <c r="X77" s="53">
        <v>124</v>
      </c>
      <c r="Y77" s="53">
        <v>0</v>
      </c>
    </row>
    <row r="78" spans="3:25" x14ac:dyDescent="0.25">
      <c r="C78" s="277" t="s">
        <v>5</v>
      </c>
      <c r="D78" s="315"/>
      <c r="E78" s="287"/>
      <c r="F78" s="94">
        <f t="shared" ref="F78:Y78" si="0">SUM(F24:F77)</f>
        <v>3646</v>
      </c>
      <c r="G78" s="94">
        <f t="shared" si="0"/>
        <v>2990</v>
      </c>
      <c r="H78" s="94">
        <f t="shared" si="0"/>
        <v>2893</v>
      </c>
      <c r="I78" s="94">
        <f t="shared" si="0"/>
        <v>2575</v>
      </c>
      <c r="J78" s="94">
        <f t="shared" si="0"/>
        <v>3745</v>
      </c>
      <c r="K78" s="94">
        <f t="shared" si="0"/>
        <v>2792</v>
      </c>
      <c r="L78" s="94">
        <f t="shared" si="0"/>
        <v>3593</v>
      </c>
      <c r="M78" s="94">
        <f t="shared" si="0"/>
        <v>2864</v>
      </c>
      <c r="N78" s="94">
        <f t="shared" si="0"/>
        <v>3739</v>
      </c>
      <c r="O78" s="94">
        <f t="shared" si="0"/>
        <v>3244</v>
      </c>
      <c r="P78" s="94">
        <f t="shared" si="0"/>
        <v>3964</v>
      </c>
      <c r="Q78" s="94">
        <f t="shared" si="0"/>
        <v>3339</v>
      </c>
      <c r="R78" s="94">
        <f t="shared" si="0"/>
        <v>4646</v>
      </c>
      <c r="S78" s="94">
        <f t="shared" si="0"/>
        <v>3979</v>
      </c>
      <c r="T78" s="94">
        <f t="shared" si="0"/>
        <v>4327</v>
      </c>
      <c r="U78" s="94">
        <f t="shared" si="0"/>
        <v>3948</v>
      </c>
      <c r="V78" s="94">
        <f t="shared" si="0"/>
        <v>5868</v>
      </c>
      <c r="W78" s="94">
        <f t="shared" si="0"/>
        <v>4059</v>
      </c>
      <c r="X78" s="94">
        <f t="shared" si="0"/>
        <v>4597</v>
      </c>
      <c r="Y78" s="94">
        <f t="shared" si="0"/>
        <v>3183</v>
      </c>
    </row>
    <row r="79" spans="3:25" x14ac:dyDescent="0.25">
      <c r="C79" s="277" t="s">
        <v>145</v>
      </c>
      <c r="D79" s="315"/>
      <c r="E79" s="287"/>
      <c r="F79" s="288">
        <f>SUM(F78:G78)</f>
        <v>6636</v>
      </c>
      <c r="G79" s="291"/>
      <c r="H79" s="288">
        <f t="shared" ref="H79" si="1">SUM(H78:I78)</f>
        <v>5468</v>
      </c>
      <c r="I79" s="291"/>
      <c r="J79" s="288">
        <f t="shared" ref="J79" si="2">SUM(J78:K78)</f>
        <v>6537</v>
      </c>
      <c r="K79" s="291"/>
      <c r="L79" s="288">
        <f t="shared" ref="L79" si="3">SUM(L78:M78)</f>
        <v>6457</v>
      </c>
      <c r="M79" s="291"/>
      <c r="N79" s="288">
        <f t="shared" ref="N79" si="4">SUM(N78:O78)</f>
        <v>6983</v>
      </c>
      <c r="O79" s="291"/>
      <c r="P79" s="288">
        <f t="shared" ref="P79" si="5">SUM(P78:Q78)</f>
        <v>7303</v>
      </c>
      <c r="Q79" s="291"/>
      <c r="R79" s="288">
        <f t="shared" ref="R79" si="6">SUM(R78:S78)</f>
        <v>8625</v>
      </c>
      <c r="S79" s="291"/>
      <c r="T79" s="288">
        <f t="shared" ref="T79" si="7">SUM(T78:U78)</f>
        <v>8275</v>
      </c>
      <c r="U79" s="291"/>
      <c r="V79" s="288">
        <f t="shared" ref="V79" si="8">SUM(V78:W78)</f>
        <v>9927</v>
      </c>
      <c r="W79" s="291"/>
      <c r="X79" s="288">
        <f>SUM(X78:Y78)</f>
        <v>7780</v>
      </c>
      <c r="Y79" s="291"/>
    </row>
    <row r="80" spans="3:25" x14ac:dyDescent="0.25"/>
    <row r="81" spans="3:3" x14ac:dyDescent="0.25">
      <c r="C81" s="112" t="s">
        <v>184</v>
      </c>
    </row>
    <row r="82" spans="3:3" x14ac:dyDescent="0.25"/>
    <row r="83" spans="3:3" hidden="1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  <row r="90" spans="3:3" hidden="1" x14ac:dyDescent="0.25"/>
  </sheetData>
  <sheetProtection password="CD78" sheet="1" objects="1" scenarios="1"/>
  <sortState ref="D60:Y77">
    <sortCondition ref="E60:E77"/>
  </sortState>
  <mergeCells count="34">
    <mergeCell ref="V79:W79"/>
    <mergeCell ref="T79:U79"/>
    <mergeCell ref="P79:Q79"/>
    <mergeCell ref="R79:S79"/>
    <mergeCell ref="F79:G79"/>
    <mergeCell ref="H79:I79"/>
    <mergeCell ref="C55:C57"/>
    <mergeCell ref="C58:C59"/>
    <mergeCell ref="C60:C77"/>
    <mergeCell ref="C78:E78"/>
    <mergeCell ref="C79:E79"/>
    <mergeCell ref="R22:S22"/>
    <mergeCell ref="F22:G22"/>
    <mergeCell ref="H22:I22"/>
    <mergeCell ref="J22:K22"/>
    <mergeCell ref="C45:C49"/>
    <mergeCell ref="N22:O22"/>
    <mergeCell ref="C30:C32"/>
    <mergeCell ref="X22:Y22"/>
    <mergeCell ref="X79:Y79"/>
    <mergeCell ref="B1:S1"/>
    <mergeCell ref="C34:C44"/>
    <mergeCell ref="L22:M22"/>
    <mergeCell ref="V22:W22"/>
    <mergeCell ref="C24:C29"/>
    <mergeCell ref="J79:K79"/>
    <mergeCell ref="L79:M79"/>
    <mergeCell ref="N79:O79"/>
    <mergeCell ref="C50:C54"/>
    <mergeCell ref="T22:U22"/>
    <mergeCell ref="C22:C23"/>
    <mergeCell ref="D22:D23"/>
    <mergeCell ref="E22:E23"/>
    <mergeCell ref="P22:Q2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9525</xdr:rowOff>
                  </from>
                  <to>
                    <xdr:col>4</xdr:col>
                    <xdr:colOff>3133725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3"/>
  <sheetViews>
    <sheetView workbookViewId="0"/>
  </sheetViews>
  <sheetFormatPr baseColWidth="10" defaultRowHeight="12.75" x14ac:dyDescent="0.25"/>
  <cols>
    <col min="1" max="1" width="4.7109375" style="6" customWidth="1"/>
    <col min="2" max="2" width="4.42578125" style="39" bestFit="1" customWidth="1"/>
    <col min="3" max="4" width="56.85546875" style="6" bestFit="1" customWidth="1"/>
    <col min="5" max="5" width="7.85546875" style="39" bestFit="1" customWidth="1"/>
    <col min="6" max="6" width="14" style="6" bestFit="1" customWidth="1"/>
    <col min="7" max="16384" width="11.42578125" style="6"/>
  </cols>
  <sheetData>
    <row r="2" spans="2:5" x14ac:dyDescent="0.25">
      <c r="B2" s="196" t="s">
        <v>1</v>
      </c>
      <c r="C2" s="196" t="s">
        <v>0</v>
      </c>
    </row>
    <row r="3" spans="2:5" x14ac:dyDescent="0.25">
      <c r="B3" s="28">
        <v>1</v>
      </c>
      <c r="C3" s="26" t="s">
        <v>6</v>
      </c>
    </row>
    <row r="4" spans="2:5" x14ac:dyDescent="0.25">
      <c r="B4" s="28">
        <f>B3+1</f>
        <v>2</v>
      </c>
      <c r="C4" s="26" t="s">
        <v>10</v>
      </c>
    </row>
    <row r="5" spans="2:5" x14ac:dyDescent="0.25">
      <c r="B5" s="28">
        <f t="shared" ref="B5:B11" si="0">B4+1</f>
        <v>3</v>
      </c>
      <c r="C5" s="26" t="s">
        <v>16</v>
      </c>
    </row>
    <row r="6" spans="2:5" x14ac:dyDescent="0.25">
      <c r="B6" s="28">
        <f t="shared" si="0"/>
        <v>4</v>
      </c>
      <c r="C6" s="26" t="s">
        <v>18</v>
      </c>
    </row>
    <row r="7" spans="2:5" x14ac:dyDescent="0.25">
      <c r="B7" s="28">
        <f t="shared" si="0"/>
        <v>5</v>
      </c>
      <c r="C7" s="26" t="s">
        <v>29</v>
      </c>
    </row>
    <row r="8" spans="2:5" x14ac:dyDescent="0.25">
      <c r="B8" s="28">
        <f t="shared" si="0"/>
        <v>6</v>
      </c>
      <c r="C8" s="26" t="s">
        <v>35</v>
      </c>
    </row>
    <row r="9" spans="2:5" x14ac:dyDescent="0.25">
      <c r="B9" s="28">
        <f t="shared" si="0"/>
        <v>7</v>
      </c>
      <c r="C9" s="26" t="s">
        <v>37</v>
      </c>
    </row>
    <row r="10" spans="2:5" x14ac:dyDescent="0.25">
      <c r="B10" s="28">
        <f t="shared" si="0"/>
        <v>8</v>
      </c>
      <c r="C10" s="26" t="s">
        <v>38</v>
      </c>
    </row>
    <row r="11" spans="2:5" x14ac:dyDescent="0.25">
      <c r="B11" s="28">
        <f t="shared" si="0"/>
        <v>9</v>
      </c>
      <c r="C11" s="26" t="s">
        <v>204</v>
      </c>
    </row>
    <row r="12" spans="2:5" x14ac:dyDescent="0.25">
      <c r="B12" s="28">
        <v>10</v>
      </c>
      <c r="C12" s="26" t="s">
        <v>152</v>
      </c>
    </row>
    <row r="13" spans="2:5" x14ac:dyDescent="0.25">
      <c r="B13" s="102"/>
    </row>
    <row r="14" spans="2:5" x14ac:dyDescent="0.25">
      <c r="B14" s="196" t="s">
        <v>1</v>
      </c>
      <c r="C14" s="196" t="s">
        <v>0</v>
      </c>
      <c r="D14" s="276" t="s">
        <v>205</v>
      </c>
      <c r="E14" s="276"/>
    </row>
    <row r="15" spans="2:5" x14ac:dyDescent="0.25">
      <c r="B15" s="28">
        <v>1</v>
      </c>
      <c r="C15" s="59" t="s">
        <v>154</v>
      </c>
      <c r="D15" s="28">
        <v>2</v>
      </c>
      <c r="E15" s="28">
        <v>3</v>
      </c>
    </row>
    <row r="16" spans="2:5" x14ac:dyDescent="0.25">
      <c r="B16" s="28">
        <f>B15+1</f>
        <v>2</v>
      </c>
      <c r="C16" s="59" t="s">
        <v>155</v>
      </c>
      <c r="D16" s="28">
        <v>5</v>
      </c>
      <c r="E16" s="28">
        <v>6</v>
      </c>
    </row>
    <row r="17" spans="2:5" x14ac:dyDescent="0.25">
      <c r="B17" s="102"/>
    </row>
    <row r="18" spans="2:5" x14ac:dyDescent="0.25">
      <c r="B18" s="196" t="s">
        <v>1</v>
      </c>
      <c r="C18" s="196" t="s">
        <v>2</v>
      </c>
      <c r="D18" s="196" t="s">
        <v>0</v>
      </c>
      <c r="E18" s="196" t="s">
        <v>159</v>
      </c>
    </row>
    <row r="19" spans="2:5" x14ac:dyDescent="0.25">
      <c r="B19" s="40">
        <v>1</v>
      </c>
      <c r="C19" s="41" t="s">
        <v>11</v>
      </c>
      <c r="D19" s="104" t="s">
        <v>10</v>
      </c>
      <c r="E19" s="28">
        <v>27</v>
      </c>
    </row>
    <row r="20" spans="2:5" x14ac:dyDescent="0.25">
      <c r="B20" s="40">
        <v>2</v>
      </c>
      <c r="C20" s="41" t="s">
        <v>45</v>
      </c>
      <c r="D20" s="104" t="s">
        <v>44</v>
      </c>
      <c r="E20" s="28">
        <v>53</v>
      </c>
    </row>
    <row r="21" spans="2:5" x14ac:dyDescent="0.25">
      <c r="B21" s="40">
        <v>3</v>
      </c>
      <c r="C21" s="41" t="s">
        <v>30</v>
      </c>
      <c r="D21" s="104" t="s">
        <v>29</v>
      </c>
      <c r="E21" s="28">
        <v>32</v>
      </c>
    </row>
    <row r="22" spans="2:5" x14ac:dyDescent="0.25">
      <c r="B22" s="40">
        <v>4</v>
      </c>
      <c r="C22" s="41" t="s">
        <v>39</v>
      </c>
      <c r="D22" s="104" t="s">
        <v>38</v>
      </c>
      <c r="E22" s="28">
        <v>28</v>
      </c>
    </row>
    <row r="23" spans="2:5" x14ac:dyDescent="0.25">
      <c r="B23" s="40">
        <v>5</v>
      </c>
      <c r="C23" s="41" t="s">
        <v>40</v>
      </c>
      <c r="D23" s="104" t="s">
        <v>38</v>
      </c>
      <c r="E23" s="28">
        <v>37</v>
      </c>
    </row>
    <row r="24" spans="2:5" x14ac:dyDescent="0.25">
      <c r="B24" s="40">
        <v>6</v>
      </c>
      <c r="C24" s="41" t="s">
        <v>41</v>
      </c>
      <c r="D24" s="104" t="s">
        <v>38</v>
      </c>
      <c r="E24" s="28">
        <v>12</v>
      </c>
    </row>
    <row r="25" spans="2:5" x14ac:dyDescent="0.25">
      <c r="B25" s="40">
        <v>7</v>
      </c>
      <c r="C25" s="41" t="s">
        <v>42</v>
      </c>
      <c r="D25" s="104" t="s">
        <v>38</v>
      </c>
      <c r="E25" s="28">
        <v>36</v>
      </c>
    </row>
    <row r="26" spans="2:5" x14ac:dyDescent="0.25">
      <c r="B26" s="40">
        <v>8</v>
      </c>
      <c r="C26" s="41" t="s">
        <v>43</v>
      </c>
      <c r="D26" s="104" t="s">
        <v>38</v>
      </c>
      <c r="E26" s="28">
        <v>34</v>
      </c>
    </row>
    <row r="27" spans="2:5" x14ac:dyDescent="0.25">
      <c r="B27" s="40">
        <v>9</v>
      </c>
      <c r="C27" s="41" t="s">
        <v>35</v>
      </c>
      <c r="D27" s="104" t="s">
        <v>35</v>
      </c>
      <c r="E27" s="28">
        <v>13</v>
      </c>
    </row>
    <row r="28" spans="2:5" x14ac:dyDescent="0.25">
      <c r="B28" s="40">
        <v>10</v>
      </c>
      <c r="C28" s="41" t="s">
        <v>36</v>
      </c>
      <c r="D28" s="104" t="s">
        <v>35</v>
      </c>
      <c r="E28" s="28">
        <v>38</v>
      </c>
    </row>
    <row r="29" spans="2:5" x14ac:dyDescent="0.25">
      <c r="B29" s="40">
        <v>11</v>
      </c>
      <c r="C29" s="41" t="s">
        <v>37</v>
      </c>
      <c r="D29" s="24" t="s">
        <v>37</v>
      </c>
      <c r="E29" s="28">
        <v>14</v>
      </c>
    </row>
    <row r="30" spans="2:5" x14ac:dyDescent="0.25">
      <c r="B30" s="40">
        <v>12</v>
      </c>
      <c r="C30" s="41" t="s">
        <v>7</v>
      </c>
      <c r="D30" s="104" t="s">
        <v>6</v>
      </c>
      <c r="E30" s="28">
        <v>4</v>
      </c>
    </row>
    <row r="31" spans="2:5" x14ac:dyDescent="0.25">
      <c r="B31" s="40">
        <v>13</v>
      </c>
      <c r="C31" s="41" t="s">
        <v>19</v>
      </c>
      <c r="D31" s="104" t="s">
        <v>18</v>
      </c>
      <c r="E31" s="28">
        <v>6</v>
      </c>
    </row>
    <row r="32" spans="2:5" x14ac:dyDescent="0.25">
      <c r="B32" s="40">
        <v>14</v>
      </c>
      <c r="C32" s="41" t="s">
        <v>21</v>
      </c>
      <c r="D32" s="104" t="s">
        <v>18</v>
      </c>
      <c r="E32" s="28" t="s">
        <v>20</v>
      </c>
    </row>
    <row r="33" spans="2:5" x14ac:dyDescent="0.25">
      <c r="B33" s="40">
        <v>15</v>
      </c>
      <c r="C33" s="41" t="s">
        <v>22</v>
      </c>
      <c r="D33" s="104" t="s">
        <v>18</v>
      </c>
      <c r="E33" s="28">
        <v>9</v>
      </c>
    </row>
    <row r="34" spans="2:5" x14ac:dyDescent="0.25">
      <c r="B34" s="40">
        <v>16</v>
      </c>
      <c r="C34" s="41" t="s">
        <v>23</v>
      </c>
      <c r="D34" s="104" t="s">
        <v>18</v>
      </c>
      <c r="E34" s="28">
        <v>21</v>
      </c>
    </row>
    <row r="35" spans="2:5" x14ac:dyDescent="0.25">
      <c r="B35" s="40">
        <v>17</v>
      </c>
      <c r="C35" s="41" t="s">
        <v>8</v>
      </c>
      <c r="D35" s="104" t="s">
        <v>6</v>
      </c>
      <c r="E35" s="28">
        <v>66</v>
      </c>
    </row>
    <row r="36" spans="2:5" x14ac:dyDescent="0.25">
      <c r="B36" s="40">
        <v>18</v>
      </c>
      <c r="C36" s="41" t="s">
        <v>169</v>
      </c>
      <c r="D36" s="104" t="s">
        <v>6</v>
      </c>
      <c r="E36" s="28">
        <v>68</v>
      </c>
    </row>
    <row r="37" spans="2:5" x14ac:dyDescent="0.25">
      <c r="B37" s="40">
        <v>19</v>
      </c>
      <c r="C37" s="41" t="s">
        <v>17</v>
      </c>
      <c r="D37" s="24" t="s">
        <v>16</v>
      </c>
      <c r="E37" s="28">
        <v>7</v>
      </c>
    </row>
    <row r="38" spans="2:5" x14ac:dyDescent="0.25">
      <c r="B38" s="40">
        <v>20</v>
      </c>
      <c r="C38" s="41" t="s">
        <v>9</v>
      </c>
      <c r="D38" s="104" t="s">
        <v>6</v>
      </c>
      <c r="E38" s="28">
        <v>1</v>
      </c>
    </row>
    <row r="39" spans="2:5" x14ac:dyDescent="0.25">
      <c r="B39" s="40">
        <v>21</v>
      </c>
      <c r="C39" s="41" t="s">
        <v>26</v>
      </c>
      <c r="D39" s="104" t="s">
        <v>18</v>
      </c>
      <c r="E39" s="28">
        <v>33</v>
      </c>
    </row>
    <row r="40" spans="2:5" x14ac:dyDescent="0.25">
      <c r="B40" s="40">
        <v>22</v>
      </c>
      <c r="C40" s="41" t="s">
        <v>32</v>
      </c>
      <c r="D40" s="104" t="s">
        <v>29</v>
      </c>
      <c r="E40" s="28">
        <v>31</v>
      </c>
    </row>
    <row r="41" spans="2:5" x14ac:dyDescent="0.25">
      <c r="B41" s="40">
        <v>23</v>
      </c>
      <c r="C41" s="41" t="s">
        <v>33</v>
      </c>
      <c r="D41" s="104" t="s">
        <v>29</v>
      </c>
      <c r="E41" s="28">
        <v>92</v>
      </c>
    </row>
    <row r="42" spans="2:5" x14ac:dyDescent="0.25">
      <c r="B42" s="40">
        <v>24</v>
      </c>
      <c r="C42" s="41" t="s">
        <v>47</v>
      </c>
      <c r="D42" s="104" t="s">
        <v>44</v>
      </c>
      <c r="E42" s="28">
        <v>16</v>
      </c>
    </row>
    <row r="43" spans="2:5" x14ac:dyDescent="0.25">
      <c r="B43" s="40">
        <v>25</v>
      </c>
      <c r="C43" s="41" t="s">
        <v>48</v>
      </c>
      <c r="D43" s="104" t="s">
        <v>44</v>
      </c>
      <c r="E43" s="28">
        <v>86</v>
      </c>
    </row>
    <row r="44" spans="2:5" ht="25.5" x14ac:dyDescent="0.25">
      <c r="B44" s="40">
        <v>26</v>
      </c>
      <c r="C44" s="41" t="s">
        <v>13</v>
      </c>
      <c r="D44" s="104" t="s">
        <v>10</v>
      </c>
      <c r="E44" s="28" t="s">
        <v>12</v>
      </c>
    </row>
    <row r="45" spans="2:5" x14ac:dyDescent="0.25">
      <c r="B45" s="40">
        <v>27</v>
      </c>
      <c r="C45" s="41" t="s">
        <v>51</v>
      </c>
      <c r="D45" s="104" t="s">
        <v>44</v>
      </c>
      <c r="E45" s="28">
        <v>22</v>
      </c>
    </row>
    <row r="46" spans="2:5" x14ac:dyDescent="0.25">
      <c r="B46" s="40">
        <v>28</v>
      </c>
      <c r="C46" s="41" t="s">
        <v>34</v>
      </c>
      <c r="D46" s="104" t="s">
        <v>29</v>
      </c>
      <c r="E46" s="28">
        <v>99</v>
      </c>
    </row>
    <row r="47" spans="2:5" x14ac:dyDescent="0.25">
      <c r="B47" s="40">
        <v>29</v>
      </c>
      <c r="C47" s="41" t="s">
        <v>52</v>
      </c>
      <c r="D47" s="104" t="s">
        <v>44</v>
      </c>
      <c r="E47" s="28">
        <v>23</v>
      </c>
    </row>
    <row r="48" spans="2:5" x14ac:dyDescent="0.25">
      <c r="B48" s="40">
        <v>30</v>
      </c>
      <c r="C48" s="41" t="s">
        <v>55</v>
      </c>
      <c r="D48" s="104" t="s">
        <v>44</v>
      </c>
      <c r="E48" s="28">
        <v>24</v>
      </c>
    </row>
    <row r="49" spans="2:6" x14ac:dyDescent="0.25">
      <c r="B49" s="40">
        <v>31</v>
      </c>
      <c r="C49" s="41" t="s">
        <v>56</v>
      </c>
      <c r="D49" s="104" t="s">
        <v>44</v>
      </c>
      <c r="E49" s="28">
        <v>25</v>
      </c>
    </row>
    <row r="50" spans="2:6" x14ac:dyDescent="0.25">
      <c r="B50" s="42"/>
      <c r="C50" s="37"/>
      <c r="D50" s="37"/>
      <c r="E50" s="103"/>
      <c r="F50" s="103"/>
    </row>
    <row r="51" spans="2:6" x14ac:dyDescent="0.25">
      <c r="B51" s="196" t="s">
        <v>1</v>
      </c>
      <c r="C51" s="196" t="s">
        <v>74</v>
      </c>
    </row>
    <row r="52" spans="2:6" x14ac:dyDescent="0.25">
      <c r="B52" s="28">
        <v>1</v>
      </c>
      <c r="C52" s="183" t="s">
        <v>158</v>
      </c>
    </row>
    <row r="53" spans="2:6" x14ac:dyDescent="0.25">
      <c r="B53" s="28">
        <v>2</v>
      </c>
      <c r="C53" s="183" t="s">
        <v>96</v>
      </c>
    </row>
    <row r="54" spans="2:6" x14ac:dyDescent="0.25">
      <c r="B54" s="28">
        <v>3</v>
      </c>
      <c r="C54" s="183" t="s">
        <v>103</v>
      </c>
    </row>
    <row r="55" spans="2:6" x14ac:dyDescent="0.25">
      <c r="B55" s="28">
        <v>4</v>
      </c>
      <c r="C55" s="183" t="s">
        <v>88</v>
      </c>
    </row>
    <row r="56" spans="2:6" x14ac:dyDescent="0.25">
      <c r="B56" s="28">
        <v>5</v>
      </c>
      <c r="C56" s="183" t="s">
        <v>161</v>
      </c>
    </row>
    <row r="57" spans="2:6" x14ac:dyDescent="0.25">
      <c r="B57" s="28">
        <v>6</v>
      </c>
      <c r="C57" s="183" t="s">
        <v>89</v>
      </c>
    </row>
    <row r="58" spans="2:6" x14ac:dyDescent="0.25">
      <c r="B58" s="28">
        <v>7</v>
      </c>
      <c r="C58" s="183" t="s">
        <v>78</v>
      </c>
    </row>
    <row r="59" spans="2:6" x14ac:dyDescent="0.25">
      <c r="B59" s="28">
        <v>8</v>
      </c>
      <c r="C59" s="183" t="s">
        <v>97</v>
      </c>
    </row>
    <row r="60" spans="2:6" x14ac:dyDescent="0.25">
      <c r="B60" s="28">
        <v>9</v>
      </c>
      <c r="C60" s="183" t="s">
        <v>75</v>
      </c>
    </row>
    <row r="61" spans="2:6" x14ac:dyDescent="0.25">
      <c r="B61" s="28">
        <v>10</v>
      </c>
      <c r="C61" s="183" t="s">
        <v>98</v>
      </c>
    </row>
    <row r="62" spans="2:6" x14ac:dyDescent="0.25">
      <c r="B62" s="28">
        <v>11</v>
      </c>
      <c r="C62" s="183" t="s">
        <v>90</v>
      </c>
    </row>
    <row r="63" spans="2:6" x14ac:dyDescent="0.25">
      <c r="B63" s="28">
        <v>12</v>
      </c>
      <c r="C63" s="183" t="s">
        <v>99</v>
      </c>
    </row>
    <row r="64" spans="2:6" x14ac:dyDescent="0.25">
      <c r="B64" s="28">
        <v>13</v>
      </c>
      <c r="C64" s="183" t="s">
        <v>91</v>
      </c>
    </row>
    <row r="65" spans="2:3" x14ac:dyDescent="0.25">
      <c r="B65" s="28">
        <v>14</v>
      </c>
      <c r="C65" s="183" t="s">
        <v>80</v>
      </c>
    </row>
    <row r="66" spans="2:3" x14ac:dyDescent="0.25">
      <c r="B66" s="28">
        <v>15</v>
      </c>
      <c r="C66" s="183" t="s">
        <v>160</v>
      </c>
    </row>
    <row r="67" spans="2:3" x14ac:dyDescent="0.25">
      <c r="B67" s="28">
        <v>16</v>
      </c>
      <c r="C67" s="183" t="s">
        <v>104</v>
      </c>
    </row>
    <row r="68" spans="2:3" x14ac:dyDescent="0.25">
      <c r="B68" s="28">
        <v>17</v>
      </c>
      <c r="C68" s="183" t="s">
        <v>82</v>
      </c>
    </row>
    <row r="69" spans="2:3" x14ac:dyDescent="0.25">
      <c r="B69" s="28">
        <v>18</v>
      </c>
      <c r="C69" s="183" t="s">
        <v>92</v>
      </c>
    </row>
    <row r="70" spans="2:3" x14ac:dyDescent="0.25">
      <c r="B70" s="28">
        <v>19</v>
      </c>
      <c r="C70" s="183" t="s">
        <v>93</v>
      </c>
    </row>
    <row r="71" spans="2:3" x14ac:dyDescent="0.25">
      <c r="B71" s="28">
        <v>20</v>
      </c>
      <c r="C71" s="183" t="s">
        <v>105</v>
      </c>
    </row>
    <row r="72" spans="2:3" x14ac:dyDescent="0.25">
      <c r="B72" s="28">
        <v>21</v>
      </c>
      <c r="C72" s="183" t="s">
        <v>100</v>
      </c>
    </row>
    <row r="73" spans="2:3" x14ac:dyDescent="0.25">
      <c r="B73" s="28">
        <v>22</v>
      </c>
      <c r="C73" s="183" t="s">
        <v>84</v>
      </c>
    </row>
    <row r="74" spans="2:3" x14ac:dyDescent="0.25">
      <c r="B74" s="28">
        <v>23</v>
      </c>
      <c r="C74" s="183" t="s">
        <v>76</v>
      </c>
    </row>
    <row r="75" spans="2:3" x14ac:dyDescent="0.25">
      <c r="B75" s="28">
        <v>24</v>
      </c>
      <c r="C75" s="183" t="s">
        <v>101</v>
      </c>
    </row>
    <row r="76" spans="2:3" x14ac:dyDescent="0.25">
      <c r="B76" s="28">
        <v>25</v>
      </c>
      <c r="C76" s="183" t="s">
        <v>85</v>
      </c>
    </row>
    <row r="77" spans="2:3" x14ac:dyDescent="0.25">
      <c r="B77" s="28">
        <v>26</v>
      </c>
      <c r="C77" s="183" t="s">
        <v>94</v>
      </c>
    </row>
    <row r="78" spans="2:3" x14ac:dyDescent="0.25">
      <c r="B78" s="28">
        <v>27</v>
      </c>
      <c r="C78" s="183" t="s">
        <v>86</v>
      </c>
    </row>
    <row r="79" spans="2:3" x14ac:dyDescent="0.25">
      <c r="B79" s="28">
        <v>28</v>
      </c>
      <c r="C79" s="183" t="s">
        <v>95</v>
      </c>
    </row>
    <row r="80" spans="2:3" x14ac:dyDescent="0.25">
      <c r="B80" s="28">
        <v>29</v>
      </c>
      <c r="C80" s="183" t="s">
        <v>87</v>
      </c>
    </row>
    <row r="81" spans="2:4" x14ac:dyDescent="0.25">
      <c r="B81" s="28">
        <v>30</v>
      </c>
      <c r="C81" s="183" t="s">
        <v>102</v>
      </c>
    </row>
    <row r="82" spans="2:4" x14ac:dyDescent="0.2">
      <c r="D82" s="56"/>
    </row>
    <row r="83" spans="2:4" x14ac:dyDescent="0.2">
      <c r="B83" s="196" t="s">
        <v>1</v>
      </c>
      <c r="C83" s="196" t="s">
        <v>109</v>
      </c>
      <c r="D83" s="56"/>
    </row>
    <row r="84" spans="2:4" x14ac:dyDescent="0.2">
      <c r="B84" s="28">
        <v>1</v>
      </c>
      <c r="C84" s="59" t="s">
        <v>111</v>
      </c>
      <c r="D84" s="56"/>
    </row>
    <row r="85" spans="2:4" x14ac:dyDescent="0.2">
      <c r="B85" s="28">
        <f>B84+1</f>
        <v>2</v>
      </c>
      <c r="C85" s="59" t="s">
        <v>112</v>
      </c>
      <c r="D85" s="56"/>
    </row>
    <row r="86" spans="2:4" x14ac:dyDescent="0.2">
      <c r="B86" s="28">
        <f t="shared" ref="B86:B97" si="1">B85+1</f>
        <v>3</v>
      </c>
      <c r="C86" s="59" t="s">
        <v>164</v>
      </c>
      <c r="D86" s="56"/>
    </row>
    <row r="87" spans="2:4" x14ac:dyDescent="0.2">
      <c r="B87" s="28">
        <f t="shared" si="1"/>
        <v>4</v>
      </c>
      <c r="C87" s="59" t="s">
        <v>114</v>
      </c>
      <c r="D87" s="56"/>
    </row>
    <row r="88" spans="2:4" x14ac:dyDescent="0.2">
      <c r="B88" s="28">
        <f t="shared" si="1"/>
        <v>5</v>
      </c>
      <c r="C88" s="59" t="s">
        <v>165</v>
      </c>
      <c r="D88" s="56"/>
    </row>
    <row r="89" spans="2:4" x14ac:dyDescent="0.2">
      <c r="B89" s="28">
        <f t="shared" si="1"/>
        <v>6</v>
      </c>
      <c r="C89" s="59" t="s">
        <v>116</v>
      </c>
      <c r="D89" s="56"/>
    </row>
    <row r="90" spans="2:4" x14ac:dyDescent="0.2">
      <c r="B90" s="28">
        <f t="shared" si="1"/>
        <v>7</v>
      </c>
      <c r="C90" s="59" t="s">
        <v>117</v>
      </c>
      <c r="D90" s="56"/>
    </row>
    <row r="91" spans="2:4" x14ac:dyDescent="0.2">
      <c r="B91" s="28">
        <f t="shared" si="1"/>
        <v>8</v>
      </c>
      <c r="C91" s="59" t="s">
        <v>118</v>
      </c>
      <c r="D91" s="56"/>
    </row>
    <row r="92" spans="2:4" x14ac:dyDescent="0.2">
      <c r="B92" s="28">
        <f t="shared" si="1"/>
        <v>9</v>
      </c>
      <c r="C92" s="59" t="s">
        <v>166</v>
      </c>
      <c r="D92" s="56"/>
    </row>
    <row r="93" spans="2:4" x14ac:dyDescent="0.2">
      <c r="B93" s="28">
        <f t="shared" si="1"/>
        <v>10</v>
      </c>
      <c r="C93" s="59" t="s">
        <v>120</v>
      </c>
      <c r="D93" s="56"/>
    </row>
    <row r="94" spans="2:4" x14ac:dyDescent="0.2">
      <c r="B94" s="28">
        <f t="shared" si="1"/>
        <v>11</v>
      </c>
      <c r="C94" s="59" t="s">
        <v>121</v>
      </c>
      <c r="D94" s="56"/>
    </row>
    <row r="95" spans="2:4" x14ac:dyDescent="0.2">
      <c r="B95" s="28">
        <f t="shared" si="1"/>
        <v>12</v>
      </c>
      <c r="C95" s="59" t="s">
        <v>167</v>
      </c>
      <c r="D95" s="56"/>
    </row>
    <row r="96" spans="2:4" x14ac:dyDescent="0.2">
      <c r="B96" s="28">
        <f t="shared" si="1"/>
        <v>13</v>
      </c>
      <c r="C96" s="59" t="s">
        <v>168</v>
      </c>
      <c r="D96" s="56"/>
    </row>
    <row r="97" spans="2:4" x14ac:dyDescent="0.2">
      <c r="B97" s="28">
        <f t="shared" si="1"/>
        <v>14</v>
      </c>
      <c r="C97" s="59" t="s">
        <v>124</v>
      </c>
      <c r="D97" s="56"/>
    </row>
    <row r="98" spans="2:4" x14ac:dyDescent="0.2">
      <c r="D98" s="56"/>
    </row>
    <row r="99" spans="2:4" x14ac:dyDescent="0.25">
      <c r="B99" s="253" t="s">
        <v>1</v>
      </c>
      <c r="C99" s="253" t="s">
        <v>2</v>
      </c>
      <c r="D99" s="253" t="s">
        <v>305</v>
      </c>
    </row>
    <row r="100" spans="2:4" x14ac:dyDescent="0.25">
      <c r="B100" s="260">
        <v>1</v>
      </c>
      <c r="C100" s="104" t="s">
        <v>11</v>
      </c>
      <c r="D100" s="260">
        <v>27</v>
      </c>
    </row>
    <row r="101" spans="2:4" x14ac:dyDescent="0.25">
      <c r="B101" s="260">
        <v>2</v>
      </c>
      <c r="C101" s="104" t="s">
        <v>45</v>
      </c>
      <c r="D101" s="260">
        <v>53</v>
      </c>
    </row>
    <row r="102" spans="2:4" x14ac:dyDescent="0.25">
      <c r="B102" s="260">
        <v>3</v>
      </c>
      <c r="C102" s="104" t="s">
        <v>30</v>
      </c>
      <c r="D102" s="260">
        <v>32</v>
      </c>
    </row>
    <row r="103" spans="2:4" x14ac:dyDescent="0.25">
      <c r="B103" s="260">
        <v>4</v>
      </c>
      <c r="C103" s="104" t="s">
        <v>31</v>
      </c>
      <c r="D103" s="260">
        <v>91</v>
      </c>
    </row>
    <row r="104" spans="2:4" x14ac:dyDescent="0.25">
      <c r="B104" s="260">
        <v>5</v>
      </c>
      <c r="C104" s="104" t="s">
        <v>39</v>
      </c>
      <c r="D104" s="260">
        <v>28</v>
      </c>
    </row>
    <row r="105" spans="2:4" x14ac:dyDescent="0.25">
      <c r="B105" s="260">
        <v>6</v>
      </c>
      <c r="C105" s="104" t="s">
        <v>40</v>
      </c>
      <c r="D105" s="260">
        <v>37</v>
      </c>
    </row>
    <row r="106" spans="2:4" x14ac:dyDescent="0.25">
      <c r="B106" s="260">
        <v>7</v>
      </c>
      <c r="C106" s="104" t="s">
        <v>41</v>
      </c>
      <c r="D106" s="260">
        <v>12</v>
      </c>
    </row>
    <row r="107" spans="2:4" x14ac:dyDescent="0.25">
      <c r="B107" s="260">
        <v>8</v>
      </c>
      <c r="C107" s="104" t="s">
        <v>42</v>
      </c>
      <c r="D107" s="260">
        <v>36</v>
      </c>
    </row>
    <row r="108" spans="2:4" x14ac:dyDescent="0.25">
      <c r="B108" s="260">
        <v>9</v>
      </c>
      <c r="C108" s="104" t="s">
        <v>46</v>
      </c>
      <c r="D108" s="260">
        <v>89</v>
      </c>
    </row>
    <row r="109" spans="2:4" ht="25.5" x14ac:dyDescent="0.25">
      <c r="B109" s="260">
        <v>10</v>
      </c>
      <c r="C109" s="104" t="s">
        <v>244</v>
      </c>
      <c r="D109" s="260" t="s">
        <v>144</v>
      </c>
    </row>
    <row r="110" spans="2:4" x14ac:dyDescent="0.25">
      <c r="B110" s="260">
        <v>11</v>
      </c>
      <c r="C110" s="104" t="s">
        <v>43</v>
      </c>
      <c r="D110" s="260">
        <v>34</v>
      </c>
    </row>
    <row r="111" spans="2:4" x14ac:dyDescent="0.25">
      <c r="B111" s="260">
        <v>12</v>
      </c>
      <c r="C111" s="104" t="s">
        <v>35</v>
      </c>
      <c r="D111" s="260">
        <v>13</v>
      </c>
    </row>
    <row r="112" spans="2:4" x14ac:dyDescent="0.25">
      <c r="B112" s="260">
        <v>13</v>
      </c>
      <c r="C112" s="104" t="s">
        <v>136</v>
      </c>
      <c r="D112" s="260" t="s">
        <v>135</v>
      </c>
    </row>
    <row r="113" spans="2:4" x14ac:dyDescent="0.25">
      <c r="B113" s="260">
        <v>14</v>
      </c>
      <c r="C113" s="104" t="s">
        <v>36</v>
      </c>
      <c r="D113" s="260">
        <v>38</v>
      </c>
    </row>
    <row r="114" spans="2:4" x14ac:dyDescent="0.25">
      <c r="B114" s="260">
        <v>15</v>
      </c>
      <c r="C114" s="104" t="s">
        <v>37</v>
      </c>
      <c r="D114" s="260">
        <v>14</v>
      </c>
    </row>
    <row r="115" spans="2:4" x14ac:dyDescent="0.25">
      <c r="B115" s="260">
        <v>16</v>
      </c>
      <c r="C115" s="104" t="s">
        <v>138</v>
      </c>
      <c r="D115" s="260">
        <v>39</v>
      </c>
    </row>
    <row r="116" spans="2:4" x14ac:dyDescent="0.25">
      <c r="B116" s="260">
        <v>17</v>
      </c>
      <c r="C116" s="104" t="s">
        <v>7</v>
      </c>
      <c r="D116" s="260">
        <v>4</v>
      </c>
    </row>
    <row r="117" spans="2:4" x14ac:dyDescent="0.25">
      <c r="B117" s="260">
        <v>18</v>
      </c>
      <c r="C117" s="104" t="s">
        <v>19</v>
      </c>
      <c r="D117" s="260">
        <v>6</v>
      </c>
    </row>
    <row r="118" spans="2:4" x14ac:dyDescent="0.25">
      <c r="B118" s="260">
        <v>19</v>
      </c>
      <c r="C118" s="104" t="s">
        <v>21</v>
      </c>
      <c r="D118" s="260" t="s">
        <v>20</v>
      </c>
    </row>
    <row r="119" spans="2:4" x14ac:dyDescent="0.25">
      <c r="B119" s="260">
        <v>20</v>
      </c>
      <c r="C119" s="104" t="s">
        <v>22</v>
      </c>
      <c r="D119" s="260">
        <v>9</v>
      </c>
    </row>
    <row r="120" spans="2:4" x14ac:dyDescent="0.25">
      <c r="B120" s="260">
        <v>21</v>
      </c>
      <c r="C120" s="104" t="s">
        <v>23</v>
      </c>
      <c r="D120" s="260">
        <v>21</v>
      </c>
    </row>
    <row r="121" spans="2:4" ht="25.5" x14ac:dyDescent="0.25">
      <c r="B121" s="260">
        <v>22</v>
      </c>
      <c r="C121" s="104" t="s">
        <v>132</v>
      </c>
      <c r="D121" s="260" t="s">
        <v>131</v>
      </c>
    </row>
    <row r="122" spans="2:4" ht="25.5" x14ac:dyDescent="0.25">
      <c r="B122" s="260">
        <v>23</v>
      </c>
      <c r="C122" s="104" t="s">
        <v>25</v>
      </c>
      <c r="D122" s="260" t="s">
        <v>24</v>
      </c>
    </row>
    <row r="123" spans="2:4" x14ac:dyDescent="0.25">
      <c r="B123" s="260">
        <v>24</v>
      </c>
      <c r="C123" s="104" t="s">
        <v>127</v>
      </c>
      <c r="D123" s="260">
        <v>3</v>
      </c>
    </row>
    <row r="124" spans="2:4" x14ac:dyDescent="0.25">
      <c r="B124" s="260">
        <v>25</v>
      </c>
      <c r="C124" s="104" t="s">
        <v>8</v>
      </c>
      <c r="D124" s="260">
        <v>66</v>
      </c>
    </row>
    <row r="125" spans="2:4" x14ac:dyDescent="0.25">
      <c r="B125" s="260">
        <v>26</v>
      </c>
      <c r="C125" s="104" t="s">
        <v>169</v>
      </c>
      <c r="D125" s="260">
        <v>68</v>
      </c>
    </row>
    <row r="126" spans="2:4" x14ac:dyDescent="0.25">
      <c r="B126" s="260">
        <v>27</v>
      </c>
      <c r="C126" s="104" t="s">
        <v>17</v>
      </c>
      <c r="D126" s="260">
        <v>7</v>
      </c>
    </row>
    <row r="127" spans="2:4" x14ac:dyDescent="0.25">
      <c r="B127" s="260">
        <v>28</v>
      </c>
      <c r="C127" s="104" t="s">
        <v>9</v>
      </c>
      <c r="D127" s="260">
        <v>1</v>
      </c>
    </row>
    <row r="128" spans="2:4" x14ac:dyDescent="0.25">
      <c r="B128" s="260">
        <v>29</v>
      </c>
      <c r="C128" s="104" t="s">
        <v>243</v>
      </c>
      <c r="D128" s="260" t="s">
        <v>57</v>
      </c>
    </row>
    <row r="129" spans="2:4" x14ac:dyDescent="0.25">
      <c r="B129" s="260">
        <v>30</v>
      </c>
      <c r="C129" s="104" t="s">
        <v>26</v>
      </c>
      <c r="D129" s="260">
        <v>33</v>
      </c>
    </row>
    <row r="130" spans="2:4" x14ac:dyDescent="0.25">
      <c r="B130" s="260">
        <v>31</v>
      </c>
      <c r="C130" s="104" t="s">
        <v>28</v>
      </c>
      <c r="D130" s="260" t="s">
        <v>27</v>
      </c>
    </row>
    <row r="131" spans="2:4" ht="25.5" x14ac:dyDescent="0.25">
      <c r="B131" s="260">
        <v>32</v>
      </c>
      <c r="C131" s="104" t="s">
        <v>306</v>
      </c>
      <c r="D131" s="260" t="s">
        <v>149</v>
      </c>
    </row>
    <row r="132" spans="2:4" x14ac:dyDescent="0.25">
      <c r="B132" s="260">
        <v>33</v>
      </c>
      <c r="C132" s="104" t="s">
        <v>130</v>
      </c>
      <c r="D132" s="260">
        <v>80</v>
      </c>
    </row>
    <row r="133" spans="2:4" x14ac:dyDescent="0.25">
      <c r="B133" s="260">
        <v>34</v>
      </c>
      <c r="C133" s="104" t="s">
        <v>59</v>
      </c>
      <c r="D133" s="260" t="s">
        <v>58</v>
      </c>
    </row>
    <row r="134" spans="2:4" x14ac:dyDescent="0.25">
      <c r="B134" s="260">
        <v>35</v>
      </c>
      <c r="C134" s="104" t="s">
        <v>32</v>
      </c>
      <c r="D134" s="260">
        <v>31</v>
      </c>
    </row>
    <row r="135" spans="2:4" x14ac:dyDescent="0.25">
      <c r="B135" s="260">
        <v>36</v>
      </c>
      <c r="C135" s="104" t="s">
        <v>33</v>
      </c>
      <c r="D135" s="260">
        <v>92</v>
      </c>
    </row>
    <row r="136" spans="2:4" x14ac:dyDescent="0.25">
      <c r="B136" s="260">
        <v>37</v>
      </c>
      <c r="C136" s="104" t="s">
        <v>47</v>
      </c>
      <c r="D136" s="260">
        <v>16</v>
      </c>
    </row>
    <row r="137" spans="2:4" x14ac:dyDescent="0.25">
      <c r="B137" s="260">
        <v>38</v>
      </c>
      <c r="C137" s="104" t="s">
        <v>139</v>
      </c>
      <c r="D137" s="260">
        <v>65</v>
      </c>
    </row>
    <row r="138" spans="2:4" x14ac:dyDescent="0.25">
      <c r="B138" s="260">
        <v>39</v>
      </c>
      <c r="C138" s="104" t="s">
        <v>48</v>
      </c>
      <c r="D138" s="260">
        <v>86</v>
      </c>
    </row>
    <row r="139" spans="2:4" ht="25.5" x14ac:dyDescent="0.25">
      <c r="B139" s="260">
        <v>40</v>
      </c>
      <c r="C139" s="104" t="s">
        <v>245</v>
      </c>
      <c r="D139" s="260" t="s">
        <v>49</v>
      </c>
    </row>
    <row r="140" spans="2:4" ht="25.5" x14ac:dyDescent="0.25">
      <c r="B140" s="260">
        <v>41</v>
      </c>
      <c r="C140" s="104" t="s">
        <v>246</v>
      </c>
      <c r="D140" s="260" t="s">
        <v>50</v>
      </c>
    </row>
    <row r="141" spans="2:4" ht="25.5" x14ac:dyDescent="0.25">
      <c r="B141" s="260">
        <v>42</v>
      </c>
      <c r="C141" s="104" t="s">
        <v>13</v>
      </c>
      <c r="D141" s="260" t="s">
        <v>12</v>
      </c>
    </row>
    <row r="142" spans="2:4" ht="25.5" x14ac:dyDescent="0.25">
      <c r="B142" s="260">
        <v>43</v>
      </c>
      <c r="C142" s="104" t="s">
        <v>15</v>
      </c>
      <c r="D142" s="260" t="s">
        <v>14</v>
      </c>
    </row>
    <row r="143" spans="2:4" x14ac:dyDescent="0.25">
      <c r="B143" s="260">
        <v>44</v>
      </c>
      <c r="C143" s="104" t="s">
        <v>51</v>
      </c>
      <c r="D143" s="260">
        <v>22</v>
      </c>
    </row>
    <row r="144" spans="2:4" x14ac:dyDescent="0.25">
      <c r="B144" s="260">
        <v>45</v>
      </c>
      <c r="C144" s="104" t="s">
        <v>34</v>
      </c>
      <c r="D144" s="260">
        <v>99</v>
      </c>
    </row>
    <row r="145" spans="2:4" x14ac:dyDescent="0.25">
      <c r="B145" s="260">
        <v>46</v>
      </c>
      <c r="C145" s="104" t="s">
        <v>52</v>
      </c>
      <c r="D145" s="260">
        <v>23</v>
      </c>
    </row>
    <row r="146" spans="2:4" x14ac:dyDescent="0.25">
      <c r="B146" s="260">
        <v>47</v>
      </c>
      <c r="C146" s="104" t="s">
        <v>151</v>
      </c>
      <c r="D146" s="260" t="s">
        <v>150</v>
      </c>
    </row>
    <row r="147" spans="2:4" x14ac:dyDescent="0.25">
      <c r="B147" s="260">
        <v>48</v>
      </c>
      <c r="C147" s="104" t="s">
        <v>61</v>
      </c>
      <c r="D147" s="260" t="s">
        <v>60</v>
      </c>
    </row>
    <row r="148" spans="2:4" x14ac:dyDescent="0.25">
      <c r="B148" s="260">
        <v>49</v>
      </c>
      <c r="C148" s="104" t="s">
        <v>63</v>
      </c>
      <c r="D148" s="260" t="s">
        <v>62</v>
      </c>
    </row>
    <row r="149" spans="2:4" x14ac:dyDescent="0.25">
      <c r="B149" s="260">
        <v>50</v>
      </c>
      <c r="C149" s="104" t="s">
        <v>143</v>
      </c>
      <c r="D149" s="260" t="s">
        <v>142</v>
      </c>
    </row>
    <row r="150" spans="2:4" x14ac:dyDescent="0.25">
      <c r="B150" s="260">
        <v>51</v>
      </c>
      <c r="C150" s="104" t="s">
        <v>54</v>
      </c>
      <c r="D150" s="260" t="s">
        <v>53</v>
      </c>
    </row>
    <row r="151" spans="2:4" x14ac:dyDescent="0.25">
      <c r="B151" s="260">
        <v>52</v>
      </c>
      <c r="C151" s="104" t="s">
        <v>141</v>
      </c>
      <c r="D151" s="260" t="s">
        <v>140</v>
      </c>
    </row>
    <row r="152" spans="2:4" x14ac:dyDescent="0.25">
      <c r="B152" s="260">
        <v>53</v>
      </c>
      <c r="C152" s="104" t="s">
        <v>55</v>
      </c>
      <c r="D152" s="260">
        <v>24</v>
      </c>
    </row>
    <row r="153" spans="2:4" x14ac:dyDescent="0.25">
      <c r="B153" s="260">
        <v>54</v>
      </c>
      <c r="C153" s="104" t="s">
        <v>56</v>
      </c>
      <c r="D153" s="260">
        <v>25</v>
      </c>
    </row>
  </sheetData>
  <sortState ref="C100:D153">
    <sortCondition ref="C100"/>
  </sortState>
  <mergeCells count="1">
    <mergeCell ref="D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8"/>
  <sheetViews>
    <sheetView showGridLines="0"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9" customWidth="1"/>
    <col min="2" max="2" width="4.7109375" style="87" customWidth="1"/>
    <col min="3" max="3" width="23.85546875" style="1" customWidth="1"/>
    <col min="4" max="4" width="4.42578125" style="1" hidden="1" customWidth="1"/>
    <col min="5" max="5" width="54.7109375" style="1" customWidth="1"/>
    <col min="6" max="6" width="10.5703125" style="2" bestFit="1" customWidth="1"/>
    <col min="7" max="7" width="9.42578125" style="2" bestFit="1" customWidth="1"/>
    <col min="8" max="8" width="6" style="2" bestFit="1" customWidth="1"/>
    <col min="9" max="9" width="10.5703125" style="2" bestFit="1" customWidth="1"/>
    <col min="10" max="10" width="9.42578125" style="2" bestFit="1" customWidth="1"/>
    <col min="11" max="11" width="6" style="2" bestFit="1" customWidth="1"/>
    <col min="12" max="12" width="4.7109375" style="1" customWidth="1"/>
    <col min="13" max="16384" width="11.42578125" style="1" hidden="1"/>
  </cols>
  <sheetData>
    <row r="1" spans="1:12" s="89" customFormat="1" ht="26.25" customHeight="1" x14ac:dyDescent="0.25">
      <c r="A1" s="81"/>
      <c r="B1" s="272" t="s">
        <v>173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x14ac:dyDescent="0.25">
      <c r="A2" s="82"/>
      <c r="B2" s="86"/>
      <c r="C2" s="84"/>
      <c r="D2" s="83"/>
      <c r="E2" s="83"/>
      <c r="F2" s="84"/>
      <c r="G2" s="1"/>
      <c r="H2" s="1"/>
      <c r="I2" s="83"/>
      <c r="J2" s="83"/>
      <c r="K2" s="83"/>
      <c r="L2" s="83"/>
    </row>
    <row r="3" spans="1:12" ht="15.75" x14ac:dyDescent="0.25">
      <c r="A3" s="82"/>
      <c r="B3" s="86"/>
      <c r="C3" s="244" t="s">
        <v>153</v>
      </c>
      <c r="D3" s="83"/>
      <c r="E3" s="83"/>
      <c r="F3" s="83"/>
      <c r="G3" s="83"/>
      <c r="H3" s="83"/>
      <c r="I3" s="83"/>
      <c r="J3" s="83"/>
      <c r="L3" s="83"/>
    </row>
    <row r="4" spans="1:12" x14ac:dyDescent="0.25">
      <c r="A4" s="82"/>
      <c r="B4" s="86"/>
      <c r="C4" s="83"/>
      <c r="D4" s="83"/>
      <c r="E4" s="83"/>
      <c r="F4" s="84"/>
      <c r="G4" s="1"/>
      <c r="H4" s="1"/>
      <c r="I4" s="83"/>
      <c r="J4" s="83"/>
      <c r="K4" s="83"/>
      <c r="L4" s="83"/>
    </row>
    <row r="5" spans="1:12" x14ac:dyDescent="0.25">
      <c r="A5" s="82"/>
      <c r="B5" s="86"/>
      <c r="C5" s="83"/>
      <c r="D5" s="83"/>
      <c r="E5" s="83"/>
      <c r="F5" s="83"/>
      <c r="G5" s="83"/>
      <c r="H5" s="83"/>
      <c r="I5" s="83"/>
      <c r="J5" s="83"/>
      <c r="L5" s="83"/>
    </row>
    <row r="6" spans="1:12" x14ac:dyDescent="0.25">
      <c r="A6" s="82"/>
      <c r="B6" s="86"/>
      <c r="C6" s="84"/>
      <c r="D6" s="83"/>
      <c r="E6" s="83"/>
      <c r="F6" s="84"/>
      <c r="G6" s="83"/>
      <c r="H6" s="83"/>
      <c r="I6" s="83"/>
      <c r="J6" s="83"/>
      <c r="K6" s="83"/>
      <c r="L6" s="83"/>
    </row>
    <row r="7" spans="1:12" ht="15.75" x14ac:dyDescent="0.25">
      <c r="A7" s="82"/>
      <c r="B7" s="86"/>
      <c r="C7" s="244"/>
      <c r="D7" s="83"/>
      <c r="E7" s="83"/>
      <c r="G7" s="83"/>
      <c r="H7" s="83"/>
      <c r="I7" s="83"/>
      <c r="J7" s="83"/>
      <c r="K7" s="83"/>
      <c r="L7" s="83"/>
    </row>
    <row r="8" spans="1:12" ht="15.75" x14ac:dyDescent="0.25">
      <c r="A8" s="82"/>
      <c r="B8" s="86"/>
      <c r="C8" s="244" t="s">
        <v>156</v>
      </c>
      <c r="D8" s="83"/>
      <c r="E8" s="83"/>
      <c r="G8" s="83"/>
      <c r="H8" s="83"/>
      <c r="I8" s="83"/>
      <c r="J8" s="83"/>
      <c r="K8" s="83"/>
      <c r="L8" s="60">
        <v>1</v>
      </c>
    </row>
    <row r="9" spans="1:12" x14ac:dyDescent="0.25">
      <c r="A9" s="82"/>
      <c r="B9" s="86"/>
      <c r="C9" s="83"/>
      <c r="D9" s="83"/>
      <c r="E9" s="83"/>
      <c r="F9" s="83"/>
      <c r="G9" s="83"/>
      <c r="H9" s="83"/>
      <c r="I9" s="83"/>
      <c r="J9" s="83"/>
      <c r="K9" s="83"/>
      <c r="L9" s="62">
        <v>1</v>
      </c>
    </row>
    <row r="10" spans="1:12" x14ac:dyDescent="0.25">
      <c r="A10" s="82"/>
      <c r="B10" s="86"/>
      <c r="C10" s="83"/>
      <c r="D10" s="83"/>
      <c r="E10" s="83"/>
      <c r="F10" s="83"/>
      <c r="G10" s="83"/>
      <c r="H10" s="83"/>
      <c r="I10" s="83"/>
      <c r="J10" s="83"/>
      <c r="K10" s="83"/>
      <c r="L10" s="61"/>
    </row>
    <row r="11" spans="1:12" x14ac:dyDescent="0.25">
      <c r="A11" s="82"/>
      <c r="B11" s="86"/>
      <c r="C11" s="83"/>
      <c r="D11" s="83"/>
      <c r="E11" s="83"/>
      <c r="F11" s="83"/>
      <c r="G11" s="83"/>
      <c r="H11" s="83"/>
      <c r="I11" s="83"/>
      <c r="J11" s="83"/>
      <c r="K11" s="83"/>
      <c r="L11" s="60">
        <f>VLOOKUP(VLOOKUP($L$9,CONVENCIONES!$B$19:$C$50,2,FALSE),$E$17:$K$48,VLOOKUP(L8,CONVENCIONES!B15:E16,3,FALSE),FALSE)</f>
        <v>84</v>
      </c>
    </row>
    <row r="12" spans="1:12" x14ac:dyDescent="0.25">
      <c r="A12" s="82"/>
      <c r="D12" s="2"/>
      <c r="F12" s="25" t="s">
        <v>147</v>
      </c>
      <c r="G12" s="25" t="s">
        <v>148</v>
      </c>
      <c r="L12" s="60">
        <f>VLOOKUP(VLOOKUP($L$9,CONVENCIONES!$B$19:$C$50,2,FALSE),$E$17:$K$47,VLOOKUP(L8,CONVENCIONES!B15:E16,4,FALSE),FALSE)</f>
        <v>98</v>
      </c>
    </row>
    <row r="13" spans="1:12" s="172" customFormat="1" ht="15.75" x14ac:dyDescent="0.25">
      <c r="A13" s="254"/>
      <c r="B13" s="256"/>
      <c r="C13" s="279" t="s">
        <v>303</v>
      </c>
      <c r="D13" s="279"/>
      <c r="E13" s="279"/>
      <c r="F13" s="279"/>
      <c r="G13" s="279"/>
      <c r="H13" s="279"/>
      <c r="I13" s="279"/>
      <c r="J13" s="279"/>
      <c r="K13" s="279"/>
      <c r="L13" s="255"/>
    </row>
    <row r="14" spans="1:12" x14ac:dyDescent="0.25">
      <c r="A14" s="82"/>
      <c r="D14" s="2"/>
      <c r="F14" s="25"/>
      <c r="G14" s="25"/>
      <c r="L14" s="60"/>
    </row>
    <row r="15" spans="1:12" x14ac:dyDescent="0.2">
      <c r="C15" s="276" t="s">
        <v>0</v>
      </c>
      <c r="D15" s="276" t="s">
        <v>1</v>
      </c>
      <c r="E15" s="276" t="s">
        <v>2</v>
      </c>
      <c r="F15" s="276" t="s">
        <v>3</v>
      </c>
      <c r="G15" s="276"/>
      <c r="H15" s="277"/>
      <c r="I15" s="278" t="s">
        <v>4</v>
      </c>
      <c r="J15" s="276"/>
      <c r="K15" s="276"/>
      <c r="L15" s="85"/>
    </row>
    <row r="16" spans="1:12" x14ac:dyDescent="0.2">
      <c r="C16" s="276"/>
      <c r="D16" s="276"/>
      <c r="E16" s="276"/>
      <c r="F16" s="93" t="s">
        <v>147</v>
      </c>
      <c r="G16" s="93" t="s">
        <v>148</v>
      </c>
      <c r="H16" s="95" t="s">
        <v>5</v>
      </c>
      <c r="I16" s="98" t="s">
        <v>147</v>
      </c>
      <c r="J16" s="93" t="s">
        <v>148</v>
      </c>
      <c r="K16" s="93" t="s">
        <v>5</v>
      </c>
      <c r="L16" s="85"/>
    </row>
    <row r="17" spans="3:12" x14ac:dyDescent="0.25">
      <c r="C17" s="274" t="s">
        <v>6</v>
      </c>
      <c r="D17" s="3">
        <v>4</v>
      </c>
      <c r="E17" s="4" t="s">
        <v>7</v>
      </c>
      <c r="F17" s="90">
        <v>48</v>
      </c>
      <c r="G17" s="90">
        <v>45</v>
      </c>
      <c r="H17" s="96">
        <f t="shared" ref="H17:H47" si="0">SUM(F17:G17)</f>
        <v>93</v>
      </c>
      <c r="I17" s="99">
        <v>0</v>
      </c>
      <c r="J17" s="90">
        <v>0</v>
      </c>
      <c r="K17" s="91">
        <f t="shared" ref="K17:K47" si="1">SUM(I17:J17)</f>
        <v>0</v>
      </c>
      <c r="L17" s="271"/>
    </row>
    <row r="18" spans="3:12" x14ac:dyDescent="0.25">
      <c r="C18" s="275"/>
      <c r="D18" s="3">
        <v>66</v>
      </c>
      <c r="E18" s="4" t="s">
        <v>8</v>
      </c>
      <c r="F18" s="90">
        <v>37</v>
      </c>
      <c r="G18" s="90">
        <v>17</v>
      </c>
      <c r="H18" s="96">
        <f t="shared" si="0"/>
        <v>54</v>
      </c>
      <c r="I18" s="99">
        <v>0</v>
      </c>
      <c r="J18" s="90">
        <v>0</v>
      </c>
      <c r="K18" s="91">
        <f t="shared" si="1"/>
        <v>0</v>
      </c>
      <c r="L18" s="271"/>
    </row>
    <row r="19" spans="3:12" x14ac:dyDescent="0.25">
      <c r="C19" s="275"/>
      <c r="D19" s="3">
        <v>68</v>
      </c>
      <c r="E19" s="4" t="s">
        <v>169</v>
      </c>
      <c r="F19" s="90">
        <v>69</v>
      </c>
      <c r="G19" s="90">
        <v>71</v>
      </c>
      <c r="H19" s="96">
        <f t="shared" si="0"/>
        <v>140</v>
      </c>
      <c r="I19" s="99">
        <v>91</v>
      </c>
      <c r="J19" s="90">
        <v>93</v>
      </c>
      <c r="K19" s="91">
        <f t="shared" si="1"/>
        <v>184</v>
      </c>
      <c r="L19" s="271"/>
    </row>
    <row r="20" spans="3:12" x14ac:dyDescent="0.25">
      <c r="C20" s="275"/>
      <c r="D20" s="3">
        <v>1</v>
      </c>
      <c r="E20" s="4" t="s">
        <v>9</v>
      </c>
      <c r="F20" s="90">
        <v>123</v>
      </c>
      <c r="G20" s="90">
        <v>33</v>
      </c>
      <c r="H20" s="96">
        <f t="shared" si="0"/>
        <v>156</v>
      </c>
      <c r="I20" s="99">
        <v>0</v>
      </c>
      <c r="J20" s="90">
        <v>0</v>
      </c>
      <c r="K20" s="91">
        <f t="shared" si="1"/>
        <v>0</v>
      </c>
      <c r="L20" s="271"/>
    </row>
    <row r="21" spans="3:12" x14ac:dyDescent="0.25">
      <c r="C21" s="273" t="s">
        <v>10</v>
      </c>
      <c r="D21" s="3">
        <v>27</v>
      </c>
      <c r="E21" s="4" t="s">
        <v>11</v>
      </c>
      <c r="F21" s="90">
        <v>84</v>
      </c>
      <c r="G21" s="90">
        <v>98</v>
      </c>
      <c r="H21" s="96">
        <f t="shared" si="0"/>
        <v>182</v>
      </c>
      <c r="I21" s="99">
        <v>70</v>
      </c>
      <c r="J21" s="90">
        <v>85</v>
      </c>
      <c r="K21" s="91">
        <f t="shared" si="1"/>
        <v>155</v>
      </c>
      <c r="L21" s="271"/>
    </row>
    <row r="22" spans="3:12" ht="25.5" x14ac:dyDescent="0.25">
      <c r="C22" s="273"/>
      <c r="D22" s="3" t="s">
        <v>12</v>
      </c>
      <c r="E22" s="4" t="s">
        <v>13</v>
      </c>
      <c r="F22" s="90">
        <v>28</v>
      </c>
      <c r="G22" s="90">
        <v>47</v>
      </c>
      <c r="H22" s="96">
        <f t="shared" si="0"/>
        <v>75</v>
      </c>
      <c r="I22" s="99">
        <v>29</v>
      </c>
      <c r="J22" s="90">
        <v>33</v>
      </c>
      <c r="K22" s="91">
        <f t="shared" si="1"/>
        <v>62</v>
      </c>
      <c r="L22" s="271"/>
    </row>
    <row r="23" spans="3:12" x14ac:dyDescent="0.25">
      <c r="C23" s="63" t="s">
        <v>16</v>
      </c>
      <c r="D23" s="3">
        <v>7</v>
      </c>
      <c r="E23" s="4" t="s">
        <v>17</v>
      </c>
      <c r="F23" s="90">
        <v>38</v>
      </c>
      <c r="G23" s="90">
        <v>23</v>
      </c>
      <c r="H23" s="96">
        <f t="shared" si="0"/>
        <v>61</v>
      </c>
      <c r="I23" s="99">
        <v>0</v>
      </c>
      <c r="J23" s="90">
        <v>0</v>
      </c>
      <c r="K23" s="91">
        <f t="shared" si="1"/>
        <v>0</v>
      </c>
      <c r="L23" s="23"/>
    </row>
    <row r="24" spans="3:12" x14ac:dyDescent="0.25">
      <c r="C24" s="273" t="s">
        <v>18</v>
      </c>
      <c r="D24" s="3">
        <v>6</v>
      </c>
      <c r="E24" s="4" t="s">
        <v>19</v>
      </c>
      <c r="F24" s="90">
        <v>39</v>
      </c>
      <c r="G24" s="90">
        <v>70</v>
      </c>
      <c r="H24" s="96">
        <f t="shared" si="0"/>
        <v>109</v>
      </c>
      <c r="I24" s="99">
        <v>68</v>
      </c>
      <c r="J24" s="90">
        <v>64</v>
      </c>
      <c r="K24" s="91">
        <f t="shared" si="1"/>
        <v>132</v>
      </c>
      <c r="L24" s="271"/>
    </row>
    <row r="25" spans="3:12" x14ac:dyDescent="0.25">
      <c r="C25" s="273"/>
      <c r="D25" s="92" t="s">
        <v>20</v>
      </c>
      <c r="E25" s="10" t="s">
        <v>21</v>
      </c>
      <c r="F25" s="90">
        <v>6</v>
      </c>
      <c r="G25" s="90">
        <v>8</v>
      </c>
      <c r="H25" s="96">
        <f t="shared" si="0"/>
        <v>14</v>
      </c>
      <c r="I25" s="99">
        <v>0</v>
      </c>
      <c r="J25" s="90">
        <v>0</v>
      </c>
      <c r="K25" s="91">
        <f t="shared" si="1"/>
        <v>0</v>
      </c>
      <c r="L25" s="271"/>
    </row>
    <row r="26" spans="3:12" x14ac:dyDescent="0.25">
      <c r="C26" s="273"/>
      <c r="D26" s="3">
        <v>9</v>
      </c>
      <c r="E26" s="4" t="s">
        <v>22</v>
      </c>
      <c r="F26" s="90">
        <v>47</v>
      </c>
      <c r="G26" s="90">
        <v>56</v>
      </c>
      <c r="H26" s="96">
        <f t="shared" si="0"/>
        <v>103</v>
      </c>
      <c r="I26" s="99">
        <v>29</v>
      </c>
      <c r="J26" s="90">
        <v>35</v>
      </c>
      <c r="K26" s="91">
        <f t="shared" si="1"/>
        <v>64</v>
      </c>
      <c r="L26" s="271"/>
    </row>
    <row r="27" spans="3:12" x14ac:dyDescent="0.25">
      <c r="C27" s="273"/>
      <c r="D27" s="3">
        <v>21</v>
      </c>
      <c r="E27" s="4" t="s">
        <v>23</v>
      </c>
      <c r="F27" s="90">
        <v>38</v>
      </c>
      <c r="G27" s="90">
        <v>47</v>
      </c>
      <c r="H27" s="96">
        <f t="shared" si="0"/>
        <v>85</v>
      </c>
      <c r="I27" s="99">
        <v>14</v>
      </c>
      <c r="J27" s="90">
        <v>21</v>
      </c>
      <c r="K27" s="91">
        <f t="shared" si="1"/>
        <v>35</v>
      </c>
      <c r="L27" s="271"/>
    </row>
    <row r="28" spans="3:12" x14ac:dyDescent="0.25">
      <c r="C28" s="273"/>
      <c r="D28" s="3">
        <v>33</v>
      </c>
      <c r="E28" s="4" t="s">
        <v>26</v>
      </c>
      <c r="F28" s="90">
        <v>6</v>
      </c>
      <c r="G28" s="90">
        <v>144</v>
      </c>
      <c r="H28" s="96">
        <f t="shared" si="0"/>
        <v>150</v>
      </c>
      <c r="I28" s="99">
        <v>7</v>
      </c>
      <c r="J28" s="90">
        <v>156</v>
      </c>
      <c r="K28" s="91">
        <f t="shared" si="1"/>
        <v>163</v>
      </c>
      <c r="L28" s="271"/>
    </row>
    <row r="29" spans="3:12" x14ac:dyDescent="0.25">
      <c r="C29" s="273" t="s">
        <v>29</v>
      </c>
      <c r="D29" s="3">
        <v>32</v>
      </c>
      <c r="E29" s="4" t="s">
        <v>30</v>
      </c>
      <c r="F29" s="90">
        <v>138</v>
      </c>
      <c r="G29" s="90">
        <v>60</v>
      </c>
      <c r="H29" s="96">
        <f t="shared" si="0"/>
        <v>198</v>
      </c>
      <c r="I29" s="99">
        <v>150</v>
      </c>
      <c r="J29" s="90">
        <v>57</v>
      </c>
      <c r="K29" s="91">
        <f t="shared" si="1"/>
        <v>207</v>
      </c>
      <c r="L29" s="271"/>
    </row>
    <row r="30" spans="3:12" x14ac:dyDescent="0.25">
      <c r="C30" s="273"/>
      <c r="D30" s="3">
        <v>31</v>
      </c>
      <c r="E30" s="4" t="s">
        <v>32</v>
      </c>
      <c r="F30" s="90">
        <v>347</v>
      </c>
      <c r="G30" s="90">
        <v>519</v>
      </c>
      <c r="H30" s="96">
        <f t="shared" si="0"/>
        <v>866</v>
      </c>
      <c r="I30" s="99">
        <v>187</v>
      </c>
      <c r="J30" s="90">
        <v>250</v>
      </c>
      <c r="K30" s="91">
        <f t="shared" si="1"/>
        <v>437</v>
      </c>
      <c r="L30" s="271"/>
    </row>
    <row r="31" spans="3:12" x14ac:dyDescent="0.25">
      <c r="C31" s="273"/>
      <c r="D31" s="3">
        <v>92</v>
      </c>
      <c r="E31" s="4" t="s">
        <v>33</v>
      </c>
      <c r="F31" s="90">
        <v>72</v>
      </c>
      <c r="G31" s="90">
        <v>75</v>
      </c>
      <c r="H31" s="96">
        <f t="shared" si="0"/>
        <v>147</v>
      </c>
      <c r="I31" s="99">
        <v>67</v>
      </c>
      <c r="J31" s="90">
        <v>65</v>
      </c>
      <c r="K31" s="91">
        <f t="shared" si="1"/>
        <v>132</v>
      </c>
      <c r="L31" s="271"/>
    </row>
    <row r="32" spans="3:12" x14ac:dyDescent="0.25">
      <c r="C32" s="273"/>
      <c r="D32" s="3">
        <v>99</v>
      </c>
      <c r="E32" s="4" t="s">
        <v>34</v>
      </c>
      <c r="F32" s="90">
        <v>20</v>
      </c>
      <c r="G32" s="90">
        <v>52</v>
      </c>
      <c r="H32" s="96">
        <f t="shared" si="0"/>
        <v>72</v>
      </c>
      <c r="I32" s="99">
        <v>20</v>
      </c>
      <c r="J32" s="90">
        <v>38</v>
      </c>
      <c r="K32" s="91">
        <f t="shared" si="1"/>
        <v>58</v>
      </c>
      <c r="L32" s="271"/>
    </row>
    <row r="33" spans="3:12" x14ac:dyDescent="0.25">
      <c r="C33" s="273" t="s">
        <v>35</v>
      </c>
      <c r="D33" s="3">
        <v>13</v>
      </c>
      <c r="E33" s="4" t="s">
        <v>35</v>
      </c>
      <c r="F33" s="90">
        <v>204</v>
      </c>
      <c r="G33" s="90">
        <v>240</v>
      </c>
      <c r="H33" s="96">
        <f t="shared" si="0"/>
        <v>444</v>
      </c>
      <c r="I33" s="99">
        <v>148</v>
      </c>
      <c r="J33" s="90">
        <v>156</v>
      </c>
      <c r="K33" s="91">
        <f t="shared" si="1"/>
        <v>304</v>
      </c>
      <c r="L33" s="271"/>
    </row>
    <row r="34" spans="3:12" x14ac:dyDescent="0.25">
      <c r="C34" s="273"/>
      <c r="D34" s="3">
        <v>38</v>
      </c>
      <c r="E34" s="4" t="s">
        <v>36</v>
      </c>
      <c r="F34" s="90">
        <v>94</v>
      </c>
      <c r="G34" s="90">
        <v>68</v>
      </c>
      <c r="H34" s="96">
        <f t="shared" si="0"/>
        <v>162</v>
      </c>
      <c r="I34" s="99">
        <v>96</v>
      </c>
      <c r="J34" s="90">
        <v>76</v>
      </c>
      <c r="K34" s="91">
        <f t="shared" si="1"/>
        <v>172</v>
      </c>
      <c r="L34" s="271"/>
    </row>
    <row r="35" spans="3:12" x14ac:dyDescent="0.25">
      <c r="C35" s="63" t="s">
        <v>37</v>
      </c>
      <c r="D35" s="3">
        <v>14</v>
      </c>
      <c r="E35" s="4" t="s">
        <v>37</v>
      </c>
      <c r="F35" s="90">
        <v>192</v>
      </c>
      <c r="G35" s="90">
        <v>21</v>
      </c>
      <c r="H35" s="96">
        <f t="shared" si="0"/>
        <v>213</v>
      </c>
      <c r="I35" s="99">
        <v>157</v>
      </c>
      <c r="J35" s="90">
        <v>19</v>
      </c>
      <c r="K35" s="91">
        <f t="shared" si="1"/>
        <v>176</v>
      </c>
      <c r="L35" s="271"/>
    </row>
    <row r="36" spans="3:12" x14ac:dyDescent="0.25">
      <c r="C36" s="273" t="s">
        <v>38</v>
      </c>
      <c r="D36" s="3">
        <v>28</v>
      </c>
      <c r="E36" s="4" t="s">
        <v>39</v>
      </c>
      <c r="F36" s="90">
        <v>160</v>
      </c>
      <c r="G36" s="90">
        <v>32</v>
      </c>
      <c r="H36" s="96">
        <f t="shared" si="0"/>
        <v>192</v>
      </c>
      <c r="I36" s="99">
        <v>108</v>
      </c>
      <c r="J36" s="90">
        <v>31</v>
      </c>
      <c r="K36" s="91">
        <f t="shared" si="1"/>
        <v>139</v>
      </c>
      <c r="L36" s="23"/>
    </row>
    <row r="37" spans="3:12" x14ac:dyDescent="0.25">
      <c r="C37" s="273"/>
      <c r="D37" s="3">
        <v>37</v>
      </c>
      <c r="E37" s="4" t="s">
        <v>40</v>
      </c>
      <c r="F37" s="90">
        <v>72</v>
      </c>
      <c r="G37" s="90">
        <v>22</v>
      </c>
      <c r="H37" s="96">
        <f t="shared" si="0"/>
        <v>94</v>
      </c>
      <c r="I37" s="99">
        <v>57</v>
      </c>
      <c r="J37" s="90">
        <v>21</v>
      </c>
      <c r="K37" s="91">
        <f t="shared" si="1"/>
        <v>78</v>
      </c>
      <c r="L37" s="271"/>
    </row>
    <row r="38" spans="3:12" ht="12.75" customHeight="1" x14ac:dyDescent="0.25">
      <c r="C38" s="273"/>
      <c r="D38" s="3">
        <v>12</v>
      </c>
      <c r="E38" s="4" t="s">
        <v>41</v>
      </c>
      <c r="F38" s="90">
        <v>120</v>
      </c>
      <c r="G38" s="90">
        <v>32</v>
      </c>
      <c r="H38" s="96">
        <f t="shared" si="0"/>
        <v>152</v>
      </c>
      <c r="I38" s="99">
        <v>105</v>
      </c>
      <c r="J38" s="90">
        <v>20</v>
      </c>
      <c r="K38" s="91">
        <f t="shared" si="1"/>
        <v>125</v>
      </c>
      <c r="L38" s="271"/>
    </row>
    <row r="39" spans="3:12" x14ac:dyDescent="0.25">
      <c r="C39" s="273"/>
      <c r="D39" s="3">
        <v>36</v>
      </c>
      <c r="E39" s="4" t="s">
        <v>42</v>
      </c>
      <c r="F39" s="90">
        <v>81</v>
      </c>
      <c r="G39" s="90">
        <v>15</v>
      </c>
      <c r="H39" s="96">
        <f t="shared" si="0"/>
        <v>96</v>
      </c>
      <c r="I39" s="99">
        <v>50</v>
      </c>
      <c r="J39" s="90">
        <v>10</v>
      </c>
      <c r="K39" s="91">
        <f t="shared" si="1"/>
        <v>60</v>
      </c>
      <c r="L39" s="271"/>
    </row>
    <row r="40" spans="3:12" x14ac:dyDescent="0.25">
      <c r="C40" s="273"/>
      <c r="D40" s="3">
        <v>34</v>
      </c>
      <c r="E40" s="4" t="s">
        <v>43</v>
      </c>
      <c r="F40" s="90">
        <v>54</v>
      </c>
      <c r="G40" s="90">
        <v>34</v>
      </c>
      <c r="H40" s="96">
        <f t="shared" si="0"/>
        <v>88</v>
      </c>
      <c r="I40" s="99">
        <v>0</v>
      </c>
      <c r="J40" s="90">
        <v>0</v>
      </c>
      <c r="K40" s="91">
        <f t="shared" si="1"/>
        <v>0</v>
      </c>
      <c r="L40" s="271"/>
    </row>
    <row r="41" spans="3:12" x14ac:dyDescent="0.25">
      <c r="C41" s="273" t="s">
        <v>44</v>
      </c>
      <c r="D41" s="3">
        <v>53</v>
      </c>
      <c r="E41" s="4" t="s">
        <v>45</v>
      </c>
      <c r="F41" s="90">
        <v>12</v>
      </c>
      <c r="G41" s="90">
        <v>14</v>
      </c>
      <c r="H41" s="96">
        <f t="shared" si="0"/>
        <v>26</v>
      </c>
      <c r="I41" s="99">
        <v>15</v>
      </c>
      <c r="J41" s="90">
        <v>16</v>
      </c>
      <c r="K41" s="91">
        <f t="shared" si="1"/>
        <v>31</v>
      </c>
      <c r="L41" s="271"/>
    </row>
    <row r="42" spans="3:12" x14ac:dyDescent="0.25">
      <c r="C42" s="273"/>
      <c r="D42" s="3">
        <v>16</v>
      </c>
      <c r="E42" s="4" t="s">
        <v>47</v>
      </c>
      <c r="F42" s="90"/>
      <c r="G42" s="90"/>
      <c r="H42" s="96">
        <f t="shared" si="0"/>
        <v>0</v>
      </c>
      <c r="I42" s="99">
        <v>27</v>
      </c>
      <c r="J42" s="90">
        <v>63</v>
      </c>
      <c r="K42" s="91">
        <f t="shared" si="1"/>
        <v>90</v>
      </c>
      <c r="L42" s="270"/>
    </row>
    <row r="43" spans="3:12" x14ac:dyDescent="0.25">
      <c r="C43" s="273"/>
      <c r="D43" s="3">
        <v>86</v>
      </c>
      <c r="E43" s="4" t="s">
        <v>48</v>
      </c>
      <c r="F43" s="90">
        <v>137</v>
      </c>
      <c r="G43" s="90">
        <v>13</v>
      </c>
      <c r="H43" s="96">
        <f t="shared" si="0"/>
        <v>150</v>
      </c>
      <c r="I43" s="99">
        <v>106</v>
      </c>
      <c r="J43" s="90">
        <v>5</v>
      </c>
      <c r="K43" s="91">
        <f t="shared" si="1"/>
        <v>111</v>
      </c>
      <c r="L43" s="270"/>
    </row>
    <row r="44" spans="3:12" x14ac:dyDescent="0.25">
      <c r="C44" s="273"/>
      <c r="D44" s="3">
        <v>22</v>
      </c>
      <c r="E44" s="4" t="s">
        <v>51</v>
      </c>
      <c r="F44" s="90">
        <v>74</v>
      </c>
      <c r="G44" s="90">
        <v>8</v>
      </c>
      <c r="H44" s="96">
        <f t="shared" si="0"/>
        <v>82</v>
      </c>
      <c r="I44" s="99">
        <v>45</v>
      </c>
      <c r="J44" s="90">
        <v>8</v>
      </c>
      <c r="K44" s="91">
        <f t="shared" si="1"/>
        <v>53</v>
      </c>
      <c r="L44" s="270"/>
    </row>
    <row r="45" spans="3:12" x14ac:dyDescent="0.25">
      <c r="C45" s="273"/>
      <c r="D45" s="3">
        <v>23</v>
      </c>
      <c r="E45" s="4" t="s">
        <v>52</v>
      </c>
      <c r="F45" s="90">
        <v>81</v>
      </c>
      <c r="G45" s="90">
        <v>103</v>
      </c>
      <c r="H45" s="96">
        <f t="shared" si="0"/>
        <v>184</v>
      </c>
      <c r="I45" s="99">
        <v>58</v>
      </c>
      <c r="J45" s="90">
        <v>73</v>
      </c>
      <c r="K45" s="91">
        <f t="shared" si="1"/>
        <v>131</v>
      </c>
      <c r="L45" s="270"/>
    </row>
    <row r="46" spans="3:12" x14ac:dyDescent="0.25">
      <c r="C46" s="273"/>
      <c r="D46" s="3">
        <v>24</v>
      </c>
      <c r="E46" s="4" t="s">
        <v>55</v>
      </c>
      <c r="F46" s="90">
        <v>79</v>
      </c>
      <c r="G46" s="90">
        <v>6</v>
      </c>
      <c r="H46" s="96">
        <f t="shared" si="0"/>
        <v>85</v>
      </c>
      <c r="I46" s="99">
        <v>77</v>
      </c>
      <c r="J46" s="90">
        <v>7</v>
      </c>
      <c r="K46" s="91">
        <f t="shared" si="1"/>
        <v>84</v>
      </c>
      <c r="L46" s="270"/>
    </row>
    <row r="47" spans="3:12" x14ac:dyDescent="0.25">
      <c r="C47" s="273"/>
      <c r="D47" s="3">
        <v>25</v>
      </c>
      <c r="E47" s="4" t="s">
        <v>56</v>
      </c>
      <c r="F47" s="90">
        <v>50</v>
      </c>
      <c r="G47" s="90">
        <v>74</v>
      </c>
      <c r="H47" s="96">
        <f t="shared" si="0"/>
        <v>124</v>
      </c>
      <c r="I47" s="99">
        <v>0</v>
      </c>
      <c r="J47" s="90">
        <v>0</v>
      </c>
      <c r="K47" s="91">
        <f t="shared" si="1"/>
        <v>0</v>
      </c>
      <c r="L47" s="270"/>
    </row>
    <row r="48" spans="3:12" x14ac:dyDescent="0.25">
      <c r="C48" s="276" t="s">
        <v>5</v>
      </c>
      <c r="D48" s="276"/>
      <c r="E48" s="276"/>
      <c r="F48" s="94">
        <f>SUM(F17:F47)</f>
        <v>2550</v>
      </c>
      <c r="G48" s="94">
        <f>SUM(G17:G47)</f>
        <v>2047</v>
      </c>
      <c r="H48" s="97">
        <f>SUM(H17:H47)</f>
        <v>4597</v>
      </c>
      <c r="I48" s="100">
        <f>SUM(I17:I47)</f>
        <v>1781</v>
      </c>
      <c r="J48" s="94">
        <f t="shared" ref="J48:K48" si="2">SUM(J17:J47)</f>
        <v>1402</v>
      </c>
      <c r="K48" s="94">
        <f t="shared" si="2"/>
        <v>3183</v>
      </c>
      <c r="L48" s="270"/>
    </row>
    <row r="49" spans="1:12" x14ac:dyDescent="0.25">
      <c r="B49" s="88"/>
      <c r="C49" s="19"/>
      <c r="D49" s="19"/>
      <c r="E49" s="19"/>
      <c r="F49" s="21"/>
      <c r="G49" s="21"/>
      <c r="H49" s="21"/>
      <c r="I49" s="21"/>
      <c r="J49" s="21"/>
      <c r="K49" s="21"/>
      <c r="L49" s="19"/>
    </row>
    <row r="50" spans="1:12" x14ac:dyDescent="0.25">
      <c r="A50" s="80"/>
      <c r="C50" s="1" t="s">
        <v>174</v>
      </c>
      <c r="F50" s="5"/>
      <c r="G50" s="5"/>
      <c r="H50" s="5"/>
      <c r="I50" s="5"/>
      <c r="J50" s="5"/>
      <c r="K50" s="5"/>
    </row>
    <row r="51" spans="1:12" x14ac:dyDescent="0.25"/>
    <row r="52" spans="1:12" x14ac:dyDescent="0.25"/>
    <row r="53" spans="1:12" s="172" customFormat="1" ht="15.75" x14ac:dyDescent="0.25">
      <c r="A53" s="254"/>
      <c r="B53" s="256"/>
      <c r="C53" s="279" t="s">
        <v>304</v>
      </c>
      <c r="D53" s="279"/>
      <c r="E53" s="279"/>
      <c r="F53" s="279"/>
      <c r="G53" s="279"/>
      <c r="H53" s="279"/>
      <c r="I53" s="279"/>
      <c r="J53" s="279"/>
      <c r="K53" s="279"/>
      <c r="L53" s="255"/>
    </row>
    <row r="54" spans="1:12" x14ac:dyDescent="0.25"/>
    <row r="55" spans="1:12" x14ac:dyDescent="0.25">
      <c r="C55" s="276" t="s">
        <v>247</v>
      </c>
      <c r="D55" s="276" t="s">
        <v>1</v>
      </c>
      <c r="E55" s="276" t="s">
        <v>2</v>
      </c>
      <c r="F55" s="276" t="s">
        <v>3</v>
      </c>
      <c r="G55" s="276"/>
      <c r="H55" s="277"/>
      <c r="I55" s="278" t="s">
        <v>4</v>
      </c>
      <c r="J55" s="276"/>
      <c r="K55" s="276"/>
    </row>
    <row r="56" spans="1:12" x14ac:dyDescent="0.25">
      <c r="C56" s="276"/>
      <c r="D56" s="276"/>
      <c r="E56" s="276"/>
      <c r="F56" s="118" t="s">
        <v>147</v>
      </c>
      <c r="G56" s="118" t="s">
        <v>148</v>
      </c>
      <c r="H56" s="262" t="s">
        <v>5</v>
      </c>
      <c r="I56" s="265" t="s">
        <v>147</v>
      </c>
      <c r="J56" s="118" t="s">
        <v>148</v>
      </c>
      <c r="K56" s="118" t="s">
        <v>5</v>
      </c>
    </row>
    <row r="57" spans="1:12" ht="25.5" x14ac:dyDescent="0.25">
      <c r="C57" s="281" t="s">
        <v>248</v>
      </c>
      <c r="D57" s="52" t="s">
        <v>249</v>
      </c>
      <c r="E57" s="4" t="s">
        <v>250</v>
      </c>
      <c r="F57" s="90"/>
      <c r="G57" s="90"/>
      <c r="H57" s="263">
        <f>SUM(F57:G57)</f>
        <v>0</v>
      </c>
      <c r="I57" s="99">
        <v>3</v>
      </c>
      <c r="J57" s="90">
        <v>3</v>
      </c>
      <c r="K57" s="257">
        <f>SUM(I57:J57)</f>
        <v>6</v>
      </c>
    </row>
    <row r="58" spans="1:12" x14ac:dyDescent="0.25">
      <c r="C58" s="281"/>
      <c r="D58" s="52" t="s">
        <v>251</v>
      </c>
      <c r="E58" s="4" t="s">
        <v>252</v>
      </c>
      <c r="F58" s="90"/>
      <c r="G58" s="90"/>
      <c r="H58" s="263">
        <f t="shared" ref="H58:H59" si="3">SUM(F58:G58)</f>
        <v>0</v>
      </c>
      <c r="I58" s="99">
        <v>2</v>
      </c>
      <c r="J58" s="90">
        <v>0</v>
      </c>
      <c r="K58" s="257">
        <f t="shared" ref="K58:K59" si="4">SUM(I58:J58)</f>
        <v>2</v>
      </c>
    </row>
    <row r="59" spans="1:12" x14ac:dyDescent="0.25">
      <c r="C59" s="281"/>
      <c r="D59" s="52" t="s">
        <v>253</v>
      </c>
      <c r="E59" s="4" t="s">
        <v>254</v>
      </c>
      <c r="F59" s="90">
        <v>2</v>
      </c>
      <c r="G59" s="90">
        <v>0</v>
      </c>
      <c r="H59" s="263">
        <f t="shared" si="3"/>
        <v>2</v>
      </c>
      <c r="I59" s="99">
        <v>9</v>
      </c>
      <c r="J59" s="90">
        <v>0</v>
      </c>
      <c r="K59" s="257">
        <f t="shared" si="4"/>
        <v>9</v>
      </c>
    </row>
    <row r="60" spans="1:12" x14ac:dyDescent="0.25">
      <c r="C60" s="276" t="s">
        <v>255</v>
      </c>
      <c r="D60" s="276"/>
      <c r="E60" s="276"/>
      <c r="F60" s="261">
        <f t="shared" ref="F60:K60" si="5">SUM(F57:F59)</f>
        <v>2</v>
      </c>
      <c r="G60" s="261">
        <f t="shared" si="5"/>
        <v>0</v>
      </c>
      <c r="H60" s="264">
        <f t="shared" si="5"/>
        <v>2</v>
      </c>
      <c r="I60" s="266">
        <f t="shared" si="5"/>
        <v>14</v>
      </c>
      <c r="J60" s="261">
        <f t="shared" si="5"/>
        <v>3</v>
      </c>
      <c r="K60" s="261">
        <f t="shared" si="5"/>
        <v>17</v>
      </c>
    </row>
    <row r="61" spans="1:12" x14ac:dyDescent="0.25">
      <c r="C61" s="281" t="s">
        <v>256</v>
      </c>
      <c r="D61" s="52">
        <v>98</v>
      </c>
      <c r="E61" s="258" t="s">
        <v>257</v>
      </c>
      <c r="F61" s="90"/>
      <c r="G61" s="90"/>
      <c r="H61" s="263">
        <f t="shared" ref="H61:H81" si="6">SUM(F61:G61)</f>
        <v>0</v>
      </c>
      <c r="I61" s="99">
        <v>25</v>
      </c>
      <c r="J61" s="90">
        <v>11</v>
      </c>
      <c r="K61" s="257">
        <f t="shared" ref="K61:K81" si="7">SUM(I61:J61)</f>
        <v>36</v>
      </c>
    </row>
    <row r="62" spans="1:12" x14ac:dyDescent="0.25">
      <c r="C62" s="281"/>
      <c r="D62" s="52">
        <v>97</v>
      </c>
      <c r="E62" s="258" t="s">
        <v>258</v>
      </c>
      <c r="F62" s="90"/>
      <c r="G62" s="90"/>
      <c r="H62" s="263">
        <f t="shared" si="6"/>
        <v>0</v>
      </c>
      <c r="I62" s="99">
        <v>31</v>
      </c>
      <c r="J62" s="90">
        <v>17</v>
      </c>
      <c r="K62" s="257">
        <f t="shared" si="7"/>
        <v>48</v>
      </c>
    </row>
    <row r="63" spans="1:12" x14ac:dyDescent="0.25">
      <c r="C63" s="281"/>
      <c r="D63" s="52">
        <v>96</v>
      </c>
      <c r="E63" s="258" t="s">
        <v>259</v>
      </c>
      <c r="F63" s="90"/>
      <c r="G63" s="90"/>
      <c r="H63" s="263">
        <f t="shared" si="6"/>
        <v>0</v>
      </c>
      <c r="I63" s="99">
        <v>8</v>
      </c>
      <c r="J63" s="90">
        <v>12</v>
      </c>
      <c r="K63" s="257">
        <f t="shared" si="7"/>
        <v>20</v>
      </c>
    </row>
    <row r="64" spans="1:12" ht="25.5" x14ac:dyDescent="0.25">
      <c r="C64" s="281"/>
      <c r="D64" s="52">
        <v>77</v>
      </c>
      <c r="E64" s="258" t="s">
        <v>260</v>
      </c>
      <c r="F64" s="90">
        <v>5</v>
      </c>
      <c r="G64" s="90">
        <v>14</v>
      </c>
      <c r="H64" s="263">
        <f t="shared" si="6"/>
        <v>19</v>
      </c>
      <c r="I64" s="99">
        <v>5</v>
      </c>
      <c r="J64" s="90">
        <v>14</v>
      </c>
      <c r="K64" s="257">
        <f t="shared" si="7"/>
        <v>19</v>
      </c>
    </row>
    <row r="65" spans="3:11" x14ac:dyDescent="0.25">
      <c r="C65" s="281"/>
      <c r="D65" s="52">
        <v>41</v>
      </c>
      <c r="E65" s="258" t="s">
        <v>261</v>
      </c>
      <c r="F65" s="90">
        <v>21</v>
      </c>
      <c r="G65" s="90">
        <v>12</v>
      </c>
      <c r="H65" s="263">
        <f t="shared" si="6"/>
        <v>33</v>
      </c>
      <c r="I65" s="99">
        <v>0</v>
      </c>
      <c r="J65" s="90">
        <v>0</v>
      </c>
      <c r="K65" s="257">
        <f t="shared" si="7"/>
        <v>0</v>
      </c>
    </row>
    <row r="66" spans="3:11" x14ac:dyDescent="0.25">
      <c r="C66" s="281"/>
      <c r="D66" s="52">
        <v>63</v>
      </c>
      <c r="E66" s="258" t="s">
        <v>262</v>
      </c>
      <c r="F66" s="90">
        <v>4</v>
      </c>
      <c r="G66" s="90">
        <v>4</v>
      </c>
      <c r="H66" s="263">
        <f t="shared" si="6"/>
        <v>8</v>
      </c>
      <c r="I66" s="99">
        <v>0</v>
      </c>
      <c r="J66" s="90">
        <v>0</v>
      </c>
      <c r="K66" s="257">
        <f t="shared" si="7"/>
        <v>0</v>
      </c>
    </row>
    <row r="67" spans="3:11" x14ac:dyDescent="0.25">
      <c r="C67" s="281"/>
      <c r="D67" s="52">
        <v>49</v>
      </c>
      <c r="E67" s="258" t="s">
        <v>263</v>
      </c>
      <c r="F67" s="90"/>
      <c r="G67" s="90"/>
      <c r="H67" s="263">
        <f t="shared" si="6"/>
        <v>0</v>
      </c>
      <c r="I67" s="99">
        <v>8</v>
      </c>
      <c r="J67" s="90">
        <v>11</v>
      </c>
      <c r="K67" s="257">
        <f t="shared" si="7"/>
        <v>19</v>
      </c>
    </row>
    <row r="68" spans="3:11" x14ac:dyDescent="0.25">
      <c r="C68" s="281"/>
      <c r="D68" s="232">
        <v>70</v>
      </c>
      <c r="E68" s="4" t="s">
        <v>264</v>
      </c>
      <c r="F68" s="90"/>
      <c r="G68" s="90"/>
      <c r="H68" s="263">
        <f t="shared" si="6"/>
        <v>0</v>
      </c>
      <c r="I68" s="99">
        <v>10</v>
      </c>
      <c r="J68" s="90">
        <v>8</v>
      </c>
      <c r="K68" s="257">
        <f t="shared" si="7"/>
        <v>18</v>
      </c>
    </row>
    <row r="69" spans="3:11" x14ac:dyDescent="0.25">
      <c r="C69" s="281"/>
      <c r="D69" s="232">
        <v>90</v>
      </c>
      <c r="E69" s="4" t="s">
        <v>265</v>
      </c>
      <c r="F69" s="90">
        <v>13</v>
      </c>
      <c r="G69" s="90">
        <v>25</v>
      </c>
      <c r="H69" s="263">
        <f t="shared" si="6"/>
        <v>38</v>
      </c>
      <c r="I69" s="99">
        <v>0</v>
      </c>
      <c r="J69" s="90">
        <v>0</v>
      </c>
      <c r="K69" s="257">
        <f t="shared" si="7"/>
        <v>0</v>
      </c>
    </row>
    <row r="70" spans="3:11" x14ac:dyDescent="0.25">
      <c r="C70" s="281"/>
      <c r="D70" s="232">
        <v>54</v>
      </c>
      <c r="E70" s="4" t="s">
        <v>266</v>
      </c>
      <c r="F70" s="90">
        <v>12</v>
      </c>
      <c r="G70" s="90">
        <v>9</v>
      </c>
      <c r="H70" s="263">
        <f t="shared" si="6"/>
        <v>21</v>
      </c>
      <c r="I70" s="99">
        <v>0</v>
      </c>
      <c r="J70" s="90">
        <v>0</v>
      </c>
      <c r="K70" s="257">
        <f t="shared" si="7"/>
        <v>0</v>
      </c>
    </row>
    <row r="71" spans="3:11" x14ac:dyDescent="0.25">
      <c r="C71" s="281"/>
      <c r="D71" s="232" t="s">
        <v>267</v>
      </c>
      <c r="E71" s="4" t="s">
        <v>268</v>
      </c>
      <c r="F71" s="90">
        <v>9</v>
      </c>
      <c r="G71" s="90">
        <v>3</v>
      </c>
      <c r="H71" s="263">
        <f t="shared" si="6"/>
        <v>12</v>
      </c>
      <c r="I71" s="99">
        <v>0</v>
      </c>
      <c r="J71" s="90">
        <v>0</v>
      </c>
      <c r="K71" s="257">
        <f t="shared" si="7"/>
        <v>0</v>
      </c>
    </row>
    <row r="72" spans="3:11" x14ac:dyDescent="0.25">
      <c r="C72" s="281"/>
      <c r="D72" s="232" t="s">
        <v>269</v>
      </c>
      <c r="E72" s="4" t="s">
        <v>270</v>
      </c>
      <c r="F72" s="90"/>
      <c r="G72" s="90"/>
      <c r="H72" s="263">
        <f t="shared" si="6"/>
        <v>0</v>
      </c>
      <c r="I72" s="99">
        <v>11</v>
      </c>
      <c r="J72" s="90">
        <v>6</v>
      </c>
      <c r="K72" s="257">
        <f t="shared" si="7"/>
        <v>17</v>
      </c>
    </row>
    <row r="73" spans="3:11" x14ac:dyDescent="0.25">
      <c r="C73" s="281"/>
      <c r="D73" s="232" t="s">
        <v>271</v>
      </c>
      <c r="E73" s="4" t="s">
        <v>272</v>
      </c>
      <c r="F73" s="90"/>
      <c r="G73" s="90"/>
      <c r="H73" s="263"/>
      <c r="I73" s="99">
        <v>3</v>
      </c>
      <c r="J73" s="90">
        <v>6</v>
      </c>
      <c r="K73" s="257">
        <f t="shared" si="7"/>
        <v>9</v>
      </c>
    </row>
    <row r="74" spans="3:11" x14ac:dyDescent="0.25">
      <c r="C74" s="281"/>
      <c r="D74" s="232" t="s">
        <v>273</v>
      </c>
      <c r="E74" s="4" t="s">
        <v>274</v>
      </c>
      <c r="F74" s="90">
        <v>1</v>
      </c>
      <c r="G74" s="90">
        <v>1</v>
      </c>
      <c r="H74" s="263">
        <f t="shared" si="6"/>
        <v>2</v>
      </c>
      <c r="I74" s="99">
        <v>10</v>
      </c>
      <c r="J74" s="90">
        <v>13</v>
      </c>
      <c r="K74" s="257">
        <f t="shared" si="7"/>
        <v>23</v>
      </c>
    </row>
    <row r="75" spans="3:11" x14ac:dyDescent="0.25">
      <c r="C75" s="281"/>
      <c r="D75" s="232" t="s">
        <v>275</v>
      </c>
      <c r="E75" s="4" t="s">
        <v>276</v>
      </c>
      <c r="F75" s="90"/>
      <c r="G75" s="90"/>
      <c r="H75" s="263">
        <f t="shared" si="6"/>
        <v>0</v>
      </c>
      <c r="I75" s="99">
        <v>16</v>
      </c>
      <c r="J75" s="90">
        <v>2</v>
      </c>
      <c r="K75" s="257">
        <f t="shared" si="7"/>
        <v>18</v>
      </c>
    </row>
    <row r="76" spans="3:11" x14ac:dyDescent="0.25">
      <c r="C76" s="281"/>
      <c r="D76" s="232">
        <v>47</v>
      </c>
      <c r="E76" s="4" t="s">
        <v>277</v>
      </c>
      <c r="F76" s="90">
        <v>7</v>
      </c>
      <c r="G76" s="90">
        <v>1</v>
      </c>
      <c r="H76" s="263">
        <f t="shared" si="6"/>
        <v>8</v>
      </c>
      <c r="I76" s="99">
        <v>11</v>
      </c>
      <c r="J76" s="90">
        <v>2</v>
      </c>
      <c r="K76" s="257">
        <f t="shared" si="7"/>
        <v>13</v>
      </c>
    </row>
    <row r="77" spans="3:11" x14ac:dyDescent="0.25">
      <c r="C77" s="281"/>
      <c r="D77" s="232" t="s">
        <v>278</v>
      </c>
      <c r="E77" s="4" t="s">
        <v>279</v>
      </c>
      <c r="F77" s="90">
        <v>8</v>
      </c>
      <c r="G77" s="90">
        <v>0</v>
      </c>
      <c r="H77" s="263">
        <f t="shared" si="6"/>
        <v>8</v>
      </c>
      <c r="I77" s="99">
        <v>0</v>
      </c>
      <c r="J77" s="90">
        <v>0</v>
      </c>
      <c r="K77" s="257">
        <f t="shared" si="7"/>
        <v>0</v>
      </c>
    </row>
    <row r="78" spans="3:11" x14ac:dyDescent="0.25">
      <c r="C78" s="281"/>
      <c r="D78" s="232">
        <v>40</v>
      </c>
      <c r="E78" s="4" t="s">
        <v>280</v>
      </c>
      <c r="F78" s="90">
        <v>2</v>
      </c>
      <c r="G78" s="90">
        <v>0</v>
      </c>
      <c r="H78" s="263">
        <f t="shared" si="6"/>
        <v>2</v>
      </c>
      <c r="I78" s="99">
        <v>6</v>
      </c>
      <c r="J78" s="90">
        <v>4</v>
      </c>
      <c r="K78" s="257">
        <f t="shared" si="7"/>
        <v>10</v>
      </c>
    </row>
    <row r="79" spans="3:11" x14ac:dyDescent="0.25">
      <c r="C79" s="281"/>
      <c r="D79" s="232">
        <v>42</v>
      </c>
      <c r="E79" s="4" t="s">
        <v>281</v>
      </c>
      <c r="F79" s="90">
        <v>19</v>
      </c>
      <c r="G79" s="90">
        <v>4</v>
      </c>
      <c r="H79" s="263">
        <f t="shared" si="6"/>
        <v>23</v>
      </c>
      <c r="I79" s="99">
        <v>0</v>
      </c>
      <c r="J79" s="90">
        <v>0</v>
      </c>
      <c r="K79" s="257">
        <f t="shared" si="7"/>
        <v>0</v>
      </c>
    </row>
    <row r="80" spans="3:11" x14ac:dyDescent="0.25">
      <c r="C80" s="281"/>
      <c r="D80" s="232">
        <v>84</v>
      </c>
      <c r="E80" s="4" t="s">
        <v>282</v>
      </c>
      <c r="F80" s="90">
        <v>1</v>
      </c>
      <c r="G80" s="90">
        <v>1</v>
      </c>
      <c r="H80" s="263">
        <f t="shared" si="6"/>
        <v>2</v>
      </c>
      <c r="I80" s="99">
        <v>0</v>
      </c>
      <c r="J80" s="90">
        <v>0</v>
      </c>
      <c r="K80" s="257">
        <f t="shared" si="7"/>
        <v>0</v>
      </c>
    </row>
    <row r="81" spans="3:11" x14ac:dyDescent="0.25">
      <c r="C81" s="281"/>
      <c r="D81" s="232">
        <v>44</v>
      </c>
      <c r="E81" s="4" t="s">
        <v>283</v>
      </c>
      <c r="F81" s="90">
        <v>4</v>
      </c>
      <c r="G81" s="90">
        <v>0</v>
      </c>
      <c r="H81" s="263">
        <f t="shared" si="6"/>
        <v>4</v>
      </c>
      <c r="I81" s="99">
        <v>0</v>
      </c>
      <c r="J81" s="90">
        <v>0</v>
      </c>
      <c r="K81" s="257">
        <f t="shared" si="7"/>
        <v>0</v>
      </c>
    </row>
    <row r="82" spans="3:11" x14ac:dyDescent="0.25">
      <c r="C82" s="276" t="s">
        <v>284</v>
      </c>
      <c r="D82" s="276"/>
      <c r="E82" s="276"/>
      <c r="F82" s="261">
        <f t="shared" ref="F82:K82" si="8">SUM(F61:F81)</f>
        <v>106</v>
      </c>
      <c r="G82" s="261">
        <f t="shared" si="8"/>
        <v>74</v>
      </c>
      <c r="H82" s="264">
        <f t="shared" si="8"/>
        <v>180</v>
      </c>
      <c r="I82" s="266">
        <f t="shared" si="8"/>
        <v>144</v>
      </c>
      <c r="J82" s="261">
        <f t="shared" si="8"/>
        <v>106</v>
      </c>
      <c r="K82" s="261">
        <f t="shared" si="8"/>
        <v>250</v>
      </c>
    </row>
    <row r="83" spans="3:11" x14ac:dyDescent="0.25">
      <c r="C83" s="281" t="s">
        <v>285</v>
      </c>
      <c r="D83" s="52">
        <v>59</v>
      </c>
      <c r="E83" s="4" t="s">
        <v>286</v>
      </c>
      <c r="F83" s="90">
        <v>0</v>
      </c>
      <c r="G83" s="90">
        <v>1</v>
      </c>
      <c r="H83" s="263">
        <f>SUM(F83:G83)</f>
        <v>1</v>
      </c>
      <c r="I83" s="99">
        <v>0</v>
      </c>
      <c r="J83" s="90">
        <v>0</v>
      </c>
      <c r="K83" s="257">
        <f>SUM(I83:J83)</f>
        <v>0</v>
      </c>
    </row>
    <row r="84" spans="3:11" x14ac:dyDescent="0.25">
      <c r="C84" s="281"/>
      <c r="D84" s="52" t="s">
        <v>287</v>
      </c>
      <c r="E84" s="4" t="s">
        <v>288</v>
      </c>
      <c r="F84" s="90">
        <v>1</v>
      </c>
      <c r="G84" s="90">
        <v>0</v>
      </c>
      <c r="H84" s="263">
        <f t="shared" ref="H84:H92" si="9">SUM(F84:G84)</f>
        <v>1</v>
      </c>
      <c r="I84" s="99">
        <v>0</v>
      </c>
      <c r="J84" s="90">
        <v>0</v>
      </c>
      <c r="K84" s="257">
        <f t="shared" ref="K84:K92" si="10">SUM(I84:J84)</f>
        <v>0</v>
      </c>
    </row>
    <row r="85" spans="3:11" x14ac:dyDescent="0.25">
      <c r="C85" s="281"/>
      <c r="D85" s="232" t="s">
        <v>289</v>
      </c>
      <c r="E85" s="4" t="s">
        <v>290</v>
      </c>
      <c r="F85" s="90">
        <v>2</v>
      </c>
      <c r="G85" s="90">
        <v>0</v>
      </c>
      <c r="H85" s="263">
        <f t="shared" si="9"/>
        <v>2</v>
      </c>
      <c r="I85" s="99">
        <v>10</v>
      </c>
      <c r="J85" s="90">
        <v>5</v>
      </c>
      <c r="K85" s="257">
        <f t="shared" si="10"/>
        <v>15</v>
      </c>
    </row>
    <row r="86" spans="3:11" x14ac:dyDescent="0.25">
      <c r="C86" s="281"/>
      <c r="D86" s="232">
        <v>58</v>
      </c>
      <c r="E86" s="4" t="s">
        <v>291</v>
      </c>
      <c r="F86" s="90">
        <v>6</v>
      </c>
      <c r="G86" s="90">
        <v>11</v>
      </c>
      <c r="H86" s="263">
        <f t="shared" si="9"/>
        <v>17</v>
      </c>
      <c r="I86" s="99">
        <v>2</v>
      </c>
      <c r="J86" s="90">
        <v>4</v>
      </c>
      <c r="K86" s="257">
        <f t="shared" si="10"/>
        <v>6</v>
      </c>
    </row>
    <row r="87" spans="3:11" x14ac:dyDescent="0.25">
      <c r="C87" s="281"/>
      <c r="D87" s="232">
        <v>57</v>
      </c>
      <c r="E87" s="259" t="s">
        <v>292</v>
      </c>
      <c r="F87" s="90">
        <v>1</v>
      </c>
      <c r="G87" s="90">
        <v>0</v>
      </c>
      <c r="H87" s="263">
        <f t="shared" si="9"/>
        <v>1</v>
      </c>
      <c r="I87" s="99">
        <v>4</v>
      </c>
      <c r="J87" s="90">
        <v>1</v>
      </c>
      <c r="K87" s="257">
        <f t="shared" si="10"/>
        <v>5</v>
      </c>
    </row>
    <row r="88" spans="3:11" x14ac:dyDescent="0.25">
      <c r="C88" s="281"/>
      <c r="D88" s="232">
        <v>56</v>
      </c>
      <c r="E88" s="4" t="s">
        <v>293</v>
      </c>
      <c r="F88" s="90">
        <v>2</v>
      </c>
      <c r="G88" s="90">
        <v>21</v>
      </c>
      <c r="H88" s="263">
        <f t="shared" si="9"/>
        <v>23</v>
      </c>
      <c r="I88" s="99">
        <v>4</v>
      </c>
      <c r="J88" s="90">
        <v>8</v>
      </c>
      <c r="K88" s="257">
        <f t="shared" si="10"/>
        <v>12</v>
      </c>
    </row>
    <row r="89" spans="3:11" ht="25.5" x14ac:dyDescent="0.25">
      <c r="C89" s="281"/>
      <c r="D89" s="232">
        <v>81</v>
      </c>
      <c r="E89" s="4" t="s">
        <v>294</v>
      </c>
      <c r="F89" s="90"/>
      <c r="G89" s="90"/>
      <c r="H89" s="263">
        <f t="shared" si="9"/>
        <v>0</v>
      </c>
      <c r="I89" s="99">
        <v>4</v>
      </c>
      <c r="J89" s="90">
        <v>7</v>
      </c>
      <c r="K89" s="257">
        <f t="shared" si="10"/>
        <v>11</v>
      </c>
    </row>
    <row r="90" spans="3:11" x14ac:dyDescent="0.25">
      <c r="C90" s="281"/>
      <c r="D90" s="232" t="s">
        <v>295</v>
      </c>
      <c r="E90" s="4" t="s">
        <v>296</v>
      </c>
      <c r="F90" s="90"/>
      <c r="G90" s="90"/>
      <c r="H90" s="263">
        <f t="shared" si="9"/>
        <v>0</v>
      </c>
      <c r="I90" s="99">
        <v>5</v>
      </c>
      <c r="J90" s="90">
        <v>10</v>
      </c>
      <c r="K90" s="257">
        <f t="shared" si="10"/>
        <v>15</v>
      </c>
    </row>
    <row r="91" spans="3:11" x14ac:dyDescent="0.25">
      <c r="C91" s="281"/>
      <c r="D91" s="52" t="s">
        <v>297</v>
      </c>
      <c r="E91" s="4" t="s">
        <v>298</v>
      </c>
      <c r="F91" s="90">
        <v>9</v>
      </c>
      <c r="G91" s="90">
        <v>1</v>
      </c>
      <c r="H91" s="263">
        <f t="shared" si="9"/>
        <v>10</v>
      </c>
      <c r="I91" s="99">
        <v>0</v>
      </c>
      <c r="J91" s="90">
        <v>0</v>
      </c>
      <c r="K91" s="257">
        <f t="shared" si="10"/>
        <v>0</v>
      </c>
    </row>
    <row r="92" spans="3:11" x14ac:dyDescent="0.25">
      <c r="C92" s="281"/>
      <c r="D92" s="52" t="s">
        <v>299</v>
      </c>
      <c r="E92" s="4" t="s">
        <v>300</v>
      </c>
      <c r="F92" s="90"/>
      <c r="G92" s="90"/>
      <c r="H92" s="263">
        <f t="shared" si="9"/>
        <v>0</v>
      </c>
      <c r="I92" s="99">
        <v>27</v>
      </c>
      <c r="J92" s="90">
        <v>9</v>
      </c>
      <c r="K92" s="257">
        <f t="shared" si="10"/>
        <v>36</v>
      </c>
    </row>
    <row r="93" spans="3:11" x14ac:dyDescent="0.25">
      <c r="C93" s="276" t="s">
        <v>301</v>
      </c>
      <c r="D93" s="276"/>
      <c r="E93" s="276"/>
      <c r="F93" s="261">
        <f t="shared" ref="F93:K93" si="11">SUM(F83:F92)</f>
        <v>21</v>
      </c>
      <c r="G93" s="261">
        <f t="shared" si="11"/>
        <v>34</v>
      </c>
      <c r="H93" s="264">
        <f t="shared" si="11"/>
        <v>55</v>
      </c>
      <c r="I93" s="266">
        <f t="shared" si="11"/>
        <v>56</v>
      </c>
      <c r="J93" s="261">
        <f t="shared" si="11"/>
        <v>44</v>
      </c>
      <c r="K93" s="261">
        <f t="shared" si="11"/>
        <v>100</v>
      </c>
    </row>
    <row r="94" spans="3:11" x14ac:dyDescent="0.25">
      <c r="C94" s="280"/>
      <c r="D94" s="280"/>
      <c r="E94" s="280"/>
      <c r="F94" s="280"/>
      <c r="G94" s="280"/>
      <c r="H94" s="280"/>
      <c r="I94" s="280"/>
      <c r="J94" s="280"/>
      <c r="K94" s="280"/>
    </row>
    <row r="95" spans="3:11" x14ac:dyDescent="0.25">
      <c r="C95" s="276" t="s">
        <v>302</v>
      </c>
      <c r="D95" s="276"/>
      <c r="E95" s="276"/>
      <c r="F95" s="94">
        <f t="shared" ref="F95:K95" si="12">SUM(F93,F82,F60)</f>
        <v>129</v>
      </c>
      <c r="G95" s="94">
        <f t="shared" si="12"/>
        <v>108</v>
      </c>
      <c r="H95" s="231">
        <f t="shared" si="12"/>
        <v>237</v>
      </c>
      <c r="I95" s="100">
        <f t="shared" si="12"/>
        <v>214</v>
      </c>
      <c r="J95" s="94">
        <f t="shared" si="12"/>
        <v>153</v>
      </c>
      <c r="K95" s="94">
        <f t="shared" si="12"/>
        <v>367</v>
      </c>
    </row>
    <row r="96" spans="3:11" x14ac:dyDescent="0.25"/>
    <row r="97" spans="3:3" x14ac:dyDescent="0.25">
      <c r="C97" s="1" t="s">
        <v>174</v>
      </c>
    </row>
    <row r="98" spans="3:3" x14ac:dyDescent="0.25"/>
  </sheetData>
  <sheetProtection password="CD78" sheet="1" objects="1" scenarios="1"/>
  <mergeCells count="36">
    <mergeCell ref="C41:C47"/>
    <mergeCell ref="C48:E48"/>
    <mergeCell ref="C93:E93"/>
    <mergeCell ref="C94:K94"/>
    <mergeCell ref="C95:E95"/>
    <mergeCell ref="C57:C59"/>
    <mergeCell ref="C60:E60"/>
    <mergeCell ref="C61:C81"/>
    <mergeCell ref="C82:E82"/>
    <mergeCell ref="C83:C92"/>
    <mergeCell ref="C53:K53"/>
    <mergeCell ref="C55:C56"/>
    <mergeCell ref="D55:D56"/>
    <mergeCell ref="E55:E56"/>
    <mergeCell ref="F55:H55"/>
    <mergeCell ref="I55:K55"/>
    <mergeCell ref="B1:L1"/>
    <mergeCell ref="C24:C28"/>
    <mergeCell ref="C29:C32"/>
    <mergeCell ref="C33:C34"/>
    <mergeCell ref="C36:C40"/>
    <mergeCell ref="L17:L20"/>
    <mergeCell ref="C21:C22"/>
    <mergeCell ref="L21:L22"/>
    <mergeCell ref="C17:C20"/>
    <mergeCell ref="C15:C16"/>
    <mergeCell ref="D15:D16"/>
    <mergeCell ref="E15:E16"/>
    <mergeCell ref="F15:H15"/>
    <mergeCell ref="I15:K15"/>
    <mergeCell ref="C13:K13"/>
    <mergeCell ref="L42:L48"/>
    <mergeCell ref="L34:L35"/>
    <mergeCell ref="L37:L41"/>
    <mergeCell ref="L24:L29"/>
    <mergeCell ref="L30:L33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>
                  <from>
                    <xdr:col>2</xdr:col>
                    <xdr:colOff>28575</xdr:colOff>
                    <xdr:row>8</xdr:row>
                    <xdr:rowOff>9525</xdr:rowOff>
                  </from>
                  <to>
                    <xdr:col>4</xdr:col>
                    <xdr:colOff>2400300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4</xdr:col>
                    <xdr:colOff>781050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103"/>
  <sheetViews>
    <sheetView showGridLines="0" showZeros="0"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11" customWidth="1"/>
    <col min="2" max="2" width="4.7109375" style="6" customWidth="1"/>
    <col min="3" max="3" width="23.7109375" style="6" customWidth="1"/>
    <col min="4" max="4" width="4.7109375" style="6" hidden="1" customWidth="1"/>
    <col min="5" max="5" width="53.7109375" style="6" customWidth="1"/>
    <col min="6" max="6" width="5.7109375" style="6" customWidth="1"/>
    <col min="7" max="7" width="5.7109375" style="9" customWidth="1"/>
    <col min="8" max="17" width="5.7109375" style="6" customWidth="1"/>
    <col min="18" max="18" width="6.7109375" style="6" customWidth="1"/>
    <col min="19" max="19" width="4.7109375" style="6" customWidth="1"/>
    <col min="20" max="16384" width="11.42578125" style="6" hidden="1"/>
  </cols>
  <sheetData>
    <row r="1" spans="1:19" s="110" customFormat="1" ht="26.25" customHeight="1" x14ac:dyDescent="0.25">
      <c r="A1" s="81"/>
      <c r="B1" s="272" t="s">
        <v>175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s="1" customFormat="1" x14ac:dyDescent="0.25">
      <c r="A2" s="111"/>
      <c r="G2" s="87"/>
    </row>
    <row r="3" spans="1:19" s="1" customFormat="1" ht="15.75" x14ac:dyDescent="0.25">
      <c r="A3" s="111"/>
      <c r="C3" s="172" t="s">
        <v>171</v>
      </c>
      <c r="F3" s="247">
        <v>1</v>
      </c>
      <c r="G3" s="87"/>
    </row>
    <row r="4" spans="1:19" s="1" customFormat="1" x14ac:dyDescent="0.25">
      <c r="A4" s="111"/>
      <c r="F4" s="29" t="str">
        <f>VLOOKUP(F3,CONVENCIONES!B19:C50,2,FALSE)</f>
        <v>Administración del Medio Ambiente</v>
      </c>
      <c r="G4" s="87"/>
    </row>
    <row r="5" spans="1:19" s="1" customFormat="1" x14ac:dyDescent="0.25">
      <c r="A5" s="111"/>
      <c r="G5" s="87"/>
    </row>
    <row r="6" spans="1:19" s="1" customFormat="1" x14ac:dyDescent="0.25">
      <c r="A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9" s="115" customFormat="1" ht="15.75" x14ac:dyDescent="0.25">
      <c r="A7" s="114"/>
      <c r="C7" s="282" t="str">
        <f>UPPER(CONCATENATE("Demanda de ingreso por edad para el programa de ",F4))</f>
        <v>DEMANDA DE INGRESO POR EDAD PARA EL PROGRAMA DE ADMINISTRACIÓN DEL MEDIO AMBIENTE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1:19" s="1" customFormat="1" x14ac:dyDescent="0.25">
      <c r="A8" s="111"/>
      <c r="G8" s="87"/>
    </row>
    <row r="9" spans="1:19" s="1" customFormat="1" x14ac:dyDescent="0.25">
      <c r="A9" s="111"/>
      <c r="G9" s="87"/>
    </row>
    <row r="10" spans="1:19" s="1" customFormat="1" x14ac:dyDescent="0.25">
      <c r="A10" s="111"/>
      <c r="G10" s="87"/>
    </row>
    <row r="11" spans="1:19" s="1" customFormat="1" x14ac:dyDescent="0.25">
      <c r="A11" s="111"/>
      <c r="G11" s="87"/>
    </row>
    <row r="12" spans="1:19" s="1" customFormat="1" x14ac:dyDescent="0.25">
      <c r="A12" s="111"/>
      <c r="G12" s="87"/>
    </row>
    <row r="13" spans="1:19" s="1" customFormat="1" ht="12.75" customHeight="1" x14ac:dyDescent="0.25">
      <c r="A13" s="111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9" s="1" customFormat="1" x14ac:dyDescent="0.25">
      <c r="A14" s="111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9" s="1" customFormat="1" x14ac:dyDescent="0.25">
      <c r="A15" s="111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9" s="1" customFormat="1" x14ac:dyDescent="0.25">
      <c r="A16" s="111"/>
      <c r="G16" s="87"/>
    </row>
    <row r="17" spans="1:19" s="1" customFormat="1" x14ac:dyDescent="0.25">
      <c r="A17" s="111"/>
      <c r="G17" s="87"/>
    </row>
    <row r="18" spans="1:19" s="1" customFormat="1" x14ac:dyDescent="0.25">
      <c r="A18" s="111"/>
      <c r="G18" s="87"/>
    </row>
    <row r="19" spans="1:19" s="1" customFormat="1" x14ac:dyDescent="0.25">
      <c r="A19" s="111"/>
      <c r="G19" s="87"/>
    </row>
    <row r="20" spans="1:19" s="1" customFormat="1" x14ac:dyDescent="0.25">
      <c r="A20" s="111"/>
      <c r="G20" s="87"/>
    </row>
    <row r="21" spans="1:19" s="1" customFormat="1" x14ac:dyDescent="0.25">
      <c r="A21" s="111"/>
      <c r="G21" s="87"/>
    </row>
    <row r="22" spans="1:19" s="1" customFormat="1" x14ac:dyDescent="0.25">
      <c r="A22" s="111"/>
      <c r="G22" s="87"/>
    </row>
    <row r="23" spans="1:19" s="1" customFormat="1" x14ac:dyDescent="0.25">
      <c r="A23" s="111"/>
      <c r="C23" s="25" t="s">
        <v>71</v>
      </c>
      <c r="D23" s="2"/>
      <c r="E23" s="25">
        <f>VLOOKUP($F$4,$E$27:$Q$58,3,FALSE)</f>
        <v>2</v>
      </c>
      <c r="F23" s="25">
        <f>VLOOKUP($F$4,$E$27:$Q$58,4,FALSE)</f>
        <v>41</v>
      </c>
      <c r="G23" s="25">
        <f>VLOOKUP($F$4,$E$27:$Q$58,5,FALSE)</f>
        <v>48</v>
      </c>
      <c r="H23" s="25">
        <f>VLOOKUP($F$4,$E$27:$Q$58,6,FALSE)</f>
        <v>45</v>
      </c>
      <c r="I23" s="25">
        <f>VLOOKUP($F$4,$E$27:$Q$58,7,FALSE)</f>
        <v>21</v>
      </c>
      <c r="J23" s="25">
        <f>VLOOKUP($F$4,$E$27:$Q$58,8,FALSE)</f>
        <v>8</v>
      </c>
      <c r="K23" s="25">
        <f>VLOOKUP($F$4,$E$27:$Q$58,9,FALSE)</f>
        <v>7</v>
      </c>
      <c r="L23" s="25">
        <f>VLOOKUP($F$4,$E$27:$Q$58,10,FALSE)</f>
        <v>6</v>
      </c>
      <c r="M23" s="25">
        <f>VLOOKUP($F$4,$E$27:$Q$58,11,FALSE)</f>
        <v>1</v>
      </c>
      <c r="N23" s="25">
        <f>VLOOKUP($F$4,$E$27:$Q$58,12,FALSE)</f>
        <v>0</v>
      </c>
      <c r="O23" s="25">
        <f>VLOOKUP($F$4,$E$27:$Q$58,13,FALSE)</f>
        <v>2</v>
      </c>
      <c r="P23" s="29"/>
    </row>
    <row r="24" spans="1:19" s="1" customFormat="1" x14ac:dyDescent="0.25">
      <c r="A24" s="111"/>
      <c r="C24" s="25" t="s">
        <v>72</v>
      </c>
      <c r="D24" s="2">
        <f>VLOOKUP($F$4,$E$66:$Q$90,2,FALSE)</f>
        <v>0</v>
      </c>
      <c r="E24" s="25">
        <f>VLOOKUP($F$4,$E$66:$Q$90,3,FALSE)</f>
        <v>1</v>
      </c>
      <c r="F24" s="25">
        <f>VLOOKUP($F$4,$E$66:$Q$90,4,FALSE)</f>
        <v>5</v>
      </c>
      <c r="G24" s="25">
        <f>VLOOKUP($F$4,$E$66:$Q$90,5,FALSE)</f>
        <v>48</v>
      </c>
      <c r="H24" s="25">
        <f>VLOOKUP($F$4,$E$66:$Q$90,6,FALSE)</f>
        <v>36</v>
      </c>
      <c r="I24" s="25">
        <f>VLOOKUP($F$4,$E$66:$Q$90,7,FALSE)</f>
        <v>26</v>
      </c>
      <c r="J24" s="25">
        <f>VLOOKUP($F$4,$E$66:$Q$90,8,FALSE)</f>
        <v>18</v>
      </c>
      <c r="K24" s="25">
        <f>VLOOKUP($F$4,$E$66:$Q$90,9,FALSE)</f>
        <v>5</v>
      </c>
      <c r="L24" s="25">
        <f>VLOOKUP($F$4,$E$66:$Q$90,10,FALSE)</f>
        <v>5</v>
      </c>
      <c r="M24" s="25">
        <f>VLOOKUP($F$4,$E$66:$Q$90,11,FALSE)</f>
        <v>3</v>
      </c>
      <c r="N24" s="25">
        <f>VLOOKUP($F$4,$E$66:$Q$90,12,FALSE)</f>
        <v>1</v>
      </c>
      <c r="O24" s="25">
        <f>VLOOKUP($F$4,$E$66:$Q$90,13,FALSE)</f>
        <v>7</v>
      </c>
      <c r="P24" s="29"/>
    </row>
    <row r="25" spans="1:19" s="116" customFormat="1" ht="15.75" x14ac:dyDescent="0.25">
      <c r="A25" s="114"/>
      <c r="C25" s="283" t="s">
        <v>177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55"/>
    </row>
    <row r="26" spans="1:19" x14ac:dyDescent="0.25">
      <c r="C26" s="7"/>
      <c r="D26" s="7"/>
      <c r="E26" s="8"/>
      <c r="F26" s="8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</row>
    <row r="27" spans="1:19" x14ac:dyDescent="0.25">
      <c r="C27" s="93" t="s">
        <v>0</v>
      </c>
      <c r="D27" s="93" t="s">
        <v>1</v>
      </c>
      <c r="E27" s="93" t="s">
        <v>107</v>
      </c>
      <c r="F27" s="93">
        <v>14</v>
      </c>
      <c r="G27" s="93">
        <v>15</v>
      </c>
      <c r="H27" s="93">
        <v>16</v>
      </c>
      <c r="I27" s="93">
        <v>17</v>
      </c>
      <c r="J27" s="93">
        <v>18</v>
      </c>
      <c r="K27" s="93">
        <v>19</v>
      </c>
      <c r="L27" s="93">
        <v>20</v>
      </c>
      <c r="M27" s="93">
        <v>21</v>
      </c>
      <c r="N27" s="93">
        <v>22</v>
      </c>
      <c r="O27" s="93">
        <v>23</v>
      </c>
      <c r="P27" s="93">
        <v>24</v>
      </c>
      <c r="Q27" s="117" t="s">
        <v>157</v>
      </c>
      <c r="R27" s="93" t="s">
        <v>5</v>
      </c>
      <c r="S27" s="36"/>
    </row>
    <row r="28" spans="1:19" x14ac:dyDescent="0.25">
      <c r="C28" s="274" t="s">
        <v>6</v>
      </c>
      <c r="D28" s="3">
        <v>4</v>
      </c>
      <c r="E28" s="4" t="s">
        <v>7</v>
      </c>
      <c r="F28" s="90">
        <v>0</v>
      </c>
      <c r="G28" s="90">
        <v>1</v>
      </c>
      <c r="H28" s="90">
        <v>14</v>
      </c>
      <c r="I28" s="90">
        <v>23</v>
      </c>
      <c r="J28" s="90">
        <v>24</v>
      </c>
      <c r="K28" s="90">
        <v>11</v>
      </c>
      <c r="L28" s="90">
        <v>5</v>
      </c>
      <c r="M28" s="90">
        <v>3</v>
      </c>
      <c r="N28" s="90">
        <v>2</v>
      </c>
      <c r="O28" s="90">
        <v>3</v>
      </c>
      <c r="P28" s="90">
        <v>0</v>
      </c>
      <c r="Q28" s="90">
        <v>7</v>
      </c>
      <c r="R28" s="91">
        <f>SUM(F28:Q28)</f>
        <v>93</v>
      </c>
      <c r="S28" s="36"/>
    </row>
    <row r="29" spans="1:19" x14ac:dyDescent="0.25">
      <c r="C29" s="275"/>
      <c r="D29" s="3">
        <v>66</v>
      </c>
      <c r="E29" s="4" t="s">
        <v>8</v>
      </c>
      <c r="F29" s="90">
        <v>0</v>
      </c>
      <c r="G29" s="90">
        <v>0</v>
      </c>
      <c r="H29" s="90">
        <v>3</v>
      </c>
      <c r="I29" s="90">
        <v>11</v>
      </c>
      <c r="J29" s="90">
        <v>10</v>
      </c>
      <c r="K29" s="90">
        <v>6</v>
      </c>
      <c r="L29" s="90">
        <v>4</v>
      </c>
      <c r="M29" s="90">
        <v>2</v>
      </c>
      <c r="N29" s="90">
        <v>2</v>
      </c>
      <c r="O29" s="90">
        <v>2</v>
      </c>
      <c r="P29" s="90">
        <v>4</v>
      </c>
      <c r="Q29" s="90">
        <v>10</v>
      </c>
      <c r="R29" s="91">
        <f t="shared" ref="R29:R57" si="0">SUM(F29:Q29)</f>
        <v>54</v>
      </c>
      <c r="S29" s="32"/>
    </row>
    <row r="30" spans="1:19" x14ac:dyDescent="0.25">
      <c r="C30" s="275"/>
      <c r="D30" s="3">
        <v>68</v>
      </c>
      <c r="E30" s="4" t="s">
        <v>169</v>
      </c>
      <c r="F30" s="90">
        <v>0</v>
      </c>
      <c r="G30" s="90">
        <v>1</v>
      </c>
      <c r="H30" s="90">
        <v>19</v>
      </c>
      <c r="I30" s="90">
        <v>41</v>
      </c>
      <c r="J30" s="90">
        <v>20</v>
      </c>
      <c r="K30" s="90">
        <v>14</v>
      </c>
      <c r="L30" s="90">
        <v>10</v>
      </c>
      <c r="M30" s="90">
        <v>8</v>
      </c>
      <c r="N30" s="90">
        <v>8</v>
      </c>
      <c r="O30" s="90">
        <v>3</v>
      </c>
      <c r="P30" s="90">
        <v>2</v>
      </c>
      <c r="Q30" s="90">
        <v>14</v>
      </c>
      <c r="R30" s="91">
        <f t="shared" si="0"/>
        <v>140</v>
      </c>
      <c r="S30" s="32"/>
    </row>
    <row r="31" spans="1:19" x14ac:dyDescent="0.25">
      <c r="C31" s="284"/>
      <c r="D31" s="3">
        <v>1</v>
      </c>
      <c r="E31" s="4" t="s">
        <v>9</v>
      </c>
      <c r="F31" s="90">
        <v>0</v>
      </c>
      <c r="G31" s="90">
        <v>2</v>
      </c>
      <c r="H31" s="90">
        <v>18</v>
      </c>
      <c r="I31" s="90">
        <v>45</v>
      </c>
      <c r="J31" s="90">
        <v>25</v>
      </c>
      <c r="K31" s="90">
        <v>17</v>
      </c>
      <c r="L31" s="90">
        <v>12</v>
      </c>
      <c r="M31" s="90">
        <v>11</v>
      </c>
      <c r="N31" s="90">
        <v>10</v>
      </c>
      <c r="O31" s="90">
        <v>5</v>
      </c>
      <c r="P31" s="90">
        <v>1</v>
      </c>
      <c r="Q31" s="90">
        <v>10</v>
      </c>
      <c r="R31" s="91">
        <f t="shared" si="0"/>
        <v>156</v>
      </c>
      <c r="S31" s="32"/>
    </row>
    <row r="32" spans="1:19" x14ac:dyDescent="0.25">
      <c r="C32" s="273" t="s">
        <v>10</v>
      </c>
      <c r="D32" s="3">
        <v>27</v>
      </c>
      <c r="E32" s="4" t="s">
        <v>11</v>
      </c>
      <c r="F32" s="90">
        <v>1</v>
      </c>
      <c r="G32" s="90">
        <v>2</v>
      </c>
      <c r="H32" s="90">
        <v>41</v>
      </c>
      <c r="I32" s="90">
        <v>48</v>
      </c>
      <c r="J32" s="90">
        <v>45</v>
      </c>
      <c r="K32" s="90">
        <v>21</v>
      </c>
      <c r="L32" s="90">
        <v>8</v>
      </c>
      <c r="M32" s="90">
        <v>7</v>
      </c>
      <c r="N32" s="90">
        <v>6</v>
      </c>
      <c r="O32" s="90">
        <v>1</v>
      </c>
      <c r="P32" s="90">
        <v>0</v>
      </c>
      <c r="Q32" s="90">
        <v>2</v>
      </c>
      <c r="R32" s="91">
        <f t="shared" si="0"/>
        <v>182</v>
      </c>
      <c r="S32" s="32"/>
    </row>
    <row r="33" spans="3:19" ht="25.5" x14ac:dyDescent="0.25">
      <c r="C33" s="273"/>
      <c r="D33" s="3" t="s">
        <v>12</v>
      </c>
      <c r="E33" s="4" t="s">
        <v>13</v>
      </c>
      <c r="F33" s="90">
        <v>0</v>
      </c>
      <c r="G33" s="90">
        <v>0</v>
      </c>
      <c r="H33" s="90">
        <v>7</v>
      </c>
      <c r="I33" s="90">
        <v>16</v>
      </c>
      <c r="J33" s="90">
        <v>17</v>
      </c>
      <c r="K33" s="90">
        <v>14</v>
      </c>
      <c r="L33" s="90">
        <v>7</v>
      </c>
      <c r="M33" s="90">
        <v>5</v>
      </c>
      <c r="N33" s="90">
        <v>2</v>
      </c>
      <c r="O33" s="90">
        <v>0</v>
      </c>
      <c r="P33" s="90">
        <v>0</v>
      </c>
      <c r="Q33" s="90">
        <v>7</v>
      </c>
      <c r="R33" s="91">
        <f t="shared" si="0"/>
        <v>75</v>
      </c>
      <c r="S33" s="32"/>
    </row>
    <row r="34" spans="3:19" x14ac:dyDescent="0.25">
      <c r="C34" s="64" t="s">
        <v>16</v>
      </c>
      <c r="D34" s="3">
        <v>7</v>
      </c>
      <c r="E34" s="4" t="s">
        <v>17</v>
      </c>
      <c r="F34" s="90">
        <v>0</v>
      </c>
      <c r="G34" s="90">
        <v>0</v>
      </c>
      <c r="H34" s="90">
        <v>0</v>
      </c>
      <c r="I34" s="90">
        <v>14</v>
      </c>
      <c r="J34" s="90">
        <v>12</v>
      </c>
      <c r="K34" s="90">
        <v>12</v>
      </c>
      <c r="L34" s="90">
        <v>1</v>
      </c>
      <c r="M34" s="90">
        <v>2</v>
      </c>
      <c r="N34" s="90">
        <v>1</v>
      </c>
      <c r="O34" s="90">
        <v>5</v>
      </c>
      <c r="P34" s="90">
        <v>2</v>
      </c>
      <c r="Q34" s="90">
        <v>12</v>
      </c>
      <c r="R34" s="91">
        <f t="shared" si="0"/>
        <v>61</v>
      </c>
      <c r="S34" s="32"/>
    </row>
    <row r="35" spans="3:19" x14ac:dyDescent="0.25">
      <c r="C35" s="273" t="s">
        <v>18</v>
      </c>
      <c r="D35" s="3">
        <v>6</v>
      </c>
      <c r="E35" s="4" t="s">
        <v>19</v>
      </c>
      <c r="F35" s="90">
        <v>0</v>
      </c>
      <c r="G35" s="90">
        <v>0</v>
      </c>
      <c r="H35" s="90">
        <v>15</v>
      </c>
      <c r="I35" s="90">
        <v>45</v>
      </c>
      <c r="J35" s="90">
        <v>19</v>
      </c>
      <c r="K35" s="90">
        <v>10</v>
      </c>
      <c r="L35" s="90">
        <v>10</v>
      </c>
      <c r="M35" s="90">
        <v>4</v>
      </c>
      <c r="N35" s="90">
        <v>0</v>
      </c>
      <c r="O35" s="90">
        <v>1</v>
      </c>
      <c r="P35" s="90">
        <v>2</v>
      </c>
      <c r="Q35" s="90">
        <v>3</v>
      </c>
      <c r="R35" s="91">
        <f t="shared" si="0"/>
        <v>109</v>
      </c>
      <c r="S35" s="32"/>
    </row>
    <row r="36" spans="3:19" x14ac:dyDescent="0.25">
      <c r="C36" s="273"/>
      <c r="D36" s="92" t="s">
        <v>20</v>
      </c>
      <c r="E36" s="10" t="s">
        <v>21</v>
      </c>
      <c r="F36" s="90">
        <v>0</v>
      </c>
      <c r="G36" s="90">
        <v>0</v>
      </c>
      <c r="H36" s="90">
        <v>0</v>
      </c>
      <c r="I36" s="90">
        <v>0</v>
      </c>
      <c r="J36" s="90">
        <v>2</v>
      </c>
      <c r="K36" s="90">
        <v>1</v>
      </c>
      <c r="L36" s="90">
        <v>1</v>
      </c>
      <c r="M36" s="90">
        <v>2</v>
      </c>
      <c r="N36" s="90">
        <v>0</v>
      </c>
      <c r="O36" s="90">
        <v>1</v>
      </c>
      <c r="P36" s="90">
        <v>0</v>
      </c>
      <c r="Q36" s="90">
        <v>7</v>
      </c>
      <c r="R36" s="91">
        <f t="shared" si="0"/>
        <v>14</v>
      </c>
      <c r="S36" s="32"/>
    </row>
    <row r="37" spans="3:19" x14ac:dyDescent="0.25">
      <c r="C37" s="273"/>
      <c r="D37" s="3">
        <v>9</v>
      </c>
      <c r="E37" s="4" t="s">
        <v>22</v>
      </c>
      <c r="F37" s="90">
        <v>0</v>
      </c>
      <c r="G37" s="90">
        <v>1</v>
      </c>
      <c r="H37" s="90">
        <v>4</v>
      </c>
      <c r="I37" s="90">
        <v>20</v>
      </c>
      <c r="J37" s="90">
        <v>13</v>
      </c>
      <c r="K37" s="90">
        <v>16</v>
      </c>
      <c r="L37" s="90">
        <v>13</v>
      </c>
      <c r="M37" s="90">
        <v>9</v>
      </c>
      <c r="N37" s="90">
        <v>4</v>
      </c>
      <c r="O37" s="90">
        <v>5</v>
      </c>
      <c r="P37" s="90">
        <v>3</v>
      </c>
      <c r="Q37" s="90">
        <v>15</v>
      </c>
      <c r="R37" s="91">
        <f t="shared" si="0"/>
        <v>103</v>
      </c>
      <c r="S37" s="32"/>
    </row>
    <row r="38" spans="3:19" x14ac:dyDescent="0.25">
      <c r="C38" s="273"/>
      <c r="D38" s="3">
        <v>21</v>
      </c>
      <c r="E38" s="4" t="s">
        <v>23</v>
      </c>
      <c r="F38" s="90">
        <v>0</v>
      </c>
      <c r="G38" s="90">
        <v>1</v>
      </c>
      <c r="H38" s="90">
        <v>7</v>
      </c>
      <c r="I38" s="90">
        <v>20</v>
      </c>
      <c r="J38" s="90">
        <v>8</v>
      </c>
      <c r="K38" s="90">
        <v>11</v>
      </c>
      <c r="L38" s="90">
        <v>6</v>
      </c>
      <c r="M38" s="90">
        <v>5</v>
      </c>
      <c r="N38" s="90">
        <v>3</v>
      </c>
      <c r="O38" s="90">
        <v>2</v>
      </c>
      <c r="P38" s="90">
        <v>3</v>
      </c>
      <c r="Q38" s="90">
        <v>19</v>
      </c>
      <c r="R38" s="91">
        <f t="shared" si="0"/>
        <v>85</v>
      </c>
      <c r="S38" s="32"/>
    </row>
    <row r="39" spans="3:19" x14ac:dyDescent="0.25">
      <c r="C39" s="273"/>
      <c r="D39" s="3">
        <v>33</v>
      </c>
      <c r="E39" s="4" t="s">
        <v>26</v>
      </c>
      <c r="F39" s="90">
        <v>0</v>
      </c>
      <c r="G39" s="90">
        <v>1</v>
      </c>
      <c r="H39" s="90">
        <v>21</v>
      </c>
      <c r="I39" s="90">
        <v>47</v>
      </c>
      <c r="J39" s="90">
        <v>38</v>
      </c>
      <c r="K39" s="90">
        <v>17</v>
      </c>
      <c r="L39" s="90">
        <v>9</v>
      </c>
      <c r="M39" s="90">
        <v>2</v>
      </c>
      <c r="N39" s="90">
        <v>4</v>
      </c>
      <c r="O39" s="90">
        <v>2</v>
      </c>
      <c r="P39" s="90">
        <v>4</v>
      </c>
      <c r="Q39" s="90">
        <v>5</v>
      </c>
      <c r="R39" s="91">
        <f t="shared" si="0"/>
        <v>150</v>
      </c>
      <c r="S39" s="32"/>
    </row>
    <row r="40" spans="3:19" x14ac:dyDescent="0.25">
      <c r="C40" s="273" t="s">
        <v>29</v>
      </c>
      <c r="D40" s="3">
        <v>32</v>
      </c>
      <c r="E40" s="4" t="s">
        <v>30</v>
      </c>
      <c r="F40" s="90">
        <v>0</v>
      </c>
      <c r="G40" s="90">
        <v>0</v>
      </c>
      <c r="H40" s="90">
        <v>34</v>
      </c>
      <c r="I40" s="90">
        <v>73</v>
      </c>
      <c r="J40" s="90">
        <v>37</v>
      </c>
      <c r="K40" s="90">
        <v>23</v>
      </c>
      <c r="L40" s="90">
        <v>11</v>
      </c>
      <c r="M40" s="90">
        <v>6</v>
      </c>
      <c r="N40" s="90">
        <v>6</v>
      </c>
      <c r="O40" s="90">
        <v>1</v>
      </c>
      <c r="P40" s="90">
        <v>3</v>
      </c>
      <c r="Q40" s="90">
        <v>4</v>
      </c>
      <c r="R40" s="91">
        <f t="shared" si="0"/>
        <v>198</v>
      </c>
      <c r="S40" s="32"/>
    </row>
    <row r="41" spans="3:19" x14ac:dyDescent="0.25">
      <c r="C41" s="273"/>
      <c r="D41" s="3">
        <v>31</v>
      </c>
      <c r="E41" s="4" t="s">
        <v>32</v>
      </c>
      <c r="F41" s="90">
        <v>2</v>
      </c>
      <c r="G41" s="90">
        <v>16</v>
      </c>
      <c r="H41" s="90">
        <v>195</v>
      </c>
      <c r="I41" s="90">
        <v>339</v>
      </c>
      <c r="J41" s="90">
        <v>151</v>
      </c>
      <c r="K41" s="90">
        <v>58</v>
      </c>
      <c r="L41" s="90">
        <v>29</v>
      </c>
      <c r="M41" s="90">
        <v>21</v>
      </c>
      <c r="N41" s="90">
        <v>10</v>
      </c>
      <c r="O41" s="90">
        <v>10</v>
      </c>
      <c r="P41" s="90">
        <v>9</v>
      </c>
      <c r="Q41" s="90">
        <v>26</v>
      </c>
      <c r="R41" s="91">
        <f t="shared" si="0"/>
        <v>866</v>
      </c>
      <c r="S41" s="32"/>
    </row>
    <row r="42" spans="3:19" x14ac:dyDescent="0.25">
      <c r="C42" s="273"/>
      <c r="D42" s="3">
        <v>92</v>
      </c>
      <c r="E42" s="4" t="s">
        <v>33</v>
      </c>
      <c r="F42" s="90">
        <v>0</v>
      </c>
      <c r="G42" s="90">
        <v>0</v>
      </c>
      <c r="H42" s="90">
        <v>22</v>
      </c>
      <c r="I42" s="90">
        <v>49</v>
      </c>
      <c r="J42" s="90">
        <v>30</v>
      </c>
      <c r="K42" s="90">
        <v>12</v>
      </c>
      <c r="L42" s="90">
        <v>8</v>
      </c>
      <c r="M42" s="90">
        <v>7</v>
      </c>
      <c r="N42" s="90">
        <v>6</v>
      </c>
      <c r="O42" s="90">
        <v>1</v>
      </c>
      <c r="P42" s="90">
        <v>3</v>
      </c>
      <c r="Q42" s="90">
        <v>9</v>
      </c>
      <c r="R42" s="91">
        <f t="shared" si="0"/>
        <v>147</v>
      </c>
      <c r="S42" s="32"/>
    </row>
    <row r="43" spans="3:19" x14ac:dyDescent="0.25">
      <c r="C43" s="273"/>
      <c r="D43" s="3">
        <v>99</v>
      </c>
      <c r="E43" s="4" t="s">
        <v>34</v>
      </c>
      <c r="F43" s="90">
        <v>0</v>
      </c>
      <c r="G43" s="90">
        <v>1</v>
      </c>
      <c r="H43" s="90">
        <v>13</v>
      </c>
      <c r="I43" s="90">
        <v>21</v>
      </c>
      <c r="J43" s="90">
        <v>7</v>
      </c>
      <c r="K43" s="90">
        <v>8</v>
      </c>
      <c r="L43" s="90">
        <v>6</v>
      </c>
      <c r="M43" s="90">
        <v>3</v>
      </c>
      <c r="N43" s="90">
        <v>4</v>
      </c>
      <c r="O43" s="90">
        <v>1</v>
      </c>
      <c r="P43" s="90">
        <v>3</v>
      </c>
      <c r="Q43" s="90">
        <v>5</v>
      </c>
      <c r="R43" s="91">
        <f t="shared" si="0"/>
        <v>72</v>
      </c>
      <c r="S43" s="32"/>
    </row>
    <row r="44" spans="3:19" x14ac:dyDescent="0.25">
      <c r="C44" s="273" t="s">
        <v>35</v>
      </c>
      <c r="D44" s="3">
        <v>13</v>
      </c>
      <c r="E44" s="4" t="s">
        <v>35</v>
      </c>
      <c r="F44" s="90">
        <v>0</v>
      </c>
      <c r="G44" s="90">
        <v>9</v>
      </c>
      <c r="H44" s="90">
        <v>143</v>
      </c>
      <c r="I44" s="90">
        <v>179</v>
      </c>
      <c r="J44" s="90">
        <v>51</v>
      </c>
      <c r="K44" s="90">
        <v>33</v>
      </c>
      <c r="L44" s="90">
        <v>8</v>
      </c>
      <c r="M44" s="90">
        <v>2</v>
      </c>
      <c r="N44" s="90">
        <v>3</v>
      </c>
      <c r="O44" s="90">
        <v>4</v>
      </c>
      <c r="P44" s="90">
        <v>2</v>
      </c>
      <c r="Q44" s="90">
        <v>10</v>
      </c>
      <c r="R44" s="91">
        <f t="shared" si="0"/>
        <v>444</v>
      </c>
      <c r="S44" s="32"/>
    </row>
    <row r="45" spans="3:19" x14ac:dyDescent="0.25">
      <c r="C45" s="273"/>
      <c r="D45" s="3">
        <v>38</v>
      </c>
      <c r="E45" s="4" t="s">
        <v>36</v>
      </c>
      <c r="F45" s="90">
        <v>0</v>
      </c>
      <c r="G45" s="90">
        <v>0</v>
      </c>
      <c r="H45" s="90">
        <v>6</v>
      </c>
      <c r="I45" s="90">
        <v>30</v>
      </c>
      <c r="J45" s="90">
        <v>23</v>
      </c>
      <c r="K45" s="90">
        <v>20</v>
      </c>
      <c r="L45" s="90">
        <v>16</v>
      </c>
      <c r="M45" s="90">
        <v>13</v>
      </c>
      <c r="N45" s="90">
        <v>9</v>
      </c>
      <c r="O45" s="90">
        <v>8</v>
      </c>
      <c r="P45" s="90">
        <v>9</v>
      </c>
      <c r="Q45" s="90">
        <v>28</v>
      </c>
      <c r="R45" s="91">
        <f t="shared" si="0"/>
        <v>162</v>
      </c>
      <c r="S45" s="32"/>
    </row>
    <row r="46" spans="3:19" x14ac:dyDescent="0.25">
      <c r="C46" s="64" t="s">
        <v>37</v>
      </c>
      <c r="D46" s="3">
        <v>14</v>
      </c>
      <c r="E46" s="4" t="s">
        <v>37</v>
      </c>
      <c r="F46" s="90">
        <v>0</v>
      </c>
      <c r="G46" s="90">
        <v>5</v>
      </c>
      <c r="H46" s="90">
        <v>48</v>
      </c>
      <c r="I46" s="90">
        <v>85</v>
      </c>
      <c r="J46" s="90">
        <v>36</v>
      </c>
      <c r="K46" s="90">
        <v>17</v>
      </c>
      <c r="L46" s="90">
        <v>9</v>
      </c>
      <c r="M46" s="90">
        <v>4</v>
      </c>
      <c r="N46" s="90">
        <v>4</v>
      </c>
      <c r="O46" s="90">
        <v>2</v>
      </c>
      <c r="P46" s="90">
        <v>0</v>
      </c>
      <c r="Q46" s="90">
        <v>3</v>
      </c>
      <c r="R46" s="91">
        <f t="shared" si="0"/>
        <v>213</v>
      </c>
      <c r="S46" s="32"/>
    </row>
    <row r="47" spans="3:19" x14ac:dyDescent="0.25">
      <c r="C47" s="273" t="s">
        <v>38</v>
      </c>
      <c r="D47" s="3">
        <v>28</v>
      </c>
      <c r="E47" s="4" t="s">
        <v>39</v>
      </c>
      <c r="F47" s="90">
        <v>0</v>
      </c>
      <c r="G47" s="90">
        <v>1</v>
      </c>
      <c r="H47" s="90">
        <v>47</v>
      </c>
      <c r="I47" s="90">
        <v>71</v>
      </c>
      <c r="J47" s="90">
        <v>37</v>
      </c>
      <c r="K47" s="90">
        <v>18</v>
      </c>
      <c r="L47" s="90">
        <v>6</v>
      </c>
      <c r="M47" s="90">
        <v>4</v>
      </c>
      <c r="N47" s="90">
        <v>1</v>
      </c>
      <c r="O47" s="90">
        <v>2</v>
      </c>
      <c r="P47" s="90">
        <v>3</v>
      </c>
      <c r="Q47" s="90">
        <v>2</v>
      </c>
      <c r="R47" s="91">
        <f t="shared" si="0"/>
        <v>192</v>
      </c>
      <c r="S47" s="32"/>
    </row>
    <row r="48" spans="3:19" x14ac:dyDescent="0.25">
      <c r="C48" s="273"/>
      <c r="D48" s="3">
        <v>37</v>
      </c>
      <c r="E48" s="4" t="s">
        <v>40</v>
      </c>
      <c r="F48" s="90">
        <v>0</v>
      </c>
      <c r="G48" s="90">
        <v>0</v>
      </c>
      <c r="H48" s="90">
        <v>8</v>
      </c>
      <c r="I48" s="90">
        <v>18</v>
      </c>
      <c r="J48" s="90">
        <v>13</v>
      </c>
      <c r="K48" s="90">
        <v>12</v>
      </c>
      <c r="L48" s="90">
        <v>10</v>
      </c>
      <c r="M48" s="90">
        <v>6</v>
      </c>
      <c r="N48" s="90">
        <v>4</v>
      </c>
      <c r="O48" s="90">
        <v>3</v>
      </c>
      <c r="P48" s="90">
        <v>3</v>
      </c>
      <c r="Q48" s="90">
        <v>17</v>
      </c>
      <c r="R48" s="91">
        <f t="shared" si="0"/>
        <v>94</v>
      </c>
      <c r="S48" s="32"/>
    </row>
    <row r="49" spans="1:19" x14ac:dyDescent="0.25">
      <c r="C49" s="273"/>
      <c r="D49" s="3">
        <v>12</v>
      </c>
      <c r="E49" s="4" t="s">
        <v>41</v>
      </c>
      <c r="F49" s="90">
        <v>0</v>
      </c>
      <c r="G49" s="90">
        <v>3</v>
      </c>
      <c r="H49" s="90">
        <v>28</v>
      </c>
      <c r="I49" s="90">
        <v>62</v>
      </c>
      <c r="J49" s="90">
        <v>28</v>
      </c>
      <c r="K49" s="90">
        <v>13</v>
      </c>
      <c r="L49" s="90">
        <v>9</v>
      </c>
      <c r="M49" s="90">
        <v>2</v>
      </c>
      <c r="N49" s="90">
        <v>3</v>
      </c>
      <c r="O49" s="90">
        <v>1</v>
      </c>
      <c r="P49" s="90">
        <v>0</v>
      </c>
      <c r="Q49" s="90">
        <v>3</v>
      </c>
      <c r="R49" s="91">
        <f t="shared" si="0"/>
        <v>152</v>
      </c>
      <c r="S49" s="32"/>
    </row>
    <row r="50" spans="1:19" x14ac:dyDescent="0.25">
      <c r="C50" s="273"/>
      <c r="D50" s="3">
        <v>36</v>
      </c>
      <c r="E50" s="4" t="s">
        <v>42</v>
      </c>
      <c r="F50" s="90">
        <v>0</v>
      </c>
      <c r="G50" s="90">
        <v>0</v>
      </c>
      <c r="H50" s="90">
        <v>8</v>
      </c>
      <c r="I50" s="90">
        <v>27</v>
      </c>
      <c r="J50" s="90">
        <v>15</v>
      </c>
      <c r="K50" s="90">
        <v>11</v>
      </c>
      <c r="L50" s="90">
        <v>9</v>
      </c>
      <c r="M50" s="90">
        <v>4</v>
      </c>
      <c r="N50" s="90">
        <v>3</v>
      </c>
      <c r="O50" s="90">
        <v>3</v>
      </c>
      <c r="P50" s="90">
        <v>3</v>
      </c>
      <c r="Q50" s="90">
        <v>13</v>
      </c>
      <c r="R50" s="91">
        <f t="shared" si="0"/>
        <v>96</v>
      </c>
      <c r="S50" s="32"/>
    </row>
    <row r="51" spans="1:19" x14ac:dyDescent="0.25">
      <c r="C51" s="273"/>
      <c r="D51" s="3">
        <v>34</v>
      </c>
      <c r="E51" s="4" t="s">
        <v>43</v>
      </c>
      <c r="F51" s="90">
        <v>0</v>
      </c>
      <c r="G51" s="90">
        <v>1</v>
      </c>
      <c r="H51" s="90">
        <v>15</v>
      </c>
      <c r="I51" s="90">
        <v>37</v>
      </c>
      <c r="J51" s="90">
        <v>12</v>
      </c>
      <c r="K51" s="90">
        <v>8</v>
      </c>
      <c r="L51" s="90">
        <v>5</v>
      </c>
      <c r="M51" s="90">
        <v>3</v>
      </c>
      <c r="N51" s="90">
        <v>2</v>
      </c>
      <c r="O51" s="90">
        <v>1</v>
      </c>
      <c r="P51" s="90">
        <v>1</v>
      </c>
      <c r="Q51" s="90">
        <v>3</v>
      </c>
      <c r="R51" s="91">
        <f t="shared" si="0"/>
        <v>88</v>
      </c>
      <c r="S51" s="32"/>
    </row>
    <row r="52" spans="1:19" x14ac:dyDescent="0.25">
      <c r="C52" s="273" t="s">
        <v>44</v>
      </c>
      <c r="D52" s="3">
        <v>53</v>
      </c>
      <c r="E52" s="4" t="s">
        <v>45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1</v>
      </c>
      <c r="M52" s="90">
        <v>6</v>
      </c>
      <c r="N52" s="90">
        <v>4</v>
      </c>
      <c r="O52" s="90">
        <v>5</v>
      </c>
      <c r="P52" s="90">
        <v>2</v>
      </c>
      <c r="Q52" s="90">
        <v>8</v>
      </c>
      <c r="R52" s="91">
        <f t="shared" si="0"/>
        <v>26</v>
      </c>
      <c r="S52" s="32"/>
    </row>
    <row r="53" spans="1:19" x14ac:dyDescent="0.25">
      <c r="C53" s="273"/>
      <c r="D53" s="3">
        <v>86</v>
      </c>
      <c r="E53" s="4" t="s">
        <v>48</v>
      </c>
      <c r="F53" s="90">
        <v>0</v>
      </c>
      <c r="G53" s="90">
        <v>1</v>
      </c>
      <c r="H53" s="90">
        <v>18</v>
      </c>
      <c r="I53" s="90">
        <v>49</v>
      </c>
      <c r="J53" s="90">
        <v>20</v>
      </c>
      <c r="K53" s="90">
        <v>15</v>
      </c>
      <c r="L53" s="90">
        <v>7</v>
      </c>
      <c r="M53" s="90">
        <v>6</v>
      </c>
      <c r="N53" s="90">
        <v>6</v>
      </c>
      <c r="O53" s="90">
        <v>3</v>
      </c>
      <c r="P53" s="90">
        <v>2</v>
      </c>
      <c r="Q53" s="90">
        <v>23</v>
      </c>
      <c r="R53" s="91">
        <f t="shared" si="0"/>
        <v>150</v>
      </c>
      <c r="S53" s="32"/>
    </row>
    <row r="54" spans="1:19" x14ac:dyDescent="0.25">
      <c r="C54" s="273"/>
      <c r="D54" s="3">
        <v>22</v>
      </c>
      <c r="E54" s="4" t="s">
        <v>51</v>
      </c>
      <c r="F54" s="90">
        <v>0</v>
      </c>
      <c r="G54" s="90">
        <v>1</v>
      </c>
      <c r="H54" s="90">
        <v>12</v>
      </c>
      <c r="I54" s="90">
        <v>28</v>
      </c>
      <c r="J54" s="90">
        <v>16</v>
      </c>
      <c r="K54" s="90">
        <v>10</v>
      </c>
      <c r="L54" s="90">
        <v>8</v>
      </c>
      <c r="M54" s="90">
        <v>2</v>
      </c>
      <c r="N54" s="90">
        <v>1</v>
      </c>
      <c r="O54" s="90">
        <v>0</v>
      </c>
      <c r="P54" s="90">
        <v>3</v>
      </c>
      <c r="Q54" s="90">
        <v>1</v>
      </c>
      <c r="R54" s="91">
        <f t="shared" si="0"/>
        <v>82</v>
      </c>
      <c r="S54" s="32"/>
    </row>
    <row r="55" spans="1:19" x14ac:dyDescent="0.25">
      <c r="C55" s="273"/>
      <c r="D55" s="3">
        <v>23</v>
      </c>
      <c r="E55" s="4" t="s">
        <v>52</v>
      </c>
      <c r="F55" s="90">
        <v>0</v>
      </c>
      <c r="G55" s="90">
        <v>2</v>
      </c>
      <c r="H55" s="90">
        <v>25</v>
      </c>
      <c r="I55" s="90">
        <v>69</v>
      </c>
      <c r="J55" s="90">
        <v>30</v>
      </c>
      <c r="K55" s="90">
        <v>17</v>
      </c>
      <c r="L55" s="90">
        <v>12</v>
      </c>
      <c r="M55" s="90">
        <v>10</v>
      </c>
      <c r="N55" s="90">
        <v>7</v>
      </c>
      <c r="O55" s="90">
        <v>5</v>
      </c>
      <c r="P55" s="90">
        <v>1</v>
      </c>
      <c r="Q55" s="90">
        <v>6</v>
      </c>
      <c r="R55" s="91">
        <f t="shared" si="0"/>
        <v>184</v>
      </c>
      <c r="S55" s="32"/>
    </row>
    <row r="56" spans="1:19" x14ac:dyDescent="0.25">
      <c r="C56" s="273"/>
      <c r="D56" s="3">
        <v>24</v>
      </c>
      <c r="E56" s="4" t="s">
        <v>55</v>
      </c>
      <c r="F56" s="90">
        <v>0</v>
      </c>
      <c r="G56" s="90">
        <v>0</v>
      </c>
      <c r="H56" s="90">
        <v>13</v>
      </c>
      <c r="I56" s="90">
        <v>25</v>
      </c>
      <c r="J56" s="90">
        <v>22</v>
      </c>
      <c r="K56" s="90">
        <v>10</v>
      </c>
      <c r="L56" s="90">
        <v>6</v>
      </c>
      <c r="M56" s="90">
        <v>1</v>
      </c>
      <c r="N56" s="90">
        <v>4</v>
      </c>
      <c r="O56" s="90">
        <v>0</v>
      </c>
      <c r="P56" s="90">
        <v>2</v>
      </c>
      <c r="Q56" s="90">
        <v>2</v>
      </c>
      <c r="R56" s="91">
        <f t="shared" si="0"/>
        <v>85</v>
      </c>
      <c r="S56" s="32"/>
    </row>
    <row r="57" spans="1:19" x14ac:dyDescent="0.25">
      <c r="C57" s="273"/>
      <c r="D57" s="3">
        <v>25</v>
      </c>
      <c r="E57" s="4" t="s">
        <v>56</v>
      </c>
      <c r="F57" s="90">
        <v>0</v>
      </c>
      <c r="G57" s="90">
        <v>3</v>
      </c>
      <c r="H57" s="90">
        <v>36</v>
      </c>
      <c r="I57" s="90">
        <v>58</v>
      </c>
      <c r="J57" s="90">
        <v>13</v>
      </c>
      <c r="K57" s="90">
        <v>4</v>
      </c>
      <c r="L57" s="90">
        <v>2</v>
      </c>
      <c r="M57" s="90">
        <v>2</v>
      </c>
      <c r="N57" s="90">
        <v>3</v>
      </c>
      <c r="O57" s="90">
        <v>0</v>
      </c>
      <c r="P57" s="90">
        <v>0</v>
      </c>
      <c r="Q57" s="90">
        <v>3</v>
      </c>
      <c r="R57" s="91">
        <f t="shared" si="0"/>
        <v>124</v>
      </c>
      <c r="S57" s="32"/>
    </row>
    <row r="58" spans="1:19" x14ac:dyDescent="0.25">
      <c r="C58" s="276" t="s">
        <v>5</v>
      </c>
      <c r="D58" s="276"/>
      <c r="E58" s="276"/>
      <c r="F58" s="94">
        <f t="shared" ref="F58:R58" si="1">SUM(F28:F57)</f>
        <v>3</v>
      </c>
      <c r="G58" s="94">
        <f t="shared" si="1"/>
        <v>52</v>
      </c>
      <c r="H58" s="94">
        <f t="shared" si="1"/>
        <v>820</v>
      </c>
      <c r="I58" s="94">
        <f t="shared" si="1"/>
        <v>1550</v>
      </c>
      <c r="J58" s="94">
        <f t="shared" si="1"/>
        <v>774</v>
      </c>
      <c r="K58" s="94">
        <f t="shared" si="1"/>
        <v>439</v>
      </c>
      <c r="L58" s="94">
        <f t="shared" si="1"/>
        <v>248</v>
      </c>
      <c r="M58" s="94">
        <f t="shared" si="1"/>
        <v>162</v>
      </c>
      <c r="N58" s="94">
        <f t="shared" si="1"/>
        <v>122</v>
      </c>
      <c r="O58" s="94">
        <f t="shared" si="1"/>
        <v>80</v>
      </c>
      <c r="P58" s="94">
        <f t="shared" si="1"/>
        <v>70</v>
      </c>
      <c r="Q58" s="94">
        <f t="shared" si="1"/>
        <v>277</v>
      </c>
      <c r="R58" s="94">
        <f t="shared" si="1"/>
        <v>4597</v>
      </c>
      <c r="S58" s="32"/>
    </row>
    <row r="59" spans="1:19" x14ac:dyDescent="0.25">
      <c r="C59" s="33"/>
      <c r="D59" s="33"/>
      <c r="E59" s="33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x14ac:dyDescent="0.25">
      <c r="C60" s="6" t="s">
        <v>176</v>
      </c>
      <c r="F60" s="16"/>
      <c r="G60" s="17"/>
      <c r="H60" s="16"/>
      <c r="I60" s="16"/>
    </row>
    <row r="61" spans="1:19" x14ac:dyDescent="0.25">
      <c r="F61" s="18"/>
      <c r="G61" s="18"/>
      <c r="H61" s="18"/>
    </row>
    <row r="62" spans="1:19" x14ac:dyDescent="0.25"/>
    <row r="63" spans="1:19" s="116" customFormat="1" ht="15.75" x14ac:dyDescent="0.25">
      <c r="A63" s="114"/>
      <c r="C63" s="283" t="s">
        <v>178</v>
      </c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</row>
    <row r="64" spans="1:19" x14ac:dyDescent="0.25">
      <c r="C64" s="7"/>
      <c r="D64" s="7"/>
      <c r="E64" s="8"/>
      <c r="F64" s="8"/>
      <c r="H64" s="8"/>
      <c r="I64" s="9"/>
      <c r="J64" s="8"/>
      <c r="K64" s="9"/>
      <c r="L64" s="8"/>
      <c r="M64" s="9"/>
      <c r="N64" s="8"/>
      <c r="O64" s="9"/>
      <c r="P64" s="8"/>
      <c r="Q64" s="9"/>
      <c r="R64" s="8"/>
    </row>
    <row r="65" spans="3:19" x14ac:dyDescent="0.25">
      <c r="C65" s="93" t="s">
        <v>0</v>
      </c>
      <c r="D65" s="93" t="s">
        <v>1</v>
      </c>
      <c r="E65" s="93" t="s">
        <v>2</v>
      </c>
      <c r="F65" s="93">
        <v>14</v>
      </c>
      <c r="G65" s="93">
        <v>15</v>
      </c>
      <c r="H65" s="93">
        <v>16</v>
      </c>
      <c r="I65" s="93">
        <v>17</v>
      </c>
      <c r="J65" s="93">
        <v>18</v>
      </c>
      <c r="K65" s="93">
        <v>19</v>
      </c>
      <c r="L65" s="93">
        <v>20</v>
      </c>
      <c r="M65" s="93">
        <v>21</v>
      </c>
      <c r="N65" s="93">
        <v>22</v>
      </c>
      <c r="O65" s="93">
        <v>23</v>
      </c>
      <c r="P65" s="93">
        <v>24</v>
      </c>
      <c r="Q65" s="117" t="s">
        <v>157</v>
      </c>
      <c r="R65" s="117" t="s">
        <v>5</v>
      </c>
      <c r="S65" s="33"/>
    </row>
    <row r="66" spans="3:19" x14ac:dyDescent="0.25">
      <c r="C66" s="64" t="s">
        <v>6</v>
      </c>
      <c r="D66" s="3">
        <v>68</v>
      </c>
      <c r="E66" s="4" t="s">
        <v>169</v>
      </c>
      <c r="F66" s="90">
        <v>0</v>
      </c>
      <c r="G66" s="90">
        <v>1</v>
      </c>
      <c r="H66" s="90">
        <v>3</v>
      </c>
      <c r="I66" s="90">
        <v>40</v>
      </c>
      <c r="J66" s="90">
        <v>33</v>
      </c>
      <c r="K66" s="90">
        <v>26</v>
      </c>
      <c r="L66" s="90">
        <v>20</v>
      </c>
      <c r="M66" s="90">
        <v>14</v>
      </c>
      <c r="N66" s="90">
        <v>14</v>
      </c>
      <c r="O66" s="90">
        <v>5</v>
      </c>
      <c r="P66" s="90">
        <v>4</v>
      </c>
      <c r="Q66" s="90">
        <v>24</v>
      </c>
      <c r="R66" s="101">
        <f>SUM(F66:Q66)</f>
        <v>184</v>
      </c>
      <c r="S66" s="32"/>
    </row>
    <row r="67" spans="3:19" x14ac:dyDescent="0.25">
      <c r="C67" s="273" t="s">
        <v>10</v>
      </c>
      <c r="D67" s="3">
        <v>27</v>
      </c>
      <c r="E67" s="4" t="s">
        <v>11</v>
      </c>
      <c r="F67" s="90">
        <v>0</v>
      </c>
      <c r="G67" s="90">
        <v>1</v>
      </c>
      <c r="H67" s="90">
        <v>5</v>
      </c>
      <c r="I67" s="90">
        <v>48</v>
      </c>
      <c r="J67" s="90">
        <v>36</v>
      </c>
      <c r="K67" s="90">
        <v>26</v>
      </c>
      <c r="L67" s="90">
        <v>18</v>
      </c>
      <c r="M67" s="90">
        <v>5</v>
      </c>
      <c r="N67" s="90">
        <v>5</v>
      </c>
      <c r="O67" s="90">
        <v>3</v>
      </c>
      <c r="P67" s="90">
        <v>1</v>
      </c>
      <c r="Q67" s="90">
        <v>7</v>
      </c>
      <c r="R67" s="101">
        <f t="shared" ref="R67:R89" si="2">SUM(F67:Q67)</f>
        <v>155</v>
      </c>
      <c r="S67" s="32"/>
    </row>
    <row r="68" spans="3:19" ht="25.5" x14ac:dyDescent="0.25">
      <c r="C68" s="273"/>
      <c r="D68" s="3" t="s">
        <v>12</v>
      </c>
      <c r="E68" s="4" t="s">
        <v>13</v>
      </c>
      <c r="F68" s="90">
        <v>0</v>
      </c>
      <c r="G68" s="90">
        <v>1</v>
      </c>
      <c r="H68" s="90">
        <v>1</v>
      </c>
      <c r="I68" s="90">
        <v>9</v>
      </c>
      <c r="J68" s="90">
        <v>8</v>
      </c>
      <c r="K68" s="90">
        <v>12</v>
      </c>
      <c r="L68" s="90">
        <v>14</v>
      </c>
      <c r="M68" s="90">
        <v>3</v>
      </c>
      <c r="N68" s="90">
        <v>4</v>
      </c>
      <c r="O68" s="90">
        <v>1</v>
      </c>
      <c r="P68" s="90">
        <v>1</v>
      </c>
      <c r="Q68" s="90">
        <v>8</v>
      </c>
      <c r="R68" s="101">
        <f t="shared" si="2"/>
        <v>62</v>
      </c>
      <c r="S68" s="32"/>
    </row>
    <row r="69" spans="3:19" x14ac:dyDescent="0.25">
      <c r="C69" s="273" t="s">
        <v>18</v>
      </c>
      <c r="D69" s="3">
        <v>6</v>
      </c>
      <c r="E69" s="4" t="s">
        <v>19</v>
      </c>
      <c r="F69" s="90">
        <v>0</v>
      </c>
      <c r="G69" s="90">
        <v>0</v>
      </c>
      <c r="H69" s="90">
        <v>3</v>
      </c>
      <c r="I69" s="90">
        <v>33</v>
      </c>
      <c r="J69" s="90">
        <v>30</v>
      </c>
      <c r="K69" s="90">
        <v>25</v>
      </c>
      <c r="L69" s="90">
        <v>10</v>
      </c>
      <c r="M69" s="90">
        <v>10</v>
      </c>
      <c r="N69" s="90">
        <v>8</v>
      </c>
      <c r="O69" s="90">
        <v>2</v>
      </c>
      <c r="P69" s="90">
        <v>2</v>
      </c>
      <c r="Q69" s="90">
        <v>9</v>
      </c>
      <c r="R69" s="101">
        <f t="shared" si="2"/>
        <v>132</v>
      </c>
      <c r="S69" s="32"/>
    </row>
    <row r="70" spans="3:19" x14ac:dyDescent="0.25">
      <c r="C70" s="273"/>
      <c r="D70" s="3">
        <v>9</v>
      </c>
      <c r="E70" s="4" t="s">
        <v>22</v>
      </c>
      <c r="F70" s="90">
        <v>0</v>
      </c>
      <c r="G70" s="90">
        <v>0</v>
      </c>
      <c r="H70" s="90">
        <v>3</v>
      </c>
      <c r="I70" s="90">
        <v>6</v>
      </c>
      <c r="J70" s="90">
        <v>12</v>
      </c>
      <c r="K70" s="90">
        <v>10</v>
      </c>
      <c r="L70" s="90">
        <v>4</v>
      </c>
      <c r="M70" s="90">
        <v>5</v>
      </c>
      <c r="N70" s="90">
        <v>2</v>
      </c>
      <c r="O70" s="90">
        <v>6</v>
      </c>
      <c r="P70" s="90">
        <v>5</v>
      </c>
      <c r="Q70" s="90">
        <v>11</v>
      </c>
      <c r="R70" s="101">
        <f t="shared" si="2"/>
        <v>64</v>
      </c>
      <c r="S70" s="32"/>
    </row>
    <row r="71" spans="3:19" x14ac:dyDescent="0.25">
      <c r="C71" s="273"/>
      <c r="D71" s="3">
        <v>21</v>
      </c>
      <c r="E71" s="4" t="s">
        <v>23</v>
      </c>
      <c r="F71" s="90">
        <v>0</v>
      </c>
      <c r="G71" s="90">
        <v>1</v>
      </c>
      <c r="H71" s="90">
        <v>0</v>
      </c>
      <c r="I71" s="90">
        <v>6</v>
      </c>
      <c r="J71" s="90">
        <v>3</v>
      </c>
      <c r="K71" s="90">
        <v>2</v>
      </c>
      <c r="L71" s="90">
        <v>3</v>
      </c>
      <c r="M71" s="90">
        <v>7</v>
      </c>
      <c r="N71" s="90">
        <v>2</v>
      </c>
      <c r="O71" s="90">
        <v>3</v>
      </c>
      <c r="P71" s="90">
        <v>2</v>
      </c>
      <c r="Q71" s="90">
        <v>6</v>
      </c>
      <c r="R71" s="101">
        <f t="shared" si="2"/>
        <v>35</v>
      </c>
      <c r="S71" s="32"/>
    </row>
    <row r="72" spans="3:19" x14ac:dyDescent="0.25">
      <c r="C72" s="273"/>
      <c r="D72" s="3">
        <v>33</v>
      </c>
      <c r="E72" s="4" t="s">
        <v>26</v>
      </c>
      <c r="F72" s="90">
        <v>0</v>
      </c>
      <c r="G72" s="90">
        <v>0</v>
      </c>
      <c r="H72" s="90">
        <v>4</v>
      </c>
      <c r="I72" s="90">
        <v>34</v>
      </c>
      <c r="J72" s="90">
        <v>49</v>
      </c>
      <c r="K72" s="90">
        <v>26</v>
      </c>
      <c r="L72" s="90">
        <v>14</v>
      </c>
      <c r="M72" s="90">
        <v>9</v>
      </c>
      <c r="N72" s="90">
        <v>7</v>
      </c>
      <c r="O72" s="90">
        <v>5</v>
      </c>
      <c r="P72" s="90">
        <v>4</v>
      </c>
      <c r="Q72" s="90">
        <v>11</v>
      </c>
      <c r="R72" s="101">
        <f t="shared" si="2"/>
        <v>163</v>
      </c>
      <c r="S72" s="32"/>
    </row>
    <row r="73" spans="3:19" x14ac:dyDescent="0.25">
      <c r="C73" s="273" t="s">
        <v>29</v>
      </c>
      <c r="D73" s="3">
        <v>32</v>
      </c>
      <c r="E73" s="4" t="s">
        <v>30</v>
      </c>
      <c r="F73" s="90">
        <v>0</v>
      </c>
      <c r="G73" s="90">
        <v>0</v>
      </c>
      <c r="H73" s="90">
        <v>5</v>
      </c>
      <c r="I73" s="90">
        <v>54</v>
      </c>
      <c r="J73" s="90">
        <v>49</v>
      </c>
      <c r="K73" s="90">
        <v>27</v>
      </c>
      <c r="L73" s="90">
        <v>23</v>
      </c>
      <c r="M73" s="90">
        <v>14</v>
      </c>
      <c r="N73" s="90">
        <v>10</v>
      </c>
      <c r="O73" s="90">
        <v>6</v>
      </c>
      <c r="P73" s="90">
        <v>5</v>
      </c>
      <c r="Q73" s="90">
        <v>14</v>
      </c>
      <c r="R73" s="101">
        <f t="shared" si="2"/>
        <v>207</v>
      </c>
      <c r="S73" s="32"/>
    </row>
    <row r="74" spans="3:19" x14ac:dyDescent="0.25">
      <c r="C74" s="273"/>
      <c r="D74" s="3">
        <v>31</v>
      </c>
      <c r="E74" s="4" t="s">
        <v>32</v>
      </c>
      <c r="F74" s="90">
        <v>0</v>
      </c>
      <c r="G74" s="90">
        <v>3</v>
      </c>
      <c r="H74" s="90">
        <v>46</v>
      </c>
      <c r="I74" s="90">
        <v>156</v>
      </c>
      <c r="J74" s="90">
        <v>96</v>
      </c>
      <c r="K74" s="90">
        <v>45</v>
      </c>
      <c r="L74" s="90">
        <v>28</v>
      </c>
      <c r="M74" s="90">
        <v>21</v>
      </c>
      <c r="N74" s="90">
        <v>15</v>
      </c>
      <c r="O74" s="90">
        <v>6</v>
      </c>
      <c r="P74" s="90">
        <v>5</v>
      </c>
      <c r="Q74" s="90">
        <v>16</v>
      </c>
      <c r="R74" s="101">
        <f t="shared" si="2"/>
        <v>437</v>
      </c>
      <c r="S74" s="32"/>
    </row>
    <row r="75" spans="3:19" x14ac:dyDescent="0.25">
      <c r="C75" s="273"/>
      <c r="D75" s="3">
        <v>92</v>
      </c>
      <c r="E75" s="4" t="s">
        <v>33</v>
      </c>
      <c r="F75" s="90">
        <v>0</v>
      </c>
      <c r="G75" s="90">
        <v>2</v>
      </c>
      <c r="H75" s="90">
        <v>6</v>
      </c>
      <c r="I75" s="90">
        <v>34</v>
      </c>
      <c r="J75" s="90">
        <v>39</v>
      </c>
      <c r="K75" s="90">
        <v>14</v>
      </c>
      <c r="L75" s="90">
        <v>15</v>
      </c>
      <c r="M75" s="90">
        <v>4</v>
      </c>
      <c r="N75" s="90">
        <v>8</v>
      </c>
      <c r="O75" s="90">
        <v>1</v>
      </c>
      <c r="P75" s="90">
        <v>2</v>
      </c>
      <c r="Q75" s="90">
        <v>7</v>
      </c>
      <c r="R75" s="101">
        <f t="shared" si="2"/>
        <v>132</v>
      </c>
      <c r="S75" s="32"/>
    </row>
    <row r="76" spans="3:19" x14ac:dyDescent="0.25">
      <c r="C76" s="273"/>
      <c r="D76" s="3">
        <v>99</v>
      </c>
      <c r="E76" s="4" t="s">
        <v>34</v>
      </c>
      <c r="F76" s="90">
        <v>0</v>
      </c>
      <c r="G76" s="90">
        <v>0</v>
      </c>
      <c r="H76" s="90">
        <v>2</v>
      </c>
      <c r="I76" s="90">
        <v>9</v>
      </c>
      <c r="J76" s="90">
        <v>17</v>
      </c>
      <c r="K76" s="90">
        <v>10</v>
      </c>
      <c r="L76" s="90">
        <v>6</v>
      </c>
      <c r="M76" s="90">
        <v>3</v>
      </c>
      <c r="N76" s="90">
        <v>1</v>
      </c>
      <c r="O76" s="90">
        <v>2</v>
      </c>
      <c r="P76" s="90">
        <v>1</v>
      </c>
      <c r="Q76" s="90">
        <v>7</v>
      </c>
      <c r="R76" s="101">
        <f t="shared" si="2"/>
        <v>58</v>
      </c>
      <c r="S76" s="32"/>
    </row>
    <row r="77" spans="3:19" x14ac:dyDescent="0.25">
      <c r="C77" s="273" t="s">
        <v>35</v>
      </c>
      <c r="D77" s="3">
        <v>13</v>
      </c>
      <c r="E77" s="4" t="s">
        <v>35</v>
      </c>
      <c r="F77" s="90">
        <v>0</v>
      </c>
      <c r="G77" s="90">
        <v>1</v>
      </c>
      <c r="H77" s="90">
        <v>17</v>
      </c>
      <c r="I77" s="90">
        <v>123</v>
      </c>
      <c r="J77" s="90">
        <v>72</v>
      </c>
      <c r="K77" s="90">
        <v>38</v>
      </c>
      <c r="L77" s="90">
        <v>19</v>
      </c>
      <c r="M77" s="90">
        <v>14</v>
      </c>
      <c r="N77" s="90">
        <v>4</v>
      </c>
      <c r="O77" s="90">
        <v>5</v>
      </c>
      <c r="P77" s="90">
        <v>1</v>
      </c>
      <c r="Q77" s="90">
        <v>10</v>
      </c>
      <c r="R77" s="101">
        <f t="shared" si="2"/>
        <v>304</v>
      </c>
      <c r="S77" s="32"/>
    </row>
    <row r="78" spans="3:19" x14ac:dyDescent="0.25">
      <c r="C78" s="273"/>
      <c r="D78" s="3">
        <v>38</v>
      </c>
      <c r="E78" s="4" t="s">
        <v>36</v>
      </c>
      <c r="F78" s="90">
        <v>0</v>
      </c>
      <c r="G78" s="90">
        <v>1</v>
      </c>
      <c r="H78" s="90">
        <v>0</v>
      </c>
      <c r="I78" s="90">
        <v>14</v>
      </c>
      <c r="J78" s="90">
        <v>17</v>
      </c>
      <c r="K78" s="90">
        <v>21</v>
      </c>
      <c r="L78" s="90">
        <v>18</v>
      </c>
      <c r="M78" s="90">
        <v>20</v>
      </c>
      <c r="N78" s="90">
        <v>10</v>
      </c>
      <c r="O78" s="90">
        <v>12</v>
      </c>
      <c r="P78" s="90">
        <v>10</v>
      </c>
      <c r="Q78" s="90">
        <v>49</v>
      </c>
      <c r="R78" s="101">
        <f t="shared" si="2"/>
        <v>172</v>
      </c>
      <c r="S78" s="32"/>
    </row>
    <row r="79" spans="3:19" x14ac:dyDescent="0.25">
      <c r="C79" s="64" t="s">
        <v>37</v>
      </c>
      <c r="D79" s="3">
        <v>14</v>
      </c>
      <c r="E79" s="4" t="s">
        <v>37</v>
      </c>
      <c r="F79" s="90">
        <v>0</v>
      </c>
      <c r="G79" s="90">
        <v>0</v>
      </c>
      <c r="H79" s="90">
        <v>14</v>
      </c>
      <c r="I79" s="90">
        <v>55</v>
      </c>
      <c r="J79" s="90">
        <v>45</v>
      </c>
      <c r="K79" s="90">
        <v>22</v>
      </c>
      <c r="L79" s="90">
        <v>20</v>
      </c>
      <c r="M79" s="90">
        <v>5</v>
      </c>
      <c r="N79" s="90">
        <v>4</v>
      </c>
      <c r="O79" s="90">
        <v>4</v>
      </c>
      <c r="P79" s="90">
        <v>2</v>
      </c>
      <c r="Q79" s="90">
        <v>5</v>
      </c>
      <c r="R79" s="101">
        <f t="shared" si="2"/>
        <v>176</v>
      </c>
      <c r="S79" s="32"/>
    </row>
    <row r="80" spans="3:19" x14ac:dyDescent="0.25">
      <c r="C80" s="273" t="s">
        <v>38</v>
      </c>
      <c r="D80" s="3">
        <v>28</v>
      </c>
      <c r="E80" s="4" t="s">
        <v>39</v>
      </c>
      <c r="F80" s="90">
        <v>0</v>
      </c>
      <c r="G80" s="90">
        <v>2</v>
      </c>
      <c r="H80" s="90">
        <v>11</v>
      </c>
      <c r="I80" s="90">
        <v>41</v>
      </c>
      <c r="J80" s="90">
        <v>33</v>
      </c>
      <c r="K80" s="90">
        <v>13</v>
      </c>
      <c r="L80" s="90">
        <v>11</v>
      </c>
      <c r="M80" s="90">
        <v>5</v>
      </c>
      <c r="N80" s="90">
        <v>6</v>
      </c>
      <c r="O80" s="90">
        <v>3</v>
      </c>
      <c r="P80" s="90">
        <v>3</v>
      </c>
      <c r="Q80" s="90">
        <v>11</v>
      </c>
      <c r="R80" s="101">
        <f t="shared" si="2"/>
        <v>139</v>
      </c>
      <c r="S80" s="32"/>
    </row>
    <row r="81" spans="3:19" x14ac:dyDescent="0.25">
      <c r="C81" s="273"/>
      <c r="D81" s="3">
        <v>37</v>
      </c>
      <c r="E81" s="4" t="s">
        <v>40</v>
      </c>
      <c r="F81" s="90">
        <v>0</v>
      </c>
      <c r="G81" s="90">
        <v>0</v>
      </c>
      <c r="H81" s="90">
        <v>1</v>
      </c>
      <c r="I81" s="90">
        <v>11</v>
      </c>
      <c r="J81" s="90">
        <v>10</v>
      </c>
      <c r="K81" s="90">
        <v>4</v>
      </c>
      <c r="L81" s="90">
        <v>9</v>
      </c>
      <c r="M81" s="90">
        <v>12</v>
      </c>
      <c r="N81" s="90">
        <v>6</v>
      </c>
      <c r="O81" s="90">
        <v>4</v>
      </c>
      <c r="P81" s="90">
        <v>4</v>
      </c>
      <c r="Q81" s="90">
        <v>17</v>
      </c>
      <c r="R81" s="101">
        <f t="shared" si="2"/>
        <v>78</v>
      </c>
      <c r="S81" s="32"/>
    </row>
    <row r="82" spans="3:19" x14ac:dyDescent="0.25">
      <c r="C82" s="273"/>
      <c r="D82" s="3">
        <v>12</v>
      </c>
      <c r="E82" s="4" t="s">
        <v>41</v>
      </c>
      <c r="F82" s="90">
        <v>1</v>
      </c>
      <c r="G82" s="90">
        <v>0</v>
      </c>
      <c r="H82" s="90">
        <v>12</v>
      </c>
      <c r="I82" s="90">
        <v>40</v>
      </c>
      <c r="J82" s="90">
        <v>24</v>
      </c>
      <c r="K82" s="90">
        <v>11</v>
      </c>
      <c r="L82" s="90">
        <v>14</v>
      </c>
      <c r="M82" s="90">
        <v>5</v>
      </c>
      <c r="N82" s="90">
        <v>2</v>
      </c>
      <c r="O82" s="90">
        <v>8</v>
      </c>
      <c r="P82" s="90">
        <v>1</v>
      </c>
      <c r="Q82" s="90">
        <v>7</v>
      </c>
      <c r="R82" s="101">
        <f t="shared" si="2"/>
        <v>125</v>
      </c>
      <c r="S82" s="32"/>
    </row>
    <row r="83" spans="3:19" x14ac:dyDescent="0.25">
      <c r="C83" s="273"/>
      <c r="D83" s="3">
        <v>36</v>
      </c>
      <c r="E83" s="4" t="s">
        <v>42</v>
      </c>
      <c r="F83" s="90">
        <v>0</v>
      </c>
      <c r="G83" s="90">
        <v>0</v>
      </c>
      <c r="H83" s="90">
        <v>4</v>
      </c>
      <c r="I83" s="90">
        <v>5</v>
      </c>
      <c r="J83" s="90">
        <v>8</v>
      </c>
      <c r="K83" s="90">
        <v>10</v>
      </c>
      <c r="L83" s="90">
        <v>7</v>
      </c>
      <c r="M83" s="90">
        <v>8</v>
      </c>
      <c r="N83" s="90">
        <v>3</v>
      </c>
      <c r="O83" s="90">
        <v>2</v>
      </c>
      <c r="P83" s="90">
        <v>2</v>
      </c>
      <c r="Q83" s="90">
        <v>11</v>
      </c>
      <c r="R83" s="101">
        <f t="shared" si="2"/>
        <v>60</v>
      </c>
      <c r="S83" s="32"/>
    </row>
    <row r="84" spans="3:19" x14ac:dyDescent="0.25">
      <c r="C84" s="273" t="s">
        <v>44</v>
      </c>
      <c r="D84" s="3">
        <v>53</v>
      </c>
      <c r="E84" s="4" t="s">
        <v>45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1</v>
      </c>
      <c r="L84" s="90">
        <v>1</v>
      </c>
      <c r="M84" s="90">
        <v>4</v>
      </c>
      <c r="N84" s="90">
        <v>6</v>
      </c>
      <c r="O84" s="90">
        <v>5</v>
      </c>
      <c r="P84" s="90">
        <v>3</v>
      </c>
      <c r="Q84" s="90">
        <v>11</v>
      </c>
      <c r="R84" s="101">
        <f t="shared" si="2"/>
        <v>31</v>
      </c>
      <c r="S84" s="32"/>
    </row>
    <row r="85" spans="3:19" x14ac:dyDescent="0.25">
      <c r="C85" s="273"/>
      <c r="D85" s="3">
        <v>16</v>
      </c>
      <c r="E85" s="4" t="s">
        <v>47</v>
      </c>
      <c r="F85" s="90">
        <v>0</v>
      </c>
      <c r="G85" s="90">
        <v>0</v>
      </c>
      <c r="H85" s="90">
        <v>10</v>
      </c>
      <c r="I85" s="90">
        <v>39</v>
      </c>
      <c r="J85" s="90">
        <v>16</v>
      </c>
      <c r="K85" s="90">
        <v>8</v>
      </c>
      <c r="L85" s="90">
        <v>5</v>
      </c>
      <c r="M85" s="90">
        <v>3</v>
      </c>
      <c r="N85" s="90">
        <v>3</v>
      </c>
      <c r="O85" s="90">
        <v>3</v>
      </c>
      <c r="P85" s="90">
        <v>0</v>
      </c>
      <c r="Q85" s="90">
        <v>3</v>
      </c>
      <c r="R85" s="101">
        <f t="shared" si="2"/>
        <v>90</v>
      </c>
      <c r="S85" s="32"/>
    </row>
    <row r="86" spans="3:19" x14ac:dyDescent="0.25">
      <c r="C86" s="273"/>
      <c r="D86" s="3">
        <v>86</v>
      </c>
      <c r="E86" s="4" t="s">
        <v>48</v>
      </c>
      <c r="F86" s="90">
        <v>0</v>
      </c>
      <c r="G86" s="90">
        <v>0</v>
      </c>
      <c r="H86" s="90">
        <v>4</v>
      </c>
      <c r="I86" s="90">
        <v>20</v>
      </c>
      <c r="J86" s="90">
        <v>13</v>
      </c>
      <c r="K86" s="90">
        <v>10</v>
      </c>
      <c r="L86" s="90">
        <v>10</v>
      </c>
      <c r="M86" s="90">
        <v>9</v>
      </c>
      <c r="N86" s="90">
        <v>8</v>
      </c>
      <c r="O86" s="90">
        <v>5</v>
      </c>
      <c r="P86" s="90">
        <v>9</v>
      </c>
      <c r="Q86" s="90">
        <v>23</v>
      </c>
      <c r="R86" s="101">
        <f t="shared" si="2"/>
        <v>111</v>
      </c>
      <c r="S86" s="32"/>
    </row>
    <row r="87" spans="3:19" x14ac:dyDescent="0.25">
      <c r="C87" s="273"/>
      <c r="D87" s="3">
        <v>22</v>
      </c>
      <c r="E87" s="4" t="s">
        <v>51</v>
      </c>
      <c r="F87" s="90">
        <v>0</v>
      </c>
      <c r="G87" s="90">
        <v>0</v>
      </c>
      <c r="H87" s="90">
        <v>3</v>
      </c>
      <c r="I87" s="90">
        <v>11</v>
      </c>
      <c r="J87" s="90">
        <v>10</v>
      </c>
      <c r="K87" s="90">
        <v>8</v>
      </c>
      <c r="L87" s="90">
        <v>13</v>
      </c>
      <c r="M87" s="90">
        <v>2</v>
      </c>
      <c r="N87" s="90">
        <v>1</v>
      </c>
      <c r="O87" s="90">
        <v>2</v>
      </c>
      <c r="P87" s="90">
        <v>1</v>
      </c>
      <c r="Q87" s="90">
        <v>2</v>
      </c>
      <c r="R87" s="101">
        <f t="shared" si="2"/>
        <v>53</v>
      </c>
      <c r="S87" s="32"/>
    </row>
    <row r="88" spans="3:19" x14ac:dyDescent="0.25">
      <c r="C88" s="273"/>
      <c r="D88" s="3">
        <v>23</v>
      </c>
      <c r="E88" s="4" t="s">
        <v>52</v>
      </c>
      <c r="F88" s="90">
        <v>0</v>
      </c>
      <c r="G88" s="90">
        <v>0</v>
      </c>
      <c r="H88" s="90">
        <v>3</v>
      </c>
      <c r="I88" s="90">
        <v>34</v>
      </c>
      <c r="J88" s="90">
        <v>38</v>
      </c>
      <c r="K88" s="90">
        <v>19</v>
      </c>
      <c r="L88" s="90">
        <v>7</v>
      </c>
      <c r="M88" s="90">
        <v>7</v>
      </c>
      <c r="N88" s="90">
        <v>7</v>
      </c>
      <c r="O88" s="90">
        <v>3</v>
      </c>
      <c r="P88" s="90">
        <v>4</v>
      </c>
      <c r="Q88" s="90">
        <v>9</v>
      </c>
      <c r="R88" s="101">
        <f t="shared" si="2"/>
        <v>131</v>
      </c>
      <c r="S88" s="32"/>
    </row>
    <row r="89" spans="3:19" x14ac:dyDescent="0.25">
      <c r="C89" s="273"/>
      <c r="D89" s="3">
        <v>24</v>
      </c>
      <c r="E89" s="4" t="s">
        <v>55</v>
      </c>
      <c r="F89" s="90">
        <v>0</v>
      </c>
      <c r="G89" s="90">
        <v>0</v>
      </c>
      <c r="H89" s="90">
        <v>2</v>
      </c>
      <c r="I89" s="90">
        <v>24</v>
      </c>
      <c r="J89" s="90">
        <v>22</v>
      </c>
      <c r="K89" s="90">
        <v>15</v>
      </c>
      <c r="L89" s="90">
        <v>6</v>
      </c>
      <c r="M89" s="90">
        <v>4</v>
      </c>
      <c r="N89" s="90">
        <v>3</v>
      </c>
      <c r="O89" s="90">
        <v>0</v>
      </c>
      <c r="P89" s="90">
        <v>1</v>
      </c>
      <c r="Q89" s="90">
        <v>7</v>
      </c>
      <c r="R89" s="101">
        <f t="shared" si="2"/>
        <v>84</v>
      </c>
      <c r="S89" s="32"/>
    </row>
    <row r="90" spans="3:19" x14ac:dyDescent="0.25">
      <c r="C90" s="276" t="s">
        <v>5</v>
      </c>
      <c r="D90" s="276"/>
      <c r="E90" s="276"/>
      <c r="F90" s="94">
        <f t="shared" ref="F90:R90" si="3">SUM(F66:F89)</f>
        <v>1</v>
      </c>
      <c r="G90" s="94">
        <f t="shared" si="3"/>
        <v>13</v>
      </c>
      <c r="H90" s="94">
        <f t="shared" si="3"/>
        <v>159</v>
      </c>
      <c r="I90" s="94">
        <f t="shared" si="3"/>
        <v>846</v>
      </c>
      <c r="J90" s="94">
        <f t="shared" si="3"/>
        <v>680</v>
      </c>
      <c r="K90" s="94">
        <f t="shared" si="3"/>
        <v>403</v>
      </c>
      <c r="L90" s="94">
        <f t="shared" si="3"/>
        <v>295</v>
      </c>
      <c r="M90" s="94">
        <f t="shared" si="3"/>
        <v>193</v>
      </c>
      <c r="N90" s="94">
        <f t="shared" si="3"/>
        <v>139</v>
      </c>
      <c r="O90" s="94">
        <f t="shared" si="3"/>
        <v>96</v>
      </c>
      <c r="P90" s="94">
        <f t="shared" si="3"/>
        <v>73</v>
      </c>
      <c r="Q90" s="94">
        <f t="shared" si="3"/>
        <v>285</v>
      </c>
      <c r="R90" s="94">
        <f t="shared" si="3"/>
        <v>3183</v>
      </c>
      <c r="S90" s="32"/>
    </row>
    <row r="91" spans="3:19" x14ac:dyDescent="0.25">
      <c r="C91" s="30"/>
      <c r="D91" s="21"/>
      <c r="E91" s="22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</row>
    <row r="92" spans="3:19" x14ac:dyDescent="0.25">
      <c r="C92" s="6" t="s">
        <v>176</v>
      </c>
      <c r="D92" s="21"/>
      <c r="E92" s="22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</row>
    <row r="93" spans="3:19" x14ac:dyDescent="0.25">
      <c r="C93" s="30"/>
      <c r="D93" s="34"/>
      <c r="E93" s="3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</row>
    <row r="94" spans="3:19" hidden="1" x14ac:dyDescent="0.25"/>
    <row r="95" spans="3:19" hidden="1" x14ac:dyDescent="0.25"/>
    <row r="96" spans="3:1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password="CD78" sheet="1" objects="1" scenarios="1"/>
  <mergeCells count="19">
    <mergeCell ref="C84:C89"/>
    <mergeCell ref="C90:E90"/>
    <mergeCell ref="C63:S63"/>
    <mergeCell ref="C28:C31"/>
    <mergeCell ref="C32:C33"/>
    <mergeCell ref="C35:C39"/>
    <mergeCell ref="C40:C43"/>
    <mergeCell ref="C44:C45"/>
    <mergeCell ref="C47:C51"/>
    <mergeCell ref="C52:C57"/>
    <mergeCell ref="C58:E58"/>
    <mergeCell ref="C67:C68"/>
    <mergeCell ref="C69:C72"/>
    <mergeCell ref="C73:C76"/>
    <mergeCell ref="C77:C78"/>
    <mergeCell ref="C80:C83"/>
    <mergeCell ref="B1:S1"/>
    <mergeCell ref="C7:R7"/>
    <mergeCell ref="C25:R25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>
                  <from>
                    <xdr:col>2</xdr:col>
                    <xdr:colOff>19050</xdr:colOff>
                    <xdr:row>3</xdr:row>
                    <xdr:rowOff>19050</xdr:rowOff>
                  </from>
                  <to>
                    <xdr:col>4</xdr:col>
                    <xdr:colOff>2400300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94"/>
  <sheetViews>
    <sheetView showGridLines="0" showZeros="0"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9" customWidth="1"/>
    <col min="2" max="2" width="5.7109375" style="1" customWidth="1"/>
    <col min="3" max="3" width="23.5703125" style="1" customWidth="1"/>
    <col min="4" max="4" width="4.42578125" style="1" hidden="1" customWidth="1"/>
    <col min="5" max="5" width="51.42578125" style="1" customWidth="1"/>
    <col min="6" max="6" width="7.7109375" style="87" customWidth="1"/>
    <col min="7" max="7" width="7.7109375" style="1" customWidth="1"/>
    <col min="8" max="8" width="9.7109375" style="1" customWidth="1"/>
    <col min="9" max="9" width="9.5703125" style="1" bestFit="1" customWidth="1"/>
    <col min="10" max="10" width="10" style="1" bestFit="1" customWidth="1"/>
    <col min="11" max="12" width="7.7109375" style="1" customWidth="1"/>
    <col min="13" max="13" width="5.7109375" style="1" customWidth="1"/>
    <col min="14" max="21" width="11.42578125" style="1" hidden="1" customWidth="1"/>
    <col min="22" max="22" width="0" style="1" hidden="1" customWidth="1"/>
    <col min="23" max="16384" width="11.42578125" style="1" hidden="1"/>
  </cols>
  <sheetData>
    <row r="1" spans="1:13" s="125" customFormat="1" ht="26.25" customHeight="1" x14ac:dyDescent="0.25">
      <c r="A1" s="124"/>
      <c r="B1" s="272" t="s">
        <v>179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x14ac:dyDescent="0.25"/>
    <row r="3" spans="1:13" ht="15.75" x14ac:dyDescent="0.25">
      <c r="C3" s="245" t="s">
        <v>163</v>
      </c>
      <c r="D3" s="112"/>
      <c r="E3" s="112"/>
    </row>
    <row r="4" spans="1:13" x14ac:dyDescent="0.25"/>
    <row r="5" spans="1:13" x14ac:dyDescent="0.25">
      <c r="F5" s="246">
        <v>1</v>
      </c>
      <c r="G5" s="29" t="str">
        <f>VLOOKUP(F5,CONVENCIONES!B19:C49,2,FALSE)</f>
        <v>Administración del Medio Ambiente</v>
      </c>
    </row>
    <row r="6" spans="1:13" x14ac:dyDescent="0.2">
      <c r="G6" s="126"/>
      <c r="H6" s="126"/>
      <c r="I6" s="126"/>
    </row>
    <row r="7" spans="1:13" x14ac:dyDescent="0.25">
      <c r="F7" s="1"/>
      <c r="G7" s="87"/>
    </row>
    <row r="8" spans="1:13" ht="15.75" x14ac:dyDescent="0.25">
      <c r="F8" s="1"/>
      <c r="G8" s="87"/>
      <c r="H8" s="285" t="s">
        <v>180</v>
      </c>
      <c r="I8" s="285"/>
      <c r="J8" s="285"/>
    </row>
    <row r="9" spans="1:13" x14ac:dyDescent="0.2">
      <c r="F9" s="1"/>
      <c r="G9" s="87"/>
      <c r="H9" s="126"/>
      <c r="I9" s="126"/>
      <c r="J9" s="126"/>
    </row>
    <row r="10" spans="1:13" x14ac:dyDescent="0.25">
      <c r="F10" s="1"/>
      <c r="G10" s="87"/>
      <c r="H10" s="135" t="s">
        <v>64</v>
      </c>
      <c r="I10" s="136" t="s">
        <v>71</v>
      </c>
      <c r="J10" s="136" t="s">
        <v>72</v>
      </c>
    </row>
    <row r="11" spans="1:13" x14ac:dyDescent="0.2">
      <c r="F11" s="1"/>
      <c r="G11" s="87"/>
      <c r="H11" s="127" t="s">
        <v>65</v>
      </c>
      <c r="I11" s="128">
        <v>806</v>
      </c>
      <c r="J11" s="128">
        <v>591</v>
      </c>
    </row>
    <row r="12" spans="1:13" x14ac:dyDescent="0.2">
      <c r="F12" s="1"/>
      <c r="G12" s="87"/>
      <c r="H12" s="127" t="s">
        <v>66</v>
      </c>
      <c r="I12" s="128">
        <v>1919</v>
      </c>
      <c r="J12" s="128">
        <v>1353</v>
      </c>
    </row>
    <row r="13" spans="1:13" x14ac:dyDescent="0.2">
      <c r="F13" s="1"/>
      <c r="G13" s="87"/>
      <c r="H13" s="127" t="s">
        <v>67</v>
      </c>
      <c r="I13" s="128">
        <v>1077</v>
      </c>
      <c r="J13" s="128">
        <v>729</v>
      </c>
    </row>
    <row r="14" spans="1:13" x14ac:dyDescent="0.2">
      <c r="F14" s="1"/>
      <c r="G14" s="87"/>
      <c r="H14" s="127" t="s">
        <v>68</v>
      </c>
      <c r="I14" s="128">
        <v>652</v>
      </c>
      <c r="J14" s="128">
        <v>409</v>
      </c>
    </row>
    <row r="15" spans="1:13" x14ac:dyDescent="0.2">
      <c r="F15" s="1"/>
      <c r="G15" s="87"/>
      <c r="H15" s="127" t="s">
        <v>69</v>
      </c>
      <c r="I15" s="128">
        <v>112</v>
      </c>
      <c r="J15" s="128">
        <v>76</v>
      </c>
    </row>
    <row r="16" spans="1:13" x14ac:dyDescent="0.2">
      <c r="F16" s="1"/>
      <c r="G16" s="87"/>
      <c r="H16" s="127" t="s">
        <v>70</v>
      </c>
      <c r="I16" s="128">
        <v>31</v>
      </c>
      <c r="J16" s="128">
        <v>25</v>
      </c>
    </row>
    <row r="17" spans="1:12" x14ac:dyDescent="0.2">
      <c r="F17" s="1"/>
      <c r="G17" s="87"/>
      <c r="H17" s="137" t="s">
        <v>5</v>
      </c>
      <c r="I17" s="138">
        <f>SUM(I11:I16)</f>
        <v>4597</v>
      </c>
      <c r="J17" s="138">
        <f>SUM(J11:J16)</f>
        <v>3183</v>
      </c>
    </row>
    <row r="18" spans="1:12" x14ac:dyDescent="0.2">
      <c r="F18" s="1"/>
      <c r="G18" s="87"/>
      <c r="H18" s="126"/>
      <c r="I18" s="126"/>
      <c r="J18" s="126"/>
    </row>
    <row r="19" spans="1:12" x14ac:dyDescent="0.25">
      <c r="B19" s="29"/>
      <c r="C19" s="25">
        <f>VLOOKUP($G$5,$E$26:$K$56,2,FALSE)</f>
        <v>32</v>
      </c>
      <c r="D19" s="25">
        <f>VLOOKUP($G$5,$E$26:$K$56,3,FALSE)</f>
        <v>86</v>
      </c>
      <c r="E19" s="25">
        <f>VLOOKUP($G$5,$E$26:$K$56,4,FALSE)</f>
        <v>43</v>
      </c>
      <c r="F19" s="25">
        <f>VLOOKUP($G$5,$E$26:$K$56,5,FALSE)</f>
        <v>19</v>
      </c>
      <c r="G19" s="25">
        <f>VLOOKUP($G$5,$E$26:$K$56,6,FALSE)</f>
        <v>2</v>
      </c>
      <c r="H19" s="2">
        <f>VLOOKUP($G$5,$E$26:$K$56,7,FALSE)</f>
        <v>0</v>
      </c>
    </row>
    <row r="20" spans="1:12" x14ac:dyDescent="0.25">
      <c r="B20" s="29"/>
      <c r="C20" s="25">
        <f>VLOOKUP($G$5,$E$65:$K$89,2,FALSE)</f>
        <v>36</v>
      </c>
      <c r="D20" s="25">
        <f>VLOOKUP($G$5,$E$65:$K$89,3,FALSE)</f>
        <v>67</v>
      </c>
      <c r="E20" s="25">
        <f>VLOOKUP($G$5,$E$65:$K$89,4,FALSE)</f>
        <v>33</v>
      </c>
      <c r="F20" s="25">
        <f>VLOOKUP($G$5,$E$65:$K$89,5,FALSE)</f>
        <v>16</v>
      </c>
      <c r="G20" s="25">
        <f>VLOOKUP($G$5,$E$65:$K$89,6,FALSE)</f>
        <v>3</v>
      </c>
      <c r="H20" s="2">
        <f>VLOOKUP($G$5,$E$65:$K$89,7,FALSE)</f>
        <v>0</v>
      </c>
    </row>
    <row r="21" spans="1:12" x14ac:dyDescent="0.25"/>
    <row r="22" spans="1:12" s="115" customFormat="1" ht="15.75" x14ac:dyDescent="0.25">
      <c r="A22" s="134"/>
      <c r="C22" s="279" t="s">
        <v>181</v>
      </c>
      <c r="D22" s="279"/>
      <c r="E22" s="279"/>
      <c r="F22" s="279"/>
      <c r="G22" s="279"/>
      <c r="H22" s="279"/>
      <c r="I22" s="279"/>
      <c r="J22" s="279"/>
      <c r="K22" s="279"/>
      <c r="L22" s="279"/>
    </row>
    <row r="23" spans="1:12" ht="12.75" customHeight="1" x14ac:dyDescent="0.25">
      <c r="E23" s="129"/>
    </row>
    <row r="24" spans="1:12" ht="12.75" customHeight="1" x14ac:dyDescent="0.25">
      <c r="C24" s="276" t="s">
        <v>0</v>
      </c>
      <c r="D24" s="276" t="s">
        <v>1</v>
      </c>
      <c r="E24" s="276" t="s">
        <v>2</v>
      </c>
      <c r="F24" s="276" t="s">
        <v>64</v>
      </c>
      <c r="G24" s="276"/>
      <c r="H24" s="276"/>
      <c r="I24" s="276"/>
      <c r="J24" s="276"/>
      <c r="K24" s="276"/>
      <c r="L24" s="276" t="s">
        <v>5</v>
      </c>
    </row>
    <row r="25" spans="1:12" x14ac:dyDescent="0.25">
      <c r="C25" s="276"/>
      <c r="D25" s="276"/>
      <c r="E25" s="276"/>
      <c r="F25" s="106" t="s">
        <v>65</v>
      </c>
      <c r="G25" s="106" t="s">
        <v>66</v>
      </c>
      <c r="H25" s="106" t="s">
        <v>67</v>
      </c>
      <c r="I25" s="106" t="s">
        <v>68</v>
      </c>
      <c r="J25" s="106" t="s">
        <v>69</v>
      </c>
      <c r="K25" s="106" t="s">
        <v>70</v>
      </c>
      <c r="L25" s="276"/>
    </row>
    <row r="26" spans="1:12" ht="12.75" customHeight="1" x14ac:dyDescent="0.25">
      <c r="C26" s="274" t="s">
        <v>6</v>
      </c>
      <c r="D26" s="3">
        <v>4</v>
      </c>
      <c r="E26" s="4" t="s">
        <v>7</v>
      </c>
      <c r="F26" s="90">
        <v>18</v>
      </c>
      <c r="G26" s="90">
        <v>42</v>
      </c>
      <c r="H26" s="90">
        <v>23</v>
      </c>
      <c r="I26" s="90">
        <v>7</v>
      </c>
      <c r="J26" s="90">
        <v>3</v>
      </c>
      <c r="K26" s="90">
        <v>0</v>
      </c>
      <c r="L26" s="91">
        <f>SUM(F26:K26)</f>
        <v>93</v>
      </c>
    </row>
    <row r="27" spans="1:12" ht="12.75" customHeight="1" x14ac:dyDescent="0.25">
      <c r="C27" s="275"/>
      <c r="D27" s="3">
        <v>66</v>
      </c>
      <c r="E27" s="4" t="s">
        <v>8</v>
      </c>
      <c r="F27" s="90">
        <v>19</v>
      </c>
      <c r="G27" s="90">
        <v>22</v>
      </c>
      <c r="H27" s="90">
        <v>9</v>
      </c>
      <c r="I27" s="90">
        <v>2</v>
      </c>
      <c r="J27" s="90">
        <v>1</v>
      </c>
      <c r="K27" s="90">
        <v>1</v>
      </c>
      <c r="L27" s="91">
        <f t="shared" ref="L27:L55" si="0">SUM(F27:K27)</f>
        <v>54</v>
      </c>
    </row>
    <row r="28" spans="1:12" ht="12.75" customHeight="1" x14ac:dyDescent="0.25">
      <c r="C28" s="275"/>
      <c r="D28" s="3">
        <v>68</v>
      </c>
      <c r="E28" s="4" t="s">
        <v>169</v>
      </c>
      <c r="F28" s="90">
        <v>35</v>
      </c>
      <c r="G28" s="90">
        <v>67</v>
      </c>
      <c r="H28" s="90">
        <v>30</v>
      </c>
      <c r="I28" s="90">
        <v>8</v>
      </c>
      <c r="J28" s="90">
        <v>0</v>
      </c>
      <c r="K28" s="90">
        <v>0</v>
      </c>
      <c r="L28" s="91">
        <f t="shared" si="0"/>
        <v>140</v>
      </c>
    </row>
    <row r="29" spans="1:12" ht="12.75" customHeight="1" x14ac:dyDescent="0.25">
      <c r="C29" s="275"/>
      <c r="D29" s="3">
        <v>1</v>
      </c>
      <c r="E29" s="4" t="s">
        <v>9</v>
      </c>
      <c r="F29" s="90">
        <v>22</v>
      </c>
      <c r="G29" s="90">
        <v>71</v>
      </c>
      <c r="H29" s="90">
        <v>43</v>
      </c>
      <c r="I29" s="90">
        <v>15</v>
      </c>
      <c r="J29" s="90">
        <v>4</v>
      </c>
      <c r="K29" s="90">
        <v>1</v>
      </c>
      <c r="L29" s="91">
        <f t="shared" si="0"/>
        <v>156</v>
      </c>
    </row>
    <row r="30" spans="1:12" ht="12.75" customHeight="1" x14ac:dyDescent="0.25">
      <c r="C30" s="273" t="s">
        <v>10</v>
      </c>
      <c r="D30" s="3">
        <v>27</v>
      </c>
      <c r="E30" s="4" t="s">
        <v>11</v>
      </c>
      <c r="F30" s="90">
        <v>32</v>
      </c>
      <c r="G30" s="90">
        <v>86</v>
      </c>
      <c r="H30" s="90">
        <v>43</v>
      </c>
      <c r="I30" s="90">
        <v>19</v>
      </c>
      <c r="J30" s="90">
        <v>2</v>
      </c>
      <c r="K30" s="90">
        <v>0</v>
      </c>
      <c r="L30" s="91">
        <f t="shared" si="0"/>
        <v>182</v>
      </c>
    </row>
    <row r="31" spans="1:12" ht="25.5" x14ac:dyDescent="0.25">
      <c r="C31" s="273"/>
      <c r="D31" s="3" t="s">
        <v>12</v>
      </c>
      <c r="E31" s="4" t="s">
        <v>13</v>
      </c>
      <c r="F31" s="90">
        <v>20</v>
      </c>
      <c r="G31" s="90">
        <v>35</v>
      </c>
      <c r="H31" s="90">
        <v>11</v>
      </c>
      <c r="I31" s="90">
        <v>5</v>
      </c>
      <c r="J31" s="90">
        <v>4</v>
      </c>
      <c r="K31" s="90">
        <v>0</v>
      </c>
      <c r="L31" s="91">
        <f t="shared" si="0"/>
        <v>75</v>
      </c>
    </row>
    <row r="32" spans="1:12" ht="12.75" customHeight="1" x14ac:dyDescent="0.25">
      <c r="C32" s="105" t="s">
        <v>16</v>
      </c>
      <c r="D32" s="3">
        <v>7</v>
      </c>
      <c r="E32" s="4" t="s">
        <v>17</v>
      </c>
      <c r="F32" s="90">
        <v>20</v>
      </c>
      <c r="G32" s="90">
        <v>28</v>
      </c>
      <c r="H32" s="90">
        <v>10</v>
      </c>
      <c r="I32" s="90">
        <v>3</v>
      </c>
      <c r="J32" s="90">
        <v>0</v>
      </c>
      <c r="K32" s="90">
        <v>0</v>
      </c>
      <c r="L32" s="91">
        <f t="shared" si="0"/>
        <v>61</v>
      </c>
    </row>
    <row r="33" spans="3:12" ht="12.75" customHeight="1" x14ac:dyDescent="0.25">
      <c r="C33" s="273" t="s">
        <v>18</v>
      </c>
      <c r="D33" s="3">
        <v>6</v>
      </c>
      <c r="E33" s="4" t="s">
        <v>19</v>
      </c>
      <c r="F33" s="90">
        <v>28</v>
      </c>
      <c r="G33" s="90">
        <v>61</v>
      </c>
      <c r="H33" s="90">
        <v>8</v>
      </c>
      <c r="I33" s="90">
        <v>10</v>
      </c>
      <c r="J33" s="90">
        <v>2</v>
      </c>
      <c r="K33" s="90">
        <v>0</v>
      </c>
      <c r="L33" s="91">
        <f t="shared" si="0"/>
        <v>109</v>
      </c>
    </row>
    <row r="34" spans="3:12" ht="12.75" customHeight="1" x14ac:dyDescent="0.25">
      <c r="C34" s="273"/>
      <c r="D34" s="92" t="s">
        <v>20</v>
      </c>
      <c r="E34" s="10" t="s">
        <v>21</v>
      </c>
      <c r="F34" s="90">
        <v>14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1">
        <f t="shared" si="0"/>
        <v>14</v>
      </c>
    </row>
    <row r="35" spans="3:12" ht="12.75" customHeight="1" x14ac:dyDescent="0.25">
      <c r="C35" s="273"/>
      <c r="D35" s="3">
        <v>9</v>
      </c>
      <c r="E35" s="4" t="s">
        <v>22</v>
      </c>
      <c r="F35" s="90">
        <v>31</v>
      </c>
      <c r="G35" s="90">
        <v>48</v>
      </c>
      <c r="H35" s="90">
        <v>17</v>
      </c>
      <c r="I35" s="90">
        <v>6</v>
      </c>
      <c r="J35" s="90">
        <v>0</v>
      </c>
      <c r="K35" s="90">
        <v>1</v>
      </c>
      <c r="L35" s="91">
        <f t="shared" si="0"/>
        <v>103</v>
      </c>
    </row>
    <row r="36" spans="3:12" ht="12.75" customHeight="1" x14ac:dyDescent="0.25">
      <c r="C36" s="273"/>
      <c r="D36" s="3">
        <v>21</v>
      </c>
      <c r="E36" s="4" t="s">
        <v>23</v>
      </c>
      <c r="F36" s="90">
        <v>25</v>
      </c>
      <c r="G36" s="90">
        <v>42</v>
      </c>
      <c r="H36" s="90">
        <v>13</v>
      </c>
      <c r="I36" s="90">
        <v>5</v>
      </c>
      <c r="J36" s="90">
        <v>0</v>
      </c>
      <c r="K36" s="90">
        <v>0</v>
      </c>
      <c r="L36" s="91">
        <f t="shared" si="0"/>
        <v>85</v>
      </c>
    </row>
    <row r="37" spans="3:12" ht="12.75" customHeight="1" x14ac:dyDescent="0.25">
      <c r="C37" s="273"/>
      <c r="D37" s="3">
        <v>33</v>
      </c>
      <c r="E37" s="4" t="s">
        <v>26</v>
      </c>
      <c r="F37" s="90">
        <v>50</v>
      </c>
      <c r="G37" s="90">
        <v>67</v>
      </c>
      <c r="H37" s="90">
        <v>26</v>
      </c>
      <c r="I37" s="90">
        <v>7</v>
      </c>
      <c r="J37" s="90">
        <v>0</v>
      </c>
      <c r="K37" s="90">
        <v>0</v>
      </c>
      <c r="L37" s="91">
        <f t="shared" si="0"/>
        <v>150</v>
      </c>
    </row>
    <row r="38" spans="3:12" ht="12.75" customHeight="1" x14ac:dyDescent="0.25">
      <c r="C38" s="273" t="s">
        <v>29</v>
      </c>
      <c r="D38" s="3">
        <v>32</v>
      </c>
      <c r="E38" s="4" t="s">
        <v>30</v>
      </c>
      <c r="F38" s="90">
        <v>39</v>
      </c>
      <c r="G38" s="90">
        <v>86</v>
      </c>
      <c r="H38" s="90">
        <v>49</v>
      </c>
      <c r="I38" s="90">
        <v>22</v>
      </c>
      <c r="J38" s="90">
        <v>1</v>
      </c>
      <c r="K38" s="90">
        <v>1</v>
      </c>
      <c r="L38" s="91">
        <f t="shared" si="0"/>
        <v>198</v>
      </c>
    </row>
    <row r="39" spans="3:12" ht="12.75" customHeight="1" x14ac:dyDescent="0.25">
      <c r="C39" s="273"/>
      <c r="D39" s="3">
        <v>31</v>
      </c>
      <c r="E39" s="4" t="s">
        <v>32</v>
      </c>
      <c r="F39" s="90">
        <v>99</v>
      </c>
      <c r="G39" s="90">
        <v>295</v>
      </c>
      <c r="H39" s="90">
        <v>222</v>
      </c>
      <c r="I39" s="90">
        <v>196</v>
      </c>
      <c r="J39" s="90">
        <v>38</v>
      </c>
      <c r="K39" s="90">
        <v>16</v>
      </c>
      <c r="L39" s="91">
        <f t="shared" si="0"/>
        <v>866</v>
      </c>
    </row>
    <row r="40" spans="3:12" ht="12.75" customHeight="1" x14ac:dyDescent="0.25">
      <c r="C40" s="273"/>
      <c r="D40" s="3">
        <v>92</v>
      </c>
      <c r="E40" s="4" t="s">
        <v>33</v>
      </c>
      <c r="F40" s="90">
        <v>14</v>
      </c>
      <c r="G40" s="90">
        <v>42</v>
      </c>
      <c r="H40" s="90">
        <v>37</v>
      </c>
      <c r="I40" s="90">
        <v>46</v>
      </c>
      <c r="J40" s="90">
        <v>6</v>
      </c>
      <c r="K40" s="90">
        <v>2</v>
      </c>
      <c r="L40" s="91">
        <f t="shared" si="0"/>
        <v>147</v>
      </c>
    </row>
    <row r="41" spans="3:12" ht="12.75" customHeight="1" x14ac:dyDescent="0.25">
      <c r="C41" s="273"/>
      <c r="D41" s="3">
        <v>99</v>
      </c>
      <c r="E41" s="4" t="s">
        <v>34</v>
      </c>
      <c r="F41" s="90">
        <v>12</v>
      </c>
      <c r="G41" s="90">
        <v>37</v>
      </c>
      <c r="H41" s="90">
        <v>15</v>
      </c>
      <c r="I41" s="90">
        <v>8</v>
      </c>
      <c r="J41" s="90">
        <v>0</v>
      </c>
      <c r="K41" s="90">
        <v>0</v>
      </c>
      <c r="L41" s="91">
        <f t="shared" si="0"/>
        <v>72</v>
      </c>
    </row>
    <row r="42" spans="3:12" ht="12.75" customHeight="1" x14ac:dyDescent="0.25">
      <c r="C42" s="273" t="s">
        <v>35</v>
      </c>
      <c r="D42" s="3">
        <v>13</v>
      </c>
      <c r="E42" s="4" t="s">
        <v>35</v>
      </c>
      <c r="F42" s="90">
        <v>64</v>
      </c>
      <c r="G42" s="90">
        <v>179</v>
      </c>
      <c r="H42" s="90">
        <v>117</v>
      </c>
      <c r="I42" s="90">
        <v>67</v>
      </c>
      <c r="J42" s="90">
        <v>13</v>
      </c>
      <c r="K42" s="90">
        <v>4</v>
      </c>
      <c r="L42" s="91">
        <f t="shared" si="0"/>
        <v>444</v>
      </c>
    </row>
    <row r="43" spans="3:12" ht="12.75" customHeight="1" x14ac:dyDescent="0.25">
      <c r="C43" s="273"/>
      <c r="D43" s="3">
        <v>38</v>
      </c>
      <c r="E43" s="4" t="s">
        <v>36</v>
      </c>
      <c r="F43" s="90">
        <v>20</v>
      </c>
      <c r="G43" s="90">
        <v>67</v>
      </c>
      <c r="H43" s="90">
        <v>41</v>
      </c>
      <c r="I43" s="90">
        <v>26</v>
      </c>
      <c r="J43" s="90">
        <v>6</v>
      </c>
      <c r="K43" s="90">
        <v>2</v>
      </c>
      <c r="L43" s="91">
        <f t="shared" si="0"/>
        <v>162</v>
      </c>
    </row>
    <row r="44" spans="3:12" ht="12.75" customHeight="1" x14ac:dyDescent="0.25">
      <c r="C44" s="105" t="s">
        <v>37</v>
      </c>
      <c r="D44" s="3">
        <v>14</v>
      </c>
      <c r="E44" s="4" t="s">
        <v>37</v>
      </c>
      <c r="F44" s="90">
        <v>27</v>
      </c>
      <c r="G44" s="90">
        <v>91</v>
      </c>
      <c r="H44" s="90">
        <v>51</v>
      </c>
      <c r="I44" s="90">
        <v>37</v>
      </c>
      <c r="J44" s="90">
        <v>7</v>
      </c>
      <c r="K44" s="90">
        <v>0</v>
      </c>
      <c r="L44" s="91">
        <f t="shared" si="0"/>
        <v>213</v>
      </c>
    </row>
    <row r="45" spans="3:12" ht="12.75" customHeight="1" x14ac:dyDescent="0.25">
      <c r="C45" s="273" t="s">
        <v>38</v>
      </c>
      <c r="D45" s="3">
        <v>28</v>
      </c>
      <c r="E45" s="4" t="s">
        <v>39</v>
      </c>
      <c r="F45" s="90">
        <v>29</v>
      </c>
      <c r="G45" s="90">
        <v>84</v>
      </c>
      <c r="H45" s="90">
        <v>49</v>
      </c>
      <c r="I45" s="90">
        <v>25</v>
      </c>
      <c r="J45" s="90">
        <v>5</v>
      </c>
      <c r="K45" s="90">
        <v>0</v>
      </c>
      <c r="L45" s="91">
        <f t="shared" si="0"/>
        <v>192</v>
      </c>
    </row>
    <row r="46" spans="3:12" ht="12.75" customHeight="1" x14ac:dyDescent="0.25">
      <c r="C46" s="273"/>
      <c r="D46" s="3">
        <v>37</v>
      </c>
      <c r="E46" s="4" t="s">
        <v>40</v>
      </c>
      <c r="F46" s="90">
        <v>9</v>
      </c>
      <c r="G46" s="90">
        <v>36</v>
      </c>
      <c r="H46" s="90">
        <v>27</v>
      </c>
      <c r="I46" s="90">
        <v>18</v>
      </c>
      <c r="J46" s="90">
        <v>3</v>
      </c>
      <c r="K46" s="90">
        <v>1</v>
      </c>
      <c r="L46" s="91">
        <f t="shared" si="0"/>
        <v>94</v>
      </c>
    </row>
    <row r="47" spans="3:12" ht="12.75" customHeight="1" x14ac:dyDescent="0.25">
      <c r="C47" s="273"/>
      <c r="D47" s="3">
        <v>12</v>
      </c>
      <c r="E47" s="4" t="s">
        <v>41</v>
      </c>
      <c r="F47" s="90">
        <v>24</v>
      </c>
      <c r="G47" s="90">
        <v>67</v>
      </c>
      <c r="H47" s="90">
        <v>39</v>
      </c>
      <c r="I47" s="90">
        <v>17</v>
      </c>
      <c r="J47" s="90">
        <v>4</v>
      </c>
      <c r="K47" s="90">
        <v>1</v>
      </c>
      <c r="L47" s="91">
        <f t="shared" si="0"/>
        <v>152</v>
      </c>
    </row>
    <row r="48" spans="3:12" ht="12.75" customHeight="1" x14ac:dyDescent="0.25">
      <c r="C48" s="273"/>
      <c r="D48" s="3">
        <v>36</v>
      </c>
      <c r="E48" s="4" t="s">
        <v>42</v>
      </c>
      <c r="F48" s="90">
        <v>10</v>
      </c>
      <c r="G48" s="90">
        <v>33</v>
      </c>
      <c r="H48" s="90">
        <v>21</v>
      </c>
      <c r="I48" s="90">
        <v>28</v>
      </c>
      <c r="J48" s="90">
        <v>3</v>
      </c>
      <c r="K48" s="90">
        <v>1</v>
      </c>
      <c r="L48" s="91">
        <f t="shared" si="0"/>
        <v>96</v>
      </c>
    </row>
    <row r="49" spans="1:12" x14ac:dyDescent="0.25">
      <c r="C49" s="273"/>
      <c r="D49" s="3">
        <v>34</v>
      </c>
      <c r="E49" s="4" t="s">
        <v>43</v>
      </c>
      <c r="F49" s="90">
        <v>20</v>
      </c>
      <c r="G49" s="90">
        <v>38</v>
      </c>
      <c r="H49" s="90">
        <v>22</v>
      </c>
      <c r="I49" s="90">
        <v>7</v>
      </c>
      <c r="J49" s="90">
        <v>1</v>
      </c>
      <c r="K49" s="90">
        <v>0</v>
      </c>
      <c r="L49" s="91">
        <f t="shared" si="0"/>
        <v>88</v>
      </c>
    </row>
    <row r="50" spans="1:12" x14ac:dyDescent="0.25">
      <c r="C50" s="273" t="s">
        <v>44</v>
      </c>
      <c r="D50" s="3">
        <v>53</v>
      </c>
      <c r="E50" s="4" t="s">
        <v>45</v>
      </c>
      <c r="F50" s="90">
        <v>3</v>
      </c>
      <c r="G50" s="90">
        <v>7</v>
      </c>
      <c r="H50" s="90">
        <v>11</v>
      </c>
      <c r="I50" s="90">
        <v>4</v>
      </c>
      <c r="J50" s="90">
        <v>1</v>
      </c>
      <c r="K50" s="90">
        <v>0</v>
      </c>
      <c r="L50" s="91">
        <f t="shared" si="0"/>
        <v>26</v>
      </c>
    </row>
    <row r="51" spans="1:12" x14ac:dyDescent="0.25">
      <c r="C51" s="273"/>
      <c r="D51" s="3">
        <v>86</v>
      </c>
      <c r="E51" s="4" t="s">
        <v>48</v>
      </c>
      <c r="F51" s="90">
        <v>10</v>
      </c>
      <c r="G51" s="90">
        <v>68</v>
      </c>
      <c r="H51" s="90">
        <v>37</v>
      </c>
      <c r="I51" s="90">
        <v>28</v>
      </c>
      <c r="J51" s="90">
        <v>7</v>
      </c>
      <c r="K51" s="90">
        <v>0</v>
      </c>
      <c r="L51" s="91">
        <f t="shared" si="0"/>
        <v>150</v>
      </c>
    </row>
    <row r="52" spans="1:12" x14ac:dyDescent="0.25">
      <c r="C52" s="273"/>
      <c r="D52" s="3">
        <v>22</v>
      </c>
      <c r="E52" s="4" t="s">
        <v>51</v>
      </c>
      <c r="F52" s="90">
        <v>22</v>
      </c>
      <c r="G52" s="90">
        <v>41</v>
      </c>
      <c r="H52" s="90">
        <v>13</v>
      </c>
      <c r="I52" s="90">
        <v>6</v>
      </c>
      <c r="J52" s="90">
        <v>0</v>
      </c>
      <c r="K52" s="90">
        <v>0</v>
      </c>
      <c r="L52" s="91">
        <f t="shared" si="0"/>
        <v>82</v>
      </c>
    </row>
    <row r="53" spans="1:12" x14ac:dyDescent="0.25">
      <c r="C53" s="273"/>
      <c r="D53" s="3">
        <v>23</v>
      </c>
      <c r="E53" s="4" t="s">
        <v>52</v>
      </c>
      <c r="F53" s="90">
        <v>41</v>
      </c>
      <c r="G53" s="90">
        <v>88</v>
      </c>
      <c r="H53" s="90">
        <v>36</v>
      </c>
      <c r="I53" s="90">
        <v>18</v>
      </c>
      <c r="J53" s="90">
        <v>1</v>
      </c>
      <c r="K53" s="90">
        <v>0</v>
      </c>
      <c r="L53" s="91">
        <f t="shared" si="0"/>
        <v>184</v>
      </c>
    </row>
    <row r="54" spans="1:12" x14ac:dyDescent="0.25">
      <c r="C54" s="273"/>
      <c r="D54" s="3">
        <v>24</v>
      </c>
      <c r="E54" s="4" t="s">
        <v>55</v>
      </c>
      <c r="F54" s="90">
        <v>19</v>
      </c>
      <c r="G54" s="90">
        <v>41</v>
      </c>
      <c r="H54" s="90">
        <v>20</v>
      </c>
      <c r="I54" s="90">
        <v>5</v>
      </c>
      <c r="J54" s="90">
        <v>0</v>
      </c>
      <c r="K54" s="90">
        <v>0</v>
      </c>
      <c r="L54" s="91">
        <f t="shared" si="0"/>
        <v>85</v>
      </c>
    </row>
    <row r="55" spans="1:12" x14ac:dyDescent="0.25">
      <c r="C55" s="273"/>
      <c r="D55" s="3">
        <v>25</v>
      </c>
      <c r="E55" s="4" t="s">
        <v>56</v>
      </c>
      <c r="F55" s="90">
        <v>30</v>
      </c>
      <c r="G55" s="90">
        <v>50</v>
      </c>
      <c r="H55" s="90">
        <v>37</v>
      </c>
      <c r="I55" s="90">
        <v>7</v>
      </c>
      <c r="J55" s="90">
        <v>0</v>
      </c>
      <c r="K55" s="90">
        <v>0</v>
      </c>
      <c r="L55" s="91">
        <f t="shared" si="0"/>
        <v>124</v>
      </c>
    </row>
    <row r="56" spans="1:12" x14ac:dyDescent="0.25">
      <c r="C56" s="276" t="s">
        <v>5</v>
      </c>
      <c r="D56" s="276"/>
      <c r="E56" s="276"/>
      <c r="F56" s="94">
        <f t="shared" ref="F56:L56" si="1">SUM(F26:F55)</f>
        <v>806</v>
      </c>
      <c r="G56" s="94">
        <f t="shared" si="1"/>
        <v>1919</v>
      </c>
      <c r="H56" s="94">
        <f t="shared" si="1"/>
        <v>1077</v>
      </c>
      <c r="I56" s="94">
        <f t="shared" si="1"/>
        <v>652</v>
      </c>
      <c r="J56" s="94">
        <f t="shared" si="1"/>
        <v>112</v>
      </c>
      <c r="K56" s="94">
        <f t="shared" si="1"/>
        <v>31</v>
      </c>
      <c r="L56" s="94">
        <f t="shared" si="1"/>
        <v>4597</v>
      </c>
    </row>
    <row r="57" spans="1:12" x14ac:dyDescent="0.25">
      <c r="D57" s="130"/>
    </row>
    <row r="58" spans="1:12" x14ac:dyDescent="0.25">
      <c r="C58" s="1" t="s">
        <v>174</v>
      </c>
      <c r="D58" s="130"/>
    </row>
    <row r="59" spans="1:12" x14ac:dyDescent="0.25"/>
    <row r="60" spans="1:12" x14ac:dyDescent="0.25"/>
    <row r="61" spans="1:12" s="115" customFormat="1" ht="15.75" x14ac:dyDescent="0.25">
      <c r="A61" s="134"/>
      <c r="C61" s="279" t="s">
        <v>182</v>
      </c>
      <c r="D61" s="279"/>
      <c r="E61" s="279"/>
      <c r="F61" s="279"/>
      <c r="G61" s="279"/>
      <c r="H61" s="279"/>
      <c r="I61" s="279"/>
      <c r="J61" s="279"/>
      <c r="K61" s="279"/>
      <c r="L61" s="279"/>
    </row>
    <row r="62" spans="1:12" x14ac:dyDescent="0.25">
      <c r="E62" s="129"/>
      <c r="H62" s="87"/>
      <c r="J62" s="87"/>
    </row>
    <row r="63" spans="1:12" x14ac:dyDescent="0.25">
      <c r="C63" s="276" t="s">
        <v>0</v>
      </c>
      <c r="D63" s="276" t="s">
        <v>1</v>
      </c>
      <c r="E63" s="276" t="s">
        <v>2</v>
      </c>
      <c r="F63" s="276" t="s">
        <v>64</v>
      </c>
      <c r="G63" s="276"/>
      <c r="H63" s="276"/>
      <c r="I63" s="276"/>
      <c r="J63" s="276"/>
      <c r="K63" s="276"/>
      <c r="L63" s="276" t="s">
        <v>5</v>
      </c>
    </row>
    <row r="64" spans="1:12" x14ac:dyDescent="0.25">
      <c r="C64" s="276"/>
      <c r="D64" s="276"/>
      <c r="E64" s="276"/>
      <c r="F64" s="106" t="s">
        <v>65</v>
      </c>
      <c r="G64" s="106" t="s">
        <v>66</v>
      </c>
      <c r="H64" s="106" t="s">
        <v>67</v>
      </c>
      <c r="I64" s="106" t="s">
        <v>68</v>
      </c>
      <c r="J64" s="106" t="s">
        <v>69</v>
      </c>
      <c r="K64" s="106" t="s">
        <v>70</v>
      </c>
      <c r="L64" s="276"/>
    </row>
    <row r="65" spans="3:12" x14ac:dyDescent="0.25">
      <c r="C65" s="108" t="s">
        <v>6</v>
      </c>
      <c r="D65" s="3">
        <v>68</v>
      </c>
      <c r="E65" s="4" t="s">
        <v>169</v>
      </c>
      <c r="F65" s="90">
        <v>38</v>
      </c>
      <c r="G65" s="90">
        <v>92</v>
      </c>
      <c r="H65" s="90">
        <v>44</v>
      </c>
      <c r="I65" s="90">
        <v>10</v>
      </c>
      <c r="J65" s="90">
        <v>0</v>
      </c>
      <c r="K65" s="90">
        <v>0</v>
      </c>
      <c r="L65" s="91">
        <f t="shared" ref="L65:L88" si="2">SUM(F65:K65)</f>
        <v>184</v>
      </c>
    </row>
    <row r="66" spans="3:12" x14ac:dyDescent="0.25">
      <c r="C66" s="273" t="s">
        <v>10</v>
      </c>
      <c r="D66" s="3">
        <v>27</v>
      </c>
      <c r="E66" s="4" t="s">
        <v>11</v>
      </c>
      <c r="F66" s="90">
        <v>36</v>
      </c>
      <c r="G66" s="90">
        <v>67</v>
      </c>
      <c r="H66" s="90">
        <v>33</v>
      </c>
      <c r="I66" s="90">
        <v>16</v>
      </c>
      <c r="J66" s="90">
        <v>3</v>
      </c>
      <c r="K66" s="90">
        <v>0</v>
      </c>
      <c r="L66" s="91">
        <f t="shared" si="2"/>
        <v>155</v>
      </c>
    </row>
    <row r="67" spans="3:12" ht="25.5" x14ac:dyDescent="0.25">
      <c r="C67" s="273"/>
      <c r="D67" s="3" t="s">
        <v>12</v>
      </c>
      <c r="E67" s="4" t="s">
        <v>13</v>
      </c>
      <c r="F67" s="90">
        <v>16</v>
      </c>
      <c r="G67" s="90">
        <v>30</v>
      </c>
      <c r="H67" s="90">
        <v>12</v>
      </c>
      <c r="I67" s="90">
        <v>3</v>
      </c>
      <c r="J67" s="90">
        <v>0</v>
      </c>
      <c r="K67" s="90">
        <v>1</v>
      </c>
      <c r="L67" s="91">
        <f t="shared" si="2"/>
        <v>62</v>
      </c>
    </row>
    <row r="68" spans="3:12" ht="12.75" customHeight="1" x14ac:dyDescent="0.25">
      <c r="C68" s="273" t="s">
        <v>18</v>
      </c>
      <c r="D68" s="3">
        <v>6</v>
      </c>
      <c r="E68" s="4" t="s">
        <v>19</v>
      </c>
      <c r="F68" s="90">
        <v>36</v>
      </c>
      <c r="G68" s="90">
        <v>60</v>
      </c>
      <c r="H68" s="90">
        <v>28</v>
      </c>
      <c r="I68" s="90">
        <v>8</v>
      </c>
      <c r="J68" s="90">
        <v>0</v>
      </c>
      <c r="K68" s="90">
        <v>0</v>
      </c>
      <c r="L68" s="91">
        <f t="shared" si="2"/>
        <v>132</v>
      </c>
    </row>
    <row r="69" spans="3:12" x14ac:dyDescent="0.25">
      <c r="C69" s="273"/>
      <c r="D69" s="3">
        <v>9</v>
      </c>
      <c r="E69" s="4" t="s">
        <v>22</v>
      </c>
      <c r="F69" s="90">
        <v>12</v>
      </c>
      <c r="G69" s="90">
        <v>38</v>
      </c>
      <c r="H69" s="90">
        <v>9</v>
      </c>
      <c r="I69" s="90">
        <v>4</v>
      </c>
      <c r="J69" s="90">
        <v>1</v>
      </c>
      <c r="K69" s="90">
        <v>0</v>
      </c>
      <c r="L69" s="91">
        <f t="shared" si="2"/>
        <v>64</v>
      </c>
    </row>
    <row r="70" spans="3:12" x14ac:dyDescent="0.25">
      <c r="C70" s="273"/>
      <c r="D70" s="3">
        <v>21</v>
      </c>
      <c r="E70" s="4" t="s">
        <v>23</v>
      </c>
      <c r="F70" s="90">
        <v>15</v>
      </c>
      <c r="G70" s="90">
        <v>14</v>
      </c>
      <c r="H70" s="90">
        <v>4</v>
      </c>
      <c r="I70" s="90">
        <v>2</v>
      </c>
      <c r="J70" s="90">
        <v>0</v>
      </c>
      <c r="K70" s="90">
        <v>0</v>
      </c>
      <c r="L70" s="91">
        <f t="shared" si="2"/>
        <v>35</v>
      </c>
    </row>
    <row r="71" spans="3:12" x14ac:dyDescent="0.25">
      <c r="C71" s="273"/>
      <c r="D71" s="3">
        <v>33</v>
      </c>
      <c r="E71" s="4" t="s">
        <v>26</v>
      </c>
      <c r="F71" s="90">
        <v>44</v>
      </c>
      <c r="G71" s="90">
        <v>81</v>
      </c>
      <c r="H71" s="90">
        <v>27</v>
      </c>
      <c r="I71" s="90">
        <v>10</v>
      </c>
      <c r="J71" s="90">
        <v>1</v>
      </c>
      <c r="K71" s="90">
        <v>0</v>
      </c>
      <c r="L71" s="91">
        <f t="shared" si="2"/>
        <v>163</v>
      </c>
    </row>
    <row r="72" spans="3:12" x14ac:dyDescent="0.25">
      <c r="C72" s="273" t="s">
        <v>29</v>
      </c>
      <c r="D72" s="3">
        <v>32</v>
      </c>
      <c r="E72" s="4" t="s">
        <v>30</v>
      </c>
      <c r="F72" s="90">
        <v>41</v>
      </c>
      <c r="G72" s="90">
        <v>102</v>
      </c>
      <c r="H72" s="90">
        <v>44</v>
      </c>
      <c r="I72" s="90">
        <v>18</v>
      </c>
      <c r="J72" s="90">
        <v>1</v>
      </c>
      <c r="K72" s="90">
        <v>1</v>
      </c>
      <c r="L72" s="91">
        <f t="shared" si="2"/>
        <v>207</v>
      </c>
    </row>
    <row r="73" spans="3:12" x14ac:dyDescent="0.25">
      <c r="C73" s="273"/>
      <c r="D73" s="3">
        <v>31</v>
      </c>
      <c r="E73" s="4" t="s">
        <v>32</v>
      </c>
      <c r="F73" s="90">
        <v>55</v>
      </c>
      <c r="G73" s="90">
        <v>147</v>
      </c>
      <c r="H73" s="90">
        <v>116</v>
      </c>
      <c r="I73" s="90">
        <v>86</v>
      </c>
      <c r="J73" s="90">
        <v>25</v>
      </c>
      <c r="K73" s="90">
        <v>8</v>
      </c>
      <c r="L73" s="91">
        <f t="shared" si="2"/>
        <v>437</v>
      </c>
    </row>
    <row r="74" spans="3:12" x14ac:dyDescent="0.25">
      <c r="C74" s="273"/>
      <c r="D74" s="3">
        <v>92</v>
      </c>
      <c r="E74" s="4" t="s">
        <v>33</v>
      </c>
      <c r="F74" s="90">
        <v>8</v>
      </c>
      <c r="G74" s="90">
        <v>36</v>
      </c>
      <c r="H74" s="90">
        <v>33</v>
      </c>
      <c r="I74" s="90">
        <v>39</v>
      </c>
      <c r="J74" s="90">
        <v>10</v>
      </c>
      <c r="K74" s="90">
        <v>6</v>
      </c>
      <c r="L74" s="91">
        <f t="shared" si="2"/>
        <v>132</v>
      </c>
    </row>
    <row r="75" spans="3:12" x14ac:dyDescent="0.25">
      <c r="C75" s="273"/>
      <c r="D75" s="3">
        <v>99</v>
      </c>
      <c r="E75" s="4" t="s">
        <v>34</v>
      </c>
      <c r="F75" s="90">
        <v>1</v>
      </c>
      <c r="G75" s="90">
        <v>30</v>
      </c>
      <c r="H75" s="90">
        <v>18</v>
      </c>
      <c r="I75" s="90">
        <v>7</v>
      </c>
      <c r="J75" s="90">
        <v>2</v>
      </c>
      <c r="K75" s="90">
        <v>0</v>
      </c>
      <c r="L75" s="91">
        <f t="shared" si="2"/>
        <v>58</v>
      </c>
    </row>
    <row r="76" spans="3:12" x14ac:dyDescent="0.25">
      <c r="C76" s="273" t="s">
        <v>35</v>
      </c>
      <c r="D76" s="3">
        <v>13</v>
      </c>
      <c r="E76" s="4" t="s">
        <v>35</v>
      </c>
      <c r="F76" s="90">
        <v>67</v>
      </c>
      <c r="G76" s="90">
        <v>112</v>
      </c>
      <c r="H76" s="90">
        <v>71</v>
      </c>
      <c r="I76" s="90">
        <v>42</v>
      </c>
      <c r="J76" s="90">
        <v>11</v>
      </c>
      <c r="K76" s="90">
        <v>1</v>
      </c>
      <c r="L76" s="91">
        <f t="shared" si="2"/>
        <v>304</v>
      </c>
    </row>
    <row r="77" spans="3:12" x14ac:dyDescent="0.25">
      <c r="C77" s="273"/>
      <c r="D77" s="3">
        <v>38</v>
      </c>
      <c r="E77" s="4" t="s">
        <v>36</v>
      </c>
      <c r="F77" s="90">
        <v>16</v>
      </c>
      <c r="G77" s="90">
        <v>73</v>
      </c>
      <c r="H77" s="90">
        <v>47</v>
      </c>
      <c r="I77" s="90">
        <v>30</v>
      </c>
      <c r="J77" s="90">
        <v>5</v>
      </c>
      <c r="K77" s="90">
        <v>1</v>
      </c>
      <c r="L77" s="91">
        <f t="shared" si="2"/>
        <v>172</v>
      </c>
    </row>
    <row r="78" spans="3:12" x14ac:dyDescent="0.25">
      <c r="C78" s="105" t="s">
        <v>37</v>
      </c>
      <c r="D78" s="3">
        <v>14</v>
      </c>
      <c r="E78" s="4" t="s">
        <v>37</v>
      </c>
      <c r="F78" s="90">
        <v>28</v>
      </c>
      <c r="G78" s="90">
        <v>83</v>
      </c>
      <c r="H78" s="90">
        <v>37</v>
      </c>
      <c r="I78" s="90">
        <v>21</v>
      </c>
      <c r="J78" s="90">
        <v>4</v>
      </c>
      <c r="K78" s="90">
        <v>3</v>
      </c>
      <c r="L78" s="91">
        <f t="shared" si="2"/>
        <v>176</v>
      </c>
    </row>
    <row r="79" spans="3:12" x14ac:dyDescent="0.25">
      <c r="C79" s="273" t="s">
        <v>38</v>
      </c>
      <c r="D79" s="3">
        <v>28</v>
      </c>
      <c r="E79" s="4" t="s">
        <v>39</v>
      </c>
      <c r="F79" s="90">
        <v>29</v>
      </c>
      <c r="G79" s="90">
        <v>59</v>
      </c>
      <c r="H79" s="90">
        <v>35</v>
      </c>
      <c r="I79" s="90">
        <v>13</v>
      </c>
      <c r="J79" s="90">
        <v>2</v>
      </c>
      <c r="K79" s="90">
        <v>1</v>
      </c>
      <c r="L79" s="91">
        <f t="shared" si="2"/>
        <v>139</v>
      </c>
    </row>
    <row r="80" spans="3:12" x14ac:dyDescent="0.25">
      <c r="C80" s="273"/>
      <c r="D80" s="3">
        <v>37</v>
      </c>
      <c r="E80" s="4" t="s">
        <v>40</v>
      </c>
      <c r="F80" s="90">
        <v>12</v>
      </c>
      <c r="G80" s="90">
        <v>30</v>
      </c>
      <c r="H80" s="90">
        <v>18</v>
      </c>
      <c r="I80" s="90">
        <v>16</v>
      </c>
      <c r="J80" s="90">
        <v>2</v>
      </c>
      <c r="K80" s="90">
        <v>0</v>
      </c>
      <c r="L80" s="91">
        <f t="shared" si="2"/>
        <v>78</v>
      </c>
    </row>
    <row r="81" spans="3:12" x14ac:dyDescent="0.25">
      <c r="C81" s="273"/>
      <c r="D81" s="3">
        <v>12</v>
      </c>
      <c r="E81" s="4" t="s">
        <v>41</v>
      </c>
      <c r="F81" s="90">
        <v>28</v>
      </c>
      <c r="G81" s="90">
        <v>60</v>
      </c>
      <c r="H81" s="90">
        <v>22</v>
      </c>
      <c r="I81" s="90">
        <v>13</v>
      </c>
      <c r="J81" s="90">
        <v>2</v>
      </c>
      <c r="K81" s="90">
        <v>0</v>
      </c>
      <c r="L81" s="91">
        <f t="shared" si="2"/>
        <v>125</v>
      </c>
    </row>
    <row r="82" spans="3:12" x14ac:dyDescent="0.25">
      <c r="C82" s="273"/>
      <c r="D82" s="3">
        <v>36</v>
      </c>
      <c r="E82" s="4" t="s">
        <v>42</v>
      </c>
      <c r="F82" s="90">
        <v>6</v>
      </c>
      <c r="G82" s="90">
        <v>25</v>
      </c>
      <c r="H82" s="90">
        <v>11</v>
      </c>
      <c r="I82" s="90">
        <v>14</v>
      </c>
      <c r="J82" s="90">
        <v>3</v>
      </c>
      <c r="K82" s="90">
        <v>1</v>
      </c>
      <c r="L82" s="91">
        <f t="shared" si="2"/>
        <v>60</v>
      </c>
    </row>
    <row r="83" spans="3:12" x14ac:dyDescent="0.25">
      <c r="C83" s="273" t="s">
        <v>44</v>
      </c>
      <c r="D83" s="3">
        <v>53</v>
      </c>
      <c r="E83" s="4" t="s">
        <v>45</v>
      </c>
      <c r="F83" s="90">
        <v>6</v>
      </c>
      <c r="G83" s="90">
        <v>4</v>
      </c>
      <c r="H83" s="90">
        <v>12</v>
      </c>
      <c r="I83" s="90">
        <v>9</v>
      </c>
      <c r="J83" s="90">
        <v>0</v>
      </c>
      <c r="K83" s="90">
        <v>0</v>
      </c>
      <c r="L83" s="91">
        <f t="shared" si="2"/>
        <v>31</v>
      </c>
    </row>
    <row r="84" spans="3:12" x14ac:dyDescent="0.25">
      <c r="C84" s="273"/>
      <c r="D84" s="3">
        <v>16</v>
      </c>
      <c r="E84" s="4" t="s">
        <v>47</v>
      </c>
      <c r="F84" s="90">
        <v>26</v>
      </c>
      <c r="G84" s="90">
        <v>39</v>
      </c>
      <c r="H84" s="90">
        <v>19</v>
      </c>
      <c r="I84" s="90">
        <v>4</v>
      </c>
      <c r="J84" s="90">
        <v>1</v>
      </c>
      <c r="K84" s="90">
        <v>1</v>
      </c>
      <c r="L84" s="91">
        <f t="shared" si="2"/>
        <v>90</v>
      </c>
    </row>
    <row r="85" spans="3:12" x14ac:dyDescent="0.25">
      <c r="C85" s="273"/>
      <c r="D85" s="3">
        <v>86</v>
      </c>
      <c r="E85" s="4" t="s">
        <v>48</v>
      </c>
      <c r="F85" s="90">
        <v>15</v>
      </c>
      <c r="G85" s="90">
        <v>46</v>
      </c>
      <c r="H85" s="90">
        <v>27</v>
      </c>
      <c r="I85" s="90">
        <v>19</v>
      </c>
      <c r="J85" s="90">
        <v>3</v>
      </c>
      <c r="K85" s="90">
        <v>1</v>
      </c>
      <c r="L85" s="91">
        <f t="shared" si="2"/>
        <v>111</v>
      </c>
    </row>
    <row r="86" spans="3:12" x14ac:dyDescent="0.25">
      <c r="C86" s="273"/>
      <c r="D86" s="3">
        <v>22</v>
      </c>
      <c r="E86" s="4" t="s">
        <v>51</v>
      </c>
      <c r="F86" s="90">
        <v>14</v>
      </c>
      <c r="G86" s="90">
        <v>24</v>
      </c>
      <c r="H86" s="90">
        <v>11</v>
      </c>
      <c r="I86" s="90">
        <v>4</v>
      </c>
      <c r="J86" s="90">
        <v>0</v>
      </c>
      <c r="K86" s="90">
        <v>0</v>
      </c>
      <c r="L86" s="91">
        <f t="shared" si="2"/>
        <v>53</v>
      </c>
    </row>
    <row r="87" spans="3:12" x14ac:dyDescent="0.25">
      <c r="C87" s="273"/>
      <c r="D87" s="3">
        <v>23</v>
      </c>
      <c r="E87" s="4" t="s">
        <v>52</v>
      </c>
      <c r="F87" s="90">
        <v>26</v>
      </c>
      <c r="G87" s="90">
        <v>58</v>
      </c>
      <c r="H87" s="90">
        <v>33</v>
      </c>
      <c r="I87" s="90">
        <v>14</v>
      </c>
      <c r="J87" s="90">
        <v>0</v>
      </c>
      <c r="K87" s="90">
        <v>0</v>
      </c>
      <c r="L87" s="91">
        <f t="shared" si="2"/>
        <v>131</v>
      </c>
    </row>
    <row r="88" spans="3:12" x14ac:dyDescent="0.25">
      <c r="C88" s="273"/>
      <c r="D88" s="3">
        <v>24</v>
      </c>
      <c r="E88" s="4" t="s">
        <v>55</v>
      </c>
      <c r="F88" s="90">
        <v>16</v>
      </c>
      <c r="G88" s="90">
        <v>43</v>
      </c>
      <c r="H88" s="90">
        <v>18</v>
      </c>
      <c r="I88" s="90">
        <v>7</v>
      </c>
      <c r="J88" s="90">
        <v>0</v>
      </c>
      <c r="K88" s="90">
        <v>0</v>
      </c>
      <c r="L88" s="91">
        <f t="shared" si="2"/>
        <v>84</v>
      </c>
    </row>
    <row r="89" spans="3:12" x14ac:dyDescent="0.25">
      <c r="C89" s="276" t="s">
        <v>5</v>
      </c>
      <c r="D89" s="276"/>
      <c r="E89" s="276"/>
      <c r="F89" s="94">
        <f t="shared" ref="F89:L89" si="3">SUM(F65:F88)</f>
        <v>591</v>
      </c>
      <c r="G89" s="94">
        <f t="shared" si="3"/>
        <v>1353</v>
      </c>
      <c r="H89" s="94">
        <f t="shared" si="3"/>
        <v>729</v>
      </c>
      <c r="I89" s="94">
        <f t="shared" si="3"/>
        <v>409</v>
      </c>
      <c r="J89" s="94">
        <f t="shared" si="3"/>
        <v>76</v>
      </c>
      <c r="K89" s="94">
        <f t="shared" si="3"/>
        <v>25</v>
      </c>
      <c r="L89" s="94">
        <f t="shared" si="3"/>
        <v>3183</v>
      </c>
    </row>
    <row r="90" spans="3:12" x14ac:dyDescent="0.25">
      <c r="C90" s="20"/>
      <c r="D90" s="21"/>
      <c r="E90" s="22"/>
      <c r="F90" s="21"/>
      <c r="G90" s="21"/>
      <c r="H90" s="21"/>
      <c r="I90" s="21"/>
      <c r="J90" s="21"/>
      <c r="K90" s="21"/>
      <c r="L90" s="131"/>
    </row>
    <row r="91" spans="3:12" x14ac:dyDescent="0.25">
      <c r="C91" s="1" t="s">
        <v>174</v>
      </c>
      <c r="D91" s="132"/>
      <c r="E91" s="132"/>
      <c r="F91" s="107"/>
      <c r="G91" s="107"/>
      <c r="H91" s="107"/>
      <c r="I91" s="107"/>
      <c r="J91" s="107"/>
      <c r="K91" s="107"/>
      <c r="L91" s="107"/>
    </row>
    <row r="92" spans="3:12" x14ac:dyDescent="0.25">
      <c r="F92" s="133"/>
      <c r="G92" s="133"/>
      <c r="H92" s="133"/>
      <c r="I92" s="133"/>
      <c r="J92" s="133"/>
      <c r="K92" s="133"/>
    </row>
    <row r="93" spans="3:12" hidden="1" x14ac:dyDescent="0.25"/>
    <row r="94" spans="3:12" hidden="1" x14ac:dyDescent="0.25"/>
  </sheetData>
  <sheetProtection password="CD78" sheet="1" objects="1" scenarios="1"/>
  <mergeCells count="29">
    <mergeCell ref="C63:C64"/>
    <mergeCell ref="F63:K63"/>
    <mergeCell ref="L63:L64"/>
    <mergeCell ref="D63:D64"/>
    <mergeCell ref="E63:E64"/>
    <mergeCell ref="C61:L61"/>
    <mergeCell ref="C24:C25"/>
    <mergeCell ref="D24:D25"/>
    <mergeCell ref="E24:E25"/>
    <mergeCell ref="F24:K24"/>
    <mergeCell ref="L24:L25"/>
    <mergeCell ref="C45:C49"/>
    <mergeCell ref="C50:C55"/>
    <mergeCell ref="C56:E56"/>
    <mergeCell ref="H8:J8"/>
    <mergeCell ref="C22:L22"/>
    <mergeCell ref="B1:M1"/>
    <mergeCell ref="C38:C41"/>
    <mergeCell ref="C42:C43"/>
    <mergeCell ref="C26:C29"/>
    <mergeCell ref="C30:C31"/>
    <mergeCell ref="C33:C37"/>
    <mergeCell ref="C83:C88"/>
    <mergeCell ref="C89:E89"/>
    <mergeCell ref="C66:C67"/>
    <mergeCell ref="C68:C71"/>
    <mergeCell ref="C72:C75"/>
    <mergeCell ref="C76:C77"/>
    <mergeCell ref="C79:C82"/>
  </mergeCells>
  <conditionalFormatting sqref="D26:D27">
    <cfRule type="duplicateValues" dxfId="8" priority="3"/>
  </conditionalFormatting>
  <conditionalFormatting sqref="D28:D54">
    <cfRule type="duplicateValues" dxfId="7" priority="56"/>
  </conditionalFormatting>
  <conditionalFormatting sqref="D65:D90">
    <cfRule type="duplicateValues" dxfId="6" priority="58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>
                  <from>
                    <xdr:col>2</xdr:col>
                    <xdr:colOff>19050</xdr:colOff>
                    <xdr:row>3</xdr:row>
                    <xdr:rowOff>19050</xdr:rowOff>
                  </from>
                  <to>
                    <xdr:col>5</xdr:col>
                    <xdr:colOff>57150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0"/>
  <sheetViews>
    <sheetView showGridLines="0"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43" customWidth="1"/>
    <col min="2" max="2" width="6.7109375" style="7" customWidth="1"/>
    <col min="3" max="3" width="14.7109375" style="7" customWidth="1"/>
    <col min="4" max="4" width="20.7109375" style="7" customWidth="1"/>
    <col min="5" max="5" width="9.7109375" style="7" customWidth="1"/>
    <col min="6" max="7" width="8.7109375" style="7" customWidth="1"/>
    <col min="8" max="8" width="9.7109375" style="7" customWidth="1"/>
    <col min="9" max="10" width="8.7109375" style="7" customWidth="1"/>
    <col min="11" max="11" width="6.7109375" style="7" customWidth="1"/>
    <col min="12" max="16384" width="4.7109375" style="7" hidden="1"/>
  </cols>
  <sheetData>
    <row r="1" spans="1:11" s="110" customFormat="1" ht="26.25" x14ac:dyDescent="0.25">
      <c r="A1" s="81"/>
      <c r="B1" s="272" t="s">
        <v>183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1:11" x14ac:dyDescent="0.25"/>
    <row r="3" spans="1:11" x14ac:dyDescent="0.25"/>
    <row r="4" spans="1:11" x14ac:dyDescent="0.25">
      <c r="C4" s="29"/>
      <c r="D4" s="29"/>
      <c r="E4" s="29"/>
      <c r="F4" s="29"/>
    </row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3:10" x14ac:dyDescent="0.25"/>
    <row r="18" spans="3:10" x14ac:dyDescent="0.25"/>
    <row r="19" spans="3:10" x14ac:dyDescent="0.25"/>
    <row r="20" spans="3:10" x14ac:dyDescent="0.25"/>
    <row r="21" spans="3:10" x14ac:dyDescent="0.25">
      <c r="C21" s="276" t="s">
        <v>73</v>
      </c>
      <c r="D21" s="276" t="s">
        <v>74</v>
      </c>
      <c r="E21" s="276" t="s">
        <v>71</v>
      </c>
      <c r="F21" s="276"/>
      <c r="G21" s="277"/>
      <c r="H21" s="278" t="s">
        <v>72</v>
      </c>
      <c r="I21" s="276"/>
      <c r="J21" s="276"/>
    </row>
    <row r="22" spans="3:10" x14ac:dyDescent="0.25">
      <c r="C22" s="276"/>
      <c r="D22" s="276"/>
      <c r="E22" s="119" t="s">
        <v>146</v>
      </c>
      <c r="F22" s="276" t="s">
        <v>162</v>
      </c>
      <c r="G22" s="277"/>
      <c r="H22" s="121" t="s">
        <v>146</v>
      </c>
      <c r="I22" s="276" t="s">
        <v>162</v>
      </c>
      <c r="J22" s="276"/>
    </row>
    <row r="23" spans="3:10" x14ac:dyDescent="0.2">
      <c r="C23" s="304" t="s">
        <v>210</v>
      </c>
      <c r="D23" s="153" t="s">
        <v>158</v>
      </c>
      <c r="E23" s="154">
        <v>1</v>
      </c>
      <c r="F23" s="295">
        <f>SUM(E23:E25)</f>
        <v>84</v>
      </c>
      <c r="G23" s="302">
        <f>F23/$E$53</f>
        <v>1.8272786599956493E-2</v>
      </c>
      <c r="H23" s="155">
        <v>2</v>
      </c>
      <c r="I23" s="295">
        <f>SUM(H23:H25)</f>
        <v>37</v>
      </c>
      <c r="J23" s="286">
        <f>I23/$H$53</f>
        <v>1.1624253848570531E-2</v>
      </c>
    </row>
    <row r="24" spans="3:10" x14ac:dyDescent="0.2">
      <c r="C24" s="305"/>
      <c r="D24" s="153" t="s">
        <v>75</v>
      </c>
      <c r="E24" s="154">
        <v>17</v>
      </c>
      <c r="F24" s="296"/>
      <c r="G24" s="302"/>
      <c r="H24" s="155">
        <v>6</v>
      </c>
      <c r="I24" s="296"/>
      <c r="J24" s="286"/>
    </row>
    <row r="25" spans="3:10" x14ac:dyDescent="0.2">
      <c r="C25" s="306"/>
      <c r="D25" s="153" t="s">
        <v>76</v>
      </c>
      <c r="E25" s="154">
        <v>66</v>
      </c>
      <c r="F25" s="297"/>
      <c r="G25" s="302"/>
      <c r="H25" s="155">
        <v>29</v>
      </c>
      <c r="I25" s="297"/>
      <c r="J25" s="286"/>
    </row>
    <row r="26" spans="3:10" x14ac:dyDescent="0.2">
      <c r="C26" s="304" t="s">
        <v>77</v>
      </c>
      <c r="D26" s="153" t="s">
        <v>161</v>
      </c>
      <c r="E26" s="154">
        <v>24</v>
      </c>
      <c r="F26" s="295">
        <f>SUM(E26:E32)</f>
        <v>145</v>
      </c>
      <c r="G26" s="299">
        <f>F26/$E$53</f>
        <v>3.154231020230585E-2</v>
      </c>
      <c r="H26" s="155">
        <v>24</v>
      </c>
      <c r="I26" s="295">
        <f>SUM(H26:H32)</f>
        <v>73</v>
      </c>
      <c r="J26" s="292">
        <f>I26/$H$53</f>
        <v>2.2934338674206724E-2</v>
      </c>
    </row>
    <row r="27" spans="3:10" x14ac:dyDescent="0.2">
      <c r="C27" s="305"/>
      <c r="D27" s="153" t="s">
        <v>78</v>
      </c>
      <c r="E27" s="154">
        <v>7</v>
      </c>
      <c r="F27" s="296"/>
      <c r="G27" s="300"/>
      <c r="H27" s="155">
        <v>3</v>
      </c>
      <c r="I27" s="296"/>
      <c r="J27" s="293"/>
    </row>
    <row r="28" spans="3:10" x14ac:dyDescent="0.2">
      <c r="C28" s="305"/>
      <c r="D28" s="153" t="s">
        <v>80</v>
      </c>
      <c r="E28" s="154">
        <v>10</v>
      </c>
      <c r="F28" s="296"/>
      <c r="G28" s="300"/>
      <c r="H28" s="155">
        <v>5</v>
      </c>
      <c r="I28" s="296"/>
      <c r="J28" s="293"/>
    </row>
    <row r="29" spans="3:10" x14ac:dyDescent="0.2">
      <c r="C29" s="305"/>
      <c r="D29" s="153" t="s">
        <v>82</v>
      </c>
      <c r="E29" s="154">
        <v>37</v>
      </c>
      <c r="F29" s="296"/>
      <c r="G29" s="300"/>
      <c r="H29" s="155">
        <v>18</v>
      </c>
      <c r="I29" s="296"/>
      <c r="J29" s="293"/>
    </row>
    <row r="30" spans="3:10" x14ac:dyDescent="0.2">
      <c r="C30" s="305"/>
      <c r="D30" s="153" t="s">
        <v>84</v>
      </c>
      <c r="E30" s="154">
        <v>13</v>
      </c>
      <c r="F30" s="296"/>
      <c r="G30" s="300"/>
      <c r="H30" s="155">
        <v>3</v>
      </c>
      <c r="I30" s="296"/>
      <c r="J30" s="293"/>
    </row>
    <row r="31" spans="3:10" x14ac:dyDescent="0.2">
      <c r="C31" s="305"/>
      <c r="D31" s="153" t="s">
        <v>86</v>
      </c>
      <c r="E31" s="154">
        <v>5</v>
      </c>
      <c r="F31" s="296"/>
      <c r="G31" s="300"/>
      <c r="H31" s="155">
        <v>6</v>
      </c>
      <c r="I31" s="296"/>
      <c r="J31" s="293"/>
    </row>
    <row r="32" spans="3:10" x14ac:dyDescent="0.2">
      <c r="C32" s="306"/>
      <c r="D32" s="153" t="s">
        <v>87</v>
      </c>
      <c r="E32" s="154">
        <v>49</v>
      </c>
      <c r="F32" s="297"/>
      <c r="G32" s="301"/>
      <c r="H32" s="155">
        <v>14</v>
      </c>
      <c r="I32" s="297"/>
      <c r="J32" s="294"/>
    </row>
    <row r="33" spans="3:11" x14ac:dyDescent="0.2">
      <c r="C33" s="304" t="s">
        <v>79</v>
      </c>
      <c r="D33" s="153" t="s">
        <v>88</v>
      </c>
      <c r="E33" s="154">
        <v>1</v>
      </c>
      <c r="F33" s="295">
        <f>SUM(E33:E40)</f>
        <v>19</v>
      </c>
      <c r="G33" s="299">
        <f>F33/$E$53</f>
        <v>4.1331303023711113E-3</v>
      </c>
      <c r="H33" s="155">
        <v>1</v>
      </c>
      <c r="I33" s="295">
        <f>SUM(H33:H40)</f>
        <v>15</v>
      </c>
      <c r="J33" s="292">
        <f>I33/$H$53</f>
        <v>4.7125353440150798E-3</v>
      </c>
    </row>
    <row r="34" spans="3:11" x14ac:dyDescent="0.2">
      <c r="C34" s="305"/>
      <c r="D34" s="153" t="s">
        <v>89</v>
      </c>
      <c r="E34" s="154">
        <v>3</v>
      </c>
      <c r="F34" s="296"/>
      <c r="G34" s="300"/>
      <c r="H34" s="155">
        <v>2</v>
      </c>
      <c r="I34" s="296"/>
      <c r="J34" s="293"/>
    </row>
    <row r="35" spans="3:11" x14ac:dyDescent="0.2">
      <c r="C35" s="305"/>
      <c r="D35" s="153" t="s">
        <v>90</v>
      </c>
      <c r="E35" s="154">
        <v>4</v>
      </c>
      <c r="F35" s="296"/>
      <c r="G35" s="300"/>
      <c r="H35" s="155">
        <v>3</v>
      </c>
      <c r="I35" s="296"/>
      <c r="J35" s="293"/>
    </row>
    <row r="36" spans="3:11" x14ac:dyDescent="0.2">
      <c r="C36" s="305"/>
      <c r="D36" s="153" t="s">
        <v>91</v>
      </c>
      <c r="E36" s="154">
        <v>2</v>
      </c>
      <c r="F36" s="296"/>
      <c r="G36" s="300"/>
      <c r="H36" s="155">
        <v>3</v>
      </c>
      <c r="I36" s="296"/>
      <c r="J36" s="293"/>
    </row>
    <row r="37" spans="3:11" x14ac:dyDescent="0.2">
      <c r="C37" s="305"/>
      <c r="D37" s="153" t="s">
        <v>92</v>
      </c>
      <c r="E37" s="154"/>
      <c r="F37" s="296"/>
      <c r="G37" s="300"/>
      <c r="H37" s="155">
        <v>2</v>
      </c>
      <c r="I37" s="296"/>
      <c r="J37" s="293"/>
    </row>
    <row r="38" spans="3:11" x14ac:dyDescent="0.2">
      <c r="C38" s="305"/>
      <c r="D38" s="153" t="s">
        <v>93</v>
      </c>
      <c r="E38" s="154">
        <v>3</v>
      </c>
      <c r="F38" s="296"/>
      <c r="G38" s="300"/>
      <c r="H38" s="155">
        <v>1</v>
      </c>
      <c r="I38" s="296"/>
      <c r="J38" s="293"/>
    </row>
    <row r="39" spans="3:11" x14ac:dyDescent="0.2">
      <c r="C39" s="305"/>
      <c r="D39" s="153" t="s">
        <v>94</v>
      </c>
      <c r="E39" s="154">
        <v>4</v>
      </c>
      <c r="F39" s="296"/>
      <c r="G39" s="300"/>
      <c r="H39" s="155">
        <v>3</v>
      </c>
      <c r="I39" s="296"/>
      <c r="J39" s="293"/>
    </row>
    <row r="40" spans="3:11" x14ac:dyDescent="0.2">
      <c r="C40" s="306"/>
      <c r="D40" s="153" t="s">
        <v>95</v>
      </c>
      <c r="E40" s="154">
        <v>2</v>
      </c>
      <c r="F40" s="297"/>
      <c r="G40" s="301"/>
      <c r="H40" s="155"/>
      <c r="I40" s="297"/>
      <c r="J40" s="294"/>
    </row>
    <row r="41" spans="3:11" x14ac:dyDescent="0.2">
      <c r="C41" s="304" t="s">
        <v>81</v>
      </c>
      <c r="D41" s="153" t="s">
        <v>96</v>
      </c>
      <c r="E41" s="154">
        <v>10</v>
      </c>
      <c r="F41" s="295">
        <f>SUM(E41:E47)</f>
        <v>1052</v>
      </c>
      <c r="G41" s="299">
        <f>F41/$E$53</f>
        <v>0.22884489884707418</v>
      </c>
      <c r="H41" s="155">
        <v>4</v>
      </c>
      <c r="I41" s="295">
        <f>SUM(H41:H47)</f>
        <v>831</v>
      </c>
      <c r="J41" s="292">
        <f>I41/$H$53</f>
        <v>0.26107445805843543</v>
      </c>
    </row>
    <row r="42" spans="3:11" x14ac:dyDescent="0.2">
      <c r="C42" s="305"/>
      <c r="D42" s="153" t="s">
        <v>97</v>
      </c>
      <c r="E42" s="154">
        <v>213</v>
      </c>
      <c r="F42" s="296"/>
      <c r="G42" s="300"/>
      <c r="H42" s="155">
        <v>169</v>
      </c>
      <c r="I42" s="296"/>
      <c r="J42" s="293"/>
    </row>
    <row r="43" spans="3:11" x14ac:dyDescent="0.2">
      <c r="C43" s="305"/>
      <c r="D43" s="153" t="s">
        <v>98</v>
      </c>
      <c r="E43" s="154">
        <v>55</v>
      </c>
      <c r="F43" s="296"/>
      <c r="G43" s="300"/>
      <c r="H43" s="155">
        <v>44</v>
      </c>
      <c r="I43" s="296"/>
      <c r="J43" s="293"/>
    </row>
    <row r="44" spans="3:11" x14ac:dyDescent="0.2">
      <c r="C44" s="305"/>
      <c r="D44" s="153" t="s">
        <v>99</v>
      </c>
      <c r="E44" s="154">
        <v>17</v>
      </c>
      <c r="F44" s="296"/>
      <c r="G44" s="300"/>
      <c r="H44" s="155">
        <v>9</v>
      </c>
      <c r="I44" s="296"/>
      <c r="J44" s="293"/>
      <c r="K44" s="303"/>
    </row>
    <row r="45" spans="3:11" x14ac:dyDescent="0.2">
      <c r="C45" s="305"/>
      <c r="D45" s="153" t="s">
        <v>100</v>
      </c>
      <c r="E45" s="154">
        <v>187</v>
      </c>
      <c r="F45" s="296"/>
      <c r="G45" s="300"/>
      <c r="H45" s="155">
        <v>153</v>
      </c>
      <c r="I45" s="296"/>
      <c r="J45" s="293"/>
      <c r="K45" s="303"/>
    </row>
    <row r="46" spans="3:11" x14ac:dyDescent="0.2">
      <c r="C46" s="305"/>
      <c r="D46" s="153" t="s">
        <v>101</v>
      </c>
      <c r="E46" s="154">
        <v>126</v>
      </c>
      <c r="F46" s="296"/>
      <c r="G46" s="300"/>
      <c r="H46" s="155">
        <v>42</v>
      </c>
      <c r="I46" s="296"/>
      <c r="J46" s="293"/>
      <c r="K46" s="43"/>
    </row>
    <row r="47" spans="3:11" x14ac:dyDescent="0.2">
      <c r="C47" s="306"/>
      <c r="D47" s="153" t="s">
        <v>102</v>
      </c>
      <c r="E47" s="154">
        <v>444</v>
      </c>
      <c r="F47" s="297"/>
      <c r="G47" s="301"/>
      <c r="H47" s="155">
        <v>410</v>
      </c>
      <c r="I47" s="297"/>
      <c r="J47" s="294"/>
      <c r="K47" s="44"/>
    </row>
    <row r="48" spans="3:11" x14ac:dyDescent="0.2">
      <c r="C48" s="298" t="s">
        <v>83</v>
      </c>
      <c r="D48" s="153" t="s">
        <v>103</v>
      </c>
      <c r="E48" s="154">
        <v>4</v>
      </c>
      <c r="F48" s="295">
        <f>SUM(E48:E51)</f>
        <v>15</v>
      </c>
      <c r="G48" s="302">
        <f>F48/$E$53</f>
        <v>3.262997607135088E-3</v>
      </c>
      <c r="H48" s="155"/>
      <c r="I48" s="295">
        <f>SUM(H48:H51)</f>
        <v>3</v>
      </c>
      <c r="J48" s="286">
        <f>I48/$H$53</f>
        <v>9.42507068803016E-4</v>
      </c>
      <c r="K48" s="43"/>
    </row>
    <row r="49" spans="3:11" x14ac:dyDescent="0.2">
      <c r="C49" s="298"/>
      <c r="D49" s="153" t="s">
        <v>160</v>
      </c>
      <c r="E49" s="154">
        <v>1</v>
      </c>
      <c r="F49" s="296"/>
      <c r="G49" s="302"/>
      <c r="H49" s="155">
        <v>1</v>
      </c>
      <c r="I49" s="296"/>
      <c r="J49" s="286"/>
      <c r="K49" s="43"/>
    </row>
    <row r="50" spans="3:11" x14ac:dyDescent="0.2">
      <c r="C50" s="298"/>
      <c r="D50" s="153" t="s">
        <v>104</v>
      </c>
      <c r="E50" s="154">
        <v>3</v>
      </c>
      <c r="F50" s="296"/>
      <c r="G50" s="302"/>
      <c r="H50" s="155">
        <v>2</v>
      </c>
      <c r="I50" s="296"/>
      <c r="J50" s="286"/>
      <c r="K50" s="43"/>
    </row>
    <row r="51" spans="3:11" x14ac:dyDescent="0.2">
      <c r="C51" s="298"/>
      <c r="D51" s="153" t="s">
        <v>105</v>
      </c>
      <c r="E51" s="154">
        <v>7</v>
      </c>
      <c r="F51" s="296"/>
      <c r="G51" s="302"/>
      <c r="H51" s="155"/>
      <c r="I51" s="296"/>
      <c r="J51" s="286"/>
      <c r="K51" s="43"/>
    </row>
    <row r="52" spans="3:11" x14ac:dyDescent="0.25">
      <c r="C52" s="156" t="s">
        <v>85</v>
      </c>
      <c r="D52" s="157" t="s">
        <v>85</v>
      </c>
      <c r="E52" s="154">
        <v>3282</v>
      </c>
      <c r="F52" s="158">
        <f>E52</f>
        <v>3282</v>
      </c>
      <c r="G52" s="159">
        <f>F52/$E$53</f>
        <v>0.71394387644115731</v>
      </c>
      <c r="H52" s="155">
        <v>2224</v>
      </c>
      <c r="I52" s="158">
        <f>H52</f>
        <v>2224</v>
      </c>
      <c r="J52" s="160">
        <f>I52/$H$53</f>
        <v>0.69871190700596919</v>
      </c>
      <c r="K52" s="109"/>
    </row>
    <row r="53" spans="3:11" x14ac:dyDescent="0.25">
      <c r="C53" s="277" t="s">
        <v>5</v>
      </c>
      <c r="D53" s="287"/>
      <c r="E53" s="288">
        <f>SUM(E23:E52)</f>
        <v>4597</v>
      </c>
      <c r="F53" s="289"/>
      <c r="G53" s="289"/>
      <c r="H53" s="290">
        <f>SUM(H23:H52)</f>
        <v>3183</v>
      </c>
      <c r="I53" s="289"/>
      <c r="J53" s="291"/>
    </row>
    <row r="54" spans="3:11" x14ac:dyDescent="0.25"/>
    <row r="55" spans="3:11" x14ac:dyDescent="0.25">
      <c r="C55" s="8" t="s">
        <v>176</v>
      </c>
    </row>
    <row r="56" spans="3:11" x14ac:dyDescent="0.25">
      <c r="C56" s="7" t="s">
        <v>106</v>
      </c>
    </row>
    <row r="57" spans="3:11" x14ac:dyDescent="0.25"/>
    <row r="58" spans="3:11" hidden="1" x14ac:dyDescent="0.25"/>
    <row r="59" spans="3:11" hidden="1" x14ac:dyDescent="0.25"/>
    <row r="60" spans="3:11" hidden="1" x14ac:dyDescent="0.25"/>
    <row r="61" spans="3:11" hidden="1" x14ac:dyDescent="0.25"/>
    <row r="62" spans="3:11" hidden="1" x14ac:dyDescent="0.25"/>
    <row r="63" spans="3:11" hidden="1" x14ac:dyDescent="0.25"/>
    <row r="64" spans="3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sheetProtection password="CD78" sheet="1" objects="1" scenarios="1"/>
  <mergeCells count="36">
    <mergeCell ref="K44:K45"/>
    <mergeCell ref="J41:J47"/>
    <mergeCell ref="B1:K1"/>
    <mergeCell ref="J23:J25"/>
    <mergeCell ref="I33:I40"/>
    <mergeCell ref="F26:F32"/>
    <mergeCell ref="F33:F40"/>
    <mergeCell ref="F41:F47"/>
    <mergeCell ref="C23:C25"/>
    <mergeCell ref="C26:C32"/>
    <mergeCell ref="C33:C40"/>
    <mergeCell ref="C41:C47"/>
    <mergeCell ref="H21:J21"/>
    <mergeCell ref="I22:J22"/>
    <mergeCell ref="I23:I25"/>
    <mergeCell ref="I26:I32"/>
    <mergeCell ref="D21:D22"/>
    <mergeCell ref="F48:F51"/>
    <mergeCell ref="G48:G51"/>
    <mergeCell ref="G33:G40"/>
    <mergeCell ref="C21:C22"/>
    <mergeCell ref="E21:G21"/>
    <mergeCell ref="F22:G22"/>
    <mergeCell ref="G23:G25"/>
    <mergeCell ref="G26:G32"/>
    <mergeCell ref="F23:F25"/>
    <mergeCell ref="J48:J51"/>
    <mergeCell ref="C53:D53"/>
    <mergeCell ref="E53:G53"/>
    <mergeCell ref="H53:J53"/>
    <mergeCell ref="J26:J32"/>
    <mergeCell ref="J33:J40"/>
    <mergeCell ref="I41:I47"/>
    <mergeCell ref="I48:I51"/>
    <mergeCell ref="C48:C51"/>
    <mergeCell ref="G41:G4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I113"/>
  <sheetViews>
    <sheetView showGridLines="0"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43" customWidth="1"/>
    <col min="2" max="2" width="4.7109375" style="87" customWidth="1"/>
    <col min="3" max="3" width="21.7109375" style="1" customWidth="1"/>
    <col min="4" max="27" width="4.7109375" style="2" customWidth="1"/>
    <col min="28" max="28" width="6" style="2" bestFit="1" customWidth="1"/>
    <col min="29" max="33" width="4.7109375" style="2" customWidth="1"/>
    <col min="34" max="34" width="5.7109375" style="2" customWidth="1"/>
    <col min="35" max="35" width="4.7109375" style="2" customWidth="1"/>
    <col min="36" max="16384" width="11.42578125" style="1" hidden="1"/>
  </cols>
  <sheetData>
    <row r="1" spans="1:35" s="110" customFormat="1" ht="26.25" x14ac:dyDescent="0.25">
      <c r="A1" s="81"/>
      <c r="B1" s="272" t="s">
        <v>185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122"/>
      <c r="AI1" s="122"/>
    </row>
    <row r="2" spans="1:35" x14ac:dyDescent="0.25"/>
    <row r="3" spans="1:35" s="115" customFormat="1" ht="15.75" x14ac:dyDescent="0.25">
      <c r="A3" s="170"/>
      <c r="B3" s="171"/>
      <c r="C3" s="172" t="s">
        <v>172</v>
      </c>
      <c r="D3" s="173"/>
      <c r="E3" s="173"/>
      <c r="F3" s="173"/>
      <c r="G3" s="173"/>
      <c r="H3" s="173"/>
      <c r="I3" s="173"/>
      <c r="J3" s="173"/>
      <c r="K3" s="173"/>
      <c r="L3" s="173"/>
      <c r="M3" s="282" t="str">
        <f>UPPER(CONCATENATE("Inscritos en el programa ",C12," para el departamento de ",C7))</f>
        <v>INSCRITOS EN EL PROGRAMA ADMINISTRACIÓN INDUSTRIAL PARA EL DEPARTAMENTO DE AMAZONAS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173"/>
      <c r="AH3" s="173"/>
      <c r="AI3" s="173"/>
    </row>
    <row r="4" spans="1:35" s="115" customFormat="1" ht="15.75" x14ac:dyDescent="0.25">
      <c r="A4" s="170"/>
      <c r="B4" s="171"/>
      <c r="D4" s="173"/>
      <c r="E4" s="173"/>
      <c r="F4" s="173"/>
      <c r="G4" s="173"/>
      <c r="H4" s="173"/>
      <c r="I4" s="173"/>
      <c r="J4" s="173"/>
      <c r="K4" s="173"/>
      <c r="L4" s="173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173"/>
      <c r="AH4" s="173"/>
      <c r="AI4" s="173"/>
    </row>
    <row r="5" spans="1:35" x14ac:dyDescent="0.25"/>
    <row r="6" spans="1:35" x14ac:dyDescent="0.25">
      <c r="C6" s="248">
        <v>1</v>
      </c>
      <c r="Y6" s="166"/>
    </row>
    <row r="7" spans="1:35" x14ac:dyDescent="0.25">
      <c r="C7" s="29" t="str">
        <f>VLOOKUP(C6,CONVENCIONES!B52:C81,2,FALSE)</f>
        <v>Amazonas</v>
      </c>
    </row>
    <row r="8" spans="1:35" ht="15.75" x14ac:dyDescent="0.25">
      <c r="C8" s="172" t="s">
        <v>171</v>
      </c>
    </row>
    <row r="9" spans="1:35" x14ac:dyDescent="0.25"/>
    <row r="10" spans="1:35" ht="13.5" thickBot="1" x14ac:dyDescent="0.3">
      <c r="Y10" s="166"/>
    </row>
    <row r="11" spans="1:35" ht="13.5" thickBot="1" x14ac:dyDescent="0.3">
      <c r="C11" s="248">
        <v>2</v>
      </c>
      <c r="D11" s="268">
        <f>VLOOKUP(C11,CONVENCIONES!B19:E49,4,0)</f>
        <v>53</v>
      </c>
      <c r="E11" s="269" t="s">
        <v>307</v>
      </c>
    </row>
    <row r="12" spans="1:35" x14ac:dyDescent="0.25">
      <c r="C12" s="29" t="str">
        <f>VLOOKUP(C11,CONVENCIONES!B19:C50,2,FALSE)</f>
        <v>Administración Industrial</v>
      </c>
      <c r="D12" s="25"/>
      <c r="N12" s="25" t="s">
        <v>154</v>
      </c>
      <c r="O12" s="25" t="s">
        <v>155</v>
      </c>
    </row>
    <row r="13" spans="1:35" x14ac:dyDescent="0.25">
      <c r="N13" s="27">
        <f>VLOOKUP(C7,$C$43:$AH$72,HLOOKUP(D11,$D$41:$AH$72,2,0),0)</f>
        <v>0</v>
      </c>
      <c r="O13" s="27">
        <f>VLOOKUP(C7,$C$82:$AB$108,HLOOKUP(D11,$D$80:$AB$108,2,0),0)</f>
        <v>0</v>
      </c>
    </row>
    <row r="14" spans="1:35" x14ac:dyDescent="0.25"/>
    <row r="15" spans="1:35" x14ac:dyDescent="0.25"/>
    <row r="16" spans="1:35" x14ac:dyDescent="0.25">
      <c r="AC16" s="83"/>
      <c r="AD16" s="83"/>
    </row>
    <row r="17" spans="1:35" s="115" customFormat="1" ht="15.75" x14ac:dyDescent="0.25">
      <c r="A17" s="170"/>
      <c r="B17" s="171"/>
      <c r="C17" s="172"/>
      <c r="D17" s="279" t="s">
        <v>108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139"/>
      <c r="AF17" s="139"/>
      <c r="AG17" s="139"/>
      <c r="AH17" s="139"/>
      <c r="AI17" s="173"/>
    </row>
    <row r="18" spans="1:35" x14ac:dyDescent="0.25"/>
    <row r="19" spans="1:35" x14ac:dyDescent="0.25">
      <c r="D19" s="120" t="s">
        <v>188</v>
      </c>
      <c r="E19" s="277" t="s">
        <v>107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287"/>
      <c r="Q19" s="174"/>
      <c r="R19" s="120" t="s">
        <v>188</v>
      </c>
      <c r="S19" s="277" t="s">
        <v>107</v>
      </c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287"/>
    </row>
    <row r="20" spans="1:35" ht="12.75" customHeight="1" x14ac:dyDescent="0.2">
      <c r="D20" s="163">
        <v>1</v>
      </c>
      <c r="E20" s="308" t="s">
        <v>9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10"/>
      <c r="Q20" s="174"/>
      <c r="R20" s="163">
        <v>31</v>
      </c>
      <c r="S20" s="308" t="s">
        <v>32</v>
      </c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10"/>
    </row>
    <row r="21" spans="1:35" ht="12.75" customHeight="1" x14ac:dyDescent="0.2">
      <c r="D21" s="163">
        <v>4</v>
      </c>
      <c r="E21" s="308" t="s">
        <v>7</v>
      </c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10"/>
      <c r="Q21" s="174"/>
      <c r="R21" s="163">
        <v>32</v>
      </c>
      <c r="S21" s="308" t="s">
        <v>30</v>
      </c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10"/>
    </row>
    <row r="22" spans="1:35" ht="12.75" customHeight="1" x14ac:dyDescent="0.2">
      <c r="D22" s="163">
        <v>6</v>
      </c>
      <c r="E22" s="308" t="s">
        <v>19</v>
      </c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10"/>
      <c r="Q22" s="174"/>
      <c r="R22" s="163">
        <v>33</v>
      </c>
      <c r="S22" s="308" t="s">
        <v>26</v>
      </c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10"/>
    </row>
    <row r="23" spans="1:35" ht="12.75" customHeight="1" x14ac:dyDescent="0.2">
      <c r="D23" s="163">
        <v>7</v>
      </c>
      <c r="E23" s="308" t="s">
        <v>17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/>
      <c r="Q23" s="174"/>
      <c r="R23" s="163">
        <v>34</v>
      </c>
      <c r="S23" s="308" t="s">
        <v>43</v>
      </c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10"/>
    </row>
    <row r="24" spans="1:35" ht="12.75" customHeight="1" x14ac:dyDescent="0.2">
      <c r="D24" s="163">
        <v>9</v>
      </c>
      <c r="E24" s="308" t="s">
        <v>22</v>
      </c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  <c r="Q24" s="174"/>
      <c r="R24" s="163">
        <v>36</v>
      </c>
      <c r="S24" s="308" t="s">
        <v>42</v>
      </c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10"/>
    </row>
    <row r="25" spans="1:35" ht="12.75" customHeight="1" x14ac:dyDescent="0.2">
      <c r="D25" s="163">
        <v>12</v>
      </c>
      <c r="E25" s="308" t="s">
        <v>41</v>
      </c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10"/>
      <c r="Q25" s="174"/>
      <c r="R25" s="163">
        <v>37</v>
      </c>
      <c r="S25" s="308" t="s">
        <v>40</v>
      </c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10"/>
    </row>
    <row r="26" spans="1:35" ht="12.75" customHeight="1" x14ac:dyDescent="0.2">
      <c r="D26" s="163">
        <v>13</v>
      </c>
      <c r="E26" s="308" t="s">
        <v>35</v>
      </c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10"/>
      <c r="Q26" s="174"/>
      <c r="R26" s="163">
        <v>38</v>
      </c>
      <c r="S26" s="308" t="s">
        <v>36</v>
      </c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10"/>
    </row>
    <row r="27" spans="1:35" ht="12.75" customHeight="1" x14ac:dyDescent="0.2">
      <c r="D27" s="163">
        <v>14</v>
      </c>
      <c r="E27" s="308" t="s">
        <v>37</v>
      </c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10"/>
      <c r="Q27" s="174"/>
      <c r="R27" s="163">
        <v>53</v>
      </c>
      <c r="S27" s="308" t="s">
        <v>45</v>
      </c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10"/>
    </row>
    <row r="28" spans="1:35" ht="12.75" customHeight="1" x14ac:dyDescent="0.2">
      <c r="D28" s="163">
        <v>16</v>
      </c>
      <c r="E28" s="308" t="s">
        <v>47</v>
      </c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10"/>
      <c r="Q28" s="174"/>
      <c r="R28" s="163">
        <v>66</v>
      </c>
      <c r="S28" s="308" t="s">
        <v>8</v>
      </c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10"/>
    </row>
    <row r="29" spans="1:35" ht="12.75" customHeight="1" x14ac:dyDescent="0.2">
      <c r="D29" s="163">
        <v>21</v>
      </c>
      <c r="E29" s="308" t="s">
        <v>23</v>
      </c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10"/>
      <c r="Q29" s="174"/>
      <c r="R29" s="163">
        <v>68</v>
      </c>
      <c r="S29" s="308" t="s">
        <v>169</v>
      </c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10"/>
    </row>
    <row r="30" spans="1:35" ht="12.75" customHeight="1" x14ac:dyDescent="0.2">
      <c r="D30" s="163">
        <v>22</v>
      </c>
      <c r="E30" s="308" t="s">
        <v>51</v>
      </c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10"/>
      <c r="Q30" s="174"/>
      <c r="R30" s="163">
        <v>86</v>
      </c>
      <c r="S30" s="308" t="s">
        <v>48</v>
      </c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10"/>
    </row>
    <row r="31" spans="1:35" ht="12.75" customHeight="1" x14ac:dyDescent="0.2">
      <c r="D31" s="163">
        <v>23</v>
      </c>
      <c r="E31" s="308" t="s">
        <v>52</v>
      </c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  <c r="Q31" s="174"/>
      <c r="R31" s="180">
        <v>92</v>
      </c>
      <c r="S31" s="311" t="s">
        <v>33</v>
      </c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</row>
    <row r="32" spans="1:35" ht="12.75" customHeight="1" x14ac:dyDescent="0.2">
      <c r="D32" s="163">
        <v>24</v>
      </c>
      <c r="E32" s="308" t="s">
        <v>55</v>
      </c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10"/>
      <c r="Q32" s="174"/>
      <c r="R32" s="180">
        <v>99</v>
      </c>
      <c r="S32" s="311" t="s">
        <v>34</v>
      </c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</row>
    <row r="33" spans="1:35" ht="12.75" customHeight="1" x14ac:dyDescent="0.2">
      <c r="D33" s="163">
        <v>25</v>
      </c>
      <c r="E33" s="308" t="s">
        <v>56</v>
      </c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10"/>
      <c r="Q33" s="174"/>
      <c r="R33" s="316" t="s">
        <v>12</v>
      </c>
      <c r="S33" s="311" t="s">
        <v>13</v>
      </c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</row>
    <row r="34" spans="1:35" ht="12.75" customHeight="1" x14ac:dyDescent="0.2">
      <c r="D34" s="163">
        <v>27</v>
      </c>
      <c r="E34" s="308" t="s">
        <v>11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10"/>
      <c r="Q34" s="174"/>
      <c r="R34" s="316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</row>
    <row r="35" spans="1:35" ht="12.75" customHeight="1" x14ac:dyDescent="0.2">
      <c r="D35" s="163">
        <v>28</v>
      </c>
      <c r="E35" s="308" t="s">
        <v>39</v>
      </c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10"/>
      <c r="Q35" s="174"/>
      <c r="R35" s="180" t="s">
        <v>20</v>
      </c>
      <c r="S35" s="311" t="s">
        <v>21</v>
      </c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</row>
    <row r="36" spans="1:35" x14ac:dyDescent="0.25">
      <c r="AA36" s="83"/>
      <c r="AB36" s="83"/>
    </row>
    <row r="37" spans="1:35" x14ac:dyDescent="0.25">
      <c r="AC37" s="83"/>
      <c r="AD37" s="83"/>
    </row>
    <row r="38" spans="1:35" s="115" customFormat="1" ht="15.75" x14ac:dyDescent="0.25">
      <c r="A38" s="170"/>
      <c r="B38" s="171"/>
      <c r="C38" s="279" t="s">
        <v>186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173"/>
    </row>
    <row r="39" spans="1:35" x14ac:dyDescent="0.25"/>
    <row r="40" spans="1:35" x14ac:dyDescent="0.25">
      <c r="C40" s="276" t="s">
        <v>74</v>
      </c>
      <c r="D40" s="276" t="s">
        <v>170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313" t="s">
        <v>5</v>
      </c>
    </row>
    <row r="41" spans="1:35" x14ac:dyDescent="0.25">
      <c r="C41" s="276"/>
      <c r="D41" s="118">
        <v>1</v>
      </c>
      <c r="E41" s="118">
        <v>4</v>
      </c>
      <c r="F41" s="118">
        <v>6</v>
      </c>
      <c r="G41" s="118">
        <v>7</v>
      </c>
      <c r="H41" s="118">
        <v>9</v>
      </c>
      <c r="I41" s="118">
        <v>12</v>
      </c>
      <c r="J41" s="118">
        <v>13</v>
      </c>
      <c r="K41" s="118">
        <v>14</v>
      </c>
      <c r="L41" s="118">
        <v>21</v>
      </c>
      <c r="M41" s="118">
        <v>22</v>
      </c>
      <c r="N41" s="118">
        <v>23</v>
      </c>
      <c r="O41" s="118">
        <v>24</v>
      </c>
      <c r="P41" s="118">
        <v>25</v>
      </c>
      <c r="Q41" s="118">
        <v>27</v>
      </c>
      <c r="R41" s="118">
        <v>28</v>
      </c>
      <c r="S41" s="118">
        <v>31</v>
      </c>
      <c r="T41" s="118">
        <v>32</v>
      </c>
      <c r="U41" s="118">
        <v>33</v>
      </c>
      <c r="V41" s="118">
        <v>34</v>
      </c>
      <c r="W41" s="118">
        <v>36</v>
      </c>
      <c r="X41" s="118">
        <v>37</v>
      </c>
      <c r="Y41" s="118">
        <v>38</v>
      </c>
      <c r="Z41" s="118">
        <v>53</v>
      </c>
      <c r="AA41" s="118">
        <v>66</v>
      </c>
      <c r="AB41" s="118">
        <v>68</v>
      </c>
      <c r="AC41" s="118">
        <v>86</v>
      </c>
      <c r="AD41" s="118">
        <v>92</v>
      </c>
      <c r="AE41" s="118">
        <v>99</v>
      </c>
      <c r="AF41" s="118" t="s">
        <v>12</v>
      </c>
      <c r="AG41" s="118" t="s">
        <v>20</v>
      </c>
      <c r="AH41" s="314"/>
    </row>
    <row r="42" spans="1:35" hidden="1" x14ac:dyDescent="0.25">
      <c r="A42" s="149"/>
      <c r="B42" s="46"/>
      <c r="C42" s="168">
        <v>1</v>
      </c>
      <c r="D42" s="168">
        <v>2</v>
      </c>
      <c r="E42" s="168">
        <v>3</v>
      </c>
      <c r="F42" s="168">
        <v>4</v>
      </c>
      <c r="G42" s="168">
        <v>5</v>
      </c>
      <c r="H42" s="168">
        <v>6</v>
      </c>
      <c r="I42" s="168">
        <v>7</v>
      </c>
      <c r="J42" s="168">
        <v>8</v>
      </c>
      <c r="K42" s="168">
        <v>9</v>
      </c>
      <c r="L42" s="168">
        <v>10</v>
      </c>
      <c r="M42" s="168">
        <v>11</v>
      </c>
      <c r="N42" s="168">
        <v>12</v>
      </c>
      <c r="O42" s="168">
        <v>13</v>
      </c>
      <c r="P42" s="168">
        <v>14</v>
      </c>
      <c r="Q42" s="168">
        <v>15</v>
      </c>
      <c r="R42" s="168">
        <v>16</v>
      </c>
      <c r="S42" s="168">
        <v>17</v>
      </c>
      <c r="T42" s="168">
        <v>18</v>
      </c>
      <c r="U42" s="168">
        <v>19</v>
      </c>
      <c r="V42" s="168">
        <v>20</v>
      </c>
      <c r="W42" s="168">
        <v>21</v>
      </c>
      <c r="X42" s="168">
        <v>22</v>
      </c>
      <c r="Y42" s="168">
        <v>23</v>
      </c>
      <c r="Z42" s="168">
        <v>24</v>
      </c>
      <c r="AA42" s="168">
        <v>25</v>
      </c>
      <c r="AB42" s="168">
        <v>26</v>
      </c>
      <c r="AC42" s="168">
        <v>27</v>
      </c>
      <c r="AD42" s="168">
        <v>28</v>
      </c>
      <c r="AE42" s="168">
        <v>29</v>
      </c>
      <c r="AF42" s="168">
        <v>30</v>
      </c>
      <c r="AG42" s="168">
        <v>31</v>
      </c>
      <c r="AH42" s="168">
        <v>32</v>
      </c>
      <c r="AI42" s="131"/>
    </row>
    <row r="43" spans="1:35" x14ac:dyDescent="0.25">
      <c r="A43" s="162"/>
      <c r="B43" s="169"/>
      <c r="C43" s="164" t="s">
        <v>158</v>
      </c>
      <c r="D43" s="53"/>
      <c r="E43" s="53"/>
      <c r="F43" s="53"/>
      <c r="G43" s="53"/>
      <c r="H43" s="53"/>
      <c r="I43" s="53"/>
      <c r="J43" s="53"/>
      <c r="K43" s="53">
        <v>1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177">
        <f>SUM(D43:AG43)</f>
        <v>1</v>
      </c>
    </row>
    <row r="44" spans="1:35" x14ac:dyDescent="0.25">
      <c r="A44" s="162"/>
      <c r="B44" s="169"/>
      <c r="C44" s="165" t="s">
        <v>96</v>
      </c>
      <c r="D44" s="53"/>
      <c r="E44" s="53"/>
      <c r="F44" s="53"/>
      <c r="G44" s="53"/>
      <c r="H44" s="53"/>
      <c r="I44" s="53">
        <v>2</v>
      </c>
      <c r="J44" s="53"/>
      <c r="K44" s="53">
        <v>2</v>
      </c>
      <c r="L44" s="53"/>
      <c r="M44" s="53"/>
      <c r="N44" s="53"/>
      <c r="O44" s="53"/>
      <c r="P44" s="53"/>
      <c r="Q44" s="53"/>
      <c r="R44" s="53">
        <v>2</v>
      </c>
      <c r="S44" s="53">
        <v>4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177">
        <f t="shared" ref="AH44:AH71" si="0">SUM(D44:AG44)</f>
        <v>10</v>
      </c>
    </row>
    <row r="45" spans="1:35" x14ac:dyDescent="0.25">
      <c r="A45" s="162"/>
      <c r="B45" s="169"/>
      <c r="C45" s="165" t="s">
        <v>103</v>
      </c>
      <c r="D45" s="53">
        <v>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>
        <v>2</v>
      </c>
      <c r="T45" s="53"/>
      <c r="U45" s="53">
        <v>1</v>
      </c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177">
        <f t="shared" si="0"/>
        <v>4</v>
      </c>
    </row>
    <row r="46" spans="1:35" x14ac:dyDescent="0.25">
      <c r="A46" s="162"/>
      <c r="B46" s="169"/>
      <c r="C46" s="165" t="s">
        <v>88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>
        <v>1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177">
        <f t="shared" si="0"/>
        <v>1</v>
      </c>
    </row>
    <row r="47" spans="1:35" x14ac:dyDescent="0.25">
      <c r="A47" s="162"/>
      <c r="B47" s="169"/>
      <c r="C47" s="165" t="s">
        <v>161</v>
      </c>
      <c r="D47" s="53"/>
      <c r="E47" s="53"/>
      <c r="F47" s="53"/>
      <c r="G47" s="53"/>
      <c r="H47" s="53">
        <v>2</v>
      </c>
      <c r="I47" s="53"/>
      <c r="J47" s="53"/>
      <c r="K47" s="53">
        <v>2</v>
      </c>
      <c r="L47" s="53"/>
      <c r="M47" s="53"/>
      <c r="N47" s="53"/>
      <c r="O47" s="53"/>
      <c r="P47" s="53"/>
      <c r="Q47" s="53">
        <v>2</v>
      </c>
      <c r="R47" s="53">
        <v>1</v>
      </c>
      <c r="S47" s="53">
        <v>13</v>
      </c>
      <c r="T47" s="53"/>
      <c r="U47" s="53"/>
      <c r="V47" s="53">
        <v>1</v>
      </c>
      <c r="W47" s="53"/>
      <c r="X47" s="53"/>
      <c r="Y47" s="53"/>
      <c r="Z47" s="53"/>
      <c r="AA47" s="53"/>
      <c r="AB47" s="53">
        <v>1</v>
      </c>
      <c r="AC47" s="53">
        <v>1</v>
      </c>
      <c r="AD47" s="53"/>
      <c r="AE47" s="53"/>
      <c r="AF47" s="53">
        <v>1</v>
      </c>
      <c r="AG47" s="53"/>
      <c r="AH47" s="177">
        <f t="shared" si="0"/>
        <v>24</v>
      </c>
    </row>
    <row r="48" spans="1:35" x14ac:dyDescent="0.25">
      <c r="A48" s="162"/>
      <c r="B48" s="169"/>
      <c r="C48" s="165" t="s">
        <v>89</v>
      </c>
      <c r="D48" s="53"/>
      <c r="E48" s="53"/>
      <c r="F48" s="53"/>
      <c r="G48" s="53"/>
      <c r="H48" s="53"/>
      <c r="I48" s="53"/>
      <c r="J48" s="53">
        <v>1</v>
      </c>
      <c r="K48" s="53">
        <v>1</v>
      </c>
      <c r="L48" s="53"/>
      <c r="M48" s="53"/>
      <c r="N48" s="53"/>
      <c r="O48" s="53"/>
      <c r="P48" s="53"/>
      <c r="Q48" s="53"/>
      <c r="R48" s="53"/>
      <c r="S48" s="53">
        <v>1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177">
        <f t="shared" si="0"/>
        <v>3</v>
      </c>
    </row>
    <row r="49" spans="1:34" x14ac:dyDescent="0.25">
      <c r="A49" s="162"/>
      <c r="B49" s="169"/>
      <c r="C49" s="165" t="s">
        <v>78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>
        <v>1</v>
      </c>
      <c r="S49" s="53">
        <v>4</v>
      </c>
      <c r="T49" s="53">
        <v>1</v>
      </c>
      <c r="U49" s="53"/>
      <c r="V49" s="53"/>
      <c r="W49" s="53"/>
      <c r="X49" s="53"/>
      <c r="Y49" s="53"/>
      <c r="Z49" s="53"/>
      <c r="AA49" s="53"/>
      <c r="AB49" s="53">
        <v>1</v>
      </c>
      <c r="AC49" s="53"/>
      <c r="AD49" s="53"/>
      <c r="AE49" s="53"/>
      <c r="AF49" s="53"/>
      <c r="AG49" s="53"/>
      <c r="AH49" s="177">
        <f t="shared" si="0"/>
        <v>7</v>
      </c>
    </row>
    <row r="50" spans="1:34" x14ac:dyDescent="0.25">
      <c r="A50" s="162"/>
      <c r="B50" s="169"/>
      <c r="C50" s="165" t="s">
        <v>97</v>
      </c>
      <c r="D50" s="53">
        <v>12</v>
      </c>
      <c r="E50" s="53">
        <v>2</v>
      </c>
      <c r="F50" s="53">
        <v>1</v>
      </c>
      <c r="G50" s="53">
        <v>2</v>
      </c>
      <c r="H50" s="53">
        <v>1</v>
      </c>
      <c r="I50" s="53">
        <v>7</v>
      </c>
      <c r="J50" s="53">
        <v>17</v>
      </c>
      <c r="K50" s="53">
        <v>9</v>
      </c>
      <c r="L50" s="53">
        <v>2</v>
      </c>
      <c r="M50" s="53"/>
      <c r="N50" s="53">
        <v>3</v>
      </c>
      <c r="O50" s="53">
        <v>6</v>
      </c>
      <c r="P50" s="53">
        <v>6</v>
      </c>
      <c r="Q50" s="53">
        <v>14</v>
      </c>
      <c r="R50" s="53">
        <v>5</v>
      </c>
      <c r="S50" s="53">
        <v>64</v>
      </c>
      <c r="T50" s="53">
        <v>4</v>
      </c>
      <c r="U50" s="53">
        <v>3</v>
      </c>
      <c r="V50" s="53">
        <v>3</v>
      </c>
      <c r="W50" s="53">
        <v>1</v>
      </c>
      <c r="X50" s="53">
        <v>1</v>
      </c>
      <c r="Y50" s="53">
        <v>5</v>
      </c>
      <c r="Z50" s="53"/>
      <c r="AA50" s="53">
        <v>3</v>
      </c>
      <c r="AB50" s="53">
        <v>7</v>
      </c>
      <c r="AC50" s="53">
        <v>8</v>
      </c>
      <c r="AD50" s="53">
        <v>10</v>
      </c>
      <c r="AE50" s="53">
        <v>2</v>
      </c>
      <c r="AF50" s="53">
        <v>1</v>
      </c>
      <c r="AG50" s="53">
        <v>14</v>
      </c>
      <c r="AH50" s="177">
        <f t="shared" si="0"/>
        <v>213</v>
      </c>
    </row>
    <row r="51" spans="1:34" x14ac:dyDescent="0.25">
      <c r="A51" s="162"/>
      <c r="B51" s="169"/>
      <c r="C51" s="165" t="s">
        <v>75</v>
      </c>
      <c r="D51" s="53"/>
      <c r="E51" s="53">
        <v>1</v>
      </c>
      <c r="F51" s="53">
        <v>1</v>
      </c>
      <c r="G51" s="53">
        <v>1</v>
      </c>
      <c r="H51" s="53"/>
      <c r="I51" s="53">
        <v>3</v>
      </c>
      <c r="J51" s="53">
        <v>2</v>
      </c>
      <c r="K51" s="53">
        <v>3</v>
      </c>
      <c r="L51" s="53"/>
      <c r="M51" s="53"/>
      <c r="N51" s="53"/>
      <c r="O51" s="53"/>
      <c r="P51" s="53"/>
      <c r="Q51" s="53"/>
      <c r="R51" s="53"/>
      <c r="S51" s="53">
        <v>5</v>
      </c>
      <c r="T51" s="53"/>
      <c r="U51" s="53"/>
      <c r="V51" s="53"/>
      <c r="W51" s="53">
        <v>1</v>
      </c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177">
        <f t="shared" si="0"/>
        <v>17</v>
      </c>
    </row>
    <row r="52" spans="1:34" x14ac:dyDescent="0.25">
      <c r="A52" s="162"/>
      <c r="B52" s="169"/>
      <c r="C52" s="165" t="s">
        <v>98</v>
      </c>
      <c r="D52" s="53"/>
      <c r="E52" s="53"/>
      <c r="F52" s="53"/>
      <c r="G52" s="53"/>
      <c r="H52" s="53">
        <v>2</v>
      </c>
      <c r="I52" s="53"/>
      <c r="J52" s="53">
        <v>4</v>
      </c>
      <c r="K52" s="53">
        <v>1</v>
      </c>
      <c r="L52" s="53"/>
      <c r="M52" s="53"/>
      <c r="N52" s="53">
        <v>1</v>
      </c>
      <c r="O52" s="53">
        <v>2</v>
      </c>
      <c r="P52" s="53">
        <v>2</v>
      </c>
      <c r="Q52" s="53">
        <v>3</v>
      </c>
      <c r="R52" s="53">
        <v>1</v>
      </c>
      <c r="S52" s="53">
        <v>30</v>
      </c>
      <c r="T52" s="53"/>
      <c r="U52" s="53">
        <v>1</v>
      </c>
      <c r="V52" s="53">
        <v>2</v>
      </c>
      <c r="W52" s="53"/>
      <c r="X52" s="53"/>
      <c r="Y52" s="53"/>
      <c r="Z52" s="53"/>
      <c r="AA52" s="53">
        <v>2</v>
      </c>
      <c r="AB52" s="53"/>
      <c r="AC52" s="53"/>
      <c r="AD52" s="53">
        <v>3</v>
      </c>
      <c r="AE52" s="53">
        <v>1</v>
      </c>
      <c r="AF52" s="53"/>
      <c r="AG52" s="53"/>
      <c r="AH52" s="177">
        <f t="shared" si="0"/>
        <v>55</v>
      </c>
    </row>
    <row r="53" spans="1:34" x14ac:dyDescent="0.25">
      <c r="A53" s="162"/>
      <c r="B53" s="169"/>
      <c r="C53" s="165" t="s">
        <v>90</v>
      </c>
      <c r="D53" s="53"/>
      <c r="E53" s="53"/>
      <c r="F53" s="53"/>
      <c r="G53" s="53"/>
      <c r="H53" s="53"/>
      <c r="I53" s="53"/>
      <c r="J53" s="53">
        <v>1</v>
      </c>
      <c r="K53" s="53"/>
      <c r="L53" s="53"/>
      <c r="M53" s="53"/>
      <c r="N53" s="53"/>
      <c r="O53" s="53"/>
      <c r="P53" s="53"/>
      <c r="Q53" s="53"/>
      <c r="R53" s="53"/>
      <c r="S53" s="53">
        <v>1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>
        <v>1</v>
      </c>
      <c r="AE53" s="53"/>
      <c r="AF53" s="53">
        <v>1</v>
      </c>
      <c r="AG53" s="53"/>
      <c r="AH53" s="177">
        <f t="shared" si="0"/>
        <v>4</v>
      </c>
    </row>
    <row r="54" spans="1:34" x14ac:dyDescent="0.25">
      <c r="A54" s="162"/>
      <c r="B54" s="169"/>
      <c r="C54" s="165" t="s">
        <v>99</v>
      </c>
      <c r="D54" s="53"/>
      <c r="E54" s="53"/>
      <c r="F54" s="53"/>
      <c r="G54" s="53"/>
      <c r="H54" s="53"/>
      <c r="I54" s="53">
        <v>1</v>
      </c>
      <c r="J54" s="53">
        <v>1</v>
      </c>
      <c r="K54" s="53">
        <v>2</v>
      </c>
      <c r="L54" s="53">
        <v>1</v>
      </c>
      <c r="M54" s="53"/>
      <c r="N54" s="53"/>
      <c r="O54" s="53">
        <v>1</v>
      </c>
      <c r="P54" s="53"/>
      <c r="Q54" s="53">
        <v>2</v>
      </c>
      <c r="R54" s="53"/>
      <c r="S54" s="53">
        <v>5</v>
      </c>
      <c r="T54" s="53"/>
      <c r="U54" s="53">
        <v>1</v>
      </c>
      <c r="V54" s="53"/>
      <c r="W54" s="53"/>
      <c r="X54" s="53"/>
      <c r="Y54" s="53">
        <v>1</v>
      </c>
      <c r="Z54" s="53"/>
      <c r="AA54" s="53"/>
      <c r="AB54" s="53"/>
      <c r="AC54" s="53"/>
      <c r="AD54" s="53">
        <v>1</v>
      </c>
      <c r="AE54" s="53"/>
      <c r="AF54" s="53">
        <v>1</v>
      </c>
      <c r="AG54" s="53"/>
      <c r="AH54" s="177">
        <f t="shared" si="0"/>
        <v>17</v>
      </c>
    </row>
    <row r="55" spans="1:34" x14ac:dyDescent="0.25">
      <c r="A55" s="162"/>
      <c r="B55" s="169"/>
      <c r="C55" s="165" t="s">
        <v>91</v>
      </c>
      <c r="D55" s="53"/>
      <c r="E55" s="53"/>
      <c r="F55" s="53"/>
      <c r="G55" s="53"/>
      <c r="H55" s="53"/>
      <c r="I55" s="53"/>
      <c r="J55" s="53">
        <v>1</v>
      </c>
      <c r="K55" s="53">
        <v>1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177">
        <f t="shared" si="0"/>
        <v>2</v>
      </c>
    </row>
    <row r="56" spans="1:34" x14ac:dyDescent="0.25">
      <c r="A56" s="162"/>
      <c r="B56" s="169"/>
      <c r="C56" s="165" t="s">
        <v>80</v>
      </c>
      <c r="D56" s="53"/>
      <c r="E56" s="53"/>
      <c r="F56" s="53"/>
      <c r="G56" s="53"/>
      <c r="H56" s="53"/>
      <c r="I56" s="53"/>
      <c r="J56" s="53">
        <v>1</v>
      </c>
      <c r="K56" s="53"/>
      <c r="L56" s="53"/>
      <c r="M56" s="53"/>
      <c r="N56" s="53"/>
      <c r="O56" s="53"/>
      <c r="P56" s="53"/>
      <c r="Q56" s="53">
        <v>1</v>
      </c>
      <c r="R56" s="53">
        <v>1</v>
      </c>
      <c r="S56" s="53">
        <v>2</v>
      </c>
      <c r="T56" s="53">
        <v>1</v>
      </c>
      <c r="U56" s="53"/>
      <c r="V56" s="53"/>
      <c r="W56" s="53"/>
      <c r="X56" s="53"/>
      <c r="Y56" s="53">
        <v>1</v>
      </c>
      <c r="Z56" s="53"/>
      <c r="AA56" s="53"/>
      <c r="AB56" s="53"/>
      <c r="AC56" s="53"/>
      <c r="AD56" s="53"/>
      <c r="AE56" s="53"/>
      <c r="AF56" s="53">
        <v>3</v>
      </c>
      <c r="AG56" s="53"/>
      <c r="AH56" s="177">
        <f t="shared" si="0"/>
        <v>10</v>
      </c>
    </row>
    <row r="57" spans="1:34" x14ac:dyDescent="0.25">
      <c r="A57" s="162"/>
      <c r="B57" s="169"/>
      <c r="C57" s="165" t="s">
        <v>160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1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177">
        <f t="shared" si="0"/>
        <v>1</v>
      </c>
    </row>
    <row r="58" spans="1:34" x14ac:dyDescent="0.25">
      <c r="A58" s="162"/>
      <c r="B58" s="169"/>
      <c r="C58" s="165" t="s">
        <v>104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3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177">
        <f t="shared" si="0"/>
        <v>3</v>
      </c>
    </row>
    <row r="59" spans="1:34" x14ac:dyDescent="0.25">
      <c r="A59" s="162"/>
      <c r="B59" s="169"/>
      <c r="C59" s="165" t="s">
        <v>82</v>
      </c>
      <c r="D59" s="53"/>
      <c r="E59" s="53"/>
      <c r="F59" s="53"/>
      <c r="G59" s="53"/>
      <c r="H59" s="53"/>
      <c r="I59" s="53">
        <v>3</v>
      </c>
      <c r="J59" s="53">
        <v>2</v>
      </c>
      <c r="K59" s="53">
        <v>8</v>
      </c>
      <c r="L59" s="53"/>
      <c r="M59" s="53"/>
      <c r="N59" s="53"/>
      <c r="O59" s="53"/>
      <c r="P59" s="53"/>
      <c r="Q59" s="53">
        <v>4</v>
      </c>
      <c r="R59" s="53"/>
      <c r="S59" s="53">
        <v>12</v>
      </c>
      <c r="T59" s="53"/>
      <c r="U59" s="53"/>
      <c r="V59" s="53">
        <v>2</v>
      </c>
      <c r="W59" s="53"/>
      <c r="X59" s="53"/>
      <c r="Y59" s="53">
        <v>1</v>
      </c>
      <c r="Z59" s="53"/>
      <c r="AA59" s="53"/>
      <c r="AB59" s="53">
        <v>1</v>
      </c>
      <c r="AC59" s="53">
        <v>1</v>
      </c>
      <c r="AD59" s="53">
        <v>1</v>
      </c>
      <c r="AE59" s="53">
        <v>1</v>
      </c>
      <c r="AF59" s="53">
        <v>1</v>
      </c>
      <c r="AG59" s="53"/>
      <c r="AH59" s="177">
        <f t="shared" si="0"/>
        <v>37</v>
      </c>
    </row>
    <row r="60" spans="1:34" x14ac:dyDescent="0.25">
      <c r="A60" s="162"/>
      <c r="B60" s="169"/>
      <c r="C60" s="165" t="s">
        <v>93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>
        <v>1</v>
      </c>
      <c r="T60" s="53"/>
      <c r="U60" s="53"/>
      <c r="V60" s="53"/>
      <c r="W60" s="53">
        <v>1</v>
      </c>
      <c r="X60" s="53"/>
      <c r="Y60" s="53"/>
      <c r="Z60" s="53"/>
      <c r="AA60" s="53"/>
      <c r="AB60" s="53"/>
      <c r="AC60" s="53"/>
      <c r="AD60" s="53">
        <v>1</v>
      </c>
      <c r="AE60" s="53"/>
      <c r="AF60" s="53"/>
      <c r="AG60" s="53"/>
      <c r="AH60" s="177">
        <f t="shared" si="0"/>
        <v>3</v>
      </c>
    </row>
    <row r="61" spans="1:34" x14ac:dyDescent="0.25">
      <c r="A61" s="162"/>
      <c r="B61" s="169"/>
      <c r="C61" s="165" t="s">
        <v>105</v>
      </c>
      <c r="D61" s="53"/>
      <c r="E61" s="53">
        <v>1</v>
      </c>
      <c r="F61" s="53"/>
      <c r="G61" s="53"/>
      <c r="H61" s="53"/>
      <c r="I61" s="53">
        <v>1</v>
      </c>
      <c r="J61" s="53"/>
      <c r="K61" s="53"/>
      <c r="L61" s="53"/>
      <c r="M61" s="53"/>
      <c r="N61" s="53"/>
      <c r="O61" s="53"/>
      <c r="P61" s="53"/>
      <c r="Q61" s="53"/>
      <c r="R61" s="53"/>
      <c r="S61" s="53">
        <v>4</v>
      </c>
      <c r="T61" s="53"/>
      <c r="U61" s="53"/>
      <c r="V61" s="53">
        <v>1</v>
      </c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177">
        <f t="shared" si="0"/>
        <v>7</v>
      </c>
    </row>
    <row r="62" spans="1:34" x14ac:dyDescent="0.25">
      <c r="A62" s="162"/>
      <c r="B62" s="169"/>
      <c r="C62" s="165" t="s">
        <v>100</v>
      </c>
      <c r="D62" s="53"/>
      <c r="E62" s="53"/>
      <c r="F62" s="53"/>
      <c r="G62" s="53">
        <v>2</v>
      </c>
      <c r="H62" s="53"/>
      <c r="I62" s="53">
        <v>4</v>
      </c>
      <c r="J62" s="53">
        <v>18</v>
      </c>
      <c r="K62" s="53">
        <v>16</v>
      </c>
      <c r="L62" s="53">
        <v>6</v>
      </c>
      <c r="M62" s="53">
        <v>1</v>
      </c>
      <c r="N62" s="53"/>
      <c r="O62" s="53">
        <v>2</v>
      </c>
      <c r="P62" s="53">
        <v>2</v>
      </c>
      <c r="Q62" s="53">
        <v>5</v>
      </c>
      <c r="R62" s="53">
        <v>4</v>
      </c>
      <c r="S62" s="53">
        <v>104</v>
      </c>
      <c r="T62" s="53">
        <v>2</v>
      </c>
      <c r="U62" s="53">
        <v>3</v>
      </c>
      <c r="V62" s="53">
        <v>1</v>
      </c>
      <c r="W62" s="53">
        <v>1</v>
      </c>
      <c r="X62" s="53">
        <v>1</v>
      </c>
      <c r="Y62" s="53">
        <v>1</v>
      </c>
      <c r="Z62" s="53"/>
      <c r="AA62" s="53">
        <v>1</v>
      </c>
      <c r="AB62" s="53">
        <v>1</v>
      </c>
      <c r="AC62" s="53">
        <v>4</v>
      </c>
      <c r="AD62" s="53">
        <v>7</v>
      </c>
      <c r="AE62" s="53">
        <v>1</v>
      </c>
      <c r="AF62" s="53"/>
      <c r="AG62" s="53"/>
      <c r="AH62" s="177">
        <f t="shared" si="0"/>
        <v>187</v>
      </c>
    </row>
    <row r="63" spans="1:34" x14ac:dyDescent="0.25">
      <c r="A63" s="162"/>
      <c r="B63" s="169"/>
      <c r="C63" s="165" t="s">
        <v>84</v>
      </c>
      <c r="D63" s="53"/>
      <c r="E63" s="53"/>
      <c r="F63" s="53"/>
      <c r="G63" s="53"/>
      <c r="H63" s="53"/>
      <c r="I63" s="53"/>
      <c r="J63" s="53">
        <v>1</v>
      </c>
      <c r="K63" s="53">
        <v>1</v>
      </c>
      <c r="L63" s="53"/>
      <c r="M63" s="53"/>
      <c r="N63" s="53"/>
      <c r="O63" s="53"/>
      <c r="P63" s="53"/>
      <c r="Q63" s="53"/>
      <c r="R63" s="53"/>
      <c r="S63" s="53">
        <v>9</v>
      </c>
      <c r="T63" s="53">
        <v>1</v>
      </c>
      <c r="U63" s="53"/>
      <c r="V63" s="53"/>
      <c r="W63" s="53">
        <v>1</v>
      </c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177">
        <f t="shared" si="0"/>
        <v>13</v>
      </c>
    </row>
    <row r="64" spans="1:34" x14ac:dyDescent="0.25">
      <c r="A64" s="162"/>
      <c r="B64" s="169"/>
      <c r="C64" s="165" t="s">
        <v>76</v>
      </c>
      <c r="D64" s="53">
        <v>1</v>
      </c>
      <c r="E64" s="53"/>
      <c r="F64" s="53"/>
      <c r="G64" s="53"/>
      <c r="H64" s="53"/>
      <c r="I64" s="53">
        <v>4</v>
      </c>
      <c r="J64" s="53">
        <v>13</v>
      </c>
      <c r="K64" s="53">
        <v>1</v>
      </c>
      <c r="L64" s="53"/>
      <c r="M64" s="53"/>
      <c r="N64" s="53">
        <v>1</v>
      </c>
      <c r="O64" s="53">
        <v>1</v>
      </c>
      <c r="P64" s="53">
        <v>1</v>
      </c>
      <c r="Q64" s="53">
        <v>4</v>
      </c>
      <c r="R64" s="53">
        <v>3</v>
      </c>
      <c r="S64" s="53">
        <v>25</v>
      </c>
      <c r="T64" s="53">
        <v>3</v>
      </c>
      <c r="U64" s="53">
        <v>1</v>
      </c>
      <c r="V64" s="53"/>
      <c r="W64" s="53">
        <v>3</v>
      </c>
      <c r="X64" s="53"/>
      <c r="Y64" s="53">
        <v>2</v>
      </c>
      <c r="Z64" s="53"/>
      <c r="AA64" s="53"/>
      <c r="AB64" s="53">
        <v>1</v>
      </c>
      <c r="AC64" s="53"/>
      <c r="AD64" s="53">
        <v>1</v>
      </c>
      <c r="AE64" s="53"/>
      <c r="AF64" s="53">
        <v>1</v>
      </c>
      <c r="AG64" s="53"/>
      <c r="AH64" s="177">
        <f t="shared" si="0"/>
        <v>66</v>
      </c>
    </row>
    <row r="65" spans="1:35" x14ac:dyDescent="0.25">
      <c r="A65" s="162"/>
      <c r="B65" s="169"/>
      <c r="C65" s="165" t="s">
        <v>101</v>
      </c>
      <c r="D65" s="53">
        <v>18</v>
      </c>
      <c r="E65" s="53">
        <v>1</v>
      </c>
      <c r="F65" s="53"/>
      <c r="G65" s="53">
        <v>1</v>
      </c>
      <c r="H65" s="53"/>
      <c r="I65" s="53">
        <v>2</v>
      </c>
      <c r="J65" s="53">
        <v>12</v>
      </c>
      <c r="K65" s="53">
        <v>11</v>
      </c>
      <c r="L65" s="53">
        <v>1</v>
      </c>
      <c r="M65" s="53">
        <v>1</v>
      </c>
      <c r="N65" s="53"/>
      <c r="O65" s="53"/>
      <c r="P65" s="53">
        <v>2</v>
      </c>
      <c r="Q65" s="53">
        <v>9</v>
      </c>
      <c r="R65" s="53">
        <v>1</v>
      </c>
      <c r="S65" s="53">
        <v>41</v>
      </c>
      <c r="T65" s="53">
        <v>1</v>
      </c>
      <c r="U65" s="53">
        <v>2</v>
      </c>
      <c r="V65" s="53">
        <v>3</v>
      </c>
      <c r="W65" s="53">
        <v>1</v>
      </c>
      <c r="X65" s="53">
        <v>1</v>
      </c>
      <c r="Y65" s="53">
        <v>2</v>
      </c>
      <c r="Z65" s="53"/>
      <c r="AA65" s="53">
        <v>1</v>
      </c>
      <c r="AB65" s="53">
        <v>3</v>
      </c>
      <c r="AC65" s="53">
        <v>3</v>
      </c>
      <c r="AD65" s="53">
        <v>8</v>
      </c>
      <c r="AE65" s="53"/>
      <c r="AF65" s="53">
        <v>1</v>
      </c>
      <c r="AG65" s="53"/>
      <c r="AH65" s="177">
        <f t="shared" si="0"/>
        <v>126</v>
      </c>
    </row>
    <row r="66" spans="1:35" x14ac:dyDescent="0.25">
      <c r="A66" s="162"/>
      <c r="B66" s="169"/>
      <c r="C66" s="165" t="s">
        <v>85</v>
      </c>
      <c r="D66" s="53">
        <v>108</v>
      </c>
      <c r="E66" s="53">
        <v>88</v>
      </c>
      <c r="F66" s="53">
        <v>100</v>
      </c>
      <c r="G66" s="53">
        <v>50</v>
      </c>
      <c r="H66" s="53">
        <v>96</v>
      </c>
      <c r="I66" s="53">
        <v>103</v>
      </c>
      <c r="J66" s="53">
        <v>328</v>
      </c>
      <c r="K66" s="53">
        <v>124</v>
      </c>
      <c r="L66" s="53">
        <v>72</v>
      </c>
      <c r="M66" s="53">
        <v>79</v>
      </c>
      <c r="N66" s="53">
        <v>172</v>
      </c>
      <c r="O66" s="53">
        <v>68</v>
      </c>
      <c r="P66" s="53">
        <v>103</v>
      </c>
      <c r="Q66" s="53">
        <v>114</v>
      </c>
      <c r="R66" s="53">
        <v>157</v>
      </c>
      <c r="S66" s="53">
        <v>347</v>
      </c>
      <c r="T66" s="53">
        <v>172</v>
      </c>
      <c r="U66" s="53">
        <v>124</v>
      </c>
      <c r="V66" s="53">
        <v>65</v>
      </c>
      <c r="W66" s="53">
        <v>76</v>
      </c>
      <c r="X66" s="53">
        <v>88</v>
      </c>
      <c r="Y66" s="53">
        <v>144</v>
      </c>
      <c r="Z66" s="53">
        <v>25</v>
      </c>
      <c r="AA66" s="53">
        <v>47</v>
      </c>
      <c r="AB66" s="53">
        <v>108</v>
      </c>
      <c r="AC66" s="53">
        <v>107</v>
      </c>
      <c r="AD66" s="53">
        <v>91</v>
      </c>
      <c r="AE66" s="53">
        <v>63</v>
      </c>
      <c r="AF66" s="53">
        <v>63</v>
      </c>
      <c r="AG66" s="53"/>
      <c r="AH66" s="177">
        <f t="shared" si="0"/>
        <v>3282</v>
      </c>
    </row>
    <row r="67" spans="1:35" x14ac:dyDescent="0.25">
      <c r="A67" s="162"/>
      <c r="B67" s="169"/>
      <c r="C67" s="165" t="s">
        <v>94</v>
      </c>
      <c r="D67" s="53"/>
      <c r="E67" s="53"/>
      <c r="F67" s="53"/>
      <c r="G67" s="53"/>
      <c r="H67" s="53"/>
      <c r="I67" s="53">
        <v>1</v>
      </c>
      <c r="J67" s="53"/>
      <c r="K67" s="53"/>
      <c r="L67" s="53"/>
      <c r="M67" s="53"/>
      <c r="N67" s="53"/>
      <c r="O67" s="53"/>
      <c r="P67" s="53"/>
      <c r="Q67" s="53">
        <v>2</v>
      </c>
      <c r="R67" s="53"/>
      <c r="S67" s="53">
        <v>1</v>
      </c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177">
        <f t="shared" si="0"/>
        <v>4</v>
      </c>
    </row>
    <row r="68" spans="1:35" x14ac:dyDescent="0.25">
      <c r="A68" s="162"/>
      <c r="B68" s="169"/>
      <c r="C68" s="165" t="s">
        <v>86</v>
      </c>
      <c r="D68" s="53"/>
      <c r="E68" s="53"/>
      <c r="F68" s="53"/>
      <c r="G68" s="53">
        <v>1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>
        <v>3</v>
      </c>
      <c r="T68" s="53"/>
      <c r="U68" s="53"/>
      <c r="V68" s="53"/>
      <c r="W68" s="53"/>
      <c r="X68" s="53"/>
      <c r="Y68" s="53"/>
      <c r="Z68" s="53"/>
      <c r="AA68" s="53"/>
      <c r="AB68" s="53"/>
      <c r="AC68" s="53">
        <v>1</v>
      </c>
      <c r="AD68" s="53"/>
      <c r="AE68" s="53"/>
      <c r="AF68" s="53"/>
      <c r="AG68" s="53"/>
      <c r="AH68" s="177">
        <f t="shared" si="0"/>
        <v>5</v>
      </c>
    </row>
    <row r="69" spans="1:35" x14ac:dyDescent="0.25">
      <c r="A69" s="162"/>
      <c r="B69" s="169"/>
      <c r="C69" s="165" t="s">
        <v>95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>
        <v>2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177">
        <f t="shared" si="0"/>
        <v>2</v>
      </c>
    </row>
    <row r="70" spans="1:35" x14ac:dyDescent="0.25">
      <c r="A70" s="162"/>
      <c r="B70" s="169"/>
      <c r="C70" s="165" t="s">
        <v>87</v>
      </c>
      <c r="D70" s="53"/>
      <c r="E70" s="53"/>
      <c r="F70" s="53">
        <v>1</v>
      </c>
      <c r="G70" s="53"/>
      <c r="H70" s="53"/>
      <c r="I70" s="53">
        <v>2</v>
      </c>
      <c r="J70" s="53"/>
      <c r="K70" s="53">
        <v>1</v>
      </c>
      <c r="L70" s="53">
        <v>1</v>
      </c>
      <c r="M70" s="53"/>
      <c r="N70" s="53">
        <v>1</v>
      </c>
      <c r="O70" s="53"/>
      <c r="P70" s="53"/>
      <c r="Q70" s="53">
        <v>2</v>
      </c>
      <c r="R70" s="53"/>
      <c r="S70" s="53">
        <v>34</v>
      </c>
      <c r="T70" s="53">
        <v>1</v>
      </c>
      <c r="U70" s="53"/>
      <c r="V70" s="53">
        <v>2</v>
      </c>
      <c r="W70" s="53">
        <v>1</v>
      </c>
      <c r="X70" s="53"/>
      <c r="Y70" s="53"/>
      <c r="Z70" s="53"/>
      <c r="AA70" s="53"/>
      <c r="AB70" s="53">
        <v>1</v>
      </c>
      <c r="AC70" s="53">
        <v>1</v>
      </c>
      <c r="AD70" s="53"/>
      <c r="AE70" s="53"/>
      <c r="AF70" s="53">
        <v>1</v>
      </c>
      <c r="AG70" s="53"/>
      <c r="AH70" s="177">
        <f t="shared" si="0"/>
        <v>49</v>
      </c>
    </row>
    <row r="71" spans="1:35" x14ac:dyDescent="0.25">
      <c r="A71" s="162"/>
      <c r="B71" s="169"/>
      <c r="C71" s="165" t="s">
        <v>102</v>
      </c>
      <c r="D71" s="53">
        <v>16</v>
      </c>
      <c r="E71" s="53"/>
      <c r="F71" s="53">
        <v>6</v>
      </c>
      <c r="G71" s="53">
        <v>4</v>
      </c>
      <c r="H71" s="53">
        <v>2</v>
      </c>
      <c r="I71" s="53">
        <v>19</v>
      </c>
      <c r="J71" s="53">
        <v>42</v>
      </c>
      <c r="K71" s="53">
        <v>29</v>
      </c>
      <c r="L71" s="53">
        <v>2</v>
      </c>
      <c r="M71" s="53">
        <v>1</v>
      </c>
      <c r="N71" s="53">
        <v>6</v>
      </c>
      <c r="O71" s="53">
        <v>5</v>
      </c>
      <c r="P71" s="53">
        <v>8</v>
      </c>
      <c r="Q71" s="53">
        <v>20</v>
      </c>
      <c r="R71" s="53">
        <v>16</v>
      </c>
      <c r="S71" s="53">
        <v>147</v>
      </c>
      <c r="T71" s="53">
        <v>12</v>
      </c>
      <c r="U71" s="53">
        <v>14</v>
      </c>
      <c r="V71" s="53">
        <v>8</v>
      </c>
      <c r="W71" s="53">
        <v>10</v>
      </c>
      <c r="X71" s="53">
        <v>3</v>
      </c>
      <c r="Y71" s="53">
        <v>5</v>
      </c>
      <c r="Z71" s="53">
        <v>1</v>
      </c>
      <c r="AA71" s="53"/>
      <c r="AB71" s="53">
        <v>16</v>
      </c>
      <c r="AC71" s="53">
        <v>24</v>
      </c>
      <c r="AD71" s="53">
        <v>23</v>
      </c>
      <c r="AE71" s="53">
        <v>4</v>
      </c>
      <c r="AF71" s="53">
        <v>1</v>
      </c>
      <c r="AG71" s="53"/>
      <c r="AH71" s="177">
        <f t="shared" si="0"/>
        <v>444</v>
      </c>
    </row>
    <row r="72" spans="1:35" x14ac:dyDescent="0.2">
      <c r="A72" s="146"/>
      <c r="C72" s="178" t="s">
        <v>5</v>
      </c>
      <c r="D72" s="179">
        <f t="shared" ref="D72:AH72" si="1">SUM(D43:D71)</f>
        <v>156</v>
      </c>
      <c r="E72" s="179">
        <f t="shared" si="1"/>
        <v>93</v>
      </c>
      <c r="F72" s="179">
        <f t="shared" si="1"/>
        <v>109</v>
      </c>
      <c r="G72" s="179">
        <f t="shared" si="1"/>
        <v>61</v>
      </c>
      <c r="H72" s="179">
        <f t="shared" si="1"/>
        <v>103</v>
      </c>
      <c r="I72" s="179">
        <f t="shared" si="1"/>
        <v>152</v>
      </c>
      <c r="J72" s="179">
        <f t="shared" si="1"/>
        <v>444</v>
      </c>
      <c r="K72" s="179">
        <f t="shared" si="1"/>
        <v>213</v>
      </c>
      <c r="L72" s="179">
        <f t="shared" si="1"/>
        <v>85</v>
      </c>
      <c r="M72" s="179">
        <f t="shared" si="1"/>
        <v>82</v>
      </c>
      <c r="N72" s="179">
        <f t="shared" si="1"/>
        <v>184</v>
      </c>
      <c r="O72" s="179">
        <f t="shared" si="1"/>
        <v>85</v>
      </c>
      <c r="P72" s="179">
        <f t="shared" si="1"/>
        <v>124</v>
      </c>
      <c r="Q72" s="179">
        <f t="shared" si="1"/>
        <v>182</v>
      </c>
      <c r="R72" s="179">
        <f t="shared" si="1"/>
        <v>192</v>
      </c>
      <c r="S72" s="179">
        <f t="shared" si="1"/>
        <v>866</v>
      </c>
      <c r="T72" s="179">
        <f t="shared" si="1"/>
        <v>198</v>
      </c>
      <c r="U72" s="179">
        <f t="shared" si="1"/>
        <v>150</v>
      </c>
      <c r="V72" s="179">
        <f t="shared" si="1"/>
        <v>88</v>
      </c>
      <c r="W72" s="179">
        <f t="shared" si="1"/>
        <v>96</v>
      </c>
      <c r="X72" s="179">
        <f t="shared" si="1"/>
        <v>94</v>
      </c>
      <c r="Y72" s="179">
        <f t="shared" si="1"/>
        <v>162</v>
      </c>
      <c r="Z72" s="179">
        <f t="shared" si="1"/>
        <v>26</v>
      </c>
      <c r="AA72" s="179">
        <f t="shared" si="1"/>
        <v>54</v>
      </c>
      <c r="AB72" s="179">
        <f t="shared" si="1"/>
        <v>140</v>
      </c>
      <c r="AC72" s="179">
        <f t="shared" si="1"/>
        <v>150</v>
      </c>
      <c r="AD72" s="179">
        <f t="shared" si="1"/>
        <v>147</v>
      </c>
      <c r="AE72" s="179">
        <f t="shared" si="1"/>
        <v>72</v>
      </c>
      <c r="AF72" s="179">
        <f t="shared" si="1"/>
        <v>75</v>
      </c>
      <c r="AG72" s="179">
        <f t="shared" si="1"/>
        <v>14</v>
      </c>
      <c r="AH72" s="179">
        <f t="shared" si="1"/>
        <v>4597</v>
      </c>
    </row>
    <row r="73" spans="1:35" x14ac:dyDescent="0.25"/>
    <row r="74" spans="1:35" x14ac:dyDescent="0.25">
      <c r="C74" s="1" t="s">
        <v>174</v>
      </c>
    </row>
    <row r="75" spans="1:35" x14ac:dyDescent="0.25"/>
    <row r="76" spans="1:35" x14ac:dyDescent="0.25">
      <c r="A76" s="147"/>
      <c r="B76" s="88"/>
      <c r="C76" s="1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115" customFormat="1" ht="15.75" x14ac:dyDescent="0.25">
      <c r="A77" s="175"/>
      <c r="B77" s="176"/>
      <c r="C77" s="279" t="s">
        <v>187</v>
      </c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172"/>
      <c r="AD77" s="172"/>
      <c r="AE77" s="172"/>
      <c r="AF77" s="172"/>
      <c r="AG77" s="172"/>
      <c r="AH77" s="172"/>
      <c r="AI77" s="131"/>
    </row>
    <row r="78" spans="1:35" x14ac:dyDescent="0.25">
      <c r="A78" s="147"/>
      <c r="B78" s="88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31"/>
      <c r="AH78" s="21"/>
      <c r="AI78" s="131"/>
    </row>
    <row r="79" spans="1:35" x14ac:dyDescent="0.25">
      <c r="A79" s="147"/>
      <c r="B79" s="88"/>
      <c r="C79" s="312" t="s">
        <v>74</v>
      </c>
      <c r="D79" s="276" t="s">
        <v>170</v>
      </c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307" t="s">
        <v>5</v>
      </c>
      <c r="AG79" s="131"/>
      <c r="AH79" s="21"/>
      <c r="AI79" s="131"/>
    </row>
    <row r="80" spans="1:35" x14ac:dyDescent="0.25">
      <c r="A80" s="148"/>
      <c r="B80" s="88"/>
      <c r="C80" s="312"/>
      <c r="D80" s="181">
        <v>6</v>
      </c>
      <c r="E80" s="181">
        <v>9</v>
      </c>
      <c r="F80" s="181">
        <v>12</v>
      </c>
      <c r="G80" s="181">
        <v>13</v>
      </c>
      <c r="H80" s="181">
        <v>14</v>
      </c>
      <c r="I80" s="181">
        <v>16</v>
      </c>
      <c r="J80" s="181">
        <v>21</v>
      </c>
      <c r="K80" s="181">
        <v>22</v>
      </c>
      <c r="L80" s="181">
        <v>23</v>
      </c>
      <c r="M80" s="181">
        <v>24</v>
      </c>
      <c r="N80" s="181">
        <v>27</v>
      </c>
      <c r="O80" s="181">
        <v>28</v>
      </c>
      <c r="P80" s="181">
        <v>31</v>
      </c>
      <c r="Q80" s="181">
        <v>32</v>
      </c>
      <c r="R80" s="181">
        <v>33</v>
      </c>
      <c r="S80" s="181">
        <v>36</v>
      </c>
      <c r="T80" s="181">
        <v>37</v>
      </c>
      <c r="U80" s="181">
        <v>38</v>
      </c>
      <c r="V80" s="181">
        <v>53</v>
      </c>
      <c r="W80" s="181">
        <v>68</v>
      </c>
      <c r="X80" s="181">
        <v>86</v>
      </c>
      <c r="Y80" s="181">
        <v>92</v>
      </c>
      <c r="Z80" s="181">
        <v>99</v>
      </c>
      <c r="AA80" s="181" t="s">
        <v>12</v>
      </c>
      <c r="AB80" s="307"/>
      <c r="AC80" s="131"/>
      <c r="AD80" s="131"/>
      <c r="AE80" s="131"/>
      <c r="AF80" s="131"/>
      <c r="AG80" s="131"/>
      <c r="AH80" s="21"/>
      <c r="AI80" s="131"/>
    </row>
    <row r="81" spans="1:35" hidden="1" x14ac:dyDescent="0.25">
      <c r="A81" s="149"/>
      <c r="B81" s="46"/>
      <c r="C81" s="168">
        <v>1</v>
      </c>
      <c r="D81" s="168">
        <v>2</v>
      </c>
      <c r="E81" s="168">
        <v>3</v>
      </c>
      <c r="F81" s="168">
        <v>4</v>
      </c>
      <c r="G81" s="168">
        <v>5</v>
      </c>
      <c r="H81" s="168">
        <v>6</v>
      </c>
      <c r="I81" s="168">
        <v>7</v>
      </c>
      <c r="J81" s="168">
        <v>8</v>
      </c>
      <c r="K81" s="168">
        <v>9</v>
      </c>
      <c r="L81" s="168">
        <v>10</v>
      </c>
      <c r="M81" s="168">
        <v>11</v>
      </c>
      <c r="N81" s="168">
        <v>12</v>
      </c>
      <c r="O81" s="168">
        <v>13</v>
      </c>
      <c r="P81" s="168">
        <v>14</v>
      </c>
      <c r="Q81" s="168">
        <v>15</v>
      </c>
      <c r="R81" s="168">
        <v>16</v>
      </c>
      <c r="S81" s="168">
        <v>17</v>
      </c>
      <c r="T81" s="168">
        <v>18</v>
      </c>
      <c r="U81" s="168">
        <v>19</v>
      </c>
      <c r="V81" s="168">
        <v>20</v>
      </c>
      <c r="W81" s="168">
        <v>21</v>
      </c>
      <c r="X81" s="168">
        <v>22</v>
      </c>
      <c r="Y81" s="168">
        <v>23</v>
      </c>
      <c r="Z81" s="168">
        <v>24</v>
      </c>
      <c r="AA81" s="168">
        <v>25</v>
      </c>
      <c r="AB81" s="168">
        <v>26</v>
      </c>
      <c r="AC81" s="131"/>
      <c r="AD81" s="131"/>
      <c r="AE81" s="131"/>
      <c r="AF81" s="131"/>
      <c r="AG81" s="131"/>
      <c r="AH81" s="21"/>
      <c r="AI81" s="131"/>
    </row>
    <row r="82" spans="1:35" x14ac:dyDescent="0.2">
      <c r="A82" s="150"/>
      <c r="B82" s="46"/>
      <c r="C82" s="47" t="s">
        <v>158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>
        <v>1</v>
      </c>
      <c r="O82" s="38"/>
      <c r="P82" s="38">
        <v>1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182">
        <f>SUM(D82:AA82)</f>
        <v>2</v>
      </c>
      <c r="AC82" s="131"/>
      <c r="AD82" s="131"/>
      <c r="AE82" s="131"/>
      <c r="AF82" s="131"/>
      <c r="AG82" s="131"/>
      <c r="AH82" s="21"/>
      <c r="AI82" s="131"/>
    </row>
    <row r="83" spans="1:35" x14ac:dyDescent="0.2">
      <c r="A83" s="150"/>
      <c r="B83" s="46"/>
      <c r="C83" s="47" t="s">
        <v>96</v>
      </c>
      <c r="D83" s="38"/>
      <c r="E83" s="38">
        <v>1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>
        <v>2</v>
      </c>
      <c r="Q83" s="38"/>
      <c r="R83" s="38"/>
      <c r="S83" s="38"/>
      <c r="T83" s="38"/>
      <c r="U83" s="38"/>
      <c r="V83" s="38"/>
      <c r="W83" s="38"/>
      <c r="X83" s="38">
        <v>1</v>
      </c>
      <c r="Y83" s="38"/>
      <c r="Z83" s="38"/>
      <c r="AA83" s="38"/>
      <c r="AB83" s="182">
        <f t="shared" ref="AB83:AB108" si="2">SUM(D83:AA83)</f>
        <v>4</v>
      </c>
      <c r="AC83" s="21"/>
      <c r="AD83" s="21"/>
      <c r="AE83" s="21"/>
      <c r="AF83" s="21"/>
      <c r="AG83" s="131"/>
      <c r="AH83" s="21"/>
      <c r="AI83" s="131"/>
    </row>
    <row r="84" spans="1:35" x14ac:dyDescent="0.2">
      <c r="A84" s="150"/>
      <c r="B84" s="46"/>
      <c r="C84" s="47" t="s">
        <v>88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>
        <v>1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182">
        <f t="shared" si="2"/>
        <v>1</v>
      </c>
      <c r="AC84" s="21"/>
      <c r="AD84" s="21"/>
      <c r="AE84" s="21"/>
      <c r="AF84" s="21"/>
      <c r="AG84" s="131"/>
      <c r="AH84" s="21"/>
      <c r="AI84" s="131"/>
    </row>
    <row r="85" spans="1:35" x14ac:dyDescent="0.2">
      <c r="A85" s="150"/>
      <c r="B85" s="46"/>
      <c r="C85" s="153" t="s">
        <v>161</v>
      </c>
      <c r="D85" s="38">
        <v>1</v>
      </c>
      <c r="E85" s="38"/>
      <c r="F85" s="38">
        <v>1</v>
      </c>
      <c r="G85" s="38">
        <v>2</v>
      </c>
      <c r="H85" s="38">
        <v>1</v>
      </c>
      <c r="I85" s="38"/>
      <c r="J85" s="38"/>
      <c r="K85" s="38"/>
      <c r="L85" s="38"/>
      <c r="M85" s="38"/>
      <c r="N85" s="38">
        <v>1</v>
      </c>
      <c r="O85" s="38">
        <v>1</v>
      </c>
      <c r="P85" s="38">
        <v>10</v>
      </c>
      <c r="Q85" s="38"/>
      <c r="R85" s="38">
        <v>1</v>
      </c>
      <c r="S85" s="38">
        <v>2</v>
      </c>
      <c r="T85" s="38"/>
      <c r="U85" s="38"/>
      <c r="V85" s="38">
        <v>1</v>
      </c>
      <c r="W85" s="38"/>
      <c r="X85" s="38"/>
      <c r="Y85" s="38">
        <v>2</v>
      </c>
      <c r="Z85" s="38">
        <v>1</v>
      </c>
      <c r="AA85" s="38"/>
      <c r="AB85" s="182">
        <f t="shared" si="2"/>
        <v>24</v>
      </c>
      <c r="AC85" s="21"/>
      <c r="AD85" s="21"/>
      <c r="AE85" s="21"/>
      <c r="AF85" s="21"/>
      <c r="AG85" s="131"/>
      <c r="AH85" s="21"/>
      <c r="AI85" s="131"/>
    </row>
    <row r="86" spans="1:35" x14ac:dyDescent="0.2">
      <c r="A86" s="150"/>
      <c r="B86" s="46"/>
      <c r="C86" s="47" t="s">
        <v>89</v>
      </c>
      <c r="D86" s="38"/>
      <c r="E86" s="38"/>
      <c r="F86" s="38"/>
      <c r="G86" s="38"/>
      <c r="H86" s="38">
        <v>1</v>
      </c>
      <c r="I86" s="38"/>
      <c r="J86" s="38"/>
      <c r="K86" s="38"/>
      <c r="L86" s="38"/>
      <c r="M86" s="38"/>
      <c r="N86" s="38"/>
      <c r="O86" s="38"/>
      <c r="P86" s="38">
        <v>1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182">
        <f t="shared" si="2"/>
        <v>2</v>
      </c>
      <c r="AC86" s="21"/>
      <c r="AD86" s="21"/>
      <c r="AE86" s="21"/>
      <c r="AF86" s="21"/>
      <c r="AG86" s="131"/>
      <c r="AH86" s="21"/>
      <c r="AI86" s="131"/>
    </row>
    <row r="87" spans="1:35" x14ac:dyDescent="0.2">
      <c r="A87" s="150"/>
      <c r="B87" s="46"/>
      <c r="C87" s="47" t="s">
        <v>78</v>
      </c>
      <c r="D87" s="38"/>
      <c r="E87" s="38"/>
      <c r="F87" s="38">
        <v>1</v>
      </c>
      <c r="G87" s="38">
        <v>1</v>
      </c>
      <c r="H87" s="38"/>
      <c r="I87" s="38"/>
      <c r="J87" s="38"/>
      <c r="K87" s="38"/>
      <c r="L87" s="38"/>
      <c r="M87" s="38"/>
      <c r="N87" s="38"/>
      <c r="O87" s="38"/>
      <c r="P87" s="38">
        <v>1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182">
        <f t="shared" si="2"/>
        <v>3</v>
      </c>
      <c r="AC87" s="21"/>
      <c r="AD87" s="21"/>
      <c r="AE87" s="21"/>
      <c r="AF87" s="21"/>
      <c r="AG87" s="131"/>
      <c r="AH87" s="21"/>
      <c r="AI87" s="131"/>
    </row>
    <row r="88" spans="1:35" x14ac:dyDescent="0.2">
      <c r="A88" s="150"/>
      <c r="B88" s="46"/>
      <c r="C88" s="47" t="s">
        <v>97</v>
      </c>
      <c r="D88" s="38">
        <v>1</v>
      </c>
      <c r="E88" s="38">
        <v>2</v>
      </c>
      <c r="F88" s="38">
        <v>10</v>
      </c>
      <c r="G88" s="38">
        <v>21</v>
      </c>
      <c r="H88" s="38">
        <v>20</v>
      </c>
      <c r="I88" s="38">
        <v>5</v>
      </c>
      <c r="J88" s="38">
        <v>1</v>
      </c>
      <c r="K88" s="38">
        <v>3</v>
      </c>
      <c r="L88" s="38">
        <v>3</v>
      </c>
      <c r="M88" s="38">
        <v>6</v>
      </c>
      <c r="N88" s="38">
        <v>10</v>
      </c>
      <c r="O88" s="38">
        <v>6</v>
      </c>
      <c r="P88" s="38">
        <v>32</v>
      </c>
      <c r="Q88" s="38">
        <v>5</v>
      </c>
      <c r="R88" s="38">
        <v>5</v>
      </c>
      <c r="S88" s="38">
        <v>2</v>
      </c>
      <c r="T88" s="38">
        <v>3</v>
      </c>
      <c r="U88" s="38">
        <v>6</v>
      </c>
      <c r="V88" s="38">
        <v>1</v>
      </c>
      <c r="W88" s="38">
        <v>9</v>
      </c>
      <c r="X88" s="38">
        <v>4</v>
      </c>
      <c r="Y88" s="38">
        <v>8</v>
      </c>
      <c r="Z88" s="38">
        <v>3</v>
      </c>
      <c r="AA88" s="38">
        <v>3</v>
      </c>
      <c r="AB88" s="182">
        <f t="shared" si="2"/>
        <v>169</v>
      </c>
      <c r="AC88" s="21"/>
      <c r="AD88" s="21"/>
      <c r="AE88" s="21"/>
      <c r="AF88" s="21"/>
      <c r="AG88" s="131"/>
      <c r="AH88" s="21"/>
      <c r="AI88" s="131"/>
    </row>
    <row r="89" spans="1:35" x14ac:dyDescent="0.2">
      <c r="A89" s="150"/>
      <c r="B89" s="46"/>
      <c r="C89" s="47" t="s">
        <v>75</v>
      </c>
      <c r="D89" s="38">
        <v>1</v>
      </c>
      <c r="E89" s="38"/>
      <c r="F89" s="38"/>
      <c r="G89" s="38">
        <v>2</v>
      </c>
      <c r="H89" s="38">
        <v>2</v>
      </c>
      <c r="I89" s="38"/>
      <c r="J89" s="38"/>
      <c r="K89" s="38"/>
      <c r="L89" s="38"/>
      <c r="M89" s="38"/>
      <c r="N89" s="38"/>
      <c r="O89" s="38"/>
      <c r="P89" s="38"/>
      <c r="Q89" s="38"/>
      <c r="R89" s="38">
        <v>1</v>
      </c>
      <c r="S89" s="38"/>
      <c r="T89" s="38"/>
      <c r="U89" s="38"/>
      <c r="V89" s="38"/>
      <c r="W89" s="38"/>
      <c r="X89" s="38"/>
      <c r="Y89" s="38"/>
      <c r="Z89" s="38"/>
      <c r="AA89" s="38"/>
      <c r="AB89" s="182">
        <f t="shared" si="2"/>
        <v>6</v>
      </c>
      <c r="AC89" s="21"/>
      <c r="AD89" s="21"/>
      <c r="AE89" s="21"/>
      <c r="AF89" s="21"/>
      <c r="AG89" s="131"/>
      <c r="AH89" s="21"/>
      <c r="AI89" s="131"/>
    </row>
    <row r="90" spans="1:35" x14ac:dyDescent="0.2">
      <c r="A90" s="150"/>
      <c r="B90" s="46"/>
      <c r="C90" s="47" t="s">
        <v>98</v>
      </c>
      <c r="D90" s="38"/>
      <c r="E90" s="38"/>
      <c r="F90" s="38">
        <v>1</v>
      </c>
      <c r="G90" s="38">
        <v>7</v>
      </c>
      <c r="H90" s="38">
        <v>1</v>
      </c>
      <c r="I90" s="38">
        <v>1</v>
      </c>
      <c r="J90" s="38"/>
      <c r="K90" s="38"/>
      <c r="L90" s="38">
        <v>1</v>
      </c>
      <c r="M90" s="38">
        <v>1</v>
      </c>
      <c r="N90" s="38">
        <v>5</v>
      </c>
      <c r="O90" s="38">
        <v>1</v>
      </c>
      <c r="P90" s="38">
        <v>18</v>
      </c>
      <c r="Q90" s="38">
        <v>1</v>
      </c>
      <c r="R90" s="38">
        <v>2</v>
      </c>
      <c r="S90" s="38">
        <v>1</v>
      </c>
      <c r="T90" s="38"/>
      <c r="U90" s="38">
        <v>1</v>
      </c>
      <c r="V90" s="38"/>
      <c r="W90" s="38">
        <v>2</v>
      </c>
      <c r="X90" s="38"/>
      <c r="Y90" s="38">
        <v>1</v>
      </c>
      <c r="Z90" s="38"/>
      <c r="AA90" s="38"/>
      <c r="AB90" s="182">
        <f t="shared" si="2"/>
        <v>44</v>
      </c>
      <c r="AC90" s="21"/>
      <c r="AD90" s="21"/>
      <c r="AE90" s="21"/>
      <c r="AF90" s="21"/>
      <c r="AG90" s="131"/>
      <c r="AH90" s="21"/>
      <c r="AI90" s="131"/>
    </row>
    <row r="91" spans="1:35" x14ac:dyDescent="0.2">
      <c r="A91" s="150"/>
      <c r="B91" s="46"/>
      <c r="C91" s="47" t="s">
        <v>90</v>
      </c>
      <c r="D91" s="38"/>
      <c r="E91" s="38"/>
      <c r="F91" s="38"/>
      <c r="G91" s="38"/>
      <c r="H91" s="38"/>
      <c r="I91" s="38"/>
      <c r="J91" s="38"/>
      <c r="K91" s="38">
        <v>1</v>
      </c>
      <c r="L91" s="38"/>
      <c r="M91" s="38"/>
      <c r="N91" s="38"/>
      <c r="O91" s="38"/>
      <c r="P91" s="38">
        <v>2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182">
        <f t="shared" si="2"/>
        <v>3</v>
      </c>
      <c r="AC91" s="21"/>
      <c r="AD91" s="21"/>
      <c r="AE91" s="21"/>
      <c r="AF91" s="21"/>
      <c r="AG91" s="131"/>
      <c r="AH91" s="21"/>
      <c r="AI91" s="131"/>
    </row>
    <row r="92" spans="1:35" x14ac:dyDescent="0.2">
      <c r="A92" s="150"/>
      <c r="B92" s="46"/>
      <c r="C92" s="47" t="s">
        <v>99</v>
      </c>
      <c r="D92" s="38">
        <v>1</v>
      </c>
      <c r="E92" s="38">
        <v>1</v>
      </c>
      <c r="F92" s="38"/>
      <c r="G92" s="38">
        <v>1</v>
      </c>
      <c r="H92" s="38">
        <v>1</v>
      </c>
      <c r="I92" s="38"/>
      <c r="J92" s="38">
        <v>1</v>
      </c>
      <c r="K92" s="38"/>
      <c r="L92" s="38"/>
      <c r="M92" s="38"/>
      <c r="N92" s="38"/>
      <c r="O92" s="38">
        <v>1</v>
      </c>
      <c r="P92" s="38"/>
      <c r="Q92" s="38">
        <v>1</v>
      </c>
      <c r="R92" s="38"/>
      <c r="S92" s="38"/>
      <c r="T92" s="38"/>
      <c r="U92" s="38">
        <v>1</v>
      </c>
      <c r="V92" s="38"/>
      <c r="W92" s="38"/>
      <c r="X92" s="38"/>
      <c r="Y92" s="38">
        <v>1</v>
      </c>
      <c r="Z92" s="38"/>
      <c r="AA92" s="38"/>
      <c r="AB92" s="182">
        <f t="shared" si="2"/>
        <v>9</v>
      </c>
      <c r="AC92" s="21"/>
      <c r="AD92" s="21"/>
      <c r="AE92" s="21"/>
      <c r="AF92" s="21"/>
      <c r="AG92" s="131"/>
      <c r="AH92" s="21"/>
      <c r="AI92" s="131"/>
    </row>
    <row r="93" spans="1:35" x14ac:dyDescent="0.2">
      <c r="A93" s="150"/>
      <c r="B93" s="46"/>
      <c r="C93" s="47" t="s">
        <v>91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>
        <v>1</v>
      </c>
      <c r="Q93" s="38"/>
      <c r="R93" s="38"/>
      <c r="S93" s="38">
        <v>1</v>
      </c>
      <c r="T93" s="38"/>
      <c r="U93" s="38"/>
      <c r="V93" s="38"/>
      <c r="W93" s="38"/>
      <c r="X93" s="38"/>
      <c r="Y93" s="38">
        <v>1</v>
      </c>
      <c r="Z93" s="38"/>
      <c r="AA93" s="38"/>
      <c r="AB93" s="182">
        <f t="shared" si="2"/>
        <v>3</v>
      </c>
      <c r="AC93" s="21"/>
      <c r="AD93" s="21"/>
      <c r="AE93" s="21"/>
      <c r="AF93" s="21"/>
      <c r="AG93" s="131"/>
      <c r="AH93" s="21"/>
      <c r="AI93" s="131"/>
    </row>
    <row r="94" spans="1:35" x14ac:dyDescent="0.2">
      <c r="A94" s="150"/>
      <c r="B94" s="46"/>
      <c r="C94" s="47" t="s">
        <v>80</v>
      </c>
      <c r="D94" s="38"/>
      <c r="E94" s="38"/>
      <c r="F94" s="38">
        <v>1</v>
      </c>
      <c r="G94" s="38"/>
      <c r="H94" s="38"/>
      <c r="I94" s="38"/>
      <c r="J94" s="38">
        <v>1</v>
      </c>
      <c r="K94" s="38"/>
      <c r="L94" s="38"/>
      <c r="M94" s="38"/>
      <c r="N94" s="38"/>
      <c r="O94" s="38">
        <v>1</v>
      </c>
      <c r="P94" s="38">
        <v>1</v>
      </c>
      <c r="Q94" s="38"/>
      <c r="R94" s="38"/>
      <c r="S94" s="38"/>
      <c r="T94" s="38"/>
      <c r="U94" s="38">
        <v>1</v>
      </c>
      <c r="V94" s="38"/>
      <c r="W94" s="38"/>
      <c r="X94" s="38"/>
      <c r="Y94" s="38"/>
      <c r="Z94" s="38"/>
      <c r="AA94" s="38"/>
      <c r="AB94" s="182">
        <f t="shared" si="2"/>
        <v>5</v>
      </c>
      <c r="AC94" s="21"/>
      <c r="AD94" s="21"/>
      <c r="AE94" s="21"/>
      <c r="AF94" s="21"/>
      <c r="AG94" s="131"/>
      <c r="AH94" s="21"/>
      <c r="AI94" s="131"/>
    </row>
    <row r="95" spans="1:35" x14ac:dyDescent="0.2">
      <c r="A95" s="150"/>
      <c r="B95" s="46"/>
      <c r="C95" s="47" t="s">
        <v>160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>
        <v>1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182">
        <f t="shared" si="2"/>
        <v>1</v>
      </c>
      <c r="AC95" s="21"/>
      <c r="AD95" s="21"/>
      <c r="AE95" s="21"/>
      <c r="AF95" s="21"/>
      <c r="AG95" s="131"/>
      <c r="AH95" s="21"/>
      <c r="AI95" s="131"/>
    </row>
    <row r="96" spans="1:35" x14ac:dyDescent="0.2">
      <c r="A96" s="150"/>
      <c r="B96" s="46"/>
      <c r="C96" s="47" t="s">
        <v>92</v>
      </c>
      <c r="D96" s="38"/>
      <c r="E96" s="38"/>
      <c r="F96" s="38"/>
      <c r="G96" s="38"/>
      <c r="H96" s="38">
        <v>2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182">
        <f t="shared" si="2"/>
        <v>2</v>
      </c>
      <c r="AC96" s="21"/>
      <c r="AD96" s="21"/>
      <c r="AE96" s="21"/>
      <c r="AF96" s="21"/>
      <c r="AG96" s="131"/>
      <c r="AH96" s="21"/>
      <c r="AI96" s="131"/>
    </row>
    <row r="97" spans="1:35" x14ac:dyDescent="0.2">
      <c r="A97" s="150"/>
      <c r="B97" s="46"/>
      <c r="C97" s="47" t="s">
        <v>104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>
        <v>1</v>
      </c>
      <c r="Q97" s="38">
        <v>1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182">
        <f t="shared" si="2"/>
        <v>2</v>
      </c>
      <c r="AC97" s="21"/>
      <c r="AD97" s="21"/>
      <c r="AE97" s="21"/>
      <c r="AF97" s="21"/>
      <c r="AG97" s="131"/>
      <c r="AH97" s="21"/>
      <c r="AI97" s="131"/>
    </row>
    <row r="98" spans="1:35" x14ac:dyDescent="0.2">
      <c r="A98" s="150"/>
      <c r="B98" s="46"/>
      <c r="C98" s="47" t="s">
        <v>82</v>
      </c>
      <c r="D98" s="38"/>
      <c r="E98" s="38"/>
      <c r="F98" s="38">
        <v>2</v>
      </c>
      <c r="G98" s="38">
        <v>1</v>
      </c>
      <c r="H98" s="38">
        <v>4</v>
      </c>
      <c r="I98" s="38">
        <v>2</v>
      </c>
      <c r="J98" s="38"/>
      <c r="K98" s="38"/>
      <c r="L98" s="38"/>
      <c r="M98" s="38"/>
      <c r="N98" s="38">
        <v>4</v>
      </c>
      <c r="O98" s="38"/>
      <c r="P98" s="38">
        <v>3</v>
      </c>
      <c r="Q98" s="38"/>
      <c r="R98" s="38"/>
      <c r="S98" s="38">
        <v>1</v>
      </c>
      <c r="T98" s="38"/>
      <c r="U98" s="38"/>
      <c r="V98" s="38"/>
      <c r="W98" s="38">
        <v>1</v>
      </c>
      <c r="X98" s="38"/>
      <c r="Y98" s="38"/>
      <c r="Z98" s="38"/>
      <c r="AA98" s="38"/>
      <c r="AB98" s="182">
        <f t="shared" si="2"/>
        <v>18</v>
      </c>
      <c r="AC98" s="21"/>
      <c r="AD98" s="21"/>
      <c r="AE98" s="21"/>
      <c r="AF98" s="21"/>
      <c r="AG98" s="131"/>
      <c r="AH98" s="21"/>
      <c r="AI98" s="131"/>
    </row>
    <row r="99" spans="1:35" x14ac:dyDescent="0.2">
      <c r="A99" s="150"/>
      <c r="B99" s="46"/>
      <c r="C99" s="47" t="s">
        <v>93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>
        <v>1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182">
        <f t="shared" si="2"/>
        <v>1</v>
      </c>
      <c r="AC99" s="21"/>
      <c r="AD99" s="21"/>
      <c r="AE99" s="21"/>
      <c r="AF99" s="21"/>
      <c r="AG99" s="131"/>
      <c r="AH99" s="21"/>
      <c r="AI99" s="131"/>
    </row>
    <row r="100" spans="1:35" x14ac:dyDescent="0.2">
      <c r="A100" s="150"/>
      <c r="B100" s="46"/>
      <c r="C100" s="47" t="s">
        <v>100</v>
      </c>
      <c r="D100" s="38"/>
      <c r="E100" s="38"/>
      <c r="F100" s="38">
        <v>7</v>
      </c>
      <c r="G100" s="38">
        <v>22</v>
      </c>
      <c r="H100" s="38">
        <v>16</v>
      </c>
      <c r="I100" s="38">
        <v>5</v>
      </c>
      <c r="J100" s="38">
        <v>1</v>
      </c>
      <c r="K100" s="38"/>
      <c r="L100" s="38">
        <v>1</v>
      </c>
      <c r="M100" s="38"/>
      <c r="N100" s="38">
        <v>6</v>
      </c>
      <c r="O100" s="38">
        <v>4</v>
      </c>
      <c r="P100" s="38">
        <v>60</v>
      </c>
      <c r="Q100" s="38">
        <v>7</v>
      </c>
      <c r="R100" s="38">
        <v>4</v>
      </c>
      <c r="S100" s="38">
        <v>3</v>
      </c>
      <c r="T100" s="38"/>
      <c r="U100" s="38"/>
      <c r="V100" s="38"/>
      <c r="W100" s="38">
        <v>1</v>
      </c>
      <c r="X100" s="38">
        <v>4</v>
      </c>
      <c r="Y100" s="38">
        <v>10</v>
      </c>
      <c r="Z100" s="38">
        <v>2</v>
      </c>
      <c r="AA100" s="38"/>
      <c r="AB100" s="182">
        <f t="shared" si="2"/>
        <v>153</v>
      </c>
      <c r="AC100" s="21"/>
      <c r="AD100" s="21"/>
      <c r="AE100" s="21"/>
      <c r="AF100" s="21"/>
      <c r="AG100" s="131"/>
      <c r="AH100" s="21"/>
      <c r="AI100" s="131"/>
    </row>
    <row r="101" spans="1:35" x14ac:dyDescent="0.2">
      <c r="A101" s="150"/>
      <c r="B101" s="46"/>
      <c r="C101" s="47" t="s">
        <v>84</v>
      </c>
      <c r="D101" s="38"/>
      <c r="E101" s="38"/>
      <c r="F101" s="38"/>
      <c r="G101" s="38">
        <v>1</v>
      </c>
      <c r="H101" s="38"/>
      <c r="I101" s="38"/>
      <c r="J101" s="38"/>
      <c r="K101" s="38"/>
      <c r="L101" s="38"/>
      <c r="M101" s="38"/>
      <c r="N101" s="38"/>
      <c r="O101" s="38"/>
      <c r="P101" s="38">
        <v>1</v>
      </c>
      <c r="Q101" s="38"/>
      <c r="R101" s="38"/>
      <c r="S101" s="38"/>
      <c r="T101" s="38"/>
      <c r="U101" s="38"/>
      <c r="V101" s="38"/>
      <c r="W101" s="38"/>
      <c r="X101" s="38"/>
      <c r="Y101" s="38">
        <v>1</v>
      </c>
      <c r="Z101" s="38"/>
      <c r="AA101" s="38"/>
      <c r="AB101" s="182">
        <f t="shared" si="2"/>
        <v>3</v>
      </c>
      <c r="AC101" s="21"/>
      <c r="AD101" s="21"/>
      <c r="AE101" s="21"/>
      <c r="AF101" s="21"/>
      <c r="AG101" s="131"/>
      <c r="AH101" s="21"/>
      <c r="AI101" s="21"/>
    </row>
    <row r="102" spans="1:35" x14ac:dyDescent="0.2">
      <c r="A102" s="150"/>
      <c r="B102" s="46"/>
      <c r="C102" s="47" t="s">
        <v>76</v>
      </c>
      <c r="D102" s="38"/>
      <c r="E102" s="38"/>
      <c r="F102" s="38"/>
      <c r="G102" s="38">
        <v>4</v>
      </c>
      <c r="H102" s="38">
        <v>3</v>
      </c>
      <c r="I102" s="38"/>
      <c r="J102" s="38">
        <v>1</v>
      </c>
      <c r="K102" s="38"/>
      <c r="L102" s="38">
        <v>2</v>
      </c>
      <c r="M102" s="38"/>
      <c r="N102" s="38"/>
      <c r="O102" s="38">
        <v>1</v>
      </c>
      <c r="P102" s="38">
        <v>8</v>
      </c>
      <c r="Q102" s="38">
        <v>3</v>
      </c>
      <c r="R102" s="38">
        <v>1</v>
      </c>
      <c r="S102" s="38">
        <v>2</v>
      </c>
      <c r="T102" s="38"/>
      <c r="U102" s="38">
        <v>1</v>
      </c>
      <c r="V102" s="38"/>
      <c r="W102" s="38">
        <v>3</v>
      </c>
      <c r="X102" s="38"/>
      <c r="Y102" s="38"/>
      <c r="Z102" s="38"/>
      <c r="AA102" s="38"/>
      <c r="AB102" s="182">
        <f t="shared" si="2"/>
        <v>29</v>
      </c>
      <c r="AC102" s="21"/>
      <c r="AD102" s="21"/>
      <c r="AE102" s="21"/>
      <c r="AF102" s="21"/>
      <c r="AG102" s="131"/>
      <c r="AH102" s="21"/>
      <c r="AI102" s="21"/>
    </row>
    <row r="103" spans="1:35" x14ac:dyDescent="0.2">
      <c r="A103" s="150"/>
      <c r="B103" s="46"/>
      <c r="C103" s="47" t="s">
        <v>101</v>
      </c>
      <c r="D103" s="38"/>
      <c r="E103" s="38"/>
      <c r="F103" s="38">
        <v>3</v>
      </c>
      <c r="G103" s="38">
        <v>5</v>
      </c>
      <c r="H103" s="38">
        <v>8</v>
      </c>
      <c r="I103" s="38"/>
      <c r="J103" s="38"/>
      <c r="K103" s="38"/>
      <c r="L103" s="38">
        <v>1</v>
      </c>
      <c r="M103" s="38">
        <v>1</v>
      </c>
      <c r="N103" s="38">
        <v>1</v>
      </c>
      <c r="O103" s="38"/>
      <c r="P103" s="38">
        <v>5</v>
      </c>
      <c r="Q103" s="38">
        <v>3</v>
      </c>
      <c r="R103" s="38">
        <v>1</v>
      </c>
      <c r="S103" s="38">
        <v>1</v>
      </c>
      <c r="T103" s="38"/>
      <c r="U103" s="38">
        <v>1</v>
      </c>
      <c r="V103" s="38"/>
      <c r="W103" s="38">
        <v>3</v>
      </c>
      <c r="X103" s="38">
        <v>3</v>
      </c>
      <c r="Y103" s="38">
        <v>5</v>
      </c>
      <c r="Z103" s="38"/>
      <c r="AA103" s="38">
        <v>1</v>
      </c>
      <c r="AB103" s="182">
        <f t="shared" si="2"/>
        <v>42</v>
      </c>
      <c r="AC103" s="21"/>
      <c r="AD103" s="21"/>
      <c r="AE103" s="21"/>
      <c r="AF103" s="21"/>
      <c r="AG103" s="123"/>
      <c r="AH103" s="21"/>
      <c r="AI103" s="21"/>
    </row>
    <row r="104" spans="1:35" x14ac:dyDescent="0.2">
      <c r="A104" s="150"/>
      <c r="B104" s="46"/>
      <c r="C104" s="47" t="s">
        <v>85</v>
      </c>
      <c r="D104" s="38">
        <v>125</v>
      </c>
      <c r="E104" s="38">
        <v>55</v>
      </c>
      <c r="F104" s="38">
        <v>81</v>
      </c>
      <c r="G104" s="38">
        <v>189</v>
      </c>
      <c r="H104" s="38">
        <v>84</v>
      </c>
      <c r="I104" s="38">
        <v>59</v>
      </c>
      <c r="J104" s="38">
        <v>29</v>
      </c>
      <c r="K104" s="38">
        <v>45</v>
      </c>
      <c r="L104" s="38">
        <v>118</v>
      </c>
      <c r="M104" s="38">
        <v>66</v>
      </c>
      <c r="N104" s="38">
        <v>103</v>
      </c>
      <c r="O104" s="38">
        <v>109</v>
      </c>
      <c r="P104" s="38">
        <v>181</v>
      </c>
      <c r="Q104" s="38">
        <v>164</v>
      </c>
      <c r="R104" s="38">
        <v>134</v>
      </c>
      <c r="S104" s="38">
        <v>41</v>
      </c>
      <c r="T104" s="38">
        <v>70</v>
      </c>
      <c r="U104" s="38">
        <v>155</v>
      </c>
      <c r="V104" s="38">
        <v>29</v>
      </c>
      <c r="W104" s="38">
        <v>138</v>
      </c>
      <c r="X104" s="38">
        <v>81</v>
      </c>
      <c r="Y104" s="38">
        <v>66</v>
      </c>
      <c r="Z104" s="38">
        <v>48</v>
      </c>
      <c r="AA104" s="38">
        <v>54</v>
      </c>
      <c r="AB104" s="182">
        <f t="shared" si="2"/>
        <v>2224</v>
      </c>
      <c r="AC104" s="21"/>
      <c r="AD104" s="21"/>
      <c r="AE104" s="21"/>
      <c r="AF104" s="21"/>
    </row>
    <row r="105" spans="1:35" x14ac:dyDescent="0.2">
      <c r="A105" s="150"/>
      <c r="B105" s="46"/>
      <c r="C105" s="153" t="s">
        <v>94</v>
      </c>
      <c r="D105" s="38"/>
      <c r="E105" s="38"/>
      <c r="F105" s="38">
        <v>1</v>
      </c>
      <c r="G105" s="38"/>
      <c r="H105" s="38"/>
      <c r="I105" s="38"/>
      <c r="J105" s="38"/>
      <c r="K105" s="38">
        <v>1</v>
      </c>
      <c r="L105" s="38"/>
      <c r="M105" s="38">
        <v>1</v>
      </c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182">
        <f t="shared" si="2"/>
        <v>3</v>
      </c>
      <c r="AC105" s="21"/>
      <c r="AD105" s="21"/>
      <c r="AE105" s="21"/>
      <c r="AF105" s="21"/>
    </row>
    <row r="106" spans="1:35" x14ac:dyDescent="0.2">
      <c r="A106" s="150"/>
      <c r="B106" s="46"/>
      <c r="C106" s="47" t="s">
        <v>86</v>
      </c>
      <c r="D106" s="38"/>
      <c r="E106" s="38"/>
      <c r="F106" s="38"/>
      <c r="G106" s="38"/>
      <c r="H106" s="38"/>
      <c r="I106" s="38">
        <v>1</v>
      </c>
      <c r="J106" s="38"/>
      <c r="K106" s="38"/>
      <c r="L106" s="38"/>
      <c r="M106" s="38"/>
      <c r="N106" s="38">
        <v>1</v>
      </c>
      <c r="O106" s="38"/>
      <c r="P106" s="38">
        <v>2</v>
      </c>
      <c r="Q106" s="38"/>
      <c r="R106" s="38"/>
      <c r="S106" s="38"/>
      <c r="T106" s="38"/>
      <c r="U106" s="38"/>
      <c r="V106" s="38"/>
      <c r="W106" s="38">
        <v>1</v>
      </c>
      <c r="X106" s="38">
        <v>1</v>
      </c>
      <c r="Y106" s="38"/>
      <c r="Z106" s="38"/>
      <c r="AA106" s="38"/>
      <c r="AB106" s="182">
        <f t="shared" si="2"/>
        <v>6</v>
      </c>
      <c r="AC106" s="21"/>
      <c r="AD106" s="21"/>
      <c r="AE106" s="21"/>
      <c r="AF106" s="21"/>
    </row>
    <row r="107" spans="1:35" x14ac:dyDescent="0.2">
      <c r="A107" s="150"/>
      <c r="B107" s="46"/>
      <c r="C107" s="47" t="s">
        <v>87</v>
      </c>
      <c r="D107" s="38"/>
      <c r="E107" s="38"/>
      <c r="F107" s="38">
        <v>2</v>
      </c>
      <c r="G107" s="38">
        <v>3</v>
      </c>
      <c r="H107" s="38"/>
      <c r="I107" s="38"/>
      <c r="J107" s="38"/>
      <c r="K107" s="38"/>
      <c r="L107" s="38"/>
      <c r="M107" s="38"/>
      <c r="N107" s="38">
        <v>1</v>
      </c>
      <c r="O107" s="38"/>
      <c r="P107" s="38">
        <v>5</v>
      </c>
      <c r="Q107" s="38"/>
      <c r="R107" s="38"/>
      <c r="S107" s="38"/>
      <c r="T107" s="38"/>
      <c r="U107" s="38"/>
      <c r="V107" s="38"/>
      <c r="W107" s="38">
        <v>1</v>
      </c>
      <c r="X107" s="38">
        <v>1</v>
      </c>
      <c r="Y107" s="38">
        <v>1</v>
      </c>
      <c r="Z107" s="38"/>
      <c r="AA107" s="38"/>
      <c r="AB107" s="182">
        <f t="shared" si="2"/>
        <v>14</v>
      </c>
      <c r="AC107" s="21"/>
      <c r="AD107" s="21"/>
      <c r="AE107" s="21"/>
      <c r="AF107" s="21"/>
    </row>
    <row r="108" spans="1:35" x14ac:dyDescent="0.2">
      <c r="A108" s="150"/>
      <c r="B108" s="46"/>
      <c r="C108" s="47" t="s">
        <v>102</v>
      </c>
      <c r="D108" s="38">
        <v>3</v>
      </c>
      <c r="E108" s="38">
        <v>5</v>
      </c>
      <c r="F108" s="38">
        <v>15</v>
      </c>
      <c r="G108" s="38">
        <v>45</v>
      </c>
      <c r="H108" s="38">
        <v>33</v>
      </c>
      <c r="I108" s="38">
        <v>17</v>
      </c>
      <c r="J108" s="38">
        <v>1</v>
      </c>
      <c r="K108" s="38">
        <v>3</v>
      </c>
      <c r="L108" s="38">
        <v>5</v>
      </c>
      <c r="M108" s="38">
        <v>9</v>
      </c>
      <c r="N108" s="38">
        <v>22</v>
      </c>
      <c r="O108" s="38">
        <v>15</v>
      </c>
      <c r="P108" s="38">
        <v>99</v>
      </c>
      <c r="Q108" s="38">
        <v>22</v>
      </c>
      <c r="R108" s="38">
        <v>14</v>
      </c>
      <c r="S108" s="38">
        <v>6</v>
      </c>
      <c r="T108" s="38">
        <v>5</v>
      </c>
      <c r="U108" s="38">
        <v>6</v>
      </c>
      <c r="V108" s="38"/>
      <c r="W108" s="38">
        <v>25</v>
      </c>
      <c r="X108" s="38">
        <v>16</v>
      </c>
      <c r="Y108" s="38">
        <v>36</v>
      </c>
      <c r="Z108" s="38">
        <v>4</v>
      </c>
      <c r="AA108" s="38">
        <v>4</v>
      </c>
      <c r="AB108" s="182">
        <f t="shared" si="2"/>
        <v>410</v>
      </c>
      <c r="AC108" s="21"/>
      <c r="AD108" s="21"/>
      <c r="AE108" s="21"/>
      <c r="AF108" s="21"/>
    </row>
    <row r="109" spans="1:35" x14ac:dyDescent="0.25">
      <c r="A109" s="150"/>
      <c r="B109" s="46"/>
      <c r="C109" s="181" t="s">
        <v>5</v>
      </c>
      <c r="D109" s="179">
        <f>SUM(D82:D108)</f>
        <v>132</v>
      </c>
      <c r="E109" s="179">
        <f t="shared" ref="E109:Z109" si="3">SUM(E82:E108)</f>
        <v>64</v>
      </c>
      <c r="F109" s="179">
        <f t="shared" si="3"/>
        <v>125</v>
      </c>
      <c r="G109" s="179">
        <f t="shared" si="3"/>
        <v>304</v>
      </c>
      <c r="H109" s="179">
        <f t="shared" si="3"/>
        <v>176</v>
      </c>
      <c r="I109" s="179">
        <f t="shared" si="3"/>
        <v>90</v>
      </c>
      <c r="J109" s="179">
        <f t="shared" si="3"/>
        <v>35</v>
      </c>
      <c r="K109" s="179">
        <f t="shared" si="3"/>
        <v>53</v>
      </c>
      <c r="L109" s="179">
        <f t="shared" si="3"/>
        <v>131</v>
      </c>
      <c r="M109" s="179">
        <f t="shared" si="3"/>
        <v>84</v>
      </c>
      <c r="N109" s="179">
        <f t="shared" si="3"/>
        <v>155</v>
      </c>
      <c r="O109" s="179">
        <f t="shared" si="3"/>
        <v>139</v>
      </c>
      <c r="P109" s="179">
        <f t="shared" si="3"/>
        <v>437</v>
      </c>
      <c r="Q109" s="179">
        <f t="shared" si="3"/>
        <v>207</v>
      </c>
      <c r="R109" s="179">
        <f t="shared" si="3"/>
        <v>163</v>
      </c>
      <c r="S109" s="179">
        <f t="shared" si="3"/>
        <v>60</v>
      </c>
      <c r="T109" s="179">
        <f>SUM(T82:T108)</f>
        <v>78</v>
      </c>
      <c r="U109" s="179">
        <f t="shared" si="3"/>
        <v>172</v>
      </c>
      <c r="V109" s="179">
        <f t="shared" si="3"/>
        <v>31</v>
      </c>
      <c r="W109" s="179">
        <f t="shared" si="3"/>
        <v>184</v>
      </c>
      <c r="X109" s="179">
        <f t="shared" si="3"/>
        <v>111</v>
      </c>
      <c r="Y109" s="179">
        <f t="shared" si="3"/>
        <v>132</v>
      </c>
      <c r="Z109" s="179">
        <f t="shared" si="3"/>
        <v>58</v>
      </c>
      <c r="AA109" s="179">
        <f>SUM(AA82:AA108)</f>
        <v>62</v>
      </c>
      <c r="AB109" s="179">
        <f>SUM(AB82:AB108)</f>
        <v>3183</v>
      </c>
      <c r="AC109" s="21"/>
      <c r="AD109" s="21"/>
      <c r="AE109" s="21"/>
      <c r="AF109" s="21"/>
    </row>
    <row r="110" spans="1:35" x14ac:dyDescent="0.25">
      <c r="C110" s="131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</row>
    <row r="111" spans="1:35" x14ac:dyDescent="0.25">
      <c r="C111" s="1" t="s">
        <v>174</v>
      </c>
    </row>
    <row r="112" spans="1:35" x14ac:dyDescent="0.25"/>
    <row r="113" hidden="1" x14ac:dyDescent="0.25"/>
  </sheetData>
  <sheetProtection password="CD78" sheet="1" objects="1" scenarios="1"/>
  <mergeCells count="45">
    <mergeCell ref="E21:P21"/>
    <mergeCell ref="E22:P22"/>
    <mergeCell ref="S23:AD23"/>
    <mergeCell ref="S24:AD24"/>
    <mergeCell ref="S25:AD25"/>
    <mergeCell ref="S26:AD26"/>
    <mergeCell ref="S27:AD27"/>
    <mergeCell ref="S19:AD19"/>
    <mergeCell ref="S20:AD20"/>
    <mergeCell ref="S21:AD21"/>
    <mergeCell ref="S22:AD22"/>
    <mergeCell ref="E34:P34"/>
    <mergeCell ref="S28:AD28"/>
    <mergeCell ref="S29:AD29"/>
    <mergeCell ref="S30:AD30"/>
    <mergeCell ref="S31:AD31"/>
    <mergeCell ref="S32:AD32"/>
    <mergeCell ref="R33:R34"/>
    <mergeCell ref="S33:AD34"/>
    <mergeCell ref="B1:AG1"/>
    <mergeCell ref="D17:AD17"/>
    <mergeCell ref="E33:P33"/>
    <mergeCell ref="E28:P28"/>
    <mergeCell ref="E29:P29"/>
    <mergeCell ref="E30:P30"/>
    <mergeCell ref="E31:P31"/>
    <mergeCell ref="E32:P32"/>
    <mergeCell ref="E23:P23"/>
    <mergeCell ref="E24:P24"/>
    <mergeCell ref="E25:P25"/>
    <mergeCell ref="E26:P26"/>
    <mergeCell ref="E27:P27"/>
    <mergeCell ref="E19:P19"/>
    <mergeCell ref="E20:P20"/>
    <mergeCell ref="M3:AF4"/>
    <mergeCell ref="D79:AA79"/>
    <mergeCell ref="AB79:AB80"/>
    <mergeCell ref="C77:AB77"/>
    <mergeCell ref="E35:P35"/>
    <mergeCell ref="D40:AG40"/>
    <mergeCell ref="S35:AD35"/>
    <mergeCell ref="C79:C80"/>
    <mergeCell ref="C40:C41"/>
    <mergeCell ref="C38:AH38"/>
    <mergeCell ref="AH40:AH4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11</xdr:col>
                    <xdr:colOff>9525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>
                  <from>
                    <xdr:col>2</xdr:col>
                    <xdr:colOff>19050</xdr:colOff>
                    <xdr:row>8</xdr:row>
                    <xdr:rowOff>0</xdr:rowOff>
                  </from>
                  <to>
                    <xdr:col>11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96"/>
  <sheetViews>
    <sheetView showGridLines="0"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145" customWidth="1"/>
    <col min="2" max="2" width="4.7109375" style="13" customWidth="1"/>
    <col min="3" max="3" width="23.7109375" style="13" customWidth="1"/>
    <col min="4" max="4" width="4.42578125" style="1" hidden="1" customWidth="1"/>
    <col min="5" max="5" width="39.5703125" style="13" customWidth="1"/>
    <col min="6" max="6" width="4.7109375" style="15" bestFit="1" customWidth="1"/>
    <col min="7" max="7" width="7.85546875" style="15" customWidth="1"/>
    <col min="8" max="8" width="8.28515625" style="15" bestFit="1" customWidth="1"/>
    <col min="9" max="9" width="13.85546875" style="15" bestFit="1" customWidth="1"/>
    <col min="10" max="10" width="7.85546875" style="15" bestFit="1" customWidth="1"/>
    <col min="11" max="11" width="5.28515625" style="15" bestFit="1" customWidth="1"/>
    <col min="12" max="12" width="8" style="15" bestFit="1" customWidth="1"/>
    <col min="13" max="13" width="9.28515625" style="15" bestFit="1" customWidth="1"/>
    <col min="14" max="14" width="9" style="15" bestFit="1" customWidth="1"/>
    <col min="15" max="15" width="7.28515625" style="15" bestFit="1" customWidth="1"/>
    <col min="16" max="16" width="7.140625" style="15" bestFit="1" customWidth="1"/>
    <col min="17" max="17" width="8.85546875" style="15" bestFit="1" customWidth="1"/>
    <col min="18" max="18" width="11" style="15" bestFit="1" customWidth="1"/>
    <col min="19" max="19" width="10.140625" style="15" bestFit="1" customWidth="1"/>
    <col min="20" max="20" width="6" style="15" bestFit="1" customWidth="1"/>
    <col min="21" max="21" width="4.7109375" style="13" customWidth="1"/>
    <col min="22" max="16384" width="11.42578125" style="13" hidden="1"/>
  </cols>
  <sheetData>
    <row r="1" spans="1:21" s="110" customFormat="1" ht="26.25" customHeight="1" x14ac:dyDescent="0.25">
      <c r="A1" s="81"/>
      <c r="B1" s="272" t="s">
        <v>206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81"/>
      <c r="S1" s="81"/>
      <c r="T1" s="81"/>
      <c r="U1" s="81"/>
    </row>
    <row r="2" spans="1:21" x14ac:dyDescent="0.2"/>
    <row r="3" spans="1:21" ht="15.75" x14ac:dyDescent="0.25">
      <c r="C3" s="249" t="s">
        <v>171</v>
      </c>
      <c r="D3" s="112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1" x14ac:dyDescent="0.2">
      <c r="F4" s="250">
        <v>1</v>
      </c>
      <c r="G4" s="51" t="str">
        <f>VLOOKUP(F4,CONVENCIONES!B19:C49,2,FALSE)</f>
        <v>Administración del Medio Ambiente</v>
      </c>
    </row>
    <row r="5" spans="1:21" x14ac:dyDescent="0.2"/>
    <row r="6" spans="1:21" x14ac:dyDescent="0.2"/>
    <row r="7" spans="1:21" x14ac:dyDescent="0.2"/>
    <row r="8" spans="1:21" x14ac:dyDescent="0.2"/>
    <row r="9" spans="1:21" x14ac:dyDescent="0.2"/>
    <row r="10" spans="1:21" x14ac:dyDescent="0.2"/>
    <row r="11" spans="1:21" x14ac:dyDescent="0.2"/>
    <row r="12" spans="1:21" x14ac:dyDescent="0.2"/>
    <row r="13" spans="1:21" x14ac:dyDescent="0.2"/>
    <row r="14" spans="1:21" x14ac:dyDescent="0.2"/>
    <row r="15" spans="1:21" x14ac:dyDescent="0.2"/>
    <row r="16" spans="1:21" x14ac:dyDescent="0.2"/>
    <row r="17" spans="1:21" x14ac:dyDescent="0.2"/>
    <row r="18" spans="1:21" x14ac:dyDescent="0.2"/>
    <row r="19" spans="1:21" x14ac:dyDescent="0.2"/>
    <row r="20" spans="1:21" x14ac:dyDescent="0.2"/>
    <row r="21" spans="1:21" x14ac:dyDescent="0.2">
      <c r="B21" s="48"/>
      <c r="C21" s="142" t="s">
        <v>71</v>
      </c>
      <c r="D21" s="29"/>
      <c r="E21" s="54">
        <f>VLOOKUP($G$4,$E$29:$S$58,2,FALSE)</f>
        <v>1</v>
      </c>
      <c r="F21" s="54">
        <f>VLOOKUP($G$4,$E$29:$S$58,3,FALSE)</f>
        <v>0</v>
      </c>
      <c r="G21" s="54">
        <f>VLOOKUP($G$4,$E$29:$S$58,4,FALSE)</f>
        <v>1</v>
      </c>
      <c r="H21" s="54">
        <f>VLOOKUP($G$4,$E$29:$S$58,5,FALSE)</f>
        <v>30</v>
      </c>
      <c r="I21" s="54">
        <f>VLOOKUP($G$4,$E$29:$S$58,6,FALSE)</f>
        <v>1</v>
      </c>
      <c r="J21" s="54">
        <f>VLOOKUP($G$4,$E$29:$S$58,7,FALSE)</f>
        <v>1</v>
      </c>
      <c r="K21" s="54">
        <f>VLOOKUP($G$4,$E$29:$S$58,8,FALSE)</f>
        <v>5</v>
      </c>
      <c r="L21" s="54">
        <f>VLOOKUP($G$4,$E$29:$S$58,9,FALSE)</f>
        <v>0</v>
      </c>
      <c r="M21" s="54">
        <f>VLOOKUP($G$4,$E$29:$S$58,10,FALSE)</f>
        <v>0</v>
      </c>
      <c r="N21" s="54">
        <f>VLOOKUP($G$4,$E$29:$S$58,11,FALSE)</f>
        <v>66</v>
      </c>
      <c r="O21" s="54">
        <f>VLOOKUP($G$4,$E$29:$S$58,12,FALSE)</f>
        <v>0</v>
      </c>
      <c r="P21" s="54">
        <f>VLOOKUP($G$4,$E$29:$S$58,13,FALSE)</f>
        <v>0</v>
      </c>
      <c r="Q21" s="54">
        <f>VLOOKUP($G$4,$E$29:$S$58,14,FALSE)</f>
        <v>9</v>
      </c>
      <c r="R21" s="54">
        <f>VLOOKUP($G$4,$E$29:$S$58,15,FALSE)</f>
        <v>0</v>
      </c>
    </row>
    <row r="22" spans="1:21" x14ac:dyDescent="0.2">
      <c r="B22" s="48"/>
      <c r="C22" s="142" t="s">
        <v>72</v>
      </c>
      <c r="D22" s="29"/>
      <c r="E22" s="54">
        <f>VLOOKUP($G$4,$E$67:$S$91,2,FALSE)</f>
        <v>2</v>
      </c>
      <c r="F22" s="54">
        <f>VLOOKUP($G$4,$E$67:$S$91,3,FALSE)</f>
        <v>0</v>
      </c>
      <c r="G22" s="54">
        <f>VLOOKUP($G$4,$E$67:$S$91,4,FALSE)</f>
        <v>1</v>
      </c>
      <c r="H22" s="54">
        <f>VLOOKUP($G$4,$E$67:$S$91,5,FALSE)</f>
        <v>22</v>
      </c>
      <c r="I22" s="54">
        <f>VLOOKUP($G$4,$E$67:$S$91,6,FALSE)</f>
        <v>0</v>
      </c>
      <c r="J22" s="54">
        <f>VLOOKUP($G$4,$E$67:$S$91,7,FALSE)</f>
        <v>0</v>
      </c>
      <c r="K22" s="54">
        <f>VLOOKUP($G$4,$E$67:$S$91,8,FALSE)</f>
        <v>6</v>
      </c>
      <c r="L22" s="54">
        <f>VLOOKUP($G$4,$E$67:$S$91,9,FALSE)</f>
        <v>2</v>
      </c>
      <c r="M22" s="54">
        <f>VLOOKUP($G$4,$E$67:$S$91,10,FALSE)</f>
        <v>0</v>
      </c>
      <c r="N22" s="54">
        <f>VLOOKUP($G$4,$E$67:$S$91,11,FALSE)</f>
        <v>62</v>
      </c>
      <c r="O22" s="54">
        <f>VLOOKUP($G$4,$E$67:$S$91,12,FALSE)</f>
        <v>1</v>
      </c>
      <c r="P22" s="54">
        <f>VLOOKUP($G$4,$E$67:$S$91,13,FALSE)</f>
        <v>3</v>
      </c>
      <c r="Q22" s="54">
        <f>VLOOKUP($G$4,$E$67:$S$91,14,FALSE)</f>
        <v>3</v>
      </c>
      <c r="R22" s="54">
        <f>VLOOKUP($G$4,$E$67:$S$91,15,FALSE)</f>
        <v>1</v>
      </c>
    </row>
    <row r="23" spans="1:21" x14ac:dyDescent="0.2"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</row>
    <row r="24" spans="1:21" x14ac:dyDescent="0.2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1:21" s="204" customFormat="1" ht="15.75" x14ac:dyDescent="0.25">
      <c r="A25" s="203"/>
      <c r="C25" s="317" t="s">
        <v>207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207"/>
      <c r="S25" s="207"/>
      <c r="T25" s="207"/>
    </row>
    <row r="26" spans="1:21" x14ac:dyDescent="0.2"/>
    <row r="27" spans="1:21" x14ac:dyDescent="0.2">
      <c r="C27" s="276" t="s">
        <v>0</v>
      </c>
      <c r="D27" s="276" t="s">
        <v>1</v>
      </c>
      <c r="E27" s="276" t="s">
        <v>107</v>
      </c>
      <c r="F27" s="276" t="s">
        <v>189</v>
      </c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 t="s">
        <v>5</v>
      </c>
    </row>
    <row r="28" spans="1:21" ht="25.5" x14ac:dyDescent="0.2">
      <c r="C28" s="276"/>
      <c r="D28" s="276"/>
      <c r="E28" s="276"/>
      <c r="F28" s="152" t="s">
        <v>190</v>
      </c>
      <c r="G28" s="152" t="s">
        <v>191</v>
      </c>
      <c r="H28" s="118" t="s">
        <v>192</v>
      </c>
      <c r="I28" s="152" t="s">
        <v>193</v>
      </c>
      <c r="J28" s="152" t="s">
        <v>194</v>
      </c>
      <c r="K28" s="118" t="s">
        <v>195</v>
      </c>
      <c r="L28" s="118" t="s">
        <v>196</v>
      </c>
      <c r="M28" s="152" t="s">
        <v>197</v>
      </c>
      <c r="N28" s="152" t="s">
        <v>198</v>
      </c>
      <c r="O28" s="152" t="s">
        <v>199</v>
      </c>
      <c r="P28" s="118" t="s">
        <v>200</v>
      </c>
      <c r="Q28" s="152" t="s">
        <v>201</v>
      </c>
      <c r="R28" s="118" t="s">
        <v>202</v>
      </c>
      <c r="S28" s="152" t="s">
        <v>203</v>
      </c>
      <c r="T28" s="276"/>
    </row>
    <row r="29" spans="1:21" ht="12.75" customHeight="1" x14ac:dyDescent="0.2">
      <c r="C29" s="273" t="s">
        <v>6</v>
      </c>
      <c r="D29" s="161">
        <v>4</v>
      </c>
      <c r="E29" s="4" t="s">
        <v>7</v>
      </c>
      <c r="F29" s="53">
        <v>1</v>
      </c>
      <c r="G29" s="53">
        <v>0</v>
      </c>
      <c r="H29" s="53">
        <v>0</v>
      </c>
      <c r="I29" s="53">
        <v>21</v>
      </c>
      <c r="J29" s="53">
        <v>0</v>
      </c>
      <c r="K29" s="53">
        <v>0</v>
      </c>
      <c r="L29" s="53">
        <v>4</v>
      </c>
      <c r="M29" s="53">
        <v>0</v>
      </c>
      <c r="N29" s="53">
        <v>1</v>
      </c>
      <c r="O29" s="53">
        <v>52</v>
      </c>
      <c r="P29" s="53">
        <v>0</v>
      </c>
      <c r="Q29" s="53">
        <v>1</v>
      </c>
      <c r="R29" s="53">
        <v>8</v>
      </c>
      <c r="S29" s="53">
        <v>0</v>
      </c>
      <c r="T29" s="177">
        <f>SUM(F29:S29)</f>
        <v>88</v>
      </c>
      <c r="U29" s="186"/>
    </row>
    <row r="30" spans="1:21" x14ac:dyDescent="0.2">
      <c r="C30" s="273"/>
      <c r="D30" s="161">
        <v>66</v>
      </c>
      <c r="E30" s="4" t="s">
        <v>8</v>
      </c>
      <c r="F30" s="53">
        <v>0</v>
      </c>
      <c r="G30" s="53">
        <v>0</v>
      </c>
      <c r="H30" s="53">
        <v>1</v>
      </c>
      <c r="I30" s="53">
        <v>10</v>
      </c>
      <c r="J30" s="53">
        <v>0</v>
      </c>
      <c r="K30" s="53">
        <v>0</v>
      </c>
      <c r="L30" s="53">
        <v>2</v>
      </c>
      <c r="M30" s="53">
        <v>0</v>
      </c>
      <c r="N30" s="53">
        <v>0</v>
      </c>
      <c r="O30" s="53">
        <v>30</v>
      </c>
      <c r="P30" s="53">
        <v>0</v>
      </c>
      <c r="Q30" s="53">
        <v>0</v>
      </c>
      <c r="R30" s="53">
        <v>4</v>
      </c>
      <c r="S30" s="53">
        <v>0</v>
      </c>
      <c r="T30" s="177">
        <f t="shared" ref="T30:T57" si="0">SUM(F30:S30)</f>
        <v>47</v>
      </c>
      <c r="U30" s="186"/>
    </row>
    <row r="31" spans="1:21" x14ac:dyDescent="0.2">
      <c r="C31" s="273"/>
      <c r="D31" s="161">
        <v>68</v>
      </c>
      <c r="E31" s="4" t="s">
        <v>169</v>
      </c>
      <c r="F31" s="53">
        <v>1</v>
      </c>
      <c r="G31" s="53">
        <v>0</v>
      </c>
      <c r="H31" s="53">
        <v>1</v>
      </c>
      <c r="I31" s="53">
        <v>18</v>
      </c>
      <c r="J31" s="53">
        <v>1</v>
      </c>
      <c r="K31" s="53">
        <v>2</v>
      </c>
      <c r="L31" s="53">
        <v>4</v>
      </c>
      <c r="M31" s="53">
        <v>1</v>
      </c>
      <c r="N31" s="53">
        <v>0</v>
      </c>
      <c r="O31" s="53">
        <v>68</v>
      </c>
      <c r="P31" s="53">
        <v>0</v>
      </c>
      <c r="Q31" s="53">
        <v>4</v>
      </c>
      <c r="R31" s="53">
        <v>8</v>
      </c>
      <c r="S31" s="53">
        <v>0</v>
      </c>
      <c r="T31" s="177">
        <f t="shared" si="0"/>
        <v>108</v>
      </c>
      <c r="U31" s="186"/>
    </row>
    <row r="32" spans="1:21" x14ac:dyDescent="0.2">
      <c r="C32" s="273"/>
      <c r="D32" s="161">
        <v>1</v>
      </c>
      <c r="E32" s="4" t="s">
        <v>9</v>
      </c>
      <c r="F32" s="53">
        <v>0</v>
      </c>
      <c r="G32" s="53">
        <v>0</v>
      </c>
      <c r="H32" s="53">
        <v>1</v>
      </c>
      <c r="I32" s="53">
        <v>23</v>
      </c>
      <c r="J32" s="53">
        <v>0</v>
      </c>
      <c r="K32" s="53">
        <v>0</v>
      </c>
      <c r="L32" s="53">
        <v>2</v>
      </c>
      <c r="M32" s="53">
        <v>1</v>
      </c>
      <c r="N32" s="53">
        <v>0</v>
      </c>
      <c r="O32" s="53">
        <v>68</v>
      </c>
      <c r="P32" s="53">
        <v>0</v>
      </c>
      <c r="Q32" s="53">
        <v>4</v>
      </c>
      <c r="R32" s="53">
        <v>9</v>
      </c>
      <c r="S32" s="53">
        <v>0</v>
      </c>
      <c r="T32" s="177">
        <f t="shared" si="0"/>
        <v>108</v>
      </c>
      <c r="U32" s="186"/>
    </row>
    <row r="33" spans="3:21" ht="12.75" customHeight="1" x14ac:dyDescent="0.2">
      <c r="C33" s="273" t="s">
        <v>10</v>
      </c>
      <c r="D33" s="161">
        <v>27</v>
      </c>
      <c r="E33" s="4" t="s">
        <v>11</v>
      </c>
      <c r="F33" s="53">
        <v>1</v>
      </c>
      <c r="G33" s="53">
        <v>0</v>
      </c>
      <c r="H33" s="53">
        <v>1</v>
      </c>
      <c r="I33" s="53">
        <v>30</v>
      </c>
      <c r="J33" s="53">
        <v>1</v>
      </c>
      <c r="K33" s="53">
        <v>1</v>
      </c>
      <c r="L33" s="53">
        <v>5</v>
      </c>
      <c r="M33" s="53">
        <v>0</v>
      </c>
      <c r="N33" s="53">
        <v>0</v>
      </c>
      <c r="O33" s="53">
        <v>66</v>
      </c>
      <c r="P33" s="53">
        <v>0</v>
      </c>
      <c r="Q33" s="53">
        <v>0</v>
      </c>
      <c r="R33" s="53">
        <v>9</v>
      </c>
      <c r="S33" s="53">
        <v>0</v>
      </c>
      <c r="T33" s="177">
        <f t="shared" si="0"/>
        <v>114</v>
      </c>
      <c r="U33" s="186"/>
    </row>
    <row r="34" spans="3:21" ht="25.5" x14ac:dyDescent="0.2">
      <c r="C34" s="273"/>
      <c r="D34" s="161" t="s">
        <v>12</v>
      </c>
      <c r="E34" s="4" t="s">
        <v>13</v>
      </c>
      <c r="F34" s="53">
        <v>0</v>
      </c>
      <c r="G34" s="53">
        <v>0</v>
      </c>
      <c r="H34" s="53">
        <v>1</v>
      </c>
      <c r="I34" s="53">
        <v>15</v>
      </c>
      <c r="J34" s="53">
        <v>0</v>
      </c>
      <c r="K34" s="53">
        <v>0</v>
      </c>
      <c r="L34" s="53">
        <v>3</v>
      </c>
      <c r="M34" s="53">
        <v>0</v>
      </c>
      <c r="N34" s="53">
        <v>1</v>
      </c>
      <c r="O34" s="53">
        <v>41</v>
      </c>
      <c r="P34" s="53">
        <v>1</v>
      </c>
      <c r="Q34" s="53">
        <v>0</v>
      </c>
      <c r="R34" s="53">
        <v>1</v>
      </c>
      <c r="S34" s="53">
        <v>0</v>
      </c>
      <c r="T34" s="177">
        <f t="shared" si="0"/>
        <v>63</v>
      </c>
      <c r="U34" s="186"/>
    </row>
    <row r="35" spans="3:21" x14ac:dyDescent="0.2">
      <c r="C35" s="151" t="s">
        <v>16</v>
      </c>
      <c r="D35" s="161">
        <v>7</v>
      </c>
      <c r="E35" s="4" t="s">
        <v>17</v>
      </c>
      <c r="F35" s="53">
        <v>1</v>
      </c>
      <c r="G35" s="53">
        <v>0</v>
      </c>
      <c r="H35" s="53">
        <v>0</v>
      </c>
      <c r="I35" s="53">
        <v>6</v>
      </c>
      <c r="J35" s="53">
        <v>0</v>
      </c>
      <c r="K35" s="53">
        <v>0</v>
      </c>
      <c r="L35" s="53">
        <v>2</v>
      </c>
      <c r="M35" s="53">
        <v>0</v>
      </c>
      <c r="N35" s="53">
        <v>0</v>
      </c>
      <c r="O35" s="53">
        <v>35</v>
      </c>
      <c r="P35" s="53">
        <v>0</v>
      </c>
      <c r="Q35" s="53">
        <v>1</v>
      </c>
      <c r="R35" s="53">
        <v>5</v>
      </c>
      <c r="S35" s="53">
        <v>0</v>
      </c>
      <c r="T35" s="177">
        <f t="shared" si="0"/>
        <v>50</v>
      </c>
      <c r="U35" s="186"/>
    </row>
    <row r="36" spans="3:21" ht="25.5" x14ac:dyDescent="0.2">
      <c r="C36" s="273" t="s">
        <v>18</v>
      </c>
      <c r="D36" s="161">
        <v>6</v>
      </c>
      <c r="E36" s="4" t="s">
        <v>19</v>
      </c>
      <c r="F36" s="53">
        <v>0</v>
      </c>
      <c r="G36" s="53">
        <v>0</v>
      </c>
      <c r="H36" s="53">
        <v>1</v>
      </c>
      <c r="I36" s="53">
        <v>17</v>
      </c>
      <c r="J36" s="53">
        <v>1</v>
      </c>
      <c r="K36" s="53">
        <v>1</v>
      </c>
      <c r="L36" s="53">
        <v>4</v>
      </c>
      <c r="M36" s="53">
        <v>0</v>
      </c>
      <c r="N36" s="53">
        <v>0</v>
      </c>
      <c r="O36" s="53">
        <v>66</v>
      </c>
      <c r="P36" s="53">
        <v>0</v>
      </c>
      <c r="Q36" s="53">
        <v>2</v>
      </c>
      <c r="R36" s="53">
        <v>7</v>
      </c>
      <c r="S36" s="53">
        <v>1</v>
      </c>
      <c r="T36" s="177">
        <f t="shared" si="0"/>
        <v>100</v>
      </c>
      <c r="U36" s="186"/>
    </row>
    <row r="37" spans="3:21" x14ac:dyDescent="0.2">
      <c r="C37" s="273"/>
      <c r="D37" s="161">
        <v>9</v>
      </c>
      <c r="E37" s="4" t="s">
        <v>22</v>
      </c>
      <c r="F37" s="53">
        <v>0</v>
      </c>
      <c r="G37" s="53">
        <v>0</v>
      </c>
      <c r="H37" s="53">
        <v>1</v>
      </c>
      <c r="I37" s="53">
        <v>19</v>
      </c>
      <c r="J37" s="53">
        <v>2</v>
      </c>
      <c r="K37" s="53">
        <v>0</v>
      </c>
      <c r="L37" s="53">
        <v>1</v>
      </c>
      <c r="M37" s="53">
        <v>0</v>
      </c>
      <c r="N37" s="53">
        <v>0</v>
      </c>
      <c r="O37" s="53">
        <v>64</v>
      </c>
      <c r="P37" s="53">
        <v>1</v>
      </c>
      <c r="Q37" s="53">
        <v>0</v>
      </c>
      <c r="R37" s="53">
        <v>8</v>
      </c>
      <c r="S37" s="53">
        <v>0</v>
      </c>
      <c r="T37" s="177">
        <f t="shared" si="0"/>
        <v>96</v>
      </c>
      <c r="U37" s="186"/>
    </row>
    <row r="38" spans="3:21" ht="25.5" x14ac:dyDescent="0.2">
      <c r="C38" s="273"/>
      <c r="D38" s="161">
        <v>21</v>
      </c>
      <c r="E38" s="4" t="s">
        <v>23</v>
      </c>
      <c r="F38" s="53">
        <v>0</v>
      </c>
      <c r="G38" s="53">
        <v>0</v>
      </c>
      <c r="H38" s="53">
        <v>2</v>
      </c>
      <c r="I38" s="53">
        <v>18</v>
      </c>
      <c r="J38" s="53">
        <v>0</v>
      </c>
      <c r="K38" s="53">
        <v>0</v>
      </c>
      <c r="L38" s="53">
        <v>2</v>
      </c>
      <c r="M38" s="53">
        <v>1</v>
      </c>
      <c r="N38" s="53">
        <v>0</v>
      </c>
      <c r="O38" s="53">
        <v>46</v>
      </c>
      <c r="P38" s="53">
        <v>0</v>
      </c>
      <c r="Q38" s="53">
        <v>0</v>
      </c>
      <c r="R38" s="53">
        <v>3</v>
      </c>
      <c r="S38" s="53">
        <v>0</v>
      </c>
      <c r="T38" s="177">
        <f t="shared" si="0"/>
        <v>72</v>
      </c>
      <c r="U38" s="186"/>
    </row>
    <row r="39" spans="3:21" x14ac:dyDescent="0.2">
      <c r="C39" s="273"/>
      <c r="D39" s="161">
        <v>33</v>
      </c>
      <c r="E39" s="4" t="s">
        <v>26</v>
      </c>
      <c r="F39" s="53">
        <v>1</v>
      </c>
      <c r="G39" s="53">
        <v>0</v>
      </c>
      <c r="H39" s="53">
        <v>2</v>
      </c>
      <c r="I39" s="53">
        <v>29</v>
      </c>
      <c r="J39" s="53">
        <v>0</v>
      </c>
      <c r="K39" s="53">
        <v>0</v>
      </c>
      <c r="L39" s="53">
        <v>3</v>
      </c>
      <c r="M39" s="53">
        <v>0</v>
      </c>
      <c r="N39" s="53">
        <v>0</v>
      </c>
      <c r="O39" s="53">
        <v>74</v>
      </c>
      <c r="P39" s="53">
        <v>2</v>
      </c>
      <c r="Q39" s="53">
        <v>1</v>
      </c>
      <c r="R39" s="53">
        <v>10</v>
      </c>
      <c r="S39" s="53">
        <v>2</v>
      </c>
      <c r="T39" s="177">
        <f t="shared" si="0"/>
        <v>124</v>
      </c>
      <c r="U39" s="186"/>
    </row>
    <row r="40" spans="3:21" x14ac:dyDescent="0.2">
      <c r="C40" s="273" t="s">
        <v>29</v>
      </c>
      <c r="D40" s="161">
        <v>32</v>
      </c>
      <c r="E40" s="4" t="s">
        <v>30</v>
      </c>
      <c r="F40" s="53">
        <v>2</v>
      </c>
      <c r="G40" s="53">
        <v>0</v>
      </c>
      <c r="H40" s="53">
        <v>5</v>
      </c>
      <c r="I40" s="53">
        <v>35</v>
      </c>
      <c r="J40" s="53">
        <v>0</v>
      </c>
      <c r="K40" s="53">
        <v>1</v>
      </c>
      <c r="L40" s="53">
        <v>1</v>
      </c>
      <c r="M40" s="53">
        <v>3</v>
      </c>
      <c r="N40" s="53">
        <v>1</v>
      </c>
      <c r="O40" s="53">
        <v>114</v>
      </c>
      <c r="P40" s="53">
        <v>1</v>
      </c>
      <c r="Q40" s="53">
        <v>2</v>
      </c>
      <c r="R40" s="53">
        <v>7</v>
      </c>
      <c r="S40" s="53">
        <v>0</v>
      </c>
      <c r="T40" s="177">
        <f t="shared" si="0"/>
        <v>172</v>
      </c>
      <c r="U40" s="186"/>
    </row>
    <row r="41" spans="3:21" ht="12.75" customHeight="1" x14ac:dyDescent="0.2">
      <c r="C41" s="273"/>
      <c r="D41" s="161">
        <v>31</v>
      </c>
      <c r="E41" s="4" t="s">
        <v>32</v>
      </c>
      <c r="F41" s="53">
        <v>3</v>
      </c>
      <c r="G41" s="53">
        <v>0</v>
      </c>
      <c r="H41" s="53">
        <v>2</v>
      </c>
      <c r="I41" s="53">
        <v>85</v>
      </c>
      <c r="J41" s="53">
        <v>0</v>
      </c>
      <c r="K41" s="53">
        <v>3</v>
      </c>
      <c r="L41" s="53">
        <v>6</v>
      </c>
      <c r="M41" s="53">
        <v>5</v>
      </c>
      <c r="N41" s="53">
        <v>3</v>
      </c>
      <c r="O41" s="53">
        <v>208</v>
      </c>
      <c r="P41" s="53">
        <v>1</v>
      </c>
      <c r="Q41" s="53">
        <v>8</v>
      </c>
      <c r="R41" s="53">
        <v>19</v>
      </c>
      <c r="S41" s="53">
        <v>4</v>
      </c>
      <c r="T41" s="177">
        <f t="shared" si="0"/>
        <v>347</v>
      </c>
      <c r="U41" s="186"/>
    </row>
    <row r="42" spans="3:21" x14ac:dyDescent="0.2">
      <c r="C42" s="273"/>
      <c r="D42" s="161">
        <v>92</v>
      </c>
      <c r="E42" s="4" t="s">
        <v>33</v>
      </c>
      <c r="F42" s="53">
        <v>1</v>
      </c>
      <c r="G42" s="53">
        <v>0</v>
      </c>
      <c r="H42" s="53">
        <v>0</v>
      </c>
      <c r="I42" s="53">
        <v>14</v>
      </c>
      <c r="J42" s="53">
        <v>0</v>
      </c>
      <c r="K42" s="53">
        <v>0</v>
      </c>
      <c r="L42" s="53">
        <v>3</v>
      </c>
      <c r="M42" s="53">
        <v>2</v>
      </c>
      <c r="N42" s="53">
        <v>0</v>
      </c>
      <c r="O42" s="53">
        <v>65</v>
      </c>
      <c r="P42" s="53">
        <v>1</v>
      </c>
      <c r="Q42" s="53">
        <v>1</v>
      </c>
      <c r="R42" s="53">
        <v>1</v>
      </c>
      <c r="S42" s="53">
        <v>3</v>
      </c>
      <c r="T42" s="177">
        <f t="shared" si="0"/>
        <v>91</v>
      </c>
      <c r="U42" s="186"/>
    </row>
    <row r="43" spans="3:21" x14ac:dyDescent="0.2">
      <c r="C43" s="273"/>
      <c r="D43" s="161">
        <v>99</v>
      </c>
      <c r="E43" s="4" t="s">
        <v>34</v>
      </c>
      <c r="F43" s="53">
        <v>0</v>
      </c>
      <c r="G43" s="53">
        <v>0</v>
      </c>
      <c r="H43" s="53">
        <v>0</v>
      </c>
      <c r="I43" s="53">
        <v>14</v>
      </c>
      <c r="J43" s="53">
        <v>0</v>
      </c>
      <c r="K43" s="53">
        <v>0</v>
      </c>
      <c r="L43" s="53">
        <v>0</v>
      </c>
      <c r="M43" s="53">
        <v>1</v>
      </c>
      <c r="N43" s="53">
        <v>1</v>
      </c>
      <c r="O43" s="53">
        <v>44</v>
      </c>
      <c r="P43" s="53">
        <v>0</v>
      </c>
      <c r="Q43" s="53">
        <v>2</v>
      </c>
      <c r="R43" s="53">
        <v>1</v>
      </c>
      <c r="S43" s="53">
        <v>0</v>
      </c>
      <c r="T43" s="177">
        <f t="shared" si="0"/>
        <v>63</v>
      </c>
      <c r="U43" s="186"/>
    </row>
    <row r="44" spans="3:21" x14ac:dyDescent="0.2">
      <c r="C44" s="273" t="s">
        <v>35</v>
      </c>
      <c r="D44" s="161">
        <v>13</v>
      </c>
      <c r="E44" s="4" t="s">
        <v>35</v>
      </c>
      <c r="F44" s="53">
        <v>2</v>
      </c>
      <c r="G44" s="53">
        <v>0</v>
      </c>
      <c r="H44" s="53">
        <v>3</v>
      </c>
      <c r="I44" s="53">
        <v>76</v>
      </c>
      <c r="J44" s="53">
        <v>0</v>
      </c>
      <c r="K44" s="53">
        <v>0</v>
      </c>
      <c r="L44" s="53">
        <v>11</v>
      </c>
      <c r="M44" s="53">
        <v>2</v>
      </c>
      <c r="N44" s="53">
        <v>1</v>
      </c>
      <c r="O44" s="53">
        <v>191</v>
      </c>
      <c r="P44" s="53">
        <v>1</v>
      </c>
      <c r="Q44" s="53">
        <v>3</v>
      </c>
      <c r="R44" s="53">
        <v>36</v>
      </c>
      <c r="S44" s="53">
        <v>2</v>
      </c>
      <c r="T44" s="177">
        <f t="shared" si="0"/>
        <v>328</v>
      </c>
      <c r="U44" s="186"/>
    </row>
    <row r="45" spans="3:21" ht="12.75" customHeight="1" x14ac:dyDescent="0.2">
      <c r="C45" s="273"/>
      <c r="D45" s="161">
        <v>38</v>
      </c>
      <c r="E45" s="4" t="s">
        <v>36</v>
      </c>
      <c r="F45" s="53">
        <v>1</v>
      </c>
      <c r="G45" s="53">
        <v>0</v>
      </c>
      <c r="H45" s="53">
        <v>2</v>
      </c>
      <c r="I45" s="53">
        <v>36</v>
      </c>
      <c r="J45" s="53">
        <v>0</v>
      </c>
      <c r="K45" s="53">
        <v>0</v>
      </c>
      <c r="L45" s="53">
        <v>2</v>
      </c>
      <c r="M45" s="53">
        <v>1</v>
      </c>
      <c r="N45" s="53">
        <v>0</v>
      </c>
      <c r="O45" s="53">
        <v>89</v>
      </c>
      <c r="P45" s="53">
        <v>0</v>
      </c>
      <c r="Q45" s="53">
        <v>1</v>
      </c>
      <c r="R45" s="53">
        <v>12</v>
      </c>
      <c r="S45" s="53">
        <v>0</v>
      </c>
      <c r="T45" s="177">
        <f t="shared" si="0"/>
        <v>144</v>
      </c>
      <c r="U45" s="186"/>
    </row>
    <row r="46" spans="3:21" x14ac:dyDescent="0.2">
      <c r="C46" s="151" t="s">
        <v>37</v>
      </c>
      <c r="D46" s="161">
        <v>14</v>
      </c>
      <c r="E46" s="4" t="s">
        <v>37</v>
      </c>
      <c r="F46" s="53">
        <v>1</v>
      </c>
      <c r="G46" s="53">
        <v>1</v>
      </c>
      <c r="H46" s="53">
        <v>2</v>
      </c>
      <c r="I46" s="53">
        <v>32</v>
      </c>
      <c r="J46" s="53">
        <v>1</v>
      </c>
      <c r="K46" s="53">
        <v>0</v>
      </c>
      <c r="L46" s="53">
        <v>4</v>
      </c>
      <c r="M46" s="53">
        <v>2</v>
      </c>
      <c r="N46" s="53">
        <v>2</v>
      </c>
      <c r="O46" s="53">
        <v>71</v>
      </c>
      <c r="P46" s="53">
        <v>1</v>
      </c>
      <c r="Q46" s="53">
        <v>2</v>
      </c>
      <c r="R46" s="53">
        <v>5</v>
      </c>
      <c r="S46" s="53">
        <v>0</v>
      </c>
      <c r="T46" s="177">
        <f t="shared" si="0"/>
        <v>124</v>
      </c>
      <c r="U46" s="186"/>
    </row>
    <row r="47" spans="3:21" x14ac:dyDescent="0.2">
      <c r="C47" s="273" t="s">
        <v>38</v>
      </c>
      <c r="D47" s="161">
        <v>28</v>
      </c>
      <c r="E47" s="4" t="s">
        <v>39</v>
      </c>
      <c r="F47" s="53">
        <v>1</v>
      </c>
      <c r="G47" s="53">
        <v>1</v>
      </c>
      <c r="H47" s="53">
        <v>1</v>
      </c>
      <c r="I47" s="53">
        <v>39</v>
      </c>
      <c r="J47" s="53">
        <v>0</v>
      </c>
      <c r="K47" s="53">
        <v>0</v>
      </c>
      <c r="L47" s="53">
        <v>4</v>
      </c>
      <c r="M47" s="53">
        <v>1</v>
      </c>
      <c r="N47" s="53">
        <v>1</v>
      </c>
      <c r="O47" s="53">
        <v>99</v>
      </c>
      <c r="P47" s="53">
        <v>0</v>
      </c>
      <c r="Q47" s="53">
        <v>2</v>
      </c>
      <c r="R47" s="53">
        <v>8</v>
      </c>
      <c r="S47" s="53">
        <v>0</v>
      </c>
      <c r="T47" s="177">
        <f t="shared" si="0"/>
        <v>157</v>
      </c>
      <c r="U47" s="186"/>
    </row>
    <row r="48" spans="3:21" ht="12.75" customHeight="1" x14ac:dyDescent="0.2">
      <c r="C48" s="273"/>
      <c r="D48" s="161">
        <v>37</v>
      </c>
      <c r="E48" s="4" t="s">
        <v>40</v>
      </c>
      <c r="F48" s="53">
        <v>0</v>
      </c>
      <c r="G48" s="53">
        <v>0</v>
      </c>
      <c r="H48" s="53">
        <v>0</v>
      </c>
      <c r="I48" s="53">
        <v>31</v>
      </c>
      <c r="J48" s="53">
        <v>1</v>
      </c>
      <c r="K48" s="53">
        <v>0</v>
      </c>
      <c r="L48" s="53">
        <v>2</v>
      </c>
      <c r="M48" s="53">
        <v>2</v>
      </c>
      <c r="N48" s="53">
        <v>1</v>
      </c>
      <c r="O48" s="53">
        <v>48</v>
      </c>
      <c r="P48" s="53">
        <v>0</v>
      </c>
      <c r="Q48" s="53">
        <v>0</v>
      </c>
      <c r="R48" s="53">
        <v>3</v>
      </c>
      <c r="S48" s="53">
        <v>0</v>
      </c>
      <c r="T48" s="177">
        <f t="shared" si="0"/>
        <v>88</v>
      </c>
      <c r="U48" s="186"/>
    </row>
    <row r="49" spans="1:21" x14ac:dyDescent="0.2">
      <c r="C49" s="273"/>
      <c r="D49" s="161">
        <v>12</v>
      </c>
      <c r="E49" s="4" t="s">
        <v>41</v>
      </c>
      <c r="F49" s="53">
        <v>0</v>
      </c>
      <c r="G49" s="53">
        <v>0</v>
      </c>
      <c r="H49" s="53">
        <v>3</v>
      </c>
      <c r="I49" s="53">
        <v>29</v>
      </c>
      <c r="J49" s="53">
        <v>0</v>
      </c>
      <c r="K49" s="53">
        <v>0</v>
      </c>
      <c r="L49" s="53">
        <v>6</v>
      </c>
      <c r="M49" s="53">
        <v>0</v>
      </c>
      <c r="N49" s="53">
        <v>1</v>
      </c>
      <c r="O49" s="53">
        <v>62</v>
      </c>
      <c r="P49" s="53">
        <v>1</v>
      </c>
      <c r="Q49" s="53">
        <v>0</v>
      </c>
      <c r="R49" s="53">
        <v>1</v>
      </c>
      <c r="S49" s="53">
        <v>0</v>
      </c>
      <c r="T49" s="177">
        <f t="shared" si="0"/>
        <v>103</v>
      </c>
      <c r="U49" s="186"/>
    </row>
    <row r="50" spans="1:21" x14ac:dyDescent="0.2">
      <c r="C50" s="273"/>
      <c r="D50" s="161">
        <v>36</v>
      </c>
      <c r="E50" s="4" t="s">
        <v>42</v>
      </c>
      <c r="F50" s="53">
        <v>0</v>
      </c>
      <c r="G50" s="53">
        <v>0</v>
      </c>
      <c r="H50" s="53">
        <v>1</v>
      </c>
      <c r="I50" s="53">
        <v>13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54</v>
      </c>
      <c r="P50" s="53">
        <v>0</v>
      </c>
      <c r="Q50" s="53">
        <v>0</v>
      </c>
      <c r="R50" s="53">
        <v>8</v>
      </c>
      <c r="S50" s="53">
        <v>0</v>
      </c>
      <c r="T50" s="177">
        <f t="shared" si="0"/>
        <v>76</v>
      </c>
      <c r="U50" s="186"/>
    </row>
    <row r="51" spans="1:21" x14ac:dyDescent="0.2">
      <c r="C51" s="273"/>
      <c r="D51" s="161">
        <v>34</v>
      </c>
      <c r="E51" s="4" t="s">
        <v>43</v>
      </c>
      <c r="F51" s="53">
        <v>0</v>
      </c>
      <c r="G51" s="53">
        <v>0</v>
      </c>
      <c r="H51" s="53">
        <v>0</v>
      </c>
      <c r="I51" s="53">
        <v>24</v>
      </c>
      <c r="J51" s="53">
        <v>1</v>
      </c>
      <c r="K51" s="53">
        <v>0</v>
      </c>
      <c r="L51" s="53">
        <v>2</v>
      </c>
      <c r="M51" s="53">
        <v>0</v>
      </c>
      <c r="N51" s="53">
        <v>0</v>
      </c>
      <c r="O51" s="53">
        <v>36</v>
      </c>
      <c r="P51" s="53">
        <v>0</v>
      </c>
      <c r="Q51" s="53">
        <v>0</v>
      </c>
      <c r="R51" s="53">
        <v>2</v>
      </c>
      <c r="S51" s="53">
        <v>0</v>
      </c>
      <c r="T51" s="177">
        <f t="shared" si="0"/>
        <v>65</v>
      </c>
      <c r="U51" s="186"/>
    </row>
    <row r="52" spans="1:21" x14ac:dyDescent="0.2">
      <c r="C52" s="273" t="s">
        <v>44</v>
      </c>
      <c r="D52" s="161">
        <v>53</v>
      </c>
      <c r="E52" s="4" t="s">
        <v>45</v>
      </c>
      <c r="F52" s="53">
        <v>0</v>
      </c>
      <c r="G52" s="53">
        <v>0</v>
      </c>
      <c r="H52" s="53">
        <v>0</v>
      </c>
      <c r="I52" s="53">
        <v>7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17</v>
      </c>
      <c r="P52" s="53">
        <v>0</v>
      </c>
      <c r="Q52" s="53">
        <v>0</v>
      </c>
      <c r="R52" s="53">
        <v>0</v>
      </c>
      <c r="S52" s="53">
        <v>0</v>
      </c>
      <c r="T52" s="177">
        <f t="shared" si="0"/>
        <v>25</v>
      </c>
      <c r="U52" s="186"/>
    </row>
    <row r="53" spans="1:21" ht="25.5" x14ac:dyDescent="0.2">
      <c r="C53" s="273"/>
      <c r="D53" s="161">
        <v>86</v>
      </c>
      <c r="E53" s="4" t="s">
        <v>48</v>
      </c>
      <c r="F53" s="53">
        <v>0</v>
      </c>
      <c r="G53" s="53">
        <v>0</v>
      </c>
      <c r="H53" s="53">
        <v>2</v>
      </c>
      <c r="I53" s="53">
        <v>26</v>
      </c>
      <c r="J53" s="53">
        <v>0</v>
      </c>
      <c r="K53" s="53">
        <v>0</v>
      </c>
      <c r="L53" s="53">
        <v>5</v>
      </c>
      <c r="M53" s="53">
        <v>0</v>
      </c>
      <c r="N53" s="53">
        <v>0</v>
      </c>
      <c r="O53" s="53">
        <v>59</v>
      </c>
      <c r="P53" s="53">
        <v>3</v>
      </c>
      <c r="Q53" s="53">
        <v>1</v>
      </c>
      <c r="R53" s="53">
        <v>10</v>
      </c>
      <c r="S53" s="53">
        <v>1</v>
      </c>
      <c r="T53" s="177">
        <f t="shared" si="0"/>
        <v>107</v>
      </c>
      <c r="U53" s="186"/>
    </row>
    <row r="54" spans="1:21" x14ac:dyDescent="0.2">
      <c r="C54" s="273"/>
      <c r="D54" s="161">
        <v>22</v>
      </c>
      <c r="E54" s="4" t="s">
        <v>51</v>
      </c>
      <c r="F54" s="53">
        <v>0</v>
      </c>
      <c r="G54" s="53">
        <v>0</v>
      </c>
      <c r="H54" s="53">
        <v>0</v>
      </c>
      <c r="I54" s="53">
        <v>17</v>
      </c>
      <c r="J54" s="53">
        <v>0</v>
      </c>
      <c r="K54" s="53">
        <v>0</v>
      </c>
      <c r="L54" s="53">
        <v>3</v>
      </c>
      <c r="M54" s="53">
        <v>0</v>
      </c>
      <c r="N54" s="53">
        <v>0</v>
      </c>
      <c r="O54" s="53">
        <v>57</v>
      </c>
      <c r="P54" s="53">
        <v>0</v>
      </c>
      <c r="Q54" s="53">
        <v>0</v>
      </c>
      <c r="R54" s="53">
        <v>2</v>
      </c>
      <c r="S54" s="53">
        <v>0</v>
      </c>
      <c r="T54" s="177">
        <f t="shared" si="0"/>
        <v>79</v>
      </c>
      <c r="U54" s="186"/>
    </row>
    <row r="55" spans="1:21" x14ac:dyDescent="0.2">
      <c r="C55" s="273"/>
      <c r="D55" s="161">
        <v>23</v>
      </c>
      <c r="E55" s="4" t="s">
        <v>52</v>
      </c>
      <c r="F55" s="53">
        <v>1</v>
      </c>
      <c r="G55" s="53">
        <v>0</v>
      </c>
      <c r="H55" s="53">
        <v>3</v>
      </c>
      <c r="I55" s="53">
        <v>43</v>
      </c>
      <c r="J55" s="53">
        <v>0</v>
      </c>
      <c r="K55" s="53">
        <v>0</v>
      </c>
      <c r="L55" s="53">
        <v>6</v>
      </c>
      <c r="M55" s="53">
        <v>2</v>
      </c>
      <c r="N55" s="53">
        <v>0</v>
      </c>
      <c r="O55" s="53">
        <v>100</v>
      </c>
      <c r="P55" s="53">
        <v>2</v>
      </c>
      <c r="Q55" s="53">
        <v>1</v>
      </c>
      <c r="R55" s="53">
        <v>13</v>
      </c>
      <c r="S55" s="53">
        <v>1</v>
      </c>
      <c r="T55" s="177">
        <f t="shared" si="0"/>
        <v>172</v>
      </c>
      <c r="U55" s="186"/>
    </row>
    <row r="56" spans="1:21" x14ac:dyDescent="0.2">
      <c r="C56" s="273"/>
      <c r="D56" s="161">
        <v>24</v>
      </c>
      <c r="E56" s="4" t="s">
        <v>55</v>
      </c>
      <c r="F56" s="53">
        <v>0</v>
      </c>
      <c r="G56" s="53">
        <v>0</v>
      </c>
      <c r="H56" s="53">
        <v>0</v>
      </c>
      <c r="I56" s="53">
        <v>16</v>
      </c>
      <c r="J56" s="53">
        <v>0</v>
      </c>
      <c r="K56" s="53">
        <v>0</v>
      </c>
      <c r="L56" s="53">
        <v>4</v>
      </c>
      <c r="M56" s="53">
        <v>0</v>
      </c>
      <c r="N56" s="53">
        <v>0</v>
      </c>
      <c r="O56" s="53">
        <v>43</v>
      </c>
      <c r="P56" s="53">
        <v>0</v>
      </c>
      <c r="Q56" s="53">
        <v>2</v>
      </c>
      <c r="R56" s="53">
        <v>3</v>
      </c>
      <c r="S56" s="53">
        <v>0</v>
      </c>
      <c r="T56" s="177">
        <f t="shared" si="0"/>
        <v>68</v>
      </c>
      <c r="U56" s="186"/>
    </row>
    <row r="57" spans="1:21" x14ac:dyDescent="0.2">
      <c r="C57" s="273"/>
      <c r="D57" s="161">
        <v>25</v>
      </c>
      <c r="E57" s="4" t="s">
        <v>56</v>
      </c>
      <c r="F57" s="53">
        <v>2</v>
      </c>
      <c r="G57" s="53">
        <v>0</v>
      </c>
      <c r="H57" s="53">
        <v>1</v>
      </c>
      <c r="I57" s="53">
        <v>28</v>
      </c>
      <c r="J57" s="53">
        <v>0</v>
      </c>
      <c r="K57" s="53">
        <v>0</v>
      </c>
      <c r="L57" s="53">
        <v>6</v>
      </c>
      <c r="M57" s="53">
        <v>3</v>
      </c>
      <c r="N57" s="53">
        <v>0</v>
      </c>
      <c r="O57" s="53">
        <v>53</v>
      </c>
      <c r="P57" s="53">
        <v>2</v>
      </c>
      <c r="Q57" s="53">
        <v>0</v>
      </c>
      <c r="R57" s="53">
        <v>8</v>
      </c>
      <c r="S57" s="53">
        <v>0</v>
      </c>
      <c r="T57" s="177">
        <f t="shared" si="0"/>
        <v>103</v>
      </c>
      <c r="U57" s="186"/>
    </row>
    <row r="58" spans="1:21" x14ac:dyDescent="0.2">
      <c r="C58" s="276" t="s">
        <v>5</v>
      </c>
      <c r="D58" s="276"/>
      <c r="E58" s="276"/>
      <c r="F58" s="94">
        <f>SUM(F29:F57)</f>
        <v>19</v>
      </c>
      <c r="G58" s="94">
        <f t="shared" ref="G58:T58" si="1">SUM(G29:G57)</f>
        <v>2</v>
      </c>
      <c r="H58" s="94">
        <f t="shared" si="1"/>
        <v>36</v>
      </c>
      <c r="I58" s="94">
        <f t="shared" si="1"/>
        <v>771</v>
      </c>
      <c r="J58" s="94">
        <f t="shared" si="1"/>
        <v>8</v>
      </c>
      <c r="K58" s="94">
        <f t="shared" si="1"/>
        <v>8</v>
      </c>
      <c r="L58" s="94">
        <f t="shared" si="1"/>
        <v>98</v>
      </c>
      <c r="M58" s="94">
        <f t="shared" si="1"/>
        <v>27</v>
      </c>
      <c r="N58" s="94">
        <f t="shared" si="1"/>
        <v>13</v>
      </c>
      <c r="O58" s="94">
        <f t="shared" si="1"/>
        <v>2020</v>
      </c>
      <c r="P58" s="94">
        <f t="shared" si="1"/>
        <v>17</v>
      </c>
      <c r="Q58" s="94">
        <f t="shared" si="1"/>
        <v>38</v>
      </c>
      <c r="R58" s="94">
        <f t="shared" si="1"/>
        <v>211</v>
      </c>
      <c r="S58" s="94">
        <f t="shared" si="1"/>
        <v>14</v>
      </c>
      <c r="T58" s="94">
        <f t="shared" si="1"/>
        <v>3282</v>
      </c>
      <c r="U58" s="186"/>
    </row>
    <row r="59" spans="1:21" x14ac:dyDescent="0.2">
      <c r="C59" s="187"/>
      <c r="D59" s="46"/>
      <c r="E59" s="188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</row>
    <row r="60" spans="1:21" x14ac:dyDescent="0.2">
      <c r="C60" s="190" t="s">
        <v>174</v>
      </c>
    </row>
    <row r="61" spans="1:21" x14ac:dyDescent="0.2"/>
    <row r="62" spans="1:21" x14ac:dyDescent="0.2"/>
    <row r="63" spans="1:21" s="204" customFormat="1" ht="15.75" x14ac:dyDescent="0.25">
      <c r="A63" s="203"/>
      <c r="C63" s="317" t="s">
        <v>208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207"/>
      <c r="S63" s="207"/>
      <c r="T63" s="207"/>
    </row>
    <row r="64" spans="1:21" x14ac:dyDescent="0.2">
      <c r="C64" s="167"/>
      <c r="D64" s="167"/>
      <c r="E64" s="167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</row>
    <row r="65" spans="3:20" x14ac:dyDescent="0.2">
      <c r="C65" s="276" t="s">
        <v>0</v>
      </c>
      <c r="D65" s="276" t="s">
        <v>1</v>
      </c>
      <c r="E65" s="276" t="s">
        <v>2</v>
      </c>
      <c r="F65" s="276" t="s">
        <v>189</v>
      </c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 t="s">
        <v>5</v>
      </c>
    </row>
    <row r="66" spans="3:20" ht="25.5" x14ac:dyDescent="0.2">
      <c r="C66" s="276"/>
      <c r="D66" s="276"/>
      <c r="E66" s="276"/>
      <c r="F66" s="196" t="s">
        <v>190</v>
      </c>
      <c r="G66" s="196" t="s">
        <v>191</v>
      </c>
      <c r="H66" s="118" t="s">
        <v>192</v>
      </c>
      <c r="I66" s="196" t="s">
        <v>193</v>
      </c>
      <c r="J66" s="196" t="s">
        <v>194</v>
      </c>
      <c r="K66" s="118" t="s">
        <v>195</v>
      </c>
      <c r="L66" s="118" t="s">
        <v>196</v>
      </c>
      <c r="M66" s="196" t="s">
        <v>197</v>
      </c>
      <c r="N66" s="196" t="s">
        <v>198</v>
      </c>
      <c r="O66" s="196" t="s">
        <v>199</v>
      </c>
      <c r="P66" s="118" t="s">
        <v>200</v>
      </c>
      <c r="Q66" s="196" t="s">
        <v>201</v>
      </c>
      <c r="R66" s="118" t="s">
        <v>202</v>
      </c>
      <c r="S66" s="196" t="s">
        <v>203</v>
      </c>
      <c r="T66" s="276"/>
    </row>
    <row r="67" spans="3:20" x14ac:dyDescent="0.2">
      <c r="C67" s="200" t="s">
        <v>6</v>
      </c>
      <c r="D67" s="202">
        <v>68</v>
      </c>
      <c r="E67" s="4" t="s">
        <v>169</v>
      </c>
      <c r="F67" s="90">
        <v>0</v>
      </c>
      <c r="G67" s="90">
        <v>0</v>
      </c>
      <c r="H67" s="90">
        <v>1</v>
      </c>
      <c r="I67" s="90">
        <v>40</v>
      </c>
      <c r="J67" s="90">
        <v>1</v>
      </c>
      <c r="K67" s="90">
        <v>1</v>
      </c>
      <c r="L67" s="90">
        <v>0</v>
      </c>
      <c r="M67" s="90">
        <v>2</v>
      </c>
      <c r="N67" s="90">
        <v>0</v>
      </c>
      <c r="O67" s="90">
        <v>85</v>
      </c>
      <c r="P67" s="90">
        <v>0</v>
      </c>
      <c r="Q67" s="90">
        <v>1</v>
      </c>
      <c r="R67" s="90">
        <v>6</v>
      </c>
      <c r="S67" s="90">
        <v>1</v>
      </c>
      <c r="T67" s="101">
        <f t="shared" ref="T67:T90" si="2">SUM(F67:S67)</f>
        <v>138</v>
      </c>
    </row>
    <row r="68" spans="3:20" ht="12.75" customHeight="1" x14ac:dyDescent="0.2">
      <c r="C68" s="273" t="s">
        <v>10</v>
      </c>
      <c r="D68" s="202">
        <v>27</v>
      </c>
      <c r="E68" s="4" t="s">
        <v>11</v>
      </c>
      <c r="F68" s="90">
        <v>2</v>
      </c>
      <c r="G68" s="90">
        <v>0</v>
      </c>
      <c r="H68" s="90">
        <v>1</v>
      </c>
      <c r="I68" s="90">
        <v>22</v>
      </c>
      <c r="J68" s="90">
        <v>0</v>
      </c>
      <c r="K68" s="90">
        <v>0</v>
      </c>
      <c r="L68" s="90">
        <v>6</v>
      </c>
      <c r="M68" s="90">
        <v>2</v>
      </c>
      <c r="N68" s="90">
        <v>0</v>
      </c>
      <c r="O68" s="90">
        <v>62</v>
      </c>
      <c r="P68" s="90">
        <v>1</v>
      </c>
      <c r="Q68" s="90">
        <v>3</v>
      </c>
      <c r="R68" s="90">
        <v>3</v>
      </c>
      <c r="S68" s="90">
        <v>1</v>
      </c>
      <c r="T68" s="101">
        <f t="shared" si="2"/>
        <v>103</v>
      </c>
    </row>
    <row r="69" spans="3:20" ht="25.5" x14ac:dyDescent="0.2">
      <c r="C69" s="273"/>
      <c r="D69" s="202" t="s">
        <v>12</v>
      </c>
      <c r="E69" s="4" t="s">
        <v>13</v>
      </c>
      <c r="F69" s="90">
        <v>0</v>
      </c>
      <c r="G69" s="90">
        <v>0</v>
      </c>
      <c r="H69" s="90">
        <v>0</v>
      </c>
      <c r="I69" s="90">
        <v>15</v>
      </c>
      <c r="J69" s="90">
        <v>0</v>
      </c>
      <c r="K69" s="90">
        <v>0</v>
      </c>
      <c r="L69" s="90">
        <v>2</v>
      </c>
      <c r="M69" s="90">
        <v>1</v>
      </c>
      <c r="N69" s="90">
        <v>0</v>
      </c>
      <c r="O69" s="90">
        <v>35</v>
      </c>
      <c r="P69" s="90">
        <v>0</v>
      </c>
      <c r="Q69" s="90">
        <v>0</v>
      </c>
      <c r="R69" s="90">
        <v>1</v>
      </c>
      <c r="S69" s="90">
        <v>0</v>
      </c>
      <c r="T69" s="101">
        <f t="shared" si="2"/>
        <v>54</v>
      </c>
    </row>
    <row r="70" spans="3:20" ht="25.5" x14ac:dyDescent="0.2">
      <c r="C70" s="273" t="s">
        <v>18</v>
      </c>
      <c r="D70" s="202">
        <v>6</v>
      </c>
      <c r="E70" s="4" t="s">
        <v>19</v>
      </c>
      <c r="F70" s="90">
        <v>1</v>
      </c>
      <c r="G70" s="90">
        <v>0</v>
      </c>
      <c r="H70" s="90">
        <v>1</v>
      </c>
      <c r="I70" s="90">
        <v>29</v>
      </c>
      <c r="J70" s="90">
        <v>0</v>
      </c>
      <c r="K70" s="90">
        <v>0</v>
      </c>
      <c r="L70" s="90">
        <v>4</v>
      </c>
      <c r="M70" s="90">
        <v>0</v>
      </c>
      <c r="N70" s="90">
        <v>1</v>
      </c>
      <c r="O70" s="90">
        <v>76</v>
      </c>
      <c r="P70" s="90">
        <v>0</v>
      </c>
      <c r="Q70" s="90">
        <v>1</v>
      </c>
      <c r="R70" s="90">
        <v>11</v>
      </c>
      <c r="S70" s="90">
        <v>1</v>
      </c>
      <c r="T70" s="101">
        <f t="shared" si="2"/>
        <v>125</v>
      </c>
    </row>
    <row r="71" spans="3:20" x14ac:dyDescent="0.2">
      <c r="C71" s="273"/>
      <c r="D71" s="202">
        <v>9</v>
      </c>
      <c r="E71" s="4" t="s">
        <v>22</v>
      </c>
      <c r="F71" s="90">
        <v>0</v>
      </c>
      <c r="G71" s="90">
        <v>0</v>
      </c>
      <c r="H71" s="90">
        <v>0</v>
      </c>
      <c r="I71" s="90">
        <v>13</v>
      </c>
      <c r="J71" s="90">
        <v>0</v>
      </c>
      <c r="K71" s="90">
        <v>1</v>
      </c>
      <c r="L71" s="90">
        <v>2</v>
      </c>
      <c r="M71" s="90">
        <v>0</v>
      </c>
      <c r="N71" s="90">
        <v>0</v>
      </c>
      <c r="O71" s="90">
        <v>37</v>
      </c>
      <c r="P71" s="90">
        <v>0</v>
      </c>
      <c r="Q71" s="90">
        <v>0</v>
      </c>
      <c r="R71" s="90">
        <v>2</v>
      </c>
      <c r="S71" s="90">
        <v>0</v>
      </c>
      <c r="T71" s="101">
        <f t="shared" si="2"/>
        <v>55</v>
      </c>
    </row>
    <row r="72" spans="3:20" ht="25.5" x14ac:dyDescent="0.2">
      <c r="C72" s="273"/>
      <c r="D72" s="202">
        <v>21</v>
      </c>
      <c r="E72" s="4" t="s">
        <v>23</v>
      </c>
      <c r="F72" s="90">
        <v>0</v>
      </c>
      <c r="G72" s="90">
        <v>0</v>
      </c>
      <c r="H72" s="90">
        <v>0</v>
      </c>
      <c r="I72" s="90">
        <v>10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18</v>
      </c>
      <c r="P72" s="90">
        <v>1</v>
      </c>
      <c r="Q72" s="90">
        <v>0</v>
      </c>
      <c r="R72" s="90">
        <v>0</v>
      </c>
      <c r="S72" s="90">
        <v>0</v>
      </c>
      <c r="T72" s="101">
        <f t="shared" si="2"/>
        <v>29</v>
      </c>
    </row>
    <row r="73" spans="3:20" x14ac:dyDescent="0.2">
      <c r="C73" s="273"/>
      <c r="D73" s="202">
        <v>33</v>
      </c>
      <c r="E73" s="4" t="s">
        <v>26</v>
      </c>
      <c r="F73" s="90">
        <v>1</v>
      </c>
      <c r="G73" s="90">
        <v>1</v>
      </c>
      <c r="H73" s="90">
        <v>2</v>
      </c>
      <c r="I73" s="90">
        <v>25</v>
      </c>
      <c r="J73" s="90">
        <v>0</v>
      </c>
      <c r="K73" s="90">
        <v>1</v>
      </c>
      <c r="L73" s="90">
        <v>3</v>
      </c>
      <c r="M73" s="90">
        <v>2</v>
      </c>
      <c r="N73" s="90">
        <v>0</v>
      </c>
      <c r="O73" s="90">
        <v>85</v>
      </c>
      <c r="P73" s="90">
        <v>0</v>
      </c>
      <c r="Q73" s="90">
        <v>0</v>
      </c>
      <c r="R73" s="90">
        <v>14</v>
      </c>
      <c r="S73" s="90">
        <v>0</v>
      </c>
      <c r="T73" s="101">
        <f t="shared" si="2"/>
        <v>134</v>
      </c>
    </row>
    <row r="74" spans="3:20" ht="12.75" customHeight="1" x14ac:dyDescent="0.2">
      <c r="C74" s="273" t="s">
        <v>29</v>
      </c>
      <c r="D74" s="202">
        <v>32</v>
      </c>
      <c r="E74" s="4" t="s">
        <v>30</v>
      </c>
      <c r="F74" s="90">
        <v>0</v>
      </c>
      <c r="G74" s="90">
        <v>0</v>
      </c>
      <c r="H74" s="90">
        <v>4</v>
      </c>
      <c r="I74" s="90">
        <v>32</v>
      </c>
      <c r="J74" s="90">
        <v>1</v>
      </c>
      <c r="K74" s="90">
        <v>1</v>
      </c>
      <c r="L74" s="90">
        <v>5</v>
      </c>
      <c r="M74" s="90">
        <v>2</v>
      </c>
      <c r="N74" s="90">
        <v>1</v>
      </c>
      <c r="O74" s="90">
        <v>109</v>
      </c>
      <c r="P74" s="90">
        <v>0</v>
      </c>
      <c r="Q74" s="90">
        <v>1</v>
      </c>
      <c r="R74" s="90">
        <v>7</v>
      </c>
      <c r="S74" s="90">
        <v>1</v>
      </c>
      <c r="T74" s="101">
        <f t="shared" si="2"/>
        <v>164</v>
      </c>
    </row>
    <row r="75" spans="3:20" x14ac:dyDescent="0.2">
      <c r="C75" s="273"/>
      <c r="D75" s="202">
        <v>31</v>
      </c>
      <c r="E75" s="4" t="s">
        <v>32</v>
      </c>
      <c r="F75" s="90">
        <v>4</v>
      </c>
      <c r="G75" s="90">
        <v>3</v>
      </c>
      <c r="H75" s="90">
        <v>3</v>
      </c>
      <c r="I75" s="90">
        <v>34</v>
      </c>
      <c r="J75" s="90">
        <v>0</v>
      </c>
      <c r="K75" s="90">
        <v>1</v>
      </c>
      <c r="L75" s="90">
        <v>7</v>
      </c>
      <c r="M75" s="90">
        <v>3</v>
      </c>
      <c r="N75" s="90">
        <v>2</v>
      </c>
      <c r="O75" s="90">
        <v>102</v>
      </c>
      <c r="P75" s="90">
        <v>1</v>
      </c>
      <c r="Q75" s="90">
        <v>6</v>
      </c>
      <c r="R75" s="90">
        <v>13</v>
      </c>
      <c r="S75" s="90">
        <v>2</v>
      </c>
      <c r="T75" s="101">
        <f t="shared" si="2"/>
        <v>181</v>
      </c>
    </row>
    <row r="76" spans="3:20" x14ac:dyDescent="0.2">
      <c r="C76" s="273"/>
      <c r="D76" s="202">
        <v>92</v>
      </c>
      <c r="E76" s="4" t="s">
        <v>33</v>
      </c>
      <c r="F76" s="90">
        <v>0</v>
      </c>
      <c r="G76" s="90">
        <v>0</v>
      </c>
      <c r="H76" s="90">
        <v>0</v>
      </c>
      <c r="I76" s="90">
        <v>12</v>
      </c>
      <c r="J76" s="90">
        <v>0</v>
      </c>
      <c r="K76" s="90">
        <v>0</v>
      </c>
      <c r="L76" s="90">
        <v>3</v>
      </c>
      <c r="M76" s="90">
        <v>0</v>
      </c>
      <c r="N76" s="90">
        <v>0</v>
      </c>
      <c r="O76" s="90">
        <v>46</v>
      </c>
      <c r="P76" s="90">
        <v>0</v>
      </c>
      <c r="Q76" s="90">
        <v>3</v>
      </c>
      <c r="R76" s="90">
        <v>2</v>
      </c>
      <c r="S76" s="90">
        <v>0</v>
      </c>
      <c r="T76" s="101">
        <f t="shared" si="2"/>
        <v>66</v>
      </c>
    </row>
    <row r="77" spans="3:20" x14ac:dyDescent="0.2">
      <c r="C77" s="273"/>
      <c r="D77" s="202">
        <v>99</v>
      </c>
      <c r="E77" s="4" t="s">
        <v>34</v>
      </c>
      <c r="F77" s="90">
        <v>0</v>
      </c>
      <c r="G77" s="90">
        <v>0</v>
      </c>
      <c r="H77" s="90">
        <v>0</v>
      </c>
      <c r="I77" s="90">
        <v>15</v>
      </c>
      <c r="J77" s="90">
        <v>0</v>
      </c>
      <c r="K77" s="90">
        <v>0</v>
      </c>
      <c r="L77" s="90">
        <v>4</v>
      </c>
      <c r="M77" s="90">
        <v>0</v>
      </c>
      <c r="N77" s="90">
        <v>0</v>
      </c>
      <c r="O77" s="90">
        <v>26</v>
      </c>
      <c r="P77" s="90">
        <v>0</v>
      </c>
      <c r="Q77" s="90">
        <v>0</v>
      </c>
      <c r="R77" s="90">
        <v>3</v>
      </c>
      <c r="S77" s="90">
        <v>0</v>
      </c>
      <c r="T77" s="101">
        <f t="shared" si="2"/>
        <v>48</v>
      </c>
    </row>
    <row r="78" spans="3:20" ht="12.75" customHeight="1" x14ac:dyDescent="0.2">
      <c r="C78" s="273" t="s">
        <v>35</v>
      </c>
      <c r="D78" s="202">
        <v>13</v>
      </c>
      <c r="E78" s="4" t="s">
        <v>35</v>
      </c>
      <c r="F78" s="90">
        <v>3</v>
      </c>
      <c r="G78" s="90">
        <v>0</v>
      </c>
      <c r="H78" s="90">
        <v>5</v>
      </c>
      <c r="I78" s="90">
        <v>38</v>
      </c>
      <c r="J78" s="90">
        <v>1</v>
      </c>
      <c r="K78" s="90">
        <v>0</v>
      </c>
      <c r="L78" s="90">
        <v>6</v>
      </c>
      <c r="M78" s="90">
        <v>3</v>
      </c>
      <c r="N78" s="90">
        <v>1</v>
      </c>
      <c r="O78" s="90">
        <v>110</v>
      </c>
      <c r="P78" s="90">
        <v>0</v>
      </c>
      <c r="Q78" s="90">
        <v>1</v>
      </c>
      <c r="R78" s="90">
        <v>20</v>
      </c>
      <c r="S78" s="90">
        <v>1</v>
      </c>
      <c r="T78" s="101">
        <f t="shared" si="2"/>
        <v>189</v>
      </c>
    </row>
    <row r="79" spans="3:20" x14ac:dyDescent="0.2">
      <c r="C79" s="273"/>
      <c r="D79" s="202">
        <v>38</v>
      </c>
      <c r="E79" s="4" t="s">
        <v>36</v>
      </c>
      <c r="F79" s="90">
        <v>0</v>
      </c>
      <c r="G79" s="90">
        <v>0</v>
      </c>
      <c r="H79" s="90">
        <v>0</v>
      </c>
      <c r="I79" s="90">
        <v>33</v>
      </c>
      <c r="J79" s="90">
        <v>0</v>
      </c>
      <c r="K79" s="90">
        <v>0</v>
      </c>
      <c r="L79" s="90">
        <v>6</v>
      </c>
      <c r="M79" s="90">
        <v>0</v>
      </c>
      <c r="N79" s="90">
        <v>0</v>
      </c>
      <c r="O79" s="90">
        <v>109</v>
      </c>
      <c r="P79" s="90">
        <v>0</v>
      </c>
      <c r="Q79" s="90">
        <v>0</v>
      </c>
      <c r="R79" s="90">
        <v>7</v>
      </c>
      <c r="S79" s="90">
        <v>0</v>
      </c>
      <c r="T79" s="101">
        <f t="shared" si="2"/>
        <v>155</v>
      </c>
    </row>
    <row r="80" spans="3:20" x14ac:dyDescent="0.2">
      <c r="C80" s="199" t="s">
        <v>37</v>
      </c>
      <c r="D80" s="202">
        <v>14</v>
      </c>
      <c r="E80" s="4" t="s">
        <v>37</v>
      </c>
      <c r="F80" s="90">
        <v>2</v>
      </c>
      <c r="G80" s="90">
        <v>0</v>
      </c>
      <c r="H80" s="90">
        <v>2</v>
      </c>
      <c r="I80" s="90">
        <v>25</v>
      </c>
      <c r="J80" s="90">
        <v>0</v>
      </c>
      <c r="K80" s="90">
        <v>0</v>
      </c>
      <c r="L80" s="90">
        <v>1</v>
      </c>
      <c r="M80" s="90">
        <v>1</v>
      </c>
      <c r="N80" s="90">
        <v>1</v>
      </c>
      <c r="O80" s="90">
        <v>45</v>
      </c>
      <c r="P80" s="90">
        <v>1</v>
      </c>
      <c r="Q80" s="90">
        <v>2</v>
      </c>
      <c r="R80" s="90">
        <v>4</v>
      </c>
      <c r="S80" s="90">
        <v>0</v>
      </c>
      <c r="T80" s="101">
        <f t="shared" si="2"/>
        <v>84</v>
      </c>
    </row>
    <row r="81" spans="3:20" ht="12.75" customHeight="1" x14ac:dyDescent="0.2">
      <c r="C81" s="273" t="s">
        <v>38</v>
      </c>
      <c r="D81" s="202">
        <v>28</v>
      </c>
      <c r="E81" s="4" t="s">
        <v>39</v>
      </c>
      <c r="F81" s="90">
        <v>1</v>
      </c>
      <c r="G81" s="90">
        <v>0</v>
      </c>
      <c r="H81" s="90">
        <v>0</v>
      </c>
      <c r="I81" s="90">
        <v>26</v>
      </c>
      <c r="J81" s="90">
        <v>0</v>
      </c>
      <c r="K81" s="90">
        <v>0</v>
      </c>
      <c r="L81" s="90">
        <v>3</v>
      </c>
      <c r="M81" s="90">
        <v>0</v>
      </c>
      <c r="N81" s="90">
        <v>0</v>
      </c>
      <c r="O81" s="90">
        <v>65</v>
      </c>
      <c r="P81" s="90">
        <v>0</v>
      </c>
      <c r="Q81" s="90">
        <v>1</v>
      </c>
      <c r="R81" s="90">
        <v>13</v>
      </c>
      <c r="S81" s="90">
        <v>0</v>
      </c>
      <c r="T81" s="101">
        <f t="shared" si="2"/>
        <v>109</v>
      </c>
    </row>
    <row r="82" spans="3:20" ht="25.5" x14ac:dyDescent="0.2">
      <c r="C82" s="273"/>
      <c r="D82" s="202">
        <v>37</v>
      </c>
      <c r="E82" s="4" t="s">
        <v>40</v>
      </c>
      <c r="F82" s="90">
        <v>0</v>
      </c>
      <c r="G82" s="90">
        <v>0</v>
      </c>
      <c r="H82" s="90">
        <v>0</v>
      </c>
      <c r="I82" s="90">
        <v>23</v>
      </c>
      <c r="J82" s="90">
        <v>0</v>
      </c>
      <c r="K82" s="90">
        <v>0</v>
      </c>
      <c r="L82" s="90">
        <v>1</v>
      </c>
      <c r="M82" s="90">
        <v>1</v>
      </c>
      <c r="N82" s="90">
        <v>0</v>
      </c>
      <c r="O82" s="90">
        <v>42</v>
      </c>
      <c r="P82" s="90">
        <v>0</v>
      </c>
      <c r="Q82" s="90">
        <v>0</v>
      </c>
      <c r="R82" s="90">
        <v>3</v>
      </c>
      <c r="S82" s="90">
        <v>0</v>
      </c>
      <c r="T82" s="101">
        <f t="shared" si="2"/>
        <v>70</v>
      </c>
    </row>
    <row r="83" spans="3:20" x14ac:dyDescent="0.2">
      <c r="C83" s="273"/>
      <c r="D83" s="202">
        <v>12</v>
      </c>
      <c r="E83" s="4" t="s">
        <v>41</v>
      </c>
      <c r="F83" s="90">
        <v>0</v>
      </c>
      <c r="G83" s="90">
        <v>1</v>
      </c>
      <c r="H83" s="90">
        <v>2</v>
      </c>
      <c r="I83" s="90">
        <v>19</v>
      </c>
      <c r="J83" s="90">
        <v>0</v>
      </c>
      <c r="K83" s="90">
        <v>0</v>
      </c>
      <c r="L83" s="90">
        <v>2</v>
      </c>
      <c r="M83" s="90">
        <v>1</v>
      </c>
      <c r="N83" s="90">
        <v>0</v>
      </c>
      <c r="O83" s="90">
        <v>46</v>
      </c>
      <c r="P83" s="90">
        <v>2</v>
      </c>
      <c r="Q83" s="90">
        <v>1</v>
      </c>
      <c r="R83" s="90">
        <v>6</v>
      </c>
      <c r="S83" s="90">
        <v>1</v>
      </c>
      <c r="T83" s="101">
        <f t="shared" si="2"/>
        <v>81</v>
      </c>
    </row>
    <row r="84" spans="3:20" x14ac:dyDescent="0.2">
      <c r="C84" s="273"/>
      <c r="D84" s="202">
        <v>36</v>
      </c>
      <c r="E84" s="4" t="s">
        <v>42</v>
      </c>
      <c r="F84" s="90">
        <v>0</v>
      </c>
      <c r="G84" s="90">
        <v>0</v>
      </c>
      <c r="H84" s="90">
        <v>0</v>
      </c>
      <c r="I84" s="90">
        <v>10</v>
      </c>
      <c r="J84" s="90">
        <v>0</v>
      </c>
      <c r="K84" s="90">
        <v>0</v>
      </c>
      <c r="L84" s="90">
        <v>1</v>
      </c>
      <c r="M84" s="90">
        <v>0</v>
      </c>
      <c r="N84" s="90">
        <v>0</v>
      </c>
      <c r="O84" s="90">
        <v>27</v>
      </c>
      <c r="P84" s="90">
        <v>0</v>
      </c>
      <c r="Q84" s="90">
        <v>1</v>
      </c>
      <c r="R84" s="90">
        <v>2</v>
      </c>
      <c r="S84" s="90">
        <v>0</v>
      </c>
      <c r="T84" s="101">
        <f t="shared" si="2"/>
        <v>41</v>
      </c>
    </row>
    <row r="85" spans="3:20" x14ac:dyDescent="0.2">
      <c r="C85" s="273" t="s">
        <v>44</v>
      </c>
      <c r="D85" s="202">
        <v>53</v>
      </c>
      <c r="E85" s="4" t="s">
        <v>45</v>
      </c>
      <c r="F85" s="90">
        <v>0</v>
      </c>
      <c r="G85" s="90">
        <v>0</v>
      </c>
      <c r="H85" s="90">
        <v>0</v>
      </c>
      <c r="I85" s="90">
        <v>8</v>
      </c>
      <c r="J85" s="90">
        <v>0</v>
      </c>
      <c r="K85" s="90">
        <v>0</v>
      </c>
      <c r="L85" s="90">
        <v>1</v>
      </c>
      <c r="M85" s="90">
        <v>0</v>
      </c>
      <c r="N85" s="90">
        <v>0</v>
      </c>
      <c r="O85" s="90">
        <v>19</v>
      </c>
      <c r="P85" s="90">
        <v>0</v>
      </c>
      <c r="Q85" s="90">
        <v>0</v>
      </c>
      <c r="R85" s="90">
        <v>1</v>
      </c>
      <c r="S85" s="90">
        <v>0</v>
      </c>
      <c r="T85" s="101">
        <f t="shared" si="2"/>
        <v>29</v>
      </c>
    </row>
    <row r="86" spans="3:20" x14ac:dyDescent="0.2">
      <c r="C86" s="273"/>
      <c r="D86" s="202">
        <v>16</v>
      </c>
      <c r="E86" s="4" t="s">
        <v>47</v>
      </c>
      <c r="F86" s="90">
        <v>0</v>
      </c>
      <c r="G86" s="90">
        <v>0</v>
      </c>
      <c r="H86" s="90">
        <v>0</v>
      </c>
      <c r="I86" s="90">
        <v>17</v>
      </c>
      <c r="J86" s="90">
        <v>0</v>
      </c>
      <c r="K86" s="90">
        <v>0</v>
      </c>
      <c r="L86" s="90">
        <v>0</v>
      </c>
      <c r="M86" s="90">
        <v>0</v>
      </c>
      <c r="N86" s="90">
        <v>1</v>
      </c>
      <c r="O86" s="90">
        <v>34</v>
      </c>
      <c r="P86" s="90">
        <v>0</v>
      </c>
      <c r="Q86" s="90">
        <v>4</v>
      </c>
      <c r="R86" s="90">
        <v>3</v>
      </c>
      <c r="S86" s="90">
        <v>0</v>
      </c>
      <c r="T86" s="101">
        <f t="shared" si="2"/>
        <v>59</v>
      </c>
    </row>
    <row r="87" spans="3:20" ht="25.5" x14ac:dyDescent="0.2">
      <c r="C87" s="273"/>
      <c r="D87" s="202">
        <v>86</v>
      </c>
      <c r="E87" s="4" t="s">
        <v>48</v>
      </c>
      <c r="F87" s="90">
        <v>0</v>
      </c>
      <c r="G87" s="90">
        <v>0</v>
      </c>
      <c r="H87" s="90">
        <v>1</v>
      </c>
      <c r="I87" s="90">
        <v>21</v>
      </c>
      <c r="J87" s="90">
        <v>0</v>
      </c>
      <c r="K87" s="90">
        <v>0</v>
      </c>
      <c r="L87" s="90">
        <v>2</v>
      </c>
      <c r="M87" s="90">
        <v>0</v>
      </c>
      <c r="N87" s="90">
        <v>0</v>
      </c>
      <c r="O87" s="90">
        <v>49</v>
      </c>
      <c r="P87" s="90">
        <v>0</v>
      </c>
      <c r="Q87" s="90">
        <v>0</v>
      </c>
      <c r="R87" s="90">
        <v>8</v>
      </c>
      <c r="S87" s="90">
        <v>0</v>
      </c>
      <c r="T87" s="101">
        <f t="shared" si="2"/>
        <v>81</v>
      </c>
    </row>
    <row r="88" spans="3:20" x14ac:dyDescent="0.2">
      <c r="C88" s="273"/>
      <c r="D88" s="202">
        <v>22</v>
      </c>
      <c r="E88" s="4" t="s">
        <v>51</v>
      </c>
      <c r="F88" s="90">
        <v>0</v>
      </c>
      <c r="G88" s="90">
        <v>0</v>
      </c>
      <c r="H88" s="90">
        <v>2</v>
      </c>
      <c r="I88" s="90">
        <v>11</v>
      </c>
      <c r="J88" s="90">
        <v>0</v>
      </c>
      <c r="K88" s="90">
        <v>0</v>
      </c>
      <c r="L88" s="90">
        <v>2</v>
      </c>
      <c r="M88" s="90">
        <v>0</v>
      </c>
      <c r="N88" s="90">
        <v>0</v>
      </c>
      <c r="O88" s="90">
        <v>26</v>
      </c>
      <c r="P88" s="90">
        <v>0</v>
      </c>
      <c r="Q88" s="90">
        <v>1</v>
      </c>
      <c r="R88" s="90">
        <v>3</v>
      </c>
      <c r="S88" s="90">
        <v>0</v>
      </c>
      <c r="T88" s="101">
        <f t="shared" si="2"/>
        <v>45</v>
      </c>
    </row>
    <row r="89" spans="3:20" x14ac:dyDescent="0.2">
      <c r="C89" s="273"/>
      <c r="D89" s="202">
        <v>23</v>
      </c>
      <c r="E89" s="4" t="s">
        <v>52</v>
      </c>
      <c r="F89" s="90">
        <v>0</v>
      </c>
      <c r="G89" s="90">
        <v>0</v>
      </c>
      <c r="H89" s="90">
        <v>0</v>
      </c>
      <c r="I89" s="90">
        <v>35</v>
      </c>
      <c r="J89" s="90">
        <v>0</v>
      </c>
      <c r="K89" s="90">
        <v>0</v>
      </c>
      <c r="L89" s="90">
        <v>7</v>
      </c>
      <c r="M89" s="90">
        <v>1</v>
      </c>
      <c r="N89" s="90">
        <v>0</v>
      </c>
      <c r="O89" s="90">
        <v>60</v>
      </c>
      <c r="P89" s="90">
        <v>0</v>
      </c>
      <c r="Q89" s="90">
        <v>1</v>
      </c>
      <c r="R89" s="90">
        <v>14</v>
      </c>
      <c r="S89" s="90">
        <v>0</v>
      </c>
      <c r="T89" s="101">
        <f t="shared" si="2"/>
        <v>118</v>
      </c>
    </row>
    <row r="90" spans="3:20" x14ac:dyDescent="0.2">
      <c r="C90" s="273"/>
      <c r="D90" s="202">
        <v>24</v>
      </c>
      <c r="E90" s="4" t="s">
        <v>55</v>
      </c>
      <c r="F90" s="90">
        <v>0</v>
      </c>
      <c r="G90" s="90">
        <v>0</v>
      </c>
      <c r="H90" s="90">
        <v>0</v>
      </c>
      <c r="I90" s="90">
        <v>23</v>
      </c>
      <c r="J90" s="90">
        <v>1</v>
      </c>
      <c r="K90" s="90">
        <v>0</v>
      </c>
      <c r="L90" s="90">
        <v>3</v>
      </c>
      <c r="M90" s="90">
        <v>1</v>
      </c>
      <c r="N90" s="90">
        <v>0</v>
      </c>
      <c r="O90" s="90">
        <v>34</v>
      </c>
      <c r="P90" s="90">
        <v>0</v>
      </c>
      <c r="Q90" s="90">
        <v>1</v>
      </c>
      <c r="R90" s="90">
        <v>3</v>
      </c>
      <c r="S90" s="90">
        <v>0</v>
      </c>
      <c r="T90" s="101">
        <f t="shared" si="2"/>
        <v>66</v>
      </c>
    </row>
    <row r="91" spans="3:20" x14ac:dyDescent="0.2">
      <c r="C91" s="276" t="s">
        <v>5</v>
      </c>
      <c r="D91" s="276"/>
      <c r="E91" s="276"/>
      <c r="F91" s="94">
        <f t="shared" ref="F91:T91" si="3">SUM(F67:F90)</f>
        <v>14</v>
      </c>
      <c r="G91" s="94">
        <f t="shared" si="3"/>
        <v>5</v>
      </c>
      <c r="H91" s="94">
        <f t="shared" si="3"/>
        <v>24</v>
      </c>
      <c r="I91" s="94">
        <f t="shared" si="3"/>
        <v>536</v>
      </c>
      <c r="J91" s="94">
        <f t="shared" si="3"/>
        <v>4</v>
      </c>
      <c r="K91" s="94">
        <f t="shared" si="3"/>
        <v>5</v>
      </c>
      <c r="L91" s="94">
        <f t="shared" si="3"/>
        <v>71</v>
      </c>
      <c r="M91" s="94">
        <f t="shared" si="3"/>
        <v>20</v>
      </c>
      <c r="N91" s="94">
        <f t="shared" si="3"/>
        <v>7</v>
      </c>
      <c r="O91" s="94">
        <f t="shared" si="3"/>
        <v>1347</v>
      </c>
      <c r="P91" s="94">
        <f t="shared" si="3"/>
        <v>6</v>
      </c>
      <c r="Q91" s="94">
        <f t="shared" si="3"/>
        <v>28</v>
      </c>
      <c r="R91" s="94">
        <f t="shared" si="3"/>
        <v>149</v>
      </c>
      <c r="S91" s="94">
        <f t="shared" si="3"/>
        <v>8</v>
      </c>
      <c r="T91" s="94">
        <f t="shared" si="3"/>
        <v>2224</v>
      </c>
    </row>
    <row r="92" spans="3:20" x14ac:dyDescent="0.2">
      <c r="C92" s="20"/>
      <c r="D92" s="192"/>
      <c r="E92" s="193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</row>
    <row r="93" spans="3:20" x14ac:dyDescent="0.2">
      <c r="C93" s="190" t="s">
        <v>174</v>
      </c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</row>
    <row r="94" spans="3:20" x14ac:dyDescent="0.2"/>
    <row r="95" spans="3:20" hidden="1" x14ac:dyDescent="0.2"/>
    <row r="96" spans="3:20" hidden="1" x14ac:dyDescent="0.2"/>
  </sheetData>
  <sheetProtection password="CD78" sheet="1" objects="1" scenarios="1"/>
  <mergeCells count="28">
    <mergeCell ref="C40:C43"/>
    <mergeCell ref="C44:C45"/>
    <mergeCell ref="C29:C32"/>
    <mergeCell ref="C33:C34"/>
    <mergeCell ref="C27:C28"/>
    <mergeCell ref="B1:Q1"/>
    <mergeCell ref="C25:Q25"/>
    <mergeCell ref="F27:S27"/>
    <mergeCell ref="T27:T28"/>
    <mergeCell ref="C36:C39"/>
    <mergeCell ref="D27:D28"/>
    <mergeCell ref="E27:E28"/>
    <mergeCell ref="T65:T66"/>
    <mergeCell ref="C81:C84"/>
    <mergeCell ref="C85:C90"/>
    <mergeCell ref="C91:E91"/>
    <mergeCell ref="C47:C51"/>
    <mergeCell ref="C52:C57"/>
    <mergeCell ref="C58:E58"/>
    <mergeCell ref="C63:Q63"/>
    <mergeCell ref="C68:C69"/>
    <mergeCell ref="C70:C73"/>
    <mergeCell ref="C74:C77"/>
    <mergeCell ref="C78:C79"/>
    <mergeCell ref="C65:C66"/>
    <mergeCell ref="D65:D66"/>
    <mergeCell ref="E65:E66"/>
    <mergeCell ref="F65:S65"/>
  </mergeCells>
  <conditionalFormatting sqref="D66">
    <cfRule type="duplicateValues" dxfId="5" priority="5"/>
  </conditionalFormatting>
  <conditionalFormatting sqref="D59">
    <cfRule type="duplicateValues" dxfId="4" priority="9"/>
  </conditionalFormatting>
  <conditionalFormatting sqref="D92 D66">
    <cfRule type="duplicateValues" dxfId="3" priority="12"/>
  </conditionalFormatting>
  <conditionalFormatting sqref="D92">
    <cfRule type="duplicateValues" dxfId="2" priority="14"/>
  </conditionalFormatting>
  <conditionalFormatting sqref="D29">
    <cfRule type="duplicateValues" dxfId="1" priority="1"/>
  </conditionalFormatting>
  <conditionalFormatting sqref="D30:D57"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28575</xdr:rowOff>
                  </from>
                  <to>
                    <xdr:col>4</xdr:col>
                    <xdr:colOff>2409825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10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145" customWidth="1"/>
    <col min="2" max="2" width="4.7109375" style="11" customWidth="1"/>
    <col min="3" max="3" width="27.140625" style="11" customWidth="1"/>
    <col min="4" max="4" width="4.42578125" style="11" hidden="1" customWidth="1"/>
    <col min="5" max="5" width="51.42578125" style="12" bestFit="1" customWidth="1"/>
    <col min="6" max="11" width="8.7109375" style="12" customWidth="1"/>
    <col min="12" max="12" width="4.7109375" style="12" customWidth="1"/>
    <col min="13" max="19" width="11.42578125" style="11" hidden="1" customWidth="1"/>
    <col min="20" max="21" width="0" style="11" hidden="1" customWidth="1"/>
    <col min="22" max="16384" width="11.42578125" style="11" hidden="1"/>
  </cols>
  <sheetData>
    <row r="1" spans="1:12" s="125" customFormat="1" ht="26.25" x14ac:dyDescent="0.25">
      <c r="A1" s="81"/>
      <c r="B1" s="272" t="s">
        <v>209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x14ac:dyDescent="0.2">
      <c r="B2" s="13"/>
      <c r="C2" s="13"/>
      <c r="D2" s="13"/>
      <c r="E2" s="195"/>
      <c r="F2" s="195"/>
      <c r="G2" s="195"/>
      <c r="H2" s="195"/>
      <c r="I2" s="195"/>
      <c r="J2" s="195"/>
      <c r="K2" s="195"/>
      <c r="L2" s="195"/>
    </row>
    <row r="3" spans="1:12" ht="15.75" x14ac:dyDescent="0.25">
      <c r="B3" s="13"/>
      <c r="C3" s="249" t="s">
        <v>163</v>
      </c>
      <c r="D3" s="13"/>
      <c r="E3" s="195"/>
      <c r="F3" s="195"/>
      <c r="G3" s="195"/>
      <c r="H3" s="195"/>
      <c r="I3" s="195"/>
      <c r="J3" s="195"/>
      <c r="K3" s="195"/>
      <c r="L3" s="195"/>
    </row>
    <row r="4" spans="1:12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">
      <c r="B6" s="13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2"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</row>
    <row r="8" spans="1:12" x14ac:dyDescent="0.2"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</row>
    <row r="9" spans="1:12" x14ac:dyDescent="0.2">
      <c r="B9" s="13"/>
      <c r="C9" s="13"/>
      <c r="D9" s="13"/>
      <c r="E9" s="251">
        <v>1</v>
      </c>
      <c r="F9" s="142" t="str">
        <f>VLOOKUP(E9,CONVENCIONES!B19:C49,2,FALSE)</f>
        <v>Administración del Medio Ambiente</v>
      </c>
      <c r="G9" s="14"/>
      <c r="H9" s="14"/>
      <c r="I9" s="14"/>
      <c r="J9" s="14"/>
      <c r="K9" s="14"/>
      <c r="L9" s="14"/>
    </row>
    <row r="10" spans="1:12" x14ac:dyDescent="0.2"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</row>
    <row r="11" spans="1:12" x14ac:dyDescent="0.2"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</row>
    <row r="12" spans="1:12" x14ac:dyDescent="0.2"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</row>
    <row r="13" spans="1:12" x14ac:dyDescent="0.2"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</row>
    <row r="14" spans="1:12" x14ac:dyDescent="0.2"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</row>
    <row r="15" spans="1:12" x14ac:dyDescent="0.2"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</row>
    <row r="16" spans="1:12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">
      <c r="B22" s="13"/>
      <c r="C22" s="14"/>
      <c r="D22" s="14"/>
      <c r="E22" s="14"/>
      <c r="F22" s="267" t="s">
        <v>125</v>
      </c>
      <c r="G22" s="267" t="s">
        <v>126</v>
      </c>
      <c r="H22" s="14"/>
      <c r="I22" s="14"/>
      <c r="J22" s="14"/>
      <c r="K22" s="14"/>
      <c r="L22" s="14"/>
    </row>
    <row r="23" spans="2:12" x14ac:dyDescent="0.2">
      <c r="B23" s="13"/>
      <c r="C23" s="14"/>
      <c r="D23" s="14"/>
      <c r="E23" s="54" t="s">
        <v>71</v>
      </c>
      <c r="F23" s="54">
        <f>VLOOKUP($F$9,$E$27:$H$58,2,FALSE)</f>
        <v>159</v>
      </c>
      <c r="G23" s="54">
        <f>VLOOKUP($F$9,$E$27:$H$58,3,FALSE)</f>
        <v>23</v>
      </c>
      <c r="H23" s="14"/>
      <c r="I23" s="14"/>
      <c r="J23" s="14"/>
      <c r="K23" s="14"/>
      <c r="L23" s="14"/>
    </row>
    <row r="24" spans="2:12" x14ac:dyDescent="0.2">
      <c r="B24" s="13"/>
      <c r="C24" s="14"/>
      <c r="D24" s="14"/>
      <c r="E24" s="54" t="s">
        <v>72</v>
      </c>
      <c r="F24" s="54">
        <f>VLOOKUP($F$9,$E$27:$K$58,5,FALSE)</f>
        <v>135</v>
      </c>
      <c r="G24" s="54">
        <f>VLOOKUP($F$9,$E$27:$K$58,6,FALSE)</f>
        <v>20</v>
      </c>
      <c r="H24" s="14"/>
      <c r="I24" s="14"/>
      <c r="J24" s="14"/>
      <c r="K24" s="14"/>
      <c r="L24" s="14"/>
    </row>
    <row r="25" spans="2:12" x14ac:dyDescent="0.2">
      <c r="C25" s="276" t="s">
        <v>0</v>
      </c>
      <c r="D25" s="276" t="s">
        <v>1</v>
      </c>
      <c r="E25" s="276" t="s">
        <v>2</v>
      </c>
      <c r="F25" s="276" t="s">
        <v>3</v>
      </c>
      <c r="G25" s="276"/>
      <c r="H25" s="277"/>
      <c r="I25" s="278" t="s">
        <v>4</v>
      </c>
      <c r="J25" s="276"/>
      <c r="K25" s="276"/>
      <c r="L25" s="36"/>
    </row>
    <row r="26" spans="2:12" x14ac:dyDescent="0.2">
      <c r="C26" s="276"/>
      <c r="D26" s="276"/>
      <c r="E26" s="276"/>
      <c r="F26" s="196" t="s">
        <v>125</v>
      </c>
      <c r="G26" s="196" t="s">
        <v>126</v>
      </c>
      <c r="H26" s="197" t="s">
        <v>5</v>
      </c>
      <c r="I26" s="198" t="s">
        <v>125</v>
      </c>
      <c r="J26" s="196" t="s">
        <v>126</v>
      </c>
      <c r="K26" s="196" t="s">
        <v>5</v>
      </c>
      <c r="L26" s="36"/>
    </row>
    <row r="27" spans="2:12" ht="12.75" customHeight="1" x14ac:dyDescent="0.2">
      <c r="C27" s="274" t="s">
        <v>6</v>
      </c>
      <c r="D27" s="202">
        <v>4</v>
      </c>
      <c r="E27" s="4" t="s">
        <v>7</v>
      </c>
      <c r="F27" s="90">
        <v>76</v>
      </c>
      <c r="G27" s="90">
        <v>17</v>
      </c>
      <c r="H27" s="96">
        <f t="shared" ref="H27:H57" si="0">SUM(F27:G27)</f>
        <v>93</v>
      </c>
      <c r="I27" s="99"/>
      <c r="J27" s="90"/>
      <c r="K27" s="91">
        <f t="shared" ref="K27:K57" si="1">SUM(I27:J27)</f>
        <v>0</v>
      </c>
      <c r="L27" s="45"/>
    </row>
    <row r="28" spans="2:12" x14ac:dyDescent="0.2">
      <c r="C28" s="275"/>
      <c r="D28" s="202">
        <v>66</v>
      </c>
      <c r="E28" s="4" t="s">
        <v>8</v>
      </c>
      <c r="F28" s="90">
        <v>45</v>
      </c>
      <c r="G28" s="90">
        <v>9</v>
      </c>
      <c r="H28" s="96">
        <f t="shared" si="0"/>
        <v>54</v>
      </c>
      <c r="I28" s="99"/>
      <c r="J28" s="90"/>
      <c r="K28" s="91">
        <f t="shared" si="1"/>
        <v>0</v>
      </c>
      <c r="L28" s="50"/>
    </row>
    <row r="29" spans="2:12" x14ac:dyDescent="0.2">
      <c r="C29" s="275"/>
      <c r="D29" s="202">
        <v>68</v>
      </c>
      <c r="E29" s="4" t="s">
        <v>169</v>
      </c>
      <c r="F29" s="90">
        <v>127</v>
      </c>
      <c r="G29" s="90">
        <v>13</v>
      </c>
      <c r="H29" s="96">
        <f t="shared" si="0"/>
        <v>140</v>
      </c>
      <c r="I29" s="99">
        <v>152</v>
      </c>
      <c r="J29" s="90">
        <v>32</v>
      </c>
      <c r="K29" s="91">
        <f t="shared" si="1"/>
        <v>184</v>
      </c>
      <c r="L29" s="50"/>
    </row>
    <row r="30" spans="2:12" x14ac:dyDescent="0.2">
      <c r="C30" s="275"/>
      <c r="D30" s="202">
        <v>1</v>
      </c>
      <c r="E30" s="4" t="s">
        <v>9</v>
      </c>
      <c r="F30" s="90">
        <v>122</v>
      </c>
      <c r="G30" s="90">
        <v>34</v>
      </c>
      <c r="H30" s="96">
        <f t="shared" si="0"/>
        <v>156</v>
      </c>
      <c r="I30" s="99"/>
      <c r="J30" s="90"/>
      <c r="K30" s="91">
        <f t="shared" si="1"/>
        <v>0</v>
      </c>
      <c r="L30" s="50"/>
    </row>
    <row r="31" spans="2:12" ht="12.75" customHeight="1" x14ac:dyDescent="0.2">
      <c r="C31" s="273" t="s">
        <v>10</v>
      </c>
      <c r="D31" s="202">
        <v>27</v>
      </c>
      <c r="E31" s="4" t="s">
        <v>11</v>
      </c>
      <c r="F31" s="90">
        <v>159</v>
      </c>
      <c r="G31" s="90">
        <v>23</v>
      </c>
      <c r="H31" s="96">
        <f t="shared" si="0"/>
        <v>182</v>
      </c>
      <c r="I31" s="99">
        <v>135</v>
      </c>
      <c r="J31" s="90">
        <v>20</v>
      </c>
      <c r="K31" s="91">
        <f t="shared" si="1"/>
        <v>155</v>
      </c>
      <c r="L31" s="50"/>
    </row>
    <row r="32" spans="2:12" ht="25.5" x14ac:dyDescent="0.2">
      <c r="C32" s="273"/>
      <c r="D32" s="202" t="s">
        <v>12</v>
      </c>
      <c r="E32" s="4" t="s">
        <v>13</v>
      </c>
      <c r="F32" s="90">
        <v>66</v>
      </c>
      <c r="G32" s="90">
        <v>9</v>
      </c>
      <c r="H32" s="96">
        <f t="shared" si="0"/>
        <v>75</v>
      </c>
      <c r="I32" s="99">
        <v>40</v>
      </c>
      <c r="J32" s="90">
        <v>22</v>
      </c>
      <c r="K32" s="91">
        <f t="shared" si="1"/>
        <v>62</v>
      </c>
      <c r="L32" s="50"/>
    </row>
    <row r="33" spans="3:12" x14ac:dyDescent="0.2">
      <c r="C33" s="199" t="s">
        <v>16</v>
      </c>
      <c r="D33" s="202">
        <v>7</v>
      </c>
      <c r="E33" s="4" t="s">
        <v>17</v>
      </c>
      <c r="F33" s="90">
        <v>55</v>
      </c>
      <c r="G33" s="90">
        <v>6</v>
      </c>
      <c r="H33" s="96">
        <f t="shared" si="0"/>
        <v>61</v>
      </c>
      <c r="I33" s="99"/>
      <c r="J33" s="90"/>
      <c r="K33" s="91">
        <f t="shared" si="1"/>
        <v>0</v>
      </c>
      <c r="L33" s="50"/>
    </row>
    <row r="34" spans="3:12" ht="12.75" customHeight="1" x14ac:dyDescent="0.2">
      <c r="C34" s="273" t="s">
        <v>18</v>
      </c>
      <c r="D34" s="202">
        <v>6</v>
      </c>
      <c r="E34" s="4" t="s">
        <v>19</v>
      </c>
      <c r="F34" s="90">
        <v>97</v>
      </c>
      <c r="G34" s="90">
        <v>12</v>
      </c>
      <c r="H34" s="96">
        <f t="shared" si="0"/>
        <v>109</v>
      </c>
      <c r="I34" s="99">
        <v>111</v>
      </c>
      <c r="J34" s="90">
        <v>21</v>
      </c>
      <c r="K34" s="91">
        <f t="shared" si="1"/>
        <v>132</v>
      </c>
      <c r="L34" s="50"/>
    </row>
    <row r="35" spans="3:12" ht="25.5" x14ac:dyDescent="0.2">
      <c r="C35" s="273"/>
      <c r="D35" s="92" t="s">
        <v>20</v>
      </c>
      <c r="E35" s="10" t="s">
        <v>21</v>
      </c>
      <c r="F35" s="90">
        <v>14</v>
      </c>
      <c r="G35" s="90">
        <v>0</v>
      </c>
      <c r="H35" s="96">
        <f t="shared" si="0"/>
        <v>14</v>
      </c>
      <c r="I35" s="99"/>
      <c r="J35" s="90"/>
      <c r="K35" s="91">
        <f t="shared" si="1"/>
        <v>0</v>
      </c>
      <c r="L35" s="50"/>
    </row>
    <row r="36" spans="3:12" x14ac:dyDescent="0.2">
      <c r="C36" s="273"/>
      <c r="D36" s="202">
        <v>9</v>
      </c>
      <c r="E36" s="4" t="s">
        <v>22</v>
      </c>
      <c r="F36" s="90">
        <v>87</v>
      </c>
      <c r="G36" s="90">
        <v>16</v>
      </c>
      <c r="H36" s="96">
        <f t="shared" si="0"/>
        <v>103</v>
      </c>
      <c r="I36" s="99">
        <v>55</v>
      </c>
      <c r="J36" s="90">
        <v>9</v>
      </c>
      <c r="K36" s="91">
        <f t="shared" si="1"/>
        <v>64</v>
      </c>
      <c r="L36" s="50"/>
    </row>
    <row r="37" spans="3:12" x14ac:dyDescent="0.2">
      <c r="C37" s="273"/>
      <c r="D37" s="202">
        <v>21</v>
      </c>
      <c r="E37" s="4" t="s">
        <v>23</v>
      </c>
      <c r="F37" s="90">
        <v>75</v>
      </c>
      <c r="G37" s="90">
        <v>10</v>
      </c>
      <c r="H37" s="96">
        <f t="shared" si="0"/>
        <v>85</v>
      </c>
      <c r="I37" s="99">
        <v>30</v>
      </c>
      <c r="J37" s="90">
        <v>5</v>
      </c>
      <c r="K37" s="91">
        <f t="shared" si="1"/>
        <v>35</v>
      </c>
      <c r="L37" s="50"/>
    </row>
    <row r="38" spans="3:12" x14ac:dyDescent="0.2">
      <c r="C38" s="273"/>
      <c r="D38" s="202">
        <v>33</v>
      </c>
      <c r="E38" s="4" t="s">
        <v>26</v>
      </c>
      <c r="F38" s="90">
        <v>134</v>
      </c>
      <c r="G38" s="90">
        <v>16</v>
      </c>
      <c r="H38" s="96">
        <f t="shared" si="0"/>
        <v>150</v>
      </c>
      <c r="I38" s="99">
        <v>144</v>
      </c>
      <c r="J38" s="90">
        <v>19</v>
      </c>
      <c r="K38" s="91">
        <f t="shared" si="1"/>
        <v>163</v>
      </c>
      <c r="L38" s="50"/>
    </row>
    <row r="39" spans="3:12" x14ac:dyDescent="0.2">
      <c r="C39" s="273" t="s">
        <v>29</v>
      </c>
      <c r="D39" s="202">
        <v>32</v>
      </c>
      <c r="E39" s="4" t="s">
        <v>30</v>
      </c>
      <c r="F39" s="90">
        <v>177</v>
      </c>
      <c r="G39" s="90">
        <v>21</v>
      </c>
      <c r="H39" s="96">
        <f t="shared" si="0"/>
        <v>198</v>
      </c>
      <c r="I39" s="99">
        <v>166</v>
      </c>
      <c r="J39" s="90">
        <v>41</v>
      </c>
      <c r="K39" s="91">
        <f t="shared" si="1"/>
        <v>207</v>
      </c>
      <c r="L39" s="50"/>
    </row>
    <row r="40" spans="3:12" x14ac:dyDescent="0.2">
      <c r="C40" s="273"/>
      <c r="D40" s="202">
        <v>31</v>
      </c>
      <c r="E40" s="4" t="s">
        <v>32</v>
      </c>
      <c r="F40" s="90">
        <v>573</v>
      </c>
      <c r="G40" s="90">
        <v>293</v>
      </c>
      <c r="H40" s="96">
        <f t="shared" si="0"/>
        <v>866</v>
      </c>
      <c r="I40" s="99">
        <v>275</v>
      </c>
      <c r="J40" s="90">
        <v>162</v>
      </c>
      <c r="K40" s="91">
        <f t="shared" si="1"/>
        <v>437</v>
      </c>
      <c r="L40" s="50"/>
    </row>
    <row r="41" spans="3:12" x14ac:dyDescent="0.2">
      <c r="C41" s="273"/>
      <c r="D41" s="202">
        <v>92</v>
      </c>
      <c r="E41" s="4" t="s">
        <v>33</v>
      </c>
      <c r="F41" s="90">
        <v>97</v>
      </c>
      <c r="G41" s="90">
        <v>50</v>
      </c>
      <c r="H41" s="96">
        <f t="shared" si="0"/>
        <v>147</v>
      </c>
      <c r="I41" s="99">
        <v>77</v>
      </c>
      <c r="J41" s="90">
        <v>55</v>
      </c>
      <c r="K41" s="91">
        <f t="shared" si="1"/>
        <v>132</v>
      </c>
      <c r="L41" s="50"/>
    </row>
    <row r="42" spans="3:12" x14ac:dyDescent="0.2">
      <c r="C42" s="273"/>
      <c r="D42" s="202">
        <v>99</v>
      </c>
      <c r="E42" s="4" t="s">
        <v>34</v>
      </c>
      <c r="F42" s="90">
        <v>63</v>
      </c>
      <c r="G42" s="90">
        <v>9</v>
      </c>
      <c r="H42" s="96">
        <f t="shared" si="0"/>
        <v>72</v>
      </c>
      <c r="I42" s="99">
        <v>49</v>
      </c>
      <c r="J42" s="90">
        <v>9</v>
      </c>
      <c r="K42" s="91">
        <f t="shared" si="1"/>
        <v>58</v>
      </c>
      <c r="L42" s="50"/>
    </row>
    <row r="43" spans="3:12" x14ac:dyDescent="0.2">
      <c r="C43" s="273" t="s">
        <v>35</v>
      </c>
      <c r="D43" s="202">
        <v>13</v>
      </c>
      <c r="E43" s="4" t="s">
        <v>35</v>
      </c>
      <c r="F43" s="90">
        <v>338</v>
      </c>
      <c r="G43" s="90">
        <v>106</v>
      </c>
      <c r="H43" s="96">
        <f t="shared" si="0"/>
        <v>444</v>
      </c>
      <c r="I43" s="99">
        <v>220</v>
      </c>
      <c r="J43" s="90">
        <v>84</v>
      </c>
      <c r="K43" s="91">
        <f t="shared" si="1"/>
        <v>304</v>
      </c>
      <c r="L43" s="50"/>
    </row>
    <row r="44" spans="3:12" x14ac:dyDescent="0.2">
      <c r="C44" s="273"/>
      <c r="D44" s="202">
        <v>38</v>
      </c>
      <c r="E44" s="4" t="s">
        <v>36</v>
      </c>
      <c r="F44" s="90">
        <v>127</v>
      </c>
      <c r="G44" s="90">
        <v>35</v>
      </c>
      <c r="H44" s="96">
        <f t="shared" si="0"/>
        <v>162</v>
      </c>
      <c r="I44" s="99">
        <v>137</v>
      </c>
      <c r="J44" s="90">
        <v>35</v>
      </c>
      <c r="K44" s="91">
        <f t="shared" si="1"/>
        <v>172</v>
      </c>
      <c r="L44" s="50"/>
    </row>
    <row r="45" spans="3:12" x14ac:dyDescent="0.2">
      <c r="C45" s="199" t="s">
        <v>37</v>
      </c>
      <c r="D45" s="202">
        <v>14</v>
      </c>
      <c r="E45" s="4" t="s">
        <v>37</v>
      </c>
      <c r="F45" s="90">
        <v>165</v>
      </c>
      <c r="G45" s="90">
        <v>48</v>
      </c>
      <c r="H45" s="96">
        <f t="shared" si="0"/>
        <v>213</v>
      </c>
      <c r="I45" s="99">
        <v>113</v>
      </c>
      <c r="J45" s="90">
        <v>63</v>
      </c>
      <c r="K45" s="91">
        <f t="shared" si="1"/>
        <v>176</v>
      </c>
      <c r="L45" s="50"/>
    </row>
    <row r="46" spans="3:12" x14ac:dyDescent="0.2">
      <c r="C46" s="273" t="s">
        <v>38</v>
      </c>
      <c r="D46" s="202">
        <v>28</v>
      </c>
      <c r="E46" s="4" t="s">
        <v>39</v>
      </c>
      <c r="F46" s="90">
        <v>167</v>
      </c>
      <c r="G46" s="90">
        <v>25</v>
      </c>
      <c r="H46" s="96">
        <f t="shared" si="0"/>
        <v>192</v>
      </c>
      <c r="I46" s="99">
        <v>113</v>
      </c>
      <c r="J46" s="90">
        <v>26</v>
      </c>
      <c r="K46" s="91">
        <f t="shared" si="1"/>
        <v>139</v>
      </c>
      <c r="L46" s="50"/>
    </row>
    <row r="47" spans="3:12" ht="12.75" customHeight="1" x14ac:dyDescent="0.2">
      <c r="C47" s="273"/>
      <c r="D47" s="202">
        <v>37</v>
      </c>
      <c r="E47" s="4" t="s">
        <v>40</v>
      </c>
      <c r="F47" s="90">
        <v>74</v>
      </c>
      <c r="G47" s="90">
        <v>20</v>
      </c>
      <c r="H47" s="96">
        <f t="shared" si="0"/>
        <v>94</v>
      </c>
      <c r="I47" s="99">
        <v>61</v>
      </c>
      <c r="J47" s="90">
        <v>17</v>
      </c>
      <c r="K47" s="91">
        <f t="shared" si="1"/>
        <v>78</v>
      </c>
      <c r="L47" s="50"/>
    </row>
    <row r="48" spans="3:12" x14ac:dyDescent="0.2">
      <c r="C48" s="273"/>
      <c r="D48" s="202">
        <v>12</v>
      </c>
      <c r="E48" s="4" t="s">
        <v>41</v>
      </c>
      <c r="F48" s="90">
        <v>126</v>
      </c>
      <c r="G48" s="90">
        <v>26</v>
      </c>
      <c r="H48" s="96">
        <f t="shared" si="0"/>
        <v>152</v>
      </c>
      <c r="I48" s="99">
        <v>110</v>
      </c>
      <c r="J48" s="90">
        <v>15</v>
      </c>
      <c r="K48" s="91">
        <f t="shared" si="1"/>
        <v>125</v>
      </c>
      <c r="L48" s="50"/>
    </row>
    <row r="49" spans="3:12" x14ac:dyDescent="0.2">
      <c r="C49" s="273"/>
      <c r="D49" s="202">
        <v>36</v>
      </c>
      <c r="E49" s="4" t="s">
        <v>42</v>
      </c>
      <c r="F49" s="90">
        <v>70</v>
      </c>
      <c r="G49" s="90">
        <v>26</v>
      </c>
      <c r="H49" s="96">
        <f t="shared" si="0"/>
        <v>96</v>
      </c>
      <c r="I49" s="99">
        <v>44</v>
      </c>
      <c r="J49" s="90">
        <v>16</v>
      </c>
      <c r="K49" s="91">
        <f t="shared" si="1"/>
        <v>60</v>
      </c>
      <c r="L49" s="50"/>
    </row>
    <row r="50" spans="3:12" x14ac:dyDescent="0.2">
      <c r="C50" s="273"/>
      <c r="D50" s="202">
        <v>34</v>
      </c>
      <c r="E50" s="4" t="s">
        <v>43</v>
      </c>
      <c r="F50" s="90">
        <v>75</v>
      </c>
      <c r="G50" s="90">
        <v>13</v>
      </c>
      <c r="H50" s="96">
        <f t="shared" si="0"/>
        <v>88</v>
      </c>
      <c r="I50" s="99"/>
      <c r="J50" s="90"/>
      <c r="K50" s="91">
        <f t="shared" si="1"/>
        <v>0</v>
      </c>
      <c r="L50" s="50"/>
    </row>
    <row r="51" spans="3:12" x14ac:dyDescent="0.2">
      <c r="C51" s="273" t="s">
        <v>44</v>
      </c>
      <c r="D51" s="202">
        <v>53</v>
      </c>
      <c r="E51" s="4" t="s">
        <v>45</v>
      </c>
      <c r="F51" s="90">
        <v>24</v>
      </c>
      <c r="G51" s="90">
        <v>2</v>
      </c>
      <c r="H51" s="96">
        <f t="shared" si="0"/>
        <v>26</v>
      </c>
      <c r="I51" s="99">
        <v>25</v>
      </c>
      <c r="J51" s="90">
        <v>6</v>
      </c>
      <c r="K51" s="91">
        <f t="shared" si="1"/>
        <v>31</v>
      </c>
      <c r="L51" s="50"/>
    </row>
    <row r="52" spans="3:12" x14ac:dyDescent="0.2">
      <c r="C52" s="273"/>
      <c r="D52" s="202">
        <v>16</v>
      </c>
      <c r="E52" s="4" t="s">
        <v>47</v>
      </c>
      <c r="F52" s="90"/>
      <c r="G52" s="90"/>
      <c r="H52" s="96">
        <f t="shared" si="0"/>
        <v>0</v>
      </c>
      <c r="I52" s="99">
        <v>63</v>
      </c>
      <c r="J52" s="90">
        <v>27</v>
      </c>
      <c r="K52" s="91">
        <f t="shared" si="1"/>
        <v>90</v>
      </c>
      <c r="L52" s="50"/>
    </row>
    <row r="53" spans="3:12" x14ac:dyDescent="0.2">
      <c r="C53" s="273"/>
      <c r="D53" s="202">
        <v>86</v>
      </c>
      <c r="E53" s="4" t="s">
        <v>48</v>
      </c>
      <c r="F53" s="90">
        <v>107</v>
      </c>
      <c r="G53" s="90">
        <v>43</v>
      </c>
      <c r="H53" s="96">
        <f t="shared" si="0"/>
        <v>150</v>
      </c>
      <c r="I53" s="99">
        <v>81</v>
      </c>
      <c r="J53" s="90">
        <v>30</v>
      </c>
      <c r="K53" s="91">
        <f t="shared" si="1"/>
        <v>111</v>
      </c>
      <c r="L53" s="50"/>
    </row>
    <row r="54" spans="3:12" x14ac:dyDescent="0.2">
      <c r="C54" s="273"/>
      <c r="D54" s="202">
        <v>22</v>
      </c>
      <c r="E54" s="4" t="s">
        <v>51</v>
      </c>
      <c r="F54" s="90">
        <v>77</v>
      </c>
      <c r="G54" s="90">
        <v>5</v>
      </c>
      <c r="H54" s="96">
        <f t="shared" si="0"/>
        <v>82</v>
      </c>
      <c r="I54" s="99">
        <v>45</v>
      </c>
      <c r="J54" s="90">
        <v>8</v>
      </c>
      <c r="K54" s="91">
        <f t="shared" si="1"/>
        <v>53</v>
      </c>
      <c r="L54" s="50"/>
    </row>
    <row r="55" spans="3:12" x14ac:dyDescent="0.2">
      <c r="C55" s="273"/>
      <c r="D55" s="202">
        <v>23</v>
      </c>
      <c r="E55" s="4" t="s">
        <v>52</v>
      </c>
      <c r="F55" s="90">
        <v>169</v>
      </c>
      <c r="G55" s="90">
        <v>15</v>
      </c>
      <c r="H55" s="96">
        <f t="shared" si="0"/>
        <v>184</v>
      </c>
      <c r="I55" s="99">
        <v>111</v>
      </c>
      <c r="J55" s="90">
        <v>20</v>
      </c>
      <c r="K55" s="91">
        <f t="shared" si="1"/>
        <v>131</v>
      </c>
      <c r="L55" s="50"/>
    </row>
    <row r="56" spans="3:12" x14ac:dyDescent="0.2">
      <c r="C56" s="273"/>
      <c r="D56" s="202">
        <v>24</v>
      </c>
      <c r="E56" s="4" t="s">
        <v>55</v>
      </c>
      <c r="F56" s="90">
        <v>77</v>
      </c>
      <c r="G56" s="90">
        <v>8</v>
      </c>
      <c r="H56" s="96">
        <f t="shared" si="0"/>
        <v>85</v>
      </c>
      <c r="I56" s="99">
        <v>69</v>
      </c>
      <c r="J56" s="90">
        <v>15</v>
      </c>
      <c r="K56" s="91">
        <f t="shared" si="1"/>
        <v>84</v>
      </c>
      <c r="L56" s="50"/>
    </row>
    <row r="57" spans="3:12" x14ac:dyDescent="0.2">
      <c r="C57" s="273"/>
      <c r="D57" s="202">
        <v>25</v>
      </c>
      <c r="E57" s="4" t="s">
        <v>56</v>
      </c>
      <c r="F57" s="90">
        <v>106</v>
      </c>
      <c r="G57" s="90">
        <v>18</v>
      </c>
      <c r="H57" s="96">
        <f t="shared" si="0"/>
        <v>124</v>
      </c>
      <c r="I57" s="99"/>
      <c r="J57" s="90"/>
      <c r="K57" s="91">
        <f t="shared" si="1"/>
        <v>0</v>
      </c>
      <c r="L57" s="50"/>
    </row>
    <row r="58" spans="3:12" x14ac:dyDescent="0.2">
      <c r="C58" s="276" t="s">
        <v>5</v>
      </c>
      <c r="D58" s="276"/>
      <c r="E58" s="276"/>
      <c r="F58" s="94">
        <f>SUM(F27:F57)</f>
        <v>3669</v>
      </c>
      <c r="G58" s="94">
        <f t="shared" ref="G58:K58" si="2">SUM(G27:G57)</f>
        <v>928</v>
      </c>
      <c r="H58" s="201">
        <f t="shared" si="2"/>
        <v>4597</v>
      </c>
      <c r="I58" s="100">
        <f t="shared" si="2"/>
        <v>2426</v>
      </c>
      <c r="J58" s="94">
        <f t="shared" si="2"/>
        <v>757</v>
      </c>
      <c r="K58" s="94">
        <f t="shared" si="2"/>
        <v>3183</v>
      </c>
      <c r="L58" s="50"/>
    </row>
    <row r="59" spans="3:12" x14ac:dyDescent="0.2">
      <c r="C59" s="20"/>
      <c r="D59" s="21"/>
      <c r="E59" s="22"/>
      <c r="F59" s="49"/>
      <c r="G59" s="50"/>
      <c r="H59" s="49"/>
      <c r="I59" s="50"/>
      <c r="J59" s="65"/>
      <c r="K59" s="49"/>
      <c r="L59" s="50"/>
    </row>
    <row r="60" spans="3:12" x14ac:dyDescent="0.2">
      <c r="C60" s="11" t="s">
        <v>176</v>
      </c>
    </row>
    <row r="61" spans="3:12" x14ac:dyDescent="0.2"/>
    <row r="62" spans="3:12" hidden="1" x14ac:dyDescent="0.2"/>
    <row r="63" spans="3:12" hidden="1" x14ac:dyDescent="0.2"/>
    <row r="64" spans="3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</sheetData>
  <sheetProtection password="CD78" sheet="1" objects="1" scenarios="1"/>
  <mergeCells count="14">
    <mergeCell ref="B1:L1"/>
    <mergeCell ref="C25:C26"/>
    <mergeCell ref="D25:D26"/>
    <mergeCell ref="E25:E26"/>
    <mergeCell ref="F25:H25"/>
    <mergeCell ref="I25:K25"/>
    <mergeCell ref="C46:C50"/>
    <mergeCell ref="C51:C57"/>
    <mergeCell ref="C58:E58"/>
    <mergeCell ref="C27:C30"/>
    <mergeCell ref="C31:C32"/>
    <mergeCell ref="C34:C38"/>
    <mergeCell ref="C39:C42"/>
    <mergeCell ref="C43:C4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28575</xdr:rowOff>
                  </from>
                  <to>
                    <xdr:col>4</xdr:col>
                    <xdr:colOff>2181225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144" customWidth="1"/>
    <col min="2" max="2" width="5.7109375" style="208" customWidth="1"/>
    <col min="3" max="3" width="17.42578125" style="214" customWidth="1"/>
    <col min="4" max="4" width="9.85546875" style="214" bestFit="1" customWidth="1"/>
    <col min="5" max="5" width="10.28515625" style="214" bestFit="1" customWidth="1"/>
    <col min="6" max="6" width="15.42578125" style="214" bestFit="1" customWidth="1"/>
    <col min="7" max="7" width="9.7109375" style="214" bestFit="1" customWidth="1"/>
    <col min="8" max="8" width="14.42578125" style="214" bestFit="1" customWidth="1"/>
    <col min="9" max="9" width="9.7109375" style="214" bestFit="1" customWidth="1"/>
    <col min="10" max="10" width="10.85546875" style="214" bestFit="1" customWidth="1"/>
    <col min="11" max="11" width="6" style="214" bestFit="1" customWidth="1"/>
    <col min="12" max="12" width="5.7109375" style="208" customWidth="1"/>
    <col min="13" max="13" width="0" style="208" hidden="1" customWidth="1"/>
    <col min="14" max="16384" width="11.42578125" style="208" hidden="1"/>
  </cols>
  <sheetData>
    <row r="1" spans="1:12" s="125" customFormat="1" ht="26.25" x14ac:dyDescent="0.25">
      <c r="A1" s="81"/>
      <c r="B1" s="321" t="s">
        <v>235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x14ac:dyDescent="0.2">
      <c r="B2" s="141"/>
      <c r="C2" s="212"/>
      <c r="D2" s="212"/>
      <c r="E2" s="212"/>
      <c r="F2" s="212"/>
      <c r="G2" s="212"/>
      <c r="H2" s="212"/>
      <c r="I2" s="212"/>
      <c r="J2" s="212"/>
      <c r="K2" s="212"/>
    </row>
    <row r="3" spans="1:12" x14ac:dyDescent="0.2">
      <c r="B3" s="141"/>
      <c r="C3" s="211"/>
      <c r="D3" s="212"/>
      <c r="E3" s="212"/>
      <c r="F3" s="213"/>
      <c r="G3" s="211"/>
      <c r="H3" s="211"/>
      <c r="I3" s="211"/>
      <c r="J3" s="211"/>
      <c r="K3" s="211"/>
    </row>
    <row r="4" spans="1:12" x14ac:dyDescent="0.2">
      <c r="B4" s="141"/>
      <c r="C4" s="196" t="s">
        <v>217</v>
      </c>
      <c r="D4" s="118" t="s">
        <v>211</v>
      </c>
      <c r="E4" s="118" t="s">
        <v>212</v>
      </c>
      <c r="F4" s="118" t="s">
        <v>234</v>
      </c>
      <c r="G4" s="118" t="s">
        <v>213</v>
      </c>
      <c r="H4" s="118" t="s">
        <v>214</v>
      </c>
      <c r="I4" s="118" t="s">
        <v>215</v>
      </c>
      <c r="J4" s="118" t="s">
        <v>236</v>
      </c>
      <c r="K4" s="118" t="s">
        <v>5</v>
      </c>
    </row>
    <row r="5" spans="1:12" x14ac:dyDescent="0.2">
      <c r="B5" s="141"/>
      <c r="C5" s="206" t="s">
        <v>218</v>
      </c>
      <c r="D5" s="210">
        <v>37</v>
      </c>
      <c r="E5" s="210">
        <v>3</v>
      </c>
      <c r="F5" s="210">
        <v>15</v>
      </c>
      <c r="G5" s="215">
        <v>831</v>
      </c>
      <c r="H5" s="215">
        <v>73</v>
      </c>
      <c r="I5" s="215">
        <v>2224</v>
      </c>
      <c r="J5" s="215"/>
      <c r="K5" s="216">
        <f>SUM(D5:J5)</f>
        <v>3183</v>
      </c>
    </row>
    <row r="6" spans="1:12" x14ac:dyDescent="0.2">
      <c r="B6" s="141"/>
      <c r="C6" s="206" t="s">
        <v>219</v>
      </c>
      <c r="D6" s="210">
        <v>84</v>
      </c>
      <c r="E6" s="210">
        <v>15</v>
      </c>
      <c r="F6" s="210">
        <v>19</v>
      </c>
      <c r="G6" s="215">
        <v>1052</v>
      </c>
      <c r="H6" s="215">
        <v>145</v>
      </c>
      <c r="I6" s="215">
        <v>3282</v>
      </c>
      <c r="J6" s="215"/>
      <c r="K6" s="216">
        <f t="shared" ref="K6:K14" si="0">SUM(D6:J6)</f>
        <v>4597</v>
      </c>
    </row>
    <row r="7" spans="1:12" x14ac:dyDescent="0.2">
      <c r="B7" s="141"/>
      <c r="C7" s="206" t="s">
        <v>220</v>
      </c>
      <c r="D7" s="210">
        <v>58</v>
      </c>
      <c r="E7" s="210">
        <v>9</v>
      </c>
      <c r="F7" s="210">
        <v>22</v>
      </c>
      <c r="G7" s="215">
        <v>995</v>
      </c>
      <c r="H7" s="215">
        <v>109</v>
      </c>
      <c r="I7" s="215">
        <v>2866</v>
      </c>
      <c r="J7" s="215"/>
      <c r="K7" s="216">
        <f t="shared" si="0"/>
        <v>4059</v>
      </c>
    </row>
    <row r="8" spans="1:12" x14ac:dyDescent="0.2">
      <c r="B8" s="141"/>
      <c r="C8" s="206" t="s">
        <v>221</v>
      </c>
      <c r="D8" s="210">
        <v>71</v>
      </c>
      <c r="E8" s="210">
        <v>15</v>
      </c>
      <c r="F8" s="210">
        <v>24</v>
      </c>
      <c r="G8" s="215">
        <v>1307</v>
      </c>
      <c r="H8" s="215">
        <v>143</v>
      </c>
      <c r="I8" s="215">
        <v>4308</v>
      </c>
      <c r="J8" s="215"/>
      <c r="K8" s="216">
        <f t="shared" si="0"/>
        <v>5868</v>
      </c>
    </row>
    <row r="9" spans="1:12" x14ac:dyDescent="0.2">
      <c r="B9" s="141"/>
      <c r="C9" s="206" t="s">
        <v>222</v>
      </c>
      <c r="D9" s="210">
        <v>40</v>
      </c>
      <c r="E9" s="210">
        <v>7</v>
      </c>
      <c r="F9" s="210">
        <v>12</v>
      </c>
      <c r="G9" s="215">
        <v>766</v>
      </c>
      <c r="H9" s="215">
        <v>76</v>
      </c>
      <c r="I9" s="215">
        <v>3047</v>
      </c>
      <c r="J9" s="215"/>
      <c r="K9" s="216">
        <f t="shared" si="0"/>
        <v>3948</v>
      </c>
    </row>
    <row r="10" spans="1:12" x14ac:dyDescent="0.2">
      <c r="B10" s="141"/>
      <c r="C10" s="206" t="s">
        <v>223</v>
      </c>
      <c r="D10" s="210">
        <v>45</v>
      </c>
      <c r="E10" s="210">
        <v>12</v>
      </c>
      <c r="F10" s="210">
        <v>19</v>
      </c>
      <c r="G10" s="215">
        <v>809</v>
      </c>
      <c r="H10" s="215">
        <v>108</v>
      </c>
      <c r="I10" s="215">
        <v>3334</v>
      </c>
      <c r="J10" s="215"/>
      <c r="K10" s="216">
        <f t="shared" si="0"/>
        <v>4327</v>
      </c>
    </row>
    <row r="11" spans="1:12" x14ac:dyDescent="0.2">
      <c r="B11" s="141"/>
      <c r="C11" s="206" t="s">
        <v>224</v>
      </c>
      <c r="D11" s="210">
        <v>31</v>
      </c>
      <c r="E11" s="210">
        <v>11</v>
      </c>
      <c r="F11" s="210">
        <v>64</v>
      </c>
      <c r="G11" s="215">
        <v>869</v>
      </c>
      <c r="H11" s="215">
        <v>91</v>
      </c>
      <c r="I11" s="215">
        <v>2913</v>
      </c>
      <c r="J11" s="215"/>
      <c r="K11" s="216">
        <f t="shared" si="0"/>
        <v>3979</v>
      </c>
    </row>
    <row r="12" spans="1:12" x14ac:dyDescent="0.2">
      <c r="B12" s="141"/>
      <c r="C12" s="206" t="s">
        <v>225</v>
      </c>
      <c r="D12" s="210">
        <v>51</v>
      </c>
      <c r="E12" s="210">
        <v>67</v>
      </c>
      <c r="F12" s="210">
        <v>23</v>
      </c>
      <c r="G12" s="215">
        <v>808</v>
      </c>
      <c r="H12" s="215">
        <v>102</v>
      </c>
      <c r="I12" s="215">
        <v>3595</v>
      </c>
      <c r="J12" s="215"/>
      <c r="K12" s="216">
        <f t="shared" si="0"/>
        <v>4646</v>
      </c>
    </row>
    <row r="13" spans="1:12" x14ac:dyDescent="0.2">
      <c r="B13" s="141"/>
      <c r="C13" s="206" t="s">
        <v>226</v>
      </c>
      <c r="D13" s="318">
        <v>73</v>
      </c>
      <c r="E13" s="319"/>
      <c r="F13" s="210">
        <v>22</v>
      </c>
      <c r="G13" s="215">
        <v>868</v>
      </c>
      <c r="H13" s="215">
        <v>32</v>
      </c>
      <c r="I13" s="215">
        <v>2344</v>
      </c>
      <c r="J13" s="215"/>
      <c r="K13" s="216">
        <f t="shared" si="0"/>
        <v>3339</v>
      </c>
    </row>
    <row r="14" spans="1:12" x14ac:dyDescent="0.2">
      <c r="B14" s="141"/>
      <c r="C14" s="206" t="s">
        <v>227</v>
      </c>
      <c r="D14" s="318">
        <v>121</v>
      </c>
      <c r="E14" s="319"/>
      <c r="F14" s="210">
        <v>34</v>
      </c>
      <c r="G14" s="215">
        <v>770</v>
      </c>
      <c r="H14" s="215">
        <v>48</v>
      </c>
      <c r="I14" s="215">
        <v>2991</v>
      </c>
      <c r="J14" s="215"/>
      <c r="K14" s="216">
        <f t="shared" si="0"/>
        <v>3964</v>
      </c>
    </row>
    <row r="15" spans="1:12" x14ac:dyDescent="0.2">
      <c r="B15" s="141"/>
      <c r="C15" s="218" t="s">
        <v>237</v>
      </c>
      <c r="D15" s="322">
        <v>96</v>
      </c>
      <c r="E15" s="323"/>
      <c r="F15" s="219">
        <v>24</v>
      </c>
      <c r="G15" s="219">
        <v>891</v>
      </c>
      <c r="H15" s="219">
        <v>29</v>
      </c>
      <c r="I15" s="219">
        <v>2170</v>
      </c>
      <c r="J15" s="219">
        <v>2</v>
      </c>
      <c r="K15" s="220">
        <f>SUM(D15:J15)</f>
        <v>3212</v>
      </c>
    </row>
    <row r="16" spans="1:12" x14ac:dyDescent="0.2">
      <c r="B16" s="141"/>
      <c r="C16" s="206" t="s">
        <v>228</v>
      </c>
      <c r="D16" s="318">
        <v>97</v>
      </c>
      <c r="E16" s="319"/>
      <c r="F16" s="210">
        <v>92</v>
      </c>
      <c r="G16" s="215">
        <v>664</v>
      </c>
      <c r="H16" s="215">
        <v>44</v>
      </c>
      <c r="I16" s="215">
        <v>2842</v>
      </c>
      <c r="J16" s="215"/>
      <c r="K16" s="216">
        <f t="shared" ref="K16:K22" si="1">SUM(D16:J16)</f>
        <v>3739</v>
      </c>
    </row>
    <row r="17" spans="2:11" x14ac:dyDescent="0.2">
      <c r="B17" s="141"/>
      <c r="C17" s="206" t="s">
        <v>229</v>
      </c>
      <c r="D17" s="318">
        <v>75</v>
      </c>
      <c r="E17" s="319"/>
      <c r="F17" s="210">
        <v>36</v>
      </c>
      <c r="G17" s="215">
        <v>806</v>
      </c>
      <c r="H17" s="215">
        <v>37</v>
      </c>
      <c r="I17" s="215">
        <v>1909</v>
      </c>
      <c r="J17" s="215">
        <v>1</v>
      </c>
      <c r="K17" s="216">
        <f t="shared" si="1"/>
        <v>2864</v>
      </c>
    </row>
    <row r="18" spans="2:11" x14ac:dyDescent="0.2">
      <c r="B18" s="141"/>
      <c r="C18" s="206" t="s">
        <v>230</v>
      </c>
      <c r="D18" s="318">
        <v>85</v>
      </c>
      <c r="E18" s="319"/>
      <c r="F18" s="210">
        <v>53</v>
      </c>
      <c r="G18" s="215">
        <v>610</v>
      </c>
      <c r="H18" s="215">
        <v>35</v>
      </c>
      <c r="I18" s="215">
        <v>2810</v>
      </c>
      <c r="J18" s="215"/>
      <c r="K18" s="216">
        <f t="shared" si="1"/>
        <v>3593</v>
      </c>
    </row>
    <row r="19" spans="2:11" x14ac:dyDescent="0.2">
      <c r="B19" s="141"/>
      <c r="C19" s="206" t="s">
        <v>231</v>
      </c>
      <c r="D19" s="318">
        <v>63</v>
      </c>
      <c r="E19" s="319"/>
      <c r="F19" s="210">
        <v>20</v>
      </c>
      <c r="G19" s="215">
        <v>745</v>
      </c>
      <c r="H19" s="215">
        <v>32</v>
      </c>
      <c r="I19" s="215">
        <v>1932</v>
      </c>
      <c r="J19" s="215"/>
      <c r="K19" s="216">
        <f t="shared" si="1"/>
        <v>2792</v>
      </c>
    </row>
    <row r="20" spans="2:11" x14ac:dyDescent="0.2">
      <c r="B20" s="141"/>
      <c r="C20" s="206" t="s">
        <v>232</v>
      </c>
      <c r="D20" s="318">
        <v>75</v>
      </c>
      <c r="E20" s="319"/>
      <c r="F20" s="210">
        <v>8</v>
      </c>
      <c r="G20" s="215">
        <v>642</v>
      </c>
      <c r="H20" s="215">
        <v>33</v>
      </c>
      <c r="I20" s="215">
        <v>2987</v>
      </c>
      <c r="J20" s="215"/>
      <c r="K20" s="216">
        <f t="shared" si="1"/>
        <v>3745</v>
      </c>
    </row>
    <row r="21" spans="2:11" x14ac:dyDescent="0.2">
      <c r="B21" s="141"/>
      <c r="C21" s="206" t="s">
        <v>233</v>
      </c>
      <c r="D21" s="318">
        <v>60</v>
      </c>
      <c r="E21" s="319"/>
      <c r="F21" s="210">
        <v>9</v>
      </c>
      <c r="G21" s="215">
        <v>608</v>
      </c>
      <c r="H21" s="215">
        <v>29</v>
      </c>
      <c r="I21" s="215">
        <v>1868</v>
      </c>
      <c r="J21" s="215">
        <v>1</v>
      </c>
      <c r="K21" s="216">
        <f t="shared" si="1"/>
        <v>2575</v>
      </c>
    </row>
    <row r="22" spans="2:11" x14ac:dyDescent="0.2">
      <c r="B22" s="141"/>
      <c r="C22" s="206" t="s">
        <v>216</v>
      </c>
      <c r="D22" s="318">
        <v>57</v>
      </c>
      <c r="E22" s="319"/>
      <c r="F22" s="210">
        <v>14</v>
      </c>
      <c r="G22" s="215">
        <v>435</v>
      </c>
      <c r="H22" s="215">
        <v>27</v>
      </c>
      <c r="I22" s="215">
        <v>2359</v>
      </c>
      <c r="J22" s="215">
        <v>1</v>
      </c>
      <c r="K22" s="216">
        <f t="shared" si="1"/>
        <v>2893</v>
      </c>
    </row>
    <row r="23" spans="2:11" x14ac:dyDescent="0.2">
      <c r="B23" s="141"/>
      <c r="C23" s="212"/>
      <c r="D23" s="212"/>
      <c r="E23" s="212"/>
      <c r="F23" s="212"/>
      <c r="G23" s="212"/>
      <c r="H23" s="212"/>
      <c r="I23" s="212"/>
      <c r="J23" s="212"/>
      <c r="K23" s="212"/>
    </row>
    <row r="24" spans="2:11" x14ac:dyDescent="0.2">
      <c r="B24" s="141"/>
      <c r="C24" s="57" t="s">
        <v>176</v>
      </c>
      <c r="D24" s="212"/>
      <c r="E24" s="212"/>
      <c r="F24" s="212"/>
      <c r="G24" s="212"/>
      <c r="H24" s="212"/>
      <c r="I24" s="212"/>
      <c r="J24" s="212"/>
      <c r="K24" s="212"/>
    </row>
    <row r="25" spans="2:11" x14ac:dyDescent="0.2">
      <c r="B25" s="141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2:11" x14ac:dyDescent="0.2">
      <c r="B26" s="141"/>
      <c r="C26" s="320" t="s">
        <v>238</v>
      </c>
      <c r="D26" s="320"/>
      <c r="E26" s="320"/>
      <c r="F26" s="320"/>
      <c r="G26" s="320"/>
      <c r="H26" s="320"/>
      <c r="I26" s="320"/>
      <c r="J26" s="320"/>
      <c r="K26" s="320"/>
    </row>
    <row r="27" spans="2:11" x14ac:dyDescent="0.2">
      <c r="B27" s="141"/>
      <c r="C27" s="320"/>
      <c r="D27" s="320"/>
      <c r="E27" s="320"/>
      <c r="F27" s="320"/>
      <c r="G27" s="320"/>
      <c r="H27" s="320"/>
      <c r="I27" s="320"/>
      <c r="J27" s="320"/>
      <c r="K27" s="320"/>
    </row>
    <row r="28" spans="2:11" x14ac:dyDescent="0.2">
      <c r="B28" s="141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2:11" x14ac:dyDescent="0.2"/>
    <row r="30" spans="2:11" x14ac:dyDescent="0.2"/>
    <row r="31" spans="2:11" x14ac:dyDescent="0.2"/>
    <row r="32" spans="2:1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password="CD78" sheet="1" objects="1" scenarios="1"/>
  <sortState ref="D38:G43">
    <sortCondition ref="D38"/>
  </sortState>
  <mergeCells count="12">
    <mergeCell ref="D22:E22"/>
    <mergeCell ref="C26:K27"/>
    <mergeCell ref="B1:L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Contenido</vt:lpstr>
      <vt:lpstr>Genero</vt:lpstr>
      <vt:lpstr>Edad</vt:lpstr>
      <vt:lpstr>Estrato</vt:lpstr>
      <vt:lpstr>Region</vt:lpstr>
      <vt:lpstr>Departamento</vt:lpstr>
      <vt:lpstr>Municipios</vt:lpstr>
      <vt:lpstr>Tipo_Colegio</vt:lpstr>
      <vt:lpstr>Tendencia_Region</vt:lpstr>
      <vt:lpstr>Tendencia_Municipios</vt:lpstr>
      <vt:lpstr>Tendencia_Programa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2013-06-14T20:24:46Z</dcterms:modified>
</cp:coreProperties>
</file>