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3.xml" ContentType="application/vnd.ms-excel.controlproperti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trlProps/ctrlProp4.xml" ContentType="application/vnd.ms-excel.controlproperti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5.xml" ContentType="application/vnd.ms-excel.controlpropertie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workbookProtection workbookPassword="CD78" lockStructure="1"/>
  <bookViews>
    <workbookView xWindow="360" yWindow="720" windowWidth="14880" windowHeight="7395"/>
  </bookViews>
  <sheets>
    <sheet name="Contenido" sheetId="10" r:id="rId1"/>
    <sheet name="Admitidos" sheetId="2" r:id="rId2"/>
    <sheet name="Llamados" sheetId="3" r:id="rId3"/>
    <sheet name="Minorías" sheetId="4" r:id="rId4"/>
    <sheet name="Tendencia" sheetId="5" r:id="rId5"/>
    <sheet name="Cupos" sheetId="9" r:id="rId6"/>
    <sheet name="CONVENCIONES" sheetId="11" state="hidden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W79" i="9" l="1"/>
  <c r="W78" i="9"/>
  <c r="W77" i="9"/>
  <c r="W76" i="9"/>
  <c r="W75" i="9"/>
  <c r="W74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G7" i="9" l="1"/>
  <c r="Y80" i="9" l="1"/>
  <c r="X80" i="9"/>
  <c r="W80" i="9"/>
  <c r="V80" i="9"/>
  <c r="O25" i="9" l="1"/>
  <c r="M25" i="9"/>
  <c r="K25" i="9"/>
  <c r="I25" i="9"/>
  <c r="G25" i="9"/>
  <c r="H25" i="9"/>
  <c r="N24" i="9"/>
  <c r="J24" i="9"/>
  <c r="F24" i="9"/>
  <c r="O24" i="9"/>
  <c r="M24" i="9"/>
  <c r="K24" i="9"/>
  <c r="I24" i="9"/>
  <c r="G24" i="9"/>
  <c r="N25" i="9"/>
  <c r="L25" i="9"/>
  <c r="J25" i="9"/>
  <c r="F25" i="9"/>
  <c r="L24" i="9"/>
  <c r="H24" i="9"/>
  <c r="V81" i="9"/>
  <c r="X81" i="9"/>
  <c r="X57" i="5"/>
  <c r="Y57" i="5" l="1"/>
  <c r="X58" i="5" s="1"/>
  <c r="M26" i="4"/>
  <c r="L26" i="4"/>
  <c r="K26" i="4"/>
  <c r="J26" i="4"/>
  <c r="I26" i="4"/>
  <c r="H26" i="4"/>
  <c r="G26" i="4"/>
  <c r="F26" i="4"/>
  <c r="M25" i="4"/>
  <c r="L25" i="4"/>
  <c r="K25" i="4"/>
  <c r="J25" i="4"/>
  <c r="I25" i="4"/>
  <c r="H25" i="4"/>
  <c r="G25" i="4"/>
  <c r="F25" i="4"/>
  <c r="E26" i="4"/>
  <c r="E25" i="4"/>
  <c r="D26" i="4"/>
  <c r="D25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F93" i="3"/>
  <c r="L93" i="3"/>
  <c r="K93" i="3"/>
  <c r="J93" i="3"/>
  <c r="I93" i="3"/>
  <c r="H93" i="3"/>
  <c r="G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K60" i="3"/>
  <c r="M59" i="3"/>
  <c r="L60" i="3"/>
  <c r="J60" i="3"/>
  <c r="I60" i="3"/>
  <c r="H60" i="3"/>
  <c r="G60" i="3"/>
  <c r="F60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93" i="3" l="1"/>
  <c r="M60" i="3"/>
  <c r="G92" i="2" l="1"/>
  <c r="F92" i="2"/>
  <c r="G86" i="2"/>
  <c r="F86" i="2"/>
  <c r="G68" i="2"/>
  <c r="F68" i="2"/>
  <c r="H57" i="2"/>
  <c r="F57" i="2"/>
  <c r="I50" i="2"/>
  <c r="G50" i="2"/>
  <c r="I45" i="2"/>
  <c r="G45" i="2"/>
  <c r="I44" i="2"/>
  <c r="G44" i="2"/>
  <c r="I42" i="2"/>
  <c r="G42" i="2"/>
  <c r="I38" i="2"/>
  <c r="G38" i="2"/>
  <c r="I34" i="2"/>
  <c r="G34" i="2"/>
  <c r="I33" i="2"/>
  <c r="G33" i="2"/>
  <c r="I31" i="2"/>
  <c r="G31" i="2"/>
  <c r="I27" i="2"/>
  <c r="G27" i="2"/>
  <c r="G57" i="2" l="1"/>
  <c r="F94" i="2"/>
  <c r="I57" i="2"/>
  <c r="G94" i="2"/>
  <c r="F7" i="2" l="1"/>
  <c r="F8" i="2" l="1"/>
  <c r="F9" i="2"/>
  <c r="S57" i="5" l="1"/>
  <c r="U57" i="5"/>
  <c r="T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W57" i="5"/>
  <c r="V57" i="5"/>
  <c r="F80" i="9"/>
  <c r="G80" i="9"/>
  <c r="V58" i="5" l="1"/>
  <c r="F81" i="9"/>
  <c r="C7" i="2" l="1"/>
  <c r="B8" i="2" l="1"/>
  <c r="B9" i="2"/>
  <c r="F6" i="3" l="1"/>
  <c r="L23" i="3" l="1"/>
  <c r="H23" i="3"/>
  <c r="K22" i="3"/>
  <c r="G22" i="3"/>
  <c r="G23" i="3"/>
  <c r="J22" i="3"/>
  <c r="J23" i="3"/>
  <c r="F23" i="3"/>
  <c r="I22" i="3"/>
  <c r="I23" i="3"/>
  <c r="L22" i="3"/>
  <c r="H22" i="3"/>
  <c r="K23" i="3"/>
  <c r="F22" i="3"/>
  <c r="U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J81" i="9" l="1"/>
  <c r="N81" i="9"/>
  <c r="R81" i="9"/>
  <c r="H81" i="9"/>
  <c r="L81" i="9"/>
  <c r="P81" i="9"/>
  <c r="T81" i="9"/>
  <c r="F58" i="5"/>
  <c r="H58" i="5"/>
  <c r="J58" i="5"/>
  <c r="N58" i="5"/>
  <c r="P58" i="5"/>
  <c r="R58" i="5"/>
  <c r="T58" i="5"/>
  <c r="L58" i="5"/>
</calcChain>
</file>

<file path=xl/sharedStrings.xml><?xml version="1.0" encoding="utf-8"?>
<sst xmlns="http://schemas.openxmlformats.org/spreadsheetml/2006/main" count="617" uniqueCount="162">
  <si>
    <t>FACULTAD</t>
  </si>
  <si>
    <t>COD</t>
  </si>
  <si>
    <t>PROGRAMA</t>
  </si>
  <si>
    <t>I SEMESTRE</t>
  </si>
  <si>
    <t>II SEMESTRE</t>
  </si>
  <si>
    <t>Bellas Artes y Humanidades</t>
  </si>
  <si>
    <t>Licenciatura en Artes Visuales</t>
  </si>
  <si>
    <t>Licenciatura en Filosofía (Nocturno)</t>
  </si>
  <si>
    <t>Licenciatura en Música</t>
  </si>
  <si>
    <t>Ciencias Ambientales</t>
  </si>
  <si>
    <t>Administración del Medio Ambiente</t>
  </si>
  <si>
    <t>AG</t>
  </si>
  <si>
    <t>Técnico Profesional en Procesos del Turismo Sostenible (por ciclos propedéuticos)</t>
  </si>
  <si>
    <t>DT</t>
  </si>
  <si>
    <t>Técnico Profesional en Procesos del Turismo Sostenible (por ciclos propedéuticos) en Articulación</t>
  </si>
  <si>
    <t>Ciencias Básicas</t>
  </si>
  <si>
    <t>Licenciatura en Matemáticas y Física</t>
  </si>
  <si>
    <t>Ciencias de la Educación</t>
  </si>
  <si>
    <t>Licenciatura en Comunicación e Informática Educativa</t>
  </si>
  <si>
    <t>Licenciatura en Español y Literatura (Nocturno)</t>
  </si>
  <si>
    <t>DN</t>
  </si>
  <si>
    <t>Licenciatura en Español y Literatura (CERES Quinchía - Risaralda)</t>
  </si>
  <si>
    <t>Licenciatura en Etnoeducación y Desarrollo Comunitario</t>
  </si>
  <si>
    <t>Licenciatura en Pedagogía Infantil</t>
  </si>
  <si>
    <t>AW</t>
  </si>
  <si>
    <t>Licenciatura en Pedagogía Infantil (CERES Mistrató - Risaralda)</t>
  </si>
  <si>
    <t>Ciencias de la Salud</t>
  </si>
  <si>
    <t>Ciencias del Deporte y la Recreación</t>
  </si>
  <si>
    <t>Fisioterapia y Kinesiología</t>
  </si>
  <si>
    <t>Medicina</t>
  </si>
  <si>
    <t>Medicina Veterinaria y Zootecnia</t>
  </si>
  <si>
    <t>Tecnología en Atención Prehospitalaria</t>
  </si>
  <si>
    <t>Ingeniería Industrial</t>
  </si>
  <si>
    <t>Ingeniería Industrial (Nocturno)</t>
  </si>
  <si>
    <t>Ingeniería Mecánica</t>
  </si>
  <si>
    <t>Ingenierías Eléctrica, Electrónica, Física y Ciencias de la Computación</t>
  </si>
  <si>
    <t>Ingeniería de Sistemas y Computación</t>
  </si>
  <si>
    <t>Ingeniería de Sistemas y Computación (Nocturno)</t>
  </si>
  <si>
    <t>Ingeniería Eléctrica</t>
  </si>
  <si>
    <t>Ingeniería Electrónica (Nocturno)</t>
  </si>
  <si>
    <t>Ingeniería Física</t>
  </si>
  <si>
    <t>Administración Industrial</t>
  </si>
  <si>
    <t>Química Industrial</t>
  </si>
  <si>
    <t>Técnico Profesional en Mecatrónica (por ciclos propedéuticos)</t>
  </si>
  <si>
    <t>DJ</t>
  </si>
  <si>
    <t>Técnico Profesional en Mecatrónica (por ciclos propedéuticos) en Articulación</t>
  </si>
  <si>
    <t>DL</t>
  </si>
  <si>
    <t>Técnico Profesional en Procesos Agroindustriales (por ciclos propedéuticos) en Articulación</t>
  </si>
  <si>
    <t>Tecnología Eléctrica</t>
  </si>
  <si>
    <t>Tecnología Industrial</t>
  </si>
  <si>
    <t>AC</t>
  </si>
  <si>
    <t>Tecnología Industrial (CERES Quinchía - Risaralda)</t>
  </si>
  <si>
    <t>Tecnología Mecánica</t>
  </si>
  <si>
    <t>Tecnología Química</t>
  </si>
  <si>
    <t>TOTAL</t>
  </si>
  <si>
    <t>RÉGIMEN ESPECIAL</t>
  </si>
  <si>
    <t>I</t>
  </si>
  <si>
    <t>II</t>
  </si>
  <si>
    <t>Deportistas de alto rendimiento</t>
  </si>
  <si>
    <t>Desplazados por la violencia</t>
  </si>
  <si>
    <t>Minorías étnicas</t>
  </si>
  <si>
    <t>Reinsertados</t>
  </si>
  <si>
    <t>Licenciatura en Filosofía (Diurno)</t>
  </si>
  <si>
    <t>BH</t>
  </si>
  <si>
    <t>Licenciatura en Pedagogía Infantil (CERES Quinchía - Risaralda)</t>
  </si>
  <si>
    <t>AA</t>
  </si>
  <si>
    <t>Licenciatura en Etnoeducación y Desarrollo Comunitario (CERES Mistrató - Risaralda)</t>
  </si>
  <si>
    <t>AR</t>
  </si>
  <si>
    <t>Licenciatura en Pedagogía Infantil (Extensión San Andrés Islas)</t>
  </si>
  <si>
    <t>SA</t>
  </si>
  <si>
    <t>Ingeniería Industrial (Extensión San Andrés Islas)</t>
  </si>
  <si>
    <t>Ingeniería Mecánica (Nocturno)</t>
  </si>
  <si>
    <t>Química Industrial (Profesionalización)</t>
  </si>
  <si>
    <t>Ingeniería en Mecatrónica (por ciclos propedéuticos)</t>
  </si>
  <si>
    <t>AB</t>
  </si>
  <si>
    <t>Tecnología Industrial (CERES Mistrató - Risaralda)</t>
  </si>
  <si>
    <t>AE</t>
  </si>
  <si>
    <t>Tecnología Industrial (CERES Pueblo Rico - Risaralda)</t>
  </si>
  <si>
    <t>AX</t>
  </si>
  <si>
    <t>Tecnología Industrial (CERES Puerto Carreño - Vichada)</t>
  </si>
  <si>
    <t>BD</t>
  </si>
  <si>
    <t>Ingeniería en Mecatrónica (por ciclos propedéuticos) (CERES Puerto Carreño - Vichada)</t>
  </si>
  <si>
    <t>TOTAL ANUAL</t>
  </si>
  <si>
    <t>BN</t>
  </si>
  <si>
    <t>Tecnología Industrial (CERES Belén de Umbría - Risaralda)</t>
  </si>
  <si>
    <t>SEMESTRE I</t>
  </si>
  <si>
    <t>DY</t>
  </si>
  <si>
    <t>Seleccione Programa Académico</t>
  </si>
  <si>
    <t>SEMESTRE II</t>
  </si>
  <si>
    <t>Seleccione Programa Académico de Pregrado</t>
  </si>
  <si>
    <t>Seleccione Programa Académico de Posgrado</t>
  </si>
  <si>
    <t>Doctorado</t>
  </si>
  <si>
    <t>DC</t>
  </si>
  <si>
    <t>Doctorado en Ciencias Ambientales (Convenio con la Universidad del Valle y la Universidad del Cauca)</t>
  </si>
  <si>
    <t>DB</t>
  </si>
  <si>
    <t>Doctorado en Ciencias Biomédicas</t>
  </si>
  <si>
    <t>DV</t>
  </si>
  <si>
    <t>Doctorado en Ingeniería</t>
  </si>
  <si>
    <t>Maestría</t>
  </si>
  <si>
    <t>Especialización en Medicina Crítica y Cuidado Intensivo</t>
  </si>
  <si>
    <t>Especialización en Medicina Interna</t>
  </si>
  <si>
    <t>Maestría en Administración del Desarrollo Humano y Organizacional</t>
  </si>
  <si>
    <t>Maestría en Administración Económica y Financiera</t>
  </si>
  <si>
    <t>Maestría en Biología Molecular y Biotecnología</t>
  </si>
  <si>
    <t>Maestría en Comunicación Educativa</t>
  </si>
  <si>
    <t>Maestría en Ecotecnología</t>
  </si>
  <si>
    <t>Maestría en Educación</t>
  </si>
  <si>
    <t>Maestría en Enseñanza de la Matemática</t>
  </si>
  <si>
    <t>BK</t>
  </si>
  <si>
    <t>Maestría en Historia</t>
  </si>
  <si>
    <t>AY</t>
  </si>
  <si>
    <t>Maestría en Ingeniería de Sistemas y Computación</t>
  </si>
  <si>
    <t>Maestría en Ingeniería Eléctrica</t>
  </si>
  <si>
    <t>DE</t>
  </si>
  <si>
    <t>Maestría en Ingeniería Mecánica</t>
  </si>
  <si>
    <t>Maestría en Instrumentación Física</t>
  </si>
  <si>
    <t>Maestría en Investigación Operativa y Estadística</t>
  </si>
  <si>
    <t>Especialización</t>
  </si>
  <si>
    <t>DR</t>
  </si>
  <si>
    <t>Especialización en Gerencia del Deporte y la Recreación</t>
  </si>
  <si>
    <t>Especialización en Gerencia en Sistemas de Salud</t>
  </si>
  <si>
    <t>AO</t>
  </si>
  <si>
    <t>Especialización en Logística Empresarial</t>
  </si>
  <si>
    <t>NIVEL</t>
  </si>
  <si>
    <t>ORDEN DE LLAMADO</t>
  </si>
  <si>
    <t>Comunidad Indígena</t>
  </si>
  <si>
    <t>Seleccione un Mecanismo de Excepción</t>
  </si>
  <si>
    <t>Licenciatura en Pedagogía Infantil (CERES Puerto Caldas (Pereira) - Risaralda)</t>
  </si>
  <si>
    <t>Seleccione un programa académico de Pregrado</t>
  </si>
  <si>
    <t>Licenciatura en Música (Colombia Creativa)</t>
  </si>
  <si>
    <t>Licenciatura en Lengua Inglesa</t>
  </si>
  <si>
    <t>ADMITIDOS POR PROGRAMA ACADÉMICO</t>
  </si>
  <si>
    <r>
      <t>Fuente:</t>
    </r>
    <r>
      <rPr>
        <sz val="10"/>
        <rFont val="Calibri"/>
        <family val="2"/>
        <scheme val="minor"/>
      </rPr>
      <t xml:space="preserve"> Base de datos del centro de registro y control académico</t>
    </r>
  </si>
  <si>
    <t>ADMITIDOS POR PROGRAMA ACADÉMICO DE PREGRADO</t>
  </si>
  <si>
    <t>PROGRAMA ACADÉMICO</t>
  </si>
  <si>
    <t>TOTAL
PROGRAMA</t>
  </si>
  <si>
    <t>TOTAL
FACULTAD</t>
  </si>
  <si>
    <t>Tecnología</t>
  </si>
  <si>
    <t>ADMITIDOS POR PROGRAMA ACADÉMICO DE POSGRADO</t>
  </si>
  <si>
    <t>TOTAL DOCTORADO</t>
  </si>
  <si>
    <t>Especialización en Psiquiatría</t>
  </si>
  <si>
    <t>DM</t>
  </si>
  <si>
    <t>Maestría en Filosofía</t>
  </si>
  <si>
    <t>TOTAL MAESTRÍA</t>
  </si>
  <si>
    <t>Especialización en Gestión de la Calidad y Normalización Técnica</t>
  </si>
  <si>
    <t>DX</t>
  </si>
  <si>
    <t>Especialización en Teoría de la Música</t>
  </si>
  <si>
    <t>TOTAL ESPECIALIZACIÓN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</si>
  <si>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Base de datos del centro de registro y control académico</t>
    </r>
  </si>
  <si>
    <r>
      <rPr>
        <b/>
        <sz val="10"/>
        <color indexed="8"/>
        <rFont val="Calibri"/>
        <family val="2"/>
        <scheme val="minor"/>
      </rPr>
      <t xml:space="preserve">Fuente: </t>
    </r>
    <r>
      <rPr>
        <sz val="10"/>
        <color indexed="8"/>
        <rFont val="Calibri"/>
        <family val="2"/>
        <scheme val="minor"/>
      </rPr>
      <t>Base de datos del centro de registro y control académico</t>
    </r>
  </si>
  <si>
    <r>
      <t>Fuente:</t>
    </r>
    <r>
      <rPr>
        <sz val="10"/>
        <rFont val="Calibri"/>
        <family val="2"/>
        <scheme val="minor"/>
      </rPr>
      <t xml:space="preserve"> Base de datos del centro de registro y control académico y boletines estadísticos</t>
    </r>
  </si>
  <si>
    <t>ADMITIDOS EN CADA LLAMADO POR PROGRAMA ACADÉMICO</t>
  </si>
  <si>
    <t>ADMITIDOS SEGÚN ORDEN DE LLAMADO (2012-I)</t>
  </si>
  <si>
    <t>ADMITIDOS SEGÚN ORDEN DE LLAMADO (2012-II)</t>
  </si>
  <si>
    <t>ADMITIDOS POR MECANISMOS DE EXCEPCIÓN (2003-2012)</t>
  </si>
  <si>
    <t>TENDENCIA DE ADMITIDOS POR PROGRAMA ACADÉMICO (2003-2012)</t>
  </si>
  <si>
    <t>CUPOS DISPONIBLES POR PROGRAMA ACADÉMICO (2003-2012)</t>
  </si>
  <si>
    <t>TENDENCIA INSCRITOS</t>
  </si>
  <si>
    <t>TENDENCIA CUPOS</t>
  </si>
  <si>
    <t>Licenciatura en Pedagogía Infantil (CERES Puerto Caldas (Pereira) - Risaralda) *</t>
  </si>
  <si>
    <t>Tecnología Industrial (CERES Belén de Umbría - Risaralda) *</t>
  </si>
  <si>
    <t>* Programas que cuentan con el mismo registro calificado y código SNIES y son ofrecidos en municipios diferentes; se desagregan para efectos de estadísticas.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</si>
</sst>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sz val="2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9" fontId="1" fillId="0" borderId="0"/>
  </cellStyleXfs>
  <cellXfs count="17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5" borderId="0" xfId="0" applyFont="1" applyFill="1" applyProtection="1"/>
    <xf numFmtId="0" fontId="3" fillId="2" borderId="10" xfId="0" applyFont="1" applyFill="1" applyBorder="1" applyProtection="1"/>
    <xf numFmtId="0" fontId="3" fillId="2" borderId="11" xfId="0" applyFont="1" applyFill="1" applyBorder="1" applyProtection="1"/>
    <xf numFmtId="0" fontId="3" fillId="2" borderId="12" xfId="0" applyFont="1" applyFill="1" applyBorder="1" applyProtection="1"/>
    <xf numFmtId="0" fontId="3" fillId="2" borderId="13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0" fontId="3" fillId="2" borderId="14" xfId="0" applyFont="1" applyFill="1" applyBorder="1" applyProtection="1"/>
    <xf numFmtId="0" fontId="3" fillId="2" borderId="0" xfId="0" applyFont="1" applyFill="1" applyBorder="1" applyProtection="1"/>
    <xf numFmtId="0" fontId="3" fillId="2" borderId="15" xfId="0" applyFont="1" applyFill="1" applyBorder="1" applyProtection="1"/>
    <xf numFmtId="0" fontId="3" fillId="2" borderId="16" xfId="0" applyFont="1" applyFill="1" applyBorder="1" applyProtection="1"/>
    <xf numFmtId="0" fontId="3" fillId="2" borderId="17" xfId="0" applyFont="1" applyFill="1" applyBorder="1" applyProtection="1"/>
    <xf numFmtId="0" fontId="3" fillId="5" borderId="0" xfId="0" applyFont="1" applyFill="1"/>
    <xf numFmtId="0" fontId="12" fillId="5" borderId="0" xfId="1" applyFont="1" applyFill="1" applyAlignment="1" applyProtection="1"/>
    <xf numFmtId="0" fontId="13" fillId="5" borderId="0" xfId="0" applyFont="1" applyFill="1"/>
    <xf numFmtId="0" fontId="15" fillId="5" borderId="0" xfId="0" applyFont="1" applyFill="1" applyBorder="1" applyAlignment="1">
      <alignment vertical="center" wrapText="1"/>
    </xf>
    <xf numFmtId="0" fontId="16" fillId="5" borderId="0" xfId="0" applyFont="1" applyFill="1"/>
    <xf numFmtId="0" fontId="4" fillId="5" borderId="0" xfId="0" applyFont="1" applyFill="1"/>
    <xf numFmtId="0" fontId="4" fillId="2" borderId="0" xfId="0" applyFont="1" applyFill="1"/>
    <xf numFmtId="0" fontId="7" fillId="0" borderId="0" xfId="0" applyFont="1" applyAlignment="1">
      <alignment vertical="center"/>
    </xf>
    <xf numFmtId="0" fontId="4" fillId="5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4" fillId="5" borderId="0" xfId="0" applyFont="1" applyFill="1" applyBorder="1"/>
    <xf numFmtId="0" fontId="4" fillId="2" borderId="0" xfId="0" applyFont="1" applyFill="1" applyBorder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right" vertical="center"/>
    </xf>
    <xf numFmtId="0" fontId="17" fillId="5" borderId="0" xfId="0" applyFont="1" applyFill="1"/>
    <xf numFmtId="0" fontId="17" fillId="2" borderId="0" xfId="0" applyFont="1" applyFill="1"/>
    <xf numFmtId="0" fontId="17" fillId="0" borderId="0" xfId="0" applyFont="1"/>
    <xf numFmtId="3" fontId="4" fillId="0" borderId="8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3" fontId="10" fillId="5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3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0" xfId="0" applyFont="1" applyAlignment="1"/>
    <xf numFmtId="0" fontId="14" fillId="5" borderId="0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vertical="center"/>
    </xf>
    <xf numFmtId="0" fontId="16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18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10" fillId="5" borderId="2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3" fontId="10" fillId="5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10" fillId="5" borderId="8" xfId="0" applyNumberFormat="1" applyFont="1" applyFill="1" applyBorder="1" applyAlignment="1">
      <alignment horizontal="center" vertical="center" wrapText="1"/>
    </xf>
    <xf numFmtId="3" fontId="10" fillId="5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5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1" fillId="0" borderId="0" xfId="0" applyFont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3" fontId="10" fillId="5" borderId="2" xfId="0" applyNumberFormat="1" applyFont="1" applyFill="1" applyBorder="1" applyAlignment="1">
      <alignment horizontal="center" vertical="center"/>
    </xf>
    <xf numFmtId="3" fontId="10" fillId="5" borderId="7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left" vertical="center" wrapText="1"/>
    </xf>
    <xf numFmtId="0" fontId="3" fillId="6" borderId="21" xfId="0" applyFont="1" applyFill="1" applyBorder="1" applyAlignment="1">
      <alignment horizontal="left" vertical="center" wrapText="1"/>
    </xf>
    <xf numFmtId="0" fontId="3" fillId="6" borderId="22" xfId="0" applyFont="1" applyFill="1" applyBorder="1" applyAlignment="1">
      <alignment horizontal="left" vertical="center" wrapText="1"/>
    </xf>
  </cellXfs>
  <cellStyles count="5">
    <cellStyle name="Hipervínculo" xfId="1" builtinId="8"/>
    <cellStyle name="Normal" xfId="0" builtinId="0"/>
    <cellStyle name="Normal 2" xfId="2"/>
    <cellStyle name="Normal 3" xfId="3"/>
    <cellStyle name="Porcentu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988407699037624E-2"/>
          <c:y val="5.4919230769230762E-2"/>
          <c:w val="0.89745603674540686"/>
          <c:h val="0.79472606837606852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78488959005348E-2"/>
                  <c:y val="-4.6296318798638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570319139445672E-2"/>
                  <c:y val="-4.0123476292153376E-2"/>
                </c:manualLayout>
              </c:layout>
              <c:spPr/>
              <c:txPr>
                <a:bodyPr/>
                <a:lstStyle/>
                <a:p>
                  <a:pPr>
                    <a:defRPr sz="1400" b="1" cap="all" spc="0">
                      <a:ln w="9000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>
                        <a:reflection blurRad="12700" stA="28000" endPos="45000" dist="1000" dir="5400000" sy="-100000" algn="bl" rotWithShape="0"/>
                      </a:effectLst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Admitidos!$C$8:$C$9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Admitidos!$B$8:$B$9</c:f>
              <c:numCache>
                <c:formatCode>General</c:formatCode>
                <c:ptCount val="2"/>
                <c:pt idx="0">
                  <c:v>81</c:v>
                </c:pt>
                <c:pt idx="1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4895104"/>
        <c:axId val="106152512"/>
        <c:axId val="0"/>
      </c:bar3DChart>
      <c:catAx>
        <c:axId val="9489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06152512"/>
        <c:crosses val="autoZero"/>
        <c:auto val="1"/>
        <c:lblAlgn val="ctr"/>
        <c:lblOffset val="100"/>
        <c:noMultiLvlLbl val="0"/>
      </c:catAx>
      <c:valAx>
        <c:axId val="10615251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200" b="1" i="0" u="none" strike="noStrike" kern="1200" cap="all" spc="0" baseline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94895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262731481481481E-2"/>
          <c:y val="4.9378205128205115E-2"/>
          <c:w val="0.92823194444444457"/>
          <c:h val="0.79879358974358983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Admitidos!$G$8:$G$9</c:f>
              <c:strCache>
                <c:ptCount val="1"/>
                <c:pt idx="0">
                  <c:v>SEMESTRE I SEMESTRE II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0438133194038706E-2"/>
                  <c:y val="-3.4364242571506033E-2"/>
                </c:manualLayout>
              </c:layout>
              <c:spPr/>
              <c:txPr>
                <a:bodyPr/>
                <a:lstStyle/>
                <a:p>
                  <a:pPr algn="ctr" rtl="0">
                    <a:defRPr lang="es-CO" sz="1400" b="1" i="0" u="none" strike="noStrike" kern="1200" cap="none" spc="0" baseline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475648148148148E-2"/>
                  <c:y val="-4.2328205128205128E-2"/>
                </c:manualLayout>
              </c:layout>
              <c:spPr/>
              <c:txPr>
                <a:bodyPr/>
                <a:lstStyle/>
                <a:p>
                  <a:pPr algn="ctr" rtl="0">
                    <a:defRPr lang="es-CO" sz="1400" b="1" i="0" u="none" strike="noStrike" kern="1200" cap="all" spc="0" baseline="0">
                      <a:ln w="9000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>
                        <a:reflection blurRad="12700" stA="28000" endPos="45000" dist="1000" dir="5400000" sy="-100000" algn="bl" rotWithShape="0"/>
                      </a:effectLst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Admitidos!$G$8:$G$9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Admitidos!$F$8:$F$9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3349120"/>
        <c:axId val="106155968"/>
        <c:axId val="0"/>
      </c:bar3DChart>
      <c:catAx>
        <c:axId val="11334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06155968"/>
        <c:crosses val="autoZero"/>
        <c:auto val="1"/>
        <c:lblAlgn val="ctr"/>
        <c:lblOffset val="100"/>
        <c:noMultiLvlLbl val="0"/>
      </c:catAx>
      <c:valAx>
        <c:axId val="106155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200" b="1" i="0" u="none" strike="noStrike" kern="1200" cap="all" spc="0" baseline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33491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669023514917776E-2"/>
          <c:y val="5.706000291630213E-2"/>
          <c:w val="0.9439566929133858"/>
          <c:h val="0.809760863225430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Llamados!$E$22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Llamados!$F$21:$L$21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Llamados!$F$22:$L$22</c:f>
              <c:numCache>
                <c:formatCode>General</c:formatCode>
                <c:ptCount val="7"/>
                <c:pt idx="0">
                  <c:v>44</c:v>
                </c:pt>
                <c:pt idx="1">
                  <c:v>41</c:v>
                </c:pt>
                <c:pt idx="2">
                  <c:v>18</c:v>
                </c:pt>
                <c:pt idx="3">
                  <c:v>30</c:v>
                </c:pt>
                <c:pt idx="4">
                  <c:v>25</c:v>
                </c:pt>
                <c:pt idx="5">
                  <c:v>12</c:v>
                </c:pt>
                <c:pt idx="6">
                  <c:v>17</c:v>
                </c:pt>
              </c:numCache>
            </c:numRef>
          </c:val>
        </c:ser>
        <c:ser>
          <c:idx val="1"/>
          <c:order val="1"/>
          <c:tx>
            <c:strRef>
              <c:f>Llamados!$E$23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204081632653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64336181084937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64336181084934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64336181084927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8154643020220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64336181084934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20408163265306E-2"/>
                  <c:y val="4.6296154728231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Llamados!$F$21:$L$21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Llamados!$F$23:$L$23</c:f>
              <c:numCache>
                <c:formatCode>General</c:formatCode>
                <c:ptCount val="7"/>
                <c:pt idx="0">
                  <c:v>46</c:v>
                </c:pt>
                <c:pt idx="1">
                  <c:v>19</c:v>
                </c:pt>
                <c:pt idx="2">
                  <c:v>0</c:v>
                </c:pt>
                <c:pt idx="3">
                  <c:v>24</c:v>
                </c:pt>
                <c:pt idx="4">
                  <c:v>23</c:v>
                </c:pt>
                <c:pt idx="5">
                  <c:v>13</c:v>
                </c:pt>
                <c:pt idx="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3479680"/>
        <c:axId val="107340928"/>
        <c:axId val="0"/>
      </c:bar3DChart>
      <c:catAx>
        <c:axId val="11347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07340928"/>
        <c:crosses val="autoZero"/>
        <c:auto val="1"/>
        <c:lblAlgn val="ctr"/>
        <c:lblOffset val="100"/>
        <c:noMultiLvlLbl val="0"/>
      </c:catAx>
      <c:valAx>
        <c:axId val="10734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1347968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82625836948952813"/>
          <c:y val="6.7742357448037444E-2"/>
          <c:w val="0.13632666452407735"/>
          <c:h val="0.15105538992092007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150920461188837E-2"/>
          <c:y val="5.1840019818349459E-2"/>
          <c:w val="0.94215211107584673"/>
          <c:h val="0.705528272942124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Minorías!$C$25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dLbl>
              <c:idx val="8"/>
              <c:layout>
                <c:manualLayout>
                  <c:x val="-1.6161614104941728E-3"/>
                  <c:y val="1.26183007090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Minorías!$D$24:$M$24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Minorías!$D$25:$M$25</c:f>
              <c:numCache>
                <c:formatCode>General</c:formatCode>
                <c:ptCount val="10"/>
                <c:pt idx="0">
                  <c:v>15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10</c:v>
                </c:pt>
                <c:pt idx="5">
                  <c:v>14</c:v>
                </c:pt>
                <c:pt idx="6">
                  <c:v>13</c:v>
                </c:pt>
                <c:pt idx="7">
                  <c:v>13</c:v>
                </c:pt>
                <c:pt idx="8">
                  <c:v>25</c:v>
                </c:pt>
                <c:pt idx="9">
                  <c:v>37</c:v>
                </c:pt>
              </c:numCache>
            </c:numRef>
          </c:val>
        </c:ser>
        <c:ser>
          <c:idx val="1"/>
          <c:order val="1"/>
          <c:tx>
            <c:strRef>
              <c:f>Minorías!$C$26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464645641976202E-3"/>
                  <c:y val="4.2061002363364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8484842314821626E-3"/>
                  <c:y val="7.711094687393013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8484842314821626E-3"/>
                  <c:y val="-7.711094687393013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32322820988049E-3"/>
                  <c:y val="8.41220047267293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323228209881084E-3"/>
                  <c:y val="-7.711094687393013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23232282098799E-3"/>
                  <c:y val="8.41220047267293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6161614104940542E-3"/>
                  <c:y val="8.41220047267293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Minorías!$D$24:$M$24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Minorías!$D$26:$M$26</c:f>
              <c:numCache>
                <c:formatCode>General</c:formatCode>
                <c:ptCount val="10"/>
                <c:pt idx="0">
                  <c:v>6</c:v>
                </c:pt>
                <c:pt idx="1">
                  <c:v>1</c:v>
                </c:pt>
                <c:pt idx="2">
                  <c:v>5</c:v>
                </c:pt>
                <c:pt idx="3">
                  <c:v>14</c:v>
                </c:pt>
                <c:pt idx="4">
                  <c:v>13</c:v>
                </c:pt>
                <c:pt idx="5">
                  <c:v>10</c:v>
                </c:pt>
                <c:pt idx="6">
                  <c:v>18</c:v>
                </c:pt>
                <c:pt idx="7">
                  <c:v>12</c:v>
                </c:pt>
                <c:pt idx="8">
                  <c:v>48</c:v>
                </c:pt>
                <c:pt idx="9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3554944"/>
        <c:axId val="107347264"/>
        <c:axId val="0"/>
      </c:bar3DChart>
      <c:catAx>
        <c:axId val="1135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07347264"/>
        <c:crosses val="autoZero"/>
        <c:auto val="1"/>
        <c:lblAlgn val="ctr"/>
        <c:lblOffset val="100"/>
        <c:noMultiLvlLbl val="0"/>
      </c:catAx>
      <c:valAx>
        <c:axId val="10734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2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355494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4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33694980202659003"/>
          <c:y val="0.88677608709475719"/>
          <c:w val="0.32933271876780801"/>
          <c:h val="9.6399511959896989E-2"/>
        </c:manualLayout>
      </c:layout>
      <c:overlay val="0"/>
      <c:txPr>
        <a:bodyPr/>
        <a:lstStyle/>
        <a:p>
          <a:pPr>
            <a:defRPr sz="1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159956230255081E-2"/>
          <c:y val="5.5145237717768497E-2"/>
          <c:w val="0.88478582828443275"/>
          <c:h val="0.816144726875583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Cupos!$E$24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Cupos!$F$23:$O$23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Cupos!$F$24:$O$24</c:f>
              <c:numCache>
                <c:formatCode>General</c:formatCode>
                <c:ptCount val="10"/>
                <c:pt idx="0">
                  <c:v>76</c:v>
                </c:pt>
                <c:pt idx="1">
                  <c:v>77</c:v>
                </c:pt>
                <c:pt idx="2">
                  <c:v>86</c:v>
                </c:pt>
                <c:pt idx="3">
                  <c:v>81</c:v>
                </c:pt>
                <c:pt idx="4">
                  <c:v>78</c:v>
                </c:pt>
                <c:pt idx="5">
                  <c:v>83</c:v>
                </c:pt>
                <c:pt idx="6">
                  <c:v>82</c:v>
                </c:pt>
                <c:pt idx="7">
                  <c:v>81</c:v>
                </c:pt>
                <c:pt idx="8">
                  <c:v>82</c:v>
                </c:pt>
                <c:pt idx="9">
                  <c:v>81</c:v>
                </c:pt>
              </c:numCache>
            </c:numRef>
          </c:val>
        </c:ser>
        <c:ser>
          <c:idx val="1"/>
          <c:order val="1"/>
          <c:tx>
            <c:strRef>
              <c:f>Cupos!$E$25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4245917387127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1232788984950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68491834774250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04098623118748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0409862311879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68491834774246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4040986231187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12327889849494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40409862311879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404098623118702E-3"/>
                  <c:y val="-1.964964796093117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b" anchorCtr="1"/>
              <a:lstStyle/>
              <a:p>
                <a:pPr>
                  <a:defRPr sz="12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Cupos!$F$23:$O$23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Cupos!$F$25:$O$25</c:f>
              <c:numCache>
                <c:formatCode>General</c:formatCode>
                <c:ptCount val="10"/>
                <c:pt idx="0">
                  <c:v>81</c:v>
                </c:pt>
                <c:pt idx="1">
                  <c:v>86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84</c:v>
                </c:pt>
                <c:pt idx="8">
                  <c:v>81</c:v>
                </c:pt>
                <c:pt idx="9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9144320"/>
        <c:axId val="114512384"/>
        <c:axId val="0"/>
      </c:bar3DChart>
      <c:catAx>
        <c:axId val="4914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14512384"/>
        <c:crosses val="autoZero"/>
        <c:auto val="1"/>
        <c:lblAlgn val="ctr"/>
        <c:lblOffset val="100"/>
        <c:noMultiLvlLbl val="0"/>
      </c:catAx>
      <c:valAx>
        <c:axId val="114512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49144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89476775057296509"/>
          <c:y val="6.8216808469411125E-2"/>
          <c:w val="0.10267060997778736"/>
          <c:h val="0.17580744529120354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5" dropStyle="combo" dx="16" fmlaLink="$C$6" fmlaRange="CONVENCIONES!$B$1:$B$30" noThreeD="1" val="0"/>
</file>

<file path=xl/ctrlProps/ctrlProp2.xml><?xml version="1.0" encoding="utf-8"?>
<formControlPr xmlns="http://schemas.microsoft.com/office/spreadsheetml/2009/9/main" objectType="Drop" dropLines="15" dropStyle="combo" dx="16" fmlaLink="$F$6" fmlaRange="CONVENCIONES!$E$1:$E$25" noThreeD="1" val="0"/>
</file>

<file path=xl/ctrlProps/ctrlProp3.xml><?xml version="1.0" encoding="utf-8"?>
<formControlPr xmlns="http://schemas.microsoft.com/office/spreadsheetml/2009/9/main" objectType="Drop" dropLines="15" dropStyle="combo" dx="16" fmlaLink="$E$6" fmlaRange="CONVENCIONES!$B$1:$B$30" noThreeD="1" val="0"/>
</file>

<file path=xl/ctrlProps/ctrlProp4.xml><?xml version="1.0" encoding="utf-8"?>
<formControlPr xmlns="http://schemas.microsoft.com/office/spreadsheetml/2009/9/main" objectType="Drop" dropLines="5" dropStyle="combo" dx="16" fmlaLink="$H$6" fmlaRange="$C$29:$C$33" noThreeD="1" val="0"/>
</file>

<file path=xl/ctrlProps/ctrlProp5.xml><?xml version="1.0" encoding="utf-8"?>
<formControlPr xmlns="http://schemas.microsoft.com/office/spreadsheetml/2009/9/main" objectType="Drop" dropLines="15" dropStyle="combo" dx="16" fmlaLink="$F$7" fmlaRange="CONVENCIONES!$E$33:$E$82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inor&#237;as!A1"/><Relationship Id="rId2" Type="http://schemas.openxmlformats.org/officeDocument/2006/relationships/hyperlink" Target="#Llamados!A1"/><Relationship Id="rId1" Type="http://schemas.openxmlformats.org/officeDocument/2006/relationships/hyperlink" Target="#Admitidos!A1"/><Relationship Id="rId6" Type="http://schemas.openxmlformats.org/officeDocument/2006/relationships/image" Target="../media/image1.jpeg"/><Relationship Id="rId5" Type="http://schemas.openxmlformats.org/officeDocument/2006/relationships/hyperlink" Target="#Cupos!A1"/><Relationship Id="rId4" Type="http://schemas.openxmlformats.org/officeDocument/2006/relationships/hyperlink" Target="#Tendencia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Tendencia!A1"/><Relationship Id="rId3" Type="http://schemas.openxmlformats.org/officeDocument/2006/relationships/hyperlink" Target="#Contenido!A1"/><Relationship Id="rId7" Type="http://schemas.openxmlformats.org/officeDocument/2006/relationships/hyperlink" Target="#Minor&#237;as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Llamados!A1"/><Relationship Id="rId5" Type="http://schemas.openxmlformats.org/officeDocument/2006/relationships/hyperlink" Target="#Admitidos!A1"/><Relationship Id="rId4" Type="http://schemas.openxmlformats.org/officeDocument/2006/relationships/image" Target="../media/image2.png"/><Relationship Id="rId9" Type="http://schemas.openxmlformats.org/officeDocument/2006/relationships/hyperlink" Target="#Cupos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Admitidos!A1"/><Relationship Id="rId7" Type="http://schemas.openxmlformats.org/officeDocument/2006/relationships/hyperlink" Target="#Cupos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6" Type="http://schemas.openxmlformats.org/officeDocument/2006/relationships/hyperlink" Target="#Tendencia!A1"/><Relationship Id="rId5" Type="http://schemas.openxmlformats.org/officeDocument/2006/relationships/hyperlink" Target="#Minor&#237;as!A1"/><Relationship Id="rId4" Type="http://schemas.openxmlformats.org/officeDocument/2006/relationships/hyperlink" Target="#Llamados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Cupos!A1"/><Relationship Id="rId3" Type="http://schemas.openxmlformats.org/officeDocument/2006/relationships/image" Target="../media/image2.png"/><Relationship Id="rId7" Type="http://schemas.openxmlformats.org/officeDocument/2006/relationships/hyperlink" Target="#Tendencia!A1"/><Relationship Id="rId2" Type="http://schemas.openxmlformats.org/officeDocument/2006/relationships/hyperlink" Target="#Contenido!A1"/><Relationship Id="rId1" Type="http://schemas.openxmlformats.org/officeDocument/2006/relationships/chart" Target="../charts/chart4.xml"/><Relationship Id="rId6" Type="http://schemas.openxmlformats.org/officeDocument/2006/relationships/hyperlink" Target="#Minor&#237;as!A1"/><Relationship Id="rId5" Type="http://schemas.openxmlformats.org/officeDocument/2006/relationships/hyperlink" Target="#Llamados!A1"/><Relationship Id="rId4" Type="http://schemas.openxmlformats.org/officeDocument/2006/relationships/hyperlink" Target="#Admitidos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Admitidos!A1"/><Relationship Id="rId7" Type="http://schemas.openxmlformats.org/officeDocument/2006/relationships/hyperlink" Target="#Cupos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6" Type="http://schemas.openxmlformats.org/officeDocument/2006/relationships/hyperlink" Target="#Tendencia!A1"/><Relationship Id="rId5" Type="http://schemas.openxmlformats.org/officeDocument/2006/relationships/hyperlink" Target="#Minor&#237;as!A1"/><Relationship Id="rId4" Type="http://schemas.openxmlformats.org/officeDocument/2006/relationships/hyperlink" Target="#Llamados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hyperlink" Target="#Admitidos!A1"/><Relationship Id="rId7" Type="http://schemas.openxmlformats.org/officeDocument/2006/relationships/hyperlink" Target="#Cupos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6" Type="http://schemas.openxmlformats.org/officeDocument/2006/relationships/hyperlink" Target="#Tendencia!A1"/><Relationship Id="rId5" Type="http://schemas.openxmlformats.org/officeDocument/2006/relationships/hyperlink" Target="#Minor&#237;as!A1"/><Relationship Id="rId4" Type="http://schemas.openxmlformats.org/officeDocument/2006/relationships/hyperlink" Target="#Llamado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1304926</xdr:colOff>
      <xdr:row>13</xdr:row>
      <xdr:rowOff>38100</xdr:rowOff>
    </xdr:from>
    <xdr:to>
      <xdr:col>3</xdr:col>
      <xdr:colOff>438150</xdr:colOff>
      <xdr:row>28</xdr:row>
      <xdr:rowOff>104775</xdr:rowOff>
    </xdr:to>
    <xdr:sp macro="" textlink="">
      <xdr:nvSpPr>
        <xdr:cNvPr id="9" name="8 Rectángulo redondeado"/>
        <xdr:cNvSpPr/>
      </xdr:nvSpPr>
      <xdr:spPr>
        <a:xfrm>
          <a:off x="1362076" y="2181225"/>
          <a:ext cx="6829424" cy="2495550"/>
        </a:xfrm>
        <a:prstGeom prst="roundRect">
          <a:avLst/>
        </a:prstGeom>
        <a:solidFill>
          <a:schemeClr val="bg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twoCellAnchor>
  <xdr:twoCellAnchor editAs="absolute">
    <xdr:from>
      <xdr:col>2</xdr:col>
      <xdr:colOff>144782</xdr:colOff>
      <xdr:row>16</xdr:row>
      <xdr:rowOff>57689</xdr:rowOff>
    </xdr:from>
    <xdr:to>
      <xdr:col>2</xdr:col>
      <xdr:colOff>3154004</xdr:colOff>
      <xdr:row>18</xdr:row>
      <xdr:rowOff>14044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849757" y="2686589"/>
          <a:ext cx="3009222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ADMITIDOS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POR PROGRAMA ACADÉMICO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144782</xdr:colOff>
      <xdr:row>18</xdr:row>
      <xdr:rowOff>90892</xdr:rowOff>
    </xdr:from>
    <xdr:to>
      <xdr:col>2</xdr:col>
      <xdr:colOff>4410886</xdr:colOff>
      <xdr:row>20</xdr:row>
      <xdr:rowOff>47247</xdr:rowOff>
    </xdr:to>
    <xdr:sp macro="" textlink="">
      <xdr:nvSpPr>
        <xdr:cNvPr id="5" name="4 Rectángulo">
          <a:hlinkClick xmlns:r="http://schemas.openxmlformats.org/officeDocument/2006/relationships" r:id="rId2"/>
        </xdr:cNvPr>
        <xdr:cNvSpPr/>
      </xdr:nvSpPr>
      <xdr:spPr>
        <a:xfrm>
          <a:off x="1849757" y="3043642"/>
          <a:ext cx="426610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ADMITIDOS EN CADA LLAMADO POR PROGRAMA ACADÉMICO</a:t>
          </a:r>
        </a:p>
      </xdr:txBody>
    </xdr:sp>
    <xdr:clientData/>
  </xdr:twoCellAnchor>
  <xdr:twoCellAnchor editAs="absolute">
    <xdr:from>
      <xdr:col>2</xdr:col>
      <xdr:colOff>144782</xdr:colOff>
      <xdr:row>20</xdr:row>
      <xdr:rowOff>124095</xdr:rowOff>
    </xdr:from>
    <xdr:to>
      <xdr:col>2</xdr:col>
      <xdr:colOff>4362475</xdr:colOff>
      <xdr:row>22</xdr:row>
      <xdr:rowOff>80450</xdr:rowOff>
    </xdr:to>
    <xdr:sp macro="" textlink="">
      <xdr:nvSpPr>
        <xdr:cNvPr id="6" name="5 Rectángulo">
          <a:hlinkClick xmlns:r="http://schemas.openxmlformats.org/officeDocument/2006/relationships" r:id="rId3"/>
        </xdr:cNvPr>
        <xdr:cNvSpPr/>
      </xdr:nvSpPr>
      <xdr:spPr>
        <a:xfrm>
          <a:off x="1849757" y="3400695"/>
          <a:ext cx="4217693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ADMITIDOS POR MECANISMOS DE EXCEPCIÓN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(2003 - 2012)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144782</xdr:colOff>
      <xdr:row>22</xdr:row>
      <xdr:rowOff>157298</xdr:rowOff>
    </xdr:from>
    <xdr:to>
      <xdr:col>2</xdr:col>
      <xdr:colOff>5043624</xdr:colOff>
      <xdr:row>24</xdr:row>
      <xdr:rowOff>113653</xdr:rowOff>
    </xdr:to>
    <xdr:sp macro="" textlink="">
      <xdr:nvSpPr>
        <xdr:cNvPr id="7" name="6 Rectángulo">
          <a:hlinkClick xmlns:r="http://schemas.openxmlformats.org/officeDocument/2006/relationships" r:id="rId4"/>
        </xdr:cNvPr>
        <xdr:cNvSpPr/>
      </xdr:nvSpPr>
      <xdr:spPr>
        <a:xfrm>
          <a:off x="1849757" y="3757748"/>
          <a:ext cx="4898842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TENDENCIA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DE ADMITIDOS POR PROGRAMA ACADÉMICO (2003 - 2012)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144782</xdr:colOff>
      <xdr:row>25</xdr:row>
      <xdr:rowOff>28575</xdr:rowOff>
    </xdr:from>
    <xdr:to>
      <xdr:col>2</xdr:col>
      <xdr:colOff>4657749</xdr:colOff>
      <xdr:row>26</xdr:row>
      <xdr:rowOff>146855</xdr:rowOff>
    </xdr:to>
    <xdr:sp macro="" textlink="">
      <xdr:nvSpPr>
        <xdr:cNvPr id="8" name="7 Rectángulo">
          <a:hlinkClick xmlns:r="http://schemas.openxmlformats.org/officeDocument/2006/relationships" r:id="rId5"/>
        </xdr:cNvPr>
        <xdr:cNvSpPr/>
      </xdr:nvSpPr>
      <xdr:spPr>
        <a:xfrm>
          <a:off x="1849757" y="4114800"/>
          <a:ext cx="4512967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TENDENCIA DE </a:t>
          </a:r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CUPOS POR PROGRAMA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ACADÉMICO (2003 - 2012)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1000125</xdr:colOff>
      <xdr:row>12</xdr:row>
      <xdr:rowOff>19050</xdr:rowOff>
    </xdr:from>
    <xdr:to>
      <xdr:col>2</xdr:col>
      <xdr:colOff>5362575</xdr:colOff>
      <xdr:row>14</xdr:row>
      <xdr:rowOff>38100</xdr:rowOff>
    </xdr:to>
    <xdr:sp macro="" textlink="">
      <xdr:nvSpPr>
        <xdr:cNvPr id="10" name="9 Rectángulo redondeado"/>
        <xdr:cNvSpPr/>
      </xdr:nvSpPr>
      <xdr:spPr>
        <a:xfrm>
          <a:off x="2705100" y="2000250"/>
          <a:ext cx="4362450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ADMITIDOS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 Y  CUPOS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oneCellAnchor>
    <xdr:from>
      <xdr:col>2</xdr:col>
      <xdr:colOff>3384949</xdr:colOff>
      <xdr:row>4</xdr:row>
      <xdr:rowOff>0</xdr:rowOff>
    </xdr:from>
    <xdr:ext cx="4292201" cy="405432"/>
    <xdr:sp macro="" textlink="">
      <xdr:nvSpPr>
        <xdr:cNvPr id="19" name="18 Rectángulo"/>
        <xdr:cNvSpPr/>
      </xdr:nvSpPr>
      <xdr:spPr>
        <a:xfrm>
          <a:off x="5089924" y="666750"/>
          <a:ext cx="429220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CAPÍTULO</a:t>
          </a:r>
          <a:r>
            <a:rPr lang="es-ES" sz="20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2. POBLACIÓN ESTUDIANTIL</a:t>
          </a:r>
          <a:endParaRPr lang="es-ES" sz="2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oneCellAnchor>
    <xdr:from>
      <xdr:col>2</xdr:col>
      <xdr:colOff>4939465</xdr:colOff>
      <xdr:row>6</xdr:row>
      <xdr:rowOff>85725</xdr:rowOff>
    </xdr:from>
    <xdr:ext cx="2743636" cy="405432"/>
    <xdr:sp macro="" textlink="">
      <xdr:nvSpPr>
        <xdr:cNvPr id="20" name="19 Rectángulo"/>
        <xdr:cNvSpPr/>
      </xdr:nvSpPr>
      <xdr:spPr>
        <a:xfrm>
          <a:off x="6644440" y="1076325"/>
          <a:ext cx="2743636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--ADMITIDOS Y CUPOS--</a:t>
          </a:r>
        </a:p>
      </xdr:txBody>
    </xdr:sp>
    <xdr:clientData/>
  </xdr:oneCellAnchor>
  <xdr:twoCellAnchor editAs="absolute">
    <xdr:from>
      <xdr:col>2</xdr:col>
      <xdr:colOff>3084391</xdr:colOff>
      <xdr:row>0</xdr:row>
      <xdr:rowOff>123825</xdr:rowOff>
    </xdr:from>
    <xdr:to>
      <xdr:col>3</xdr:col>
      <xdr:colOff>1624260</xdr:colOff>
      <xdr:row>3</xdr:row>
      <xdr:rowOff>133324</xdr:rowOff>
    </xdr:to>
    <xdr:sp macro="" textlink="">
      <xdr:nvSpPr>
        <xdr:cNvPr id="21" name="20 Rectángulo"/>
        <xdr:cNvSpPr/>
      </xdr:nvSpPr>
      <xdr:spPr>
        <a:xfrm>
          <a:off x="4789366" y="123825"/>
          <a:ext cx="4588244" cy="514324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3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BOLETÍN ESTADÍSTICO 2012</a:t>
          </a:r>
        </a:p>
      </xdr:txBody>
    </xdr:sp>
    <xdr:clientData/>
  </xdr:twoCellAnchor>
  <xdr:twoCellAnchor editAs="absolute">
    <xdr:from>
      <xdr:col>1</xdr:col>
      <xdr:colOff>19050</xdr:colOff>
      <xdr:row>1</xdr:row>
      <xdr:rowOff>9530</xdr:rowOff>
    </xdr:from>
    <xdr:to>
      <xdr:col>2</xdr:col>
      <xdr:colOff>1929060</xdr:colOff>
      <xdr:row>8</xdr:row>
      <xdr:rowOff>142506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80980"/>
          <a:ext cx="3557835" cy="127597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276225</xdr:colOff>
      <xdr:row>5</xdr:row>
      <xdr:rowOff>152401</xdr:rowOff>
    </xdr:from>
    <xdr:to>
      <xdr:col>4</xdr:col>
      <xdr:colOff>2005425</xdr:colOff>
      <xdr:row>20</xdr:row>
      <xdr:rowOff>63526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3023775</xdr:colOff>
      <xdr:row>5</xdr:row>
      <xdr:rowOff>142873</xdr:rowOff>
    </xdr:from>
    <xdr:to>
      <xdr:col>9</xdr:col>
      <xdr:colOff>733425</xdr:colOff>
      <xdr:row>20</xdr:row>
      <xdr:rowOff>53998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514350</xdr:colOff>
          <xdr:row>3</xdr:row>
          <xdr:rowOff>19050</xdr:rowOff>
        </xdr:from>
        <xdr:to>
          <xdr:col>4</xdr:col>
          <xdr:colOff>1885950</xdr:colOff>
          <xdr:row>4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2743200</xdr:colOff>
          <xdr:row>3</xdr:row>
          <xdr:rowOff>9525</xdr:rowOff>
        </xdr:from>
        <xdr:to>
          <xdr:col>9</xdr:col>
          <xdr:colOff>990600</xdr:colOff>
          <xdr:row>3</xdr:row>
          <xdr:rowOff>190500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76200</xdr:colOff>
      <xdr:row>5</xdr:row>
      <xdr:rowOff>95249</xdr:rowOff>
    </xdr:from>
    <xdr:to>
      <xdr:col>0</xdr:col>
      <xdr:colOff>1638300</xdr:colOff>
      <xdr:row>9</xdr:row>
      <xdr:rowOff>19050</xdr:rowOff>
    </xdr:to>
    <xdr:sp macro="" textlink="">
      <xdr:nvSpPr>
        <xdr:cNvPr id="13" name="12 Rectángulo redondeado">
          <a:hlinkClick xmlns:r="http://schemas.openxmlformats.org/officeDocument/2006/relationships" r:id="rId3"/>
        </xdr:cNvPr>
        <xdr:cNvSpPr/>
      </xdr:nvSpPr>
      <xdr:spPr>
        <a:xfrm>
          <a:off x="76200" y="1152524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219075</xdr:colOff>
      <xdr:row>1</xdr:row>
      <xdr:rowOff>9525</xdr:rowOff>
    </xdr:from>
    <xdr:to>
      <xdr:col>0</xdr:col>
      <xdr:colOff>1532028</xdr:colOff>
      <xdr:row>4</xdr:row>
      <xdr:rowOff>64800</xdr:rowOff>
    </xdr:to>
    <xdr:pic>
      <xdr:nvPicPr>
        <xdr:cNvPr id="14" name="1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19075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76200</xdr:colOff>
      <xdr:row>9</xdr:row>
      <xdr:rowOff>85724</xdr:rowOff>
    </xdr:from>
    <xdr:to>
      <xdr:col>0</xdr:col>
      <xdr:colOff>1638300</xdr:colOff>
      <xdr:row>13</xdr:row>
      <xdr:rowOff>158024</xdr:rowOff>
    </xdr:to>
    <xdr:sp macro="" textlink="">
      <xdr:nvSpPr>
        <xdr:cNvPr id="15" name="14 Rectángulo redondeado">
          <a:hlinkClick xmlns:r="http://schemas.openxmlformats.org/officeDocument/2006/relationships" r:id="rId5"/>
        </xdr:cNvPr>
        <xdr:cNvSpPr/>
      </xdr:nvSpPr>
      <xdr:spPr>
        <a:xfrm>
          <a:off x="76200" y="1790699"/>
          <a:ext cx="15621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Admitidos por programa académico</a:t>
          </a:r>
        </a:p>
      </xdr:txBody>
    </xdr:sp>
    <xdr:clientData/>
  </xdr:twoCellAnchor>
  <xdr:twoCellAnchor editAs="absolute">
    <xdr:from>
      <xdr:col>0</xdr:col>
      <xdr:colOff>76200</xdr:colOff>
      <xdr:row>14</xdr:row>
      <xdr:rowOff>76199</xdr:rowOff>
    </xdr:from>
    <xdr:to>
      <xdr:col>0</xdr:col>
      <xdr:colOff>1638300</xdr:colOff>
      <xdr:row>18</xdr:row>
      <xdr:rowOff>148499</xdr:rowOff>
    </xdr:to>
    <xdr:sp macro="" textlink="">
      <xdr:nvSpPr>
        <xdr:cNvPr id="16" name="15 Rectángulo redondeado">
          <a:hlinkClick xmlns:r="http://schemas.openxmlformats.org/officeDocument/2006/relationships" r:id="rId6"/>
        </xdr:cNvPr>
        <xdr:cNvSpPr/>
      </xdr:nvSpPr>
      <xdr:spPr>
        <a:xfrm>
          <a:off x="76200" y="2590799"/>
          <a:ext cx="15621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Admitidos en cada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llamado por programa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76200</xdr:colOff>
      <xdr:row>19</xdr:row>
      <xdr:rowOff>57149</xdr:rowOff>
    </xdr:from>
    <xdr:to>
      <xdr:col>0</xdr:col>
      <xdr:colOff>1638300</xdr:colOff>
      <xdr:row>23</xdr:row>
      <xdr:rowOff>91349</xdr:rowOff>
    </xdr:to>
    <xdr:sp macro="" textlink="">
      <xdr:nvSpPr>
        <xdr:cNvPr id="17" name="16 Rectángulo redondeado">
          <a:hlinkClick xmlns:r="http://schemas.openxmlformats.org/officeDocument/2006/relationships" r:id="rId7"/>
        </xdr:cNvPr>
        <xdr:cNvSpPr/>
      </xdr:nvSpPr>
      <xdr:spPr>
        <a:xfrm>
          <a:off x="76200" y="3381374"/>
          <a:ext cx="15621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Admitidos por mecanismos de excepción</a:t>
          </a:r>
        </a:p>
      </xdr:txBody>
    </xdr:sp>
    <xdr:clientData/>
  </xdr:twoCellAnchor>
  <xdr:twoCellAnchor editAs="absolute">
    <xdr:from>
      <xdr:col>0</xdr:col>
      <xdr:colOff>76200</xdr:colOff>
      <xdr:row>23</xdr:row>
      <xdr:rowOff>161924</xdr:rowOff>
    </xdr:from>
    <xdr:to>
      <xdr:col>0</xdr:col>
      <xdr:colOff>1638300</xdr:colOff>
      <xdr:row>27</xdr:row>
      <xdr:rowOff>72299</xdr:rowOff>
    </xdr:to>
    <xdr:sp macro="" textlink="">
      <xdr:nvSpPr>
        <xdr:cNvPr id="18" name="17 Rectángulo redondeado">
          <a:hlinkClick xmlns:r="http://schemas.openxmlformats.org/officeDocument/2006/relationships" r:id="rId8"/>
        </xdr:cNvPr>
        <xdr:cNvSpPr/>
      </xdr:nvSpPr>
      <xdr:spPr>
        <a:xfrm>
          <a:off x="76200" y="4171949"/>
          <a:ext cx="15621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de admitidos por programa</a:t>
          </a:r>
        </a:p>
      </xdr:txBody>
    </xdr:sp>
    <xdr:clientData/>
  </xdr:twoCellAnchor>
  <xdr:twoCellAnchor editAs="absolute">
    <xdr:from>
      <xdr:col>0</xdr:col>
      <xdr:colOff>76200</xdr:colOff>
      <xdr:row>27</xdr:row>
      <xdr:rowOff>152399</xdr:rowOff>
    </xdr:from>
    <xdr:to>
      <xdr:col>0</xdr:col>
      <xdr:colOff>1638300</xdr:colOff>
      <xdr:row>31</xdr:row>
      <xdr:rowOff>224699</xdr:rowOff>
    </xdr:to>
    <xdr:sp macro="" textlink="">
      <xdr:nvSpPr>
        <xdr:cNvPr id="19" name="18 Rectángulo redondeado">
          <a:hlinkClick xmlns:r="http://schemas.openxmlformats.org/officeDocument/2006/relationships" r:id="rId9"/>
        </xdr:cNvPr>
        <xdr:cNvSpPr/>
      </xdr:nvSpPr>
      <xdr:spPr>
        <a:xfrm>
          <a:off x="76200" y="4972049"/>
          <a:ext cx="15621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de cupos por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programa académico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</xdr:row>
          <xdr:rowOff>47625</xdr:rowOff>
        </xdr:from>
        <xdr:to>
          <xdr:col>4</xdr:col>
          <xdr:colOff>2400300</xdr:colOff>
          <xdr:row>4</xdr:row>
          <xdr:rowOff>38100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76200</xdr:colOff>
      <xdr:row>5</xdr:row>
      <xdr:rowOff>104774</xdr:rowOff>
    </xdr:from>
    <xdr:to>
      <xdr:col>0</xdr:col>
      <xdr:colOff>1638300</xdr:colOff>
      <xdr:row>9</xdr:row>
      <xdr:rowOff>28575</xdr:rowOff>
    </xdr:to>
    <xdr:sp macro="" textlink="">
      <xdr:nvSpPr>
        <xdr:cNvPr id="17" name="16 Rectángulo redondeado">
          <a:hlinkClick xmlns:r="http://schemas.openxmlformats.org/officeDocument/2006/relationships" r:id="rId1"/>
        </xdr:cNvPr>
        <xdr:cNvSpPr/>
      </xdr:nvSpPr>
      <xdr:spPr>
        <a:xfrm>
          <a:off x="76200" y="1152524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219075</xdr:colOff>
      <xdr:row>1</xdr:row>
      <xdr:rowOff>9525</xdr:rowOff>
    </xdr:from>
    <xdr:to>
      <xdr:col>0</xdr:col>
      <xdr:colOff>1532028</xdr:colOff>
      <xdr:row>4</xdr:row>
      <xdr:rowOff>74325</xdr:rowOff>
    </xdr:to>
    <xdr:pic>
      <xdr:nvPicPr>
        <xdr:cNvPr id="18" name="17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9075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76200</xdr:colOff>
      <xdr:row>9</xdr:row>
      <xdr:rowOff>95249</xdr:rowOff>
    </xdr:from>
    <xdr:to>
      <xdr:col>0</xdr:col>
      <xdr:colOff>1638300</xdr:colOff>
      <xdr:row>14</xdr:row>
      <xdr:rowOff>5624</xdr:rowOff>
    </xdr:to>
    <xdr:sp macro="" textlink="">
      <xdr:nvSpPr>
        <xdr:cNvPr id="19" name="18 Rectángulo redondeado">
          <a:hlinkClick xmlns:r="http://schemas.openxmlformats.org/officeDocument/2006/relationships" r:id="rId3"/>
        </xdr:cNvPr>
        <xdr:cNvSpPr/>
      </xdr:nvSpPr>
      <xdr:spPr>
        <a:xfrm>
          <a:off x="76200" y="1790699"/>
          <a:ext cx="15621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Admitidos por programa académico</a:t>
          </a:r>
        </a:p>
      </xdr:txBody>
    </xdr:sp>
    <xdr:clientData/>
  </xdr:twoCellAnchor>
  <xdr:twoCellAnchor editAs="absolute">
    <xdr:from>
      <xdr:col>0</xdr:col>
      <xdr:colOff>76200</xdr:colOff>
      <xdr:row>14</xdr:row>
      <xdr:rowOff>85724</xdr:rowOff>
    </xdr:from>
    <xdr:to>
      <xdr:col>0</xdr:col>
      <xdr:colOff>1638300</xdr:colOff>
      <xdr:row>18</xdr:row>
      <xdr:rowOff>158024</xdr:rowOff>
    </xdr:to>
    <xdr:sp macro="" textlink="">
      <xdr:nvSpPr>
        <xdr:cNvPr id="20" name="19 Rectángulo redondeado">
          <a:hlinkClick xmlns:r="http://schemas.openxmlformats.org/officeDocument/2006/relationships" r:id="rId4"/>
        </xdr:cNvPr>
        <xdr:cNvSpPr/>
      </xdr:nvSpPr>
      <xdr:spPr>
        <a:xfrm>
          <a:off x="76200" y="2590799"/>
          <a:ext cx="15621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Admitidos en cada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llamado por programa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76200</xdr:colOff>
      <xdr:row>19</xdr:row>
      <xdr:rowOff>66674</xdr:rowOff>
    </xdr:from>
    <xdr:to>
      <xdr:col>0</xdr:col>
      <xdr:colOff>1638300</xdr:colOff>
      <xdr:row>23</xdr:row>
      <xdr:rowOff>138974</xdr:rowOff>
    </xdr:to>
    <xdr:sp macro="" textlink="">
      <xdr:nvSpPr>
        <xdr:cNvPr id="21" name="20 Rectángulo redondeado">
          <a:hlinkClick xmlns:r="http://schemas.openxmlformats.org/officeDocument/2006/relationships" r:id="rId5"/>
        </xdr:cNvPr>
        <xdr:cNvSpPr/>
      </xdr:nvSpPr>
      <xdr:spPr>
        <a:xfrm>
          <a:off x="76200" y="3381374"/>
          <a:ext cx="15621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Admitidos por mecanismos de excepción</a:t>
          </a:r>
        </a:p>
      </xdr:txBody>
    </xdr:sp>
    <xdr:clientData/>
  </xdr:twoCellAnchor>
  <xdr:twoCellAnchor editAs="absolute">
    <xdr:from>
      <xdr:col>0</xdr:col>
      <xdr:colOff>76200</xdr:colOff>
      <xdr:row>24</xdr:row>
      <xdr:rowOff>47624</xdr:rowOff>
    </xdr:from>
    <xdr:to>
      <xdr:col>0</xdr:col>
      <xdr:colOff>1638300</xdr:colOff>
      <xdr:row>28</xdr:row>
      <xdr:rowOff>81824</xdr:rowOff>
    </xdr:to>
    <xdr:sp macro="" textlink="">
      <xdr:nvSpPr>
        <xdr:cNvPr id="22" name="21 Rectángulo redondeado">
          <a:hlinkClick xmlns:r="http://schemas.openxmlformats.org/officeDocument/2006/relationships" r:id="rId6"/>
        </xdr:cNvPr>
        <xdr:cNvSpPr/>
      </xdr:nvSpPr>
      <xdr:spPr>
        <a:xfrm>
          <a:off x="76200" y="4171949"/>
          <a:ext cx="15621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de admitidos por programa</a:t>
          </a:r>
        </a:p>
      </xdr:txBody>
    </xdr:sp>
    <xdr:clientData/>
  </xdr:twoCellAnchor>
  <xdr:twoCellAnchor editAs="absolute">
    <xdr:from>
      <xdr:col>0</xdr:col>
      <xdr:colOff>76200</xdr:colOff>
      <xdr:row>28</xdr:row>
      <xdr:rowOff>161924</xdr:rowOff>
    </xdr:from>
    <xdr:to>
      <xdr:col>0</xdr:col>
      <xdr:colOff>1638300</xdr:colOff>
      <xdr:row>33</xdr:row>
      <xdr:rowOff>72299</xdr:rowOff>
    </xdr:to>
    <xdr:sp macro="" textlink="">
      <xdr:nvSpPr>
        <xdr:cNvPr id="23" name="22 Rectángulo redondeado">
          <a:hlinkClick xmlns:r="http://schemas.openxmlformats.org/officeDocument/2006/relationships" r:id="rId7"/>
        </xdr:cNvPr>
        <xdr:cNvSpPr/>
      </xdr:nvSpPr>
      <xdr:spPr>
        <a:xfrm>
          <a:off x="76200" y="4972049"/>
          <a:ext cx="15621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de cupos por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programa académico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2</xdr:col>
      <xdr:colOff>533400</xdr:colOff>
      <xdr:row>5</xdr:row>
      <xdr:rowOff>95249</xdr:rowOff>
    </xdr:from>
    <xdr:to>
      <xdr:col>11</xdr:col>
      <xdr:colOff>314325</xdr:colOff>
      <xdr:row>23</xdr:row>
      <xdr:rowOff>123824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5</xdr:row>
      <xdr:rowOff>66676</xdr:rowOff>
    </xdr:from>
    <xdr:to>
      <xdr:col>22</xdr:col>
      <xdr:colOff>133351</xdr:colOff>
      <xdr:row>24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</xdr:row>
          <xdr:rowOff>28575</xdr:rowOff>
        </xdr:from>
        <xdr:to>
          <xdr:col>10</xdr:col>
          <xdr:colOff>28575</xdr:colOff>
          <xdr:row>4</xdr:row>
          <xdr:rowOff>47625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76200</xdr:colOff>
      <xdr:row>5</xdr:row>
      <xdr:rowOff>133349</xdr:rowOff>
    </xdr:from>
    <xdr:to>
      <xdr:col>0</xdr:col>
      <xdr:colOff>1638300</xdr:colOff>
      <xdr:row>9</xdr:row>
      <xdr:rowOff>57150</xdr:rowOff>
    </xdr:to>
    <xdr:sp macro="" textlink="">
      <xdr:nvSpPr>
        <xdr:cNvPr id="11" name="10 Rectángulo redondeado">
          <a:hlinkClick xmlns:r="http://schemas.openxmlformats.org/officeDocument/2006/relationships" r:id="rId2"/>
        </xdr:cNvPr>
        <xdr:cNvSpPr/>
      </xdr:nvSpPr>
      <xdr:spPr>
        <a:xfrm>
          <a:off x="76200" y="1152524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219075</xdr:colOff>
      <xdr:row>1</xdr:row>
      <xdr:rowOff>9525</xdr:rowOff>
    </xdr:from>
    <xdr:to>
      <xdr:col>0</xdr:col>
      <xdr:colOff>1532028</xdr:colOff>
      <xdr:row>4</xdr:row>
      <xdr:rowOff>102900</xdr:rowOff>
    </xdr:to>
    <xdr:pic>
      <xdr:nvPicPr>
        <xdr:cNvPr id="12" name="1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075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76200</xdr:colOff>
      <xdr:row>9</xdr:row>
      <xdr:rowOff>123824</xdr:rowOff>
    </xdr:from>
    <xdr:to>
      <xdr:col>0</xdr:col>
      <xdr:colOff>1638300</xdr:colOff>
      <xdr:row>14</xdr:row>
      <xdr:rowOff>34199</xdr:rowOff>
    </xdr:to>
    <xdr:sp macro="" textlink="">
      <xdr:nvSpPr>
        <xdr:cNvPr id="19" name="18 Rectángulo redondeado">
          <a:hlinkClick xmlns:r="http://schemas.openxmlformats.org/officeDocument/2006/relationships" r:id="rId4"/>
        </xdr:cNvPr>
        <xdr:cNvSpPr/>
      </xdr:nvSpPr>
      <xdr:spPr>
        <a:xfrm>
          <a:off x="76200" y="1790699"/>
          <a:ext cx="15621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Admitidos por programa académico</a:t>
          </a:r>
        </a:p>
      </xdr:txBody>
    </xdr:sp>
    <xdr:clientData/>
  </xdr:twoCellAnchor>
  <xdr:twoCellAnchor editAs="absolute">
    <xdr:from>
      <xdr:col>0</xdr:col>
      <xdr:colOff>76200</xdr:colOff>
      <xdr:row>14</xdr:row>
      <xdr:rowOff>114299</xdr:rowOff>
    </xdr:from>
    <xdr:to>
      <xdr:col>0</xdr:col>
      <xdr:colOff>1638300</xdr:colOff>
      <xdr:row>19</xdr:row>
      <xdr:rowOff>24674</xdr:rowOff>
    </xdr:to>
    <xdr:sp macro="" textlink="">
      <xdr:nvSpPr>
        <xdr:cNvPr id="20" name="19 Rectángulo redondeado">
          <a:hlinkClick xmlns:r="http://schemas.openxmlformats.org/officeDocument/2006/relationships" r:id="rId5"/>
        </xdr:cNvPr>
        <xdr:cNvSpPr/>
      </xdr:nvSpPr>
      <xdr:spPr>
        <a:xfrm>
          <a:off x="76200" y="2590799"/>
          <a:ext cx="15621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Admitidos en cada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llamado por programa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76200</xdr:colOff>
      <xdr:row>19</xdr:row>
      <xdr:rowOff>95249</xdr:rowOff>
    </xdr:from>
    <xdr:to>
      <xdr:col>0</xdr:col>
      <xdr:colOff>1638300</xdr:colOff>
      <xdr:row>24</xdr:row>
      <xdr:rowOff>5624</xdr:rowOff>
    </xdr:to>
    <xdr:sp macro="" textlink="">
      <xdr:nvSpPr>
        <xdr:cNvPr id="21" name="20 Rectángulo redondeado">
          <a:hlinkClick xmlns:r="http://schemas.openxmlformats.org/officeDocument/2006/relationships" r:id="rId6"/>
        </xdr:cNvPr>
        <xdr:cNvSpPr/>
      </xdr:nvSpPr>
      <xdr:spPr>
        <a:xfrm>
          <a:off x="76200" y="3381374"/>
          <a:ext cx="15621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Admitidos por mecanismos de excepción</a:t>
          </a:r>
        </a:p>
      </xdr:txBody>
    </xdr:sp>
    <xdr:clientData/>
  </xdr:twoCellAnchor>
  <xdr:twoCellAnchor editAs="absolute">
    <xdr:from>
      <xdr:col>0</xdr:col>
      <xdr:colOff>76200</xdr:colOff>
      <xdr:row>24</xdr:row>
      <xdr:rowOff>76199</xdr:rowOff>
    </xdr:from>
    <xdr:to>
      <xdr:col>0</xdr:col>
      <xdr:colOff>1638300</xdr:colOff>
      <xdr:row>28</xdr:row>
      <xdr:rowOff>148499</xdr:rowOff>
    </xdr:to>
    <xdr:sp macro="" textlink="">
      <xdr:nvSpPr>
        <xdr:cNvPr id="22" name="21 Rectángulo redondeado">
          <a:hlinkClick xmlns:r="http://schemas.openxmlformats.org/officeDocument/2006/relationships" r:id="rId7"/>
        </xdr:cNvPr>
        <xdr:cNvSpPr/>
      </xdr:nvSpPr>
      <xdr:spPr>
        <a:xfrm>
          <a:off x="76200" y="4171949"/>
          <a:ext cx="15621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de admitidos por programa</a:t>
          </a:r>
        </a:p>
      </xdr:txBody>
    </xdr:sp>
    <xdr:clientData/>
  </xdr:twoCellAnchor>
  <xdr:twoCellAnchor editAs="absolute">
    <xdr:from>
      <xdr:col>0</xdr:col>
      <xdr:colOff>76200</xdr:colOff>
      <xdr:row>29</xdr:row>
      <xdr:rowOff>66674</xdr:rowOff>
    </xdr:from>
    <xdr:to>
      <xdr:col>0</xdr:col>
      <xdr:colOff>1638300</xdr:colOff>
      <xdr:row>33</xdr:row>
      <xdr:rowOff>138974</xdr:rowOff>
    </xdr:to>
    <xdr:sp macro="" textlink="">
      <xdr:nvSpPr>
        <xdr:cNvPr id="23" name="22 Rectángulo redondeado">
          <a:hlinkClick xmlns:r="http://schemas.openxmlformats.org/officeDocument/2006/relationships" r:id="rId8"/>
        </xdr:cNvPr>
        <xdr:cNvSpPr/>
      </xdr:nvSpPr>
      <xdr:spPr>
        <a:xfrm>
          <a:off x="76200" y="4972049"/>
          <a:ext cx="15621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de cupos por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programa académico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6</xdr:row>
      <xdr:rowOff>9524</xdr:rowOff>
    </xdr:from>
    <xdr:to>
      <xdr:col>0</xdr:col>
      <xdr:colOff>1638300</xdr:colOff>
      <xdr:row>9</xdr:row>
      <xdr:rowOff>95250</xdr:rowOff>
    </xdr:to>
    <xdr:sp macro="" textlink="">
      <xdr:nvSpPr>
        <xdr:cNvPr id="10" name="9 Rectángulo redondeado">
          <a:hlinkClick xmlns:r="http://schemas.openxmlformats.org/officeDocument/2006/relationships" r:id="rId1"/>
        </xdr:cNvPr>
        <xdr:cNvSpPr/>
      </xdr:nvSpPr>
      <xdr:spPr>
        <a:xfrm>
          <a:off x="76200" y="1152524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219075</xdr:colOff>
      <xdr:row>1</xdr:row>
      <xdr:rowOff>9525</xdr:rowOff>
    </xdr:from>
    <xdr:to>
      <xdr:col>0</xdr:col>
      <xdr:colOff>1532028</xdr:colOff>
      <xdr:row>4</xdr:row>
      <xdr:rowOff>141000</xdr:rowOff>
    </xdr:to>
    <xdr:pic>
      <xdr:nvPicPr>
        <xdr:cNvPr id="11" name="10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9075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76200</xdr:colOff>
      <xdr:row>9</xdr:row>
      <xdr:rowOff>161924</xdr:rowOff>
    </xdr:from>
    <xdr:to>
      <xdr:col>0</xdr:col>
      <xdr:colOff>1638300</xdr:colOff>
      <xdr:row>12</xdr:row>
      <xdr:rowOff>234224</xdr:rowOff>
    </xdr:to>
    <xdr:sp macro="" textlink="">
      <xdr:nvSpPr>
        <xdr:cNvPr id="12" name="11 Rectángulo redondeado">
          <a:hlinkClick xmlns:r="http://schemas.openxmlformats.org/officeDocument/2006/relationships" r:id="rId3"/>
        </xdr:cNvPr>
        <xdr:cNvSpPr/>
      </xdr:nvSpPr>
      <xdr:spPr>
        <a:xfrm>
          <a:off x="76200" y="1790699"/>
          <a:ext cx="15621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Admitidos por programa académico</a:t>
          </a:r>
        </a:p>
      </xdr:txBody>
    </xdr:sp>
    <xdr:clientData/>
  </xdr:twoCellAnchor>
  <xdr:twoCellAnchor editAs="absolute">
    <xdr:from>
      <xdr:col>0</xdr:col>
      <xdr:colOff>76200</xdr:colOff>
      <xdr:row>12</xdr:row>
      <xdr:rowOff>314324</xdr:rowOff>
    </xdr:from>
    <xdr:to>
      <xdr:col>0</xdr:col>
      <xdr:colOff>1638300</xdr:colOff>
      <xdr:row>17</xdr:row>
      <xdr:rowOff>62774</xdr:rowOff>
    </xdr:to>
    <xdr:sp macro="" textlink="">
      <xdr:nvSpPr>
        <xdr:cNvPr id="13" name="12 Rectángulo redondeado">
          <a:hlinkClick xmlns:r="http://schemas.openxmlformats.org/officeDocument/2006/relationships" r:id="rId4"/>
        </xdr:cNvPr>
        <xdr:cNvSpPr/>
      </xdr:nvSpPr>
      <xdr:spPr>
        <a:xfrm>
          <a:off x="76200" y="2590799"/>
          <a:ext cx="15621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Admitidos en cada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llamado por programa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76200</xdr:colOff>
      <xdr:row>17</xdr:row>
      <xdr:rowOff>133349</xdr:rowOff>
    </xdr:from>
    <xdr:to>
      <xdr:col>0</xdr:col>
      <xdr:colOff>1638300</xdr:colOff>
      <xdr:row>21</xdr:row>
      <xdr:rowOff>43724</xdr:rowOff>
    </xdr:to>
    <xdr:sp macro="" textlink="">
      <xdr:nvSpPr>
        <xdr:cNvPr id="14" name="13 Rectángulo redondeado">
          <a:hlinkClick xmlns:r="http://schemas.openxmlformats.org/officeDocument/2006/relationships" r:id="rId5"/>
        </xdr:cNvPr>
        <xdr:cNvSpPr/>
      </xdr:nvSpPr>
      <xdr:spPr>
        <a:xfrm>
          <a:off x="76200" y="3381374"/>
          <a:ext cx="15621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Admitidos por mecanismos de excepción</a:t>
          </a:r>
        </a:p>
      </xdr:txBody>
    </xdr:sp>
    <xdr:clientData/>
  </xdr:twoCellAnchor>
  <xdr:twoCellAnchor editAs="absolute">
    <xdr:from>
      <xdr:col>0</xdr:col>
      <xdr:colOff>76200</xdr:colOff>
      <xdr:row>21</xdr:row>
      <xdr:rowOff>114299</xdr:rowOff>
    </xdr:from>
    <xdr:to>
      <xdr:col>0</xdr:col>
      <xdr:colOff>1638300</xdr:colOff>
      <xdr:row>25</xdr:row>
      <xdr:rowOff>24674</xdr:rowOff>
    </xdr:to>
    <xdr:sp macro="" textlink="">
      <xdr:nvSpPr>
        <xdr:cNvPr id="15" name="14 Rectángulo redondeado">
          <a:hlinkClick xmlns:r="http://schemas.openxmlformats.org/officeDocument/2006/relationships" r:id="rId6"/>
        </xdr:cNvPr>
        <xdr:cNvSpPr/>
      </xdr:nvSpPr>
      <xdr:spPr>
        <a:xfrm>
          <a:off x="76200" y="4171949"/>
          <a:ext cx="15621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de admitidos por programa</a:t>
          </a:r>
        </a:p>
      </xdr:txBody>
    </xdr:sp>
    <xdr:clientData/>
  </xdr:twoCellAnchor>
  <xdr:twoCellAnchor editAs="absolute">
    <xdr:from>
      <xdr:col>0</xdr:col>
      <xdr:colOff>76200</xdr:colOff>
      <xdr:row>25</xdr:row>
      <xdr:rowOff>104774</xdr:rowOff>
    </xdr:from>
    <xdr:to>
      <xdr:col>0</xdr:col>
      <xdr:colOff>1638300</xdr:colOff>
      <xdr:row>30</xdr:row>
      <xdr:rowOff>15149</xdr:rowOff>
    </xdr:to>
    <xdr:sp macro="" textlink="">
      <xdr:nvSpPr>
        <xdr:cNvPr id="16" name="15 Rectángulo redondeado">
          <a:hlinkClick xmlns:r="http://schemas.openxmlformats.org/officeDocument/2006/relationships" r:id="rId7"/>
        </xdr:cNvPr>
        <xdr:cNvSpPr/>
      </xdr:nvSpPr>
      <xdr:spPr>
        <a:xfrm>
          <a:off x="76200" y="4972049"/>
          <a:ext cx="15621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de cupos por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programa académico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</xdr:row>
          <xdr:rowOff>28575</xdr:rowOff>
        </xdr:from>
        <xdr:to>
          <xdr:col>4</xdr:col>
          <xdr:colOff>3133725</xdr:colOff>
          <xdr:row>4</xdr:row>
          <xdr:rowOff>47625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76200</xdr:colOff>
      <xdr:row>5</xdr:row>
      <xdr:rowOff>104774</xdr:rowOff>
    </xdr:from>
    <xdr:to>
      <xdr:col>0</xdr:col>
      <xdr:colOff>1638300</xdr:colOff>
      <xdr:row>9</xdr:row>
      <xdr:rowOff>28575</xdr:rowOff>
    </xdr:to>
    <xdr:sp macro="" textlink="">
      <xdr:nvSpPr>
        <xdr:cNvPr id="18" name="17 Rectángulo redondeado">
          <a:hlinkClick xmlns:r="http://schemas.openxmlformats.org/officeDocument/2006/relationships" r:id="rId1"/>
        </xdr:cNvPr>
        <xdr:cNvSpPr/>
      </xdr:nvSpPr>
      <xdr:spPr>
        <a:xfrm>
          <a:off x="76200" y="1152524"/>
          <a:ext cx="1562100" cy="5715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219075</xdr:colOff>
      <xdr:row>1</xdr:row>
      <xdr:rowOff>9525</xdr:rowOff>
    </xdr:from>
    <xdr:to>
      <xdr:col>0</xdr:col>
      <xdr:colOff>1532028</xdr:colOff>
      <xdr:row>4</xdr:row>
      <xdr:rowOff>102900</xdr:rowOff>
    </xdr:to>
    <xdr:pic>
      <xdr:nvPicPr>
        <xdr:cNvPr id="19" name="18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9075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76200</xdr:colOff>
      <xdr:row>9</xdr:row>
      <xdr:rowOff>95249</xdr:rowOff>
    </xdr:from>
    <xdr:to>
      <xdr:col>0</xdr:col>
      <xdr:colOff>1638300</xdr:colOff>
      <xdr:row>14</xdr:row>
      <xdr:rowOff>5624</xdr:rowOff>
    </xdr:to>
    <xdr:sp macro="" textlink="">
      <xdr:nvSpPr>
        <xdr:cNvPr id="20" name="19 Rectángulo redondeado">
          <a:hlinkClick xmlns:r="http://schemas.openxmlformats.org/officeDocument/2006/relationships" r:id="rId3"/>
        </xdr:cNvPr>
        <xdr:cNvSpPr/>
      </xdr:nvSpPr>
      <xdr:spPr>
        <a:xfrm>
          <a:off x="76200" y="1790699"/>
          <a:ext cx="15621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Admitidos por programa académico</a:t>
          </a:r>
        </a:p>
      </xdr:txBody>
    </xdr:sp>
    <xdr:clientData/>
  </xdr:twoCellAnchor>
  <xdr:twoCellAnchor editAs="absolute">
    <xdr:from>
      <xdr:col>0</xdr:col>
      <xdr:colOff>76200</xdr:colOff>
      <xdr:row>14</xdr:row>
      <xdr:rowOff>85724</xdr:rowOff>
    </xdr:from>
    <xdr:to>
      <xdr:col>0</xdr:col>
      <xdr:colOff>1638300</xdr:colOff>
      <xdr:row>18</xdr:row>
      <xdr:rowOff>158024</xdr:rowOff>
    </xdr:to>
    <xdr:sp macro="" textlink="">
      <xdr:nvSpPr>
        <xdr:cNvPr id="21" name="20 Rectángulo redondeado">
          <a:hlinkClick xmlns:r="http://schemas.openxmlformats.org/officeDocument/2006/relationships" r:id="rId4"/>
        </xdr:cNvPr>
        <xdr:cNvSpPr/>
      </xdr:nvSpPr>
      <xdr:spPr>
        <a:xfrm>
          <a:off x="76200" y="2590799"/>
          <a:ext cx="15621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Admitidos en cada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llamado por programa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76200</xdr:colOff>
      <xdr:row>19</xdr:row>
      <xdr:rowOff>66674</xdr:rowOff>
    </xdr:from>
    <xdr:to>
      <xdr:col>0</xdr:col>
      <xdr:colOff>1638300</xdr:colOff>
      <xdr:row>23</xdr:row>
      <xdr:rowOff>138974</xdr:rowOff>
    </xdr:to>
    <xdr:sp macro="" textlink="">
      <xdr:nvSpPr>
        <xdr:cNvPr id="22" name="21 Rectángulo redondeado">
          <a:hlinkClick xmlns:r="http://schemas.openxmlformats.org/officeDocument/2006/relationships" r:id="rId5"/>
        </xdr:cNvPr>
        <xdr:cNvSpPr/>
      </xdr:nvSpPr>
      <xdr:spPr>
        <a:xfrm>
          <a:off x="76200" y="3381374"/>
          <a:ext cx="15621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Admitidos por mecanismos de excepción</a:t>
          </a:r>
        </a:p>
      </xdr:txBody>
    </xdr:sp>
    <xdr:clientData/>
  </xdr:twoCellAnchor>
  <xdr:twoCellAnchor editAs="absolute">
    <xdr:from>
      <xdr:col>0</xdr:col>
      <xdr:colOff>76200</xdr:colOff>
      <xdr:row>24</xdr:row>
      <xdr:rowOff>47624</xdr:rowOff>
    </xdr:from>
    <xdr:to>
      <xdr:col>0</xdr:col>
      <xdr:colOff>1638300</xdr:colOff>
      <xdr:row>28</xdr:row>
      <xdr:rowOff>119924</xdr:rowOff>
    </xdr:to>
    <xdr:sp macro="" textlink="">
      <xdr:nvSpPr>
        <xdr:cNvPr id="23" name="22 Rectángulo redondeado">
          <a:hlinkClick xmlns:r="http://schemas.openxmlformats.org/officeDocument/2006/relationships" r:id="rId6"/>
        </xdr:cNvPr>
        <xdr:cNvSpPr/>
      </xdr:nvSpPr>
      <xdr:spPr>
        <a:xfrm>
          <a:off x="76200" y="4171949"/>
          <a:ext cx="15621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de admitidos por programa</a:t>
          </a:r>
        </a:p>
      </xdr:txBody>
    </xdr:sp>
    <xdr:clientData/>
  </xdr:twoCellAnchor>
  <xdr:twoCellAnchor editAs="absolute">
    <xdr:from>
      <xdr:col>0</xdr:col>
      <xdr:colOff>76200</xdr:colOff>
      <xdr:row>29</xdr:row>
      <xdr:rowOff>38099</xdr:rowOff>
    </xdr:from>
    <xdr:to>
      <xdr:col>0</xdr:col>
      <xdr:colOff>1638300</xdr:colOff>
      <xdr:row>33</xdr:row>
      <xdr:rowOff>110399</xdr:rowOff>
    </xdr:to>
    <xdr:sp macro="" textlink="">
      <xdr:nvSpPr>
        <xdr:cNvPr id="24" name="23 Rectángulo redondeado">
          <a:hlinkClick xmlns:r="http://schemas.openxmlformats.org/officeDocument/2006/relationships" r:id="rId7"/>
        </xdr:cNvPr>
        <xdr:cNvSpPr/>
      </xdr:nvSpPr>
      <xdr:spPr>
        <a:xfrm>
          <a:off x="76200" y="4972049"/>
          <a:ext cx="15621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de cupos por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programa académico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2</xdr:col>
      <xdr:colOff>114300</xdr:colOff>
      <xdr:row>5</xdr:row>
      <xdr:rowOff>9525</xdr:rowOff>
    </xdr:from>
    <xdr:to>
      <xdr:col>15</xdr:col>
      <xdr:colOff>352425</xdr:colOff>
      <xdr:row>23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letines%20Estadisticos/Bolet&#237;n%20Estad&#237;stico%202013/Capitulos/02.2_admitidos_cup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Admitidos"/>
      <sheetName val="Llamados"/>
      <sheetName val="Minorías"/>
      <sheetName val="Tendencia"/>
      <sheetName val="Cupos"/>
      <sheetName val="DATOS"/>
    </sheetNames>
    <sheetDataSet>
      <sheetData sheetId="0"/>
      <sheetData sheetId="1"/>
      <sheetData sheetId="2"/>
      <sheetData sheetId="3"/>
      <sheetData sheetId="4"/>
      <sheetData sheetId="5">
        <row r="6">
          <cell r="D6">
            <v>4</v>
          </cell>
          <cell r="E6" t="str">
            <v>Licenciatura en Artes Visuales</v>
          </cell>
          <cell r="F6">
            <v>91</v>
          </cell>
          <cell r="H6">
            <v>91</v>
          </cell>
          <cell r="J6">
            <v>91</v>
          </cell>
          <cell r="L6">
            <v>52</v>
          </cell>
          <cell r="N6">
            <v>51</v>
          </cell>
          <cell r="P6">
            <v>66</v>
          </cell>
          <cell r="R6">
            <v>65</v>
          </cell>
          <cell r="T6">
            <v>69</v>
          </cell>
          <cell r="U6">
            <v>0</v>
          </cell>
          <cell r="V6">
            <v>67</v>
          </cell>
          <cell r="W6">
            <v>0</v>
          </cell>
        </row>
        <row r="7">
          <cell r="D7">
            <v>3</v>
          </cell>
          <cell r="E7" t="str">
            <v>Licenciatura en Filosofía (Diurno)</v>
          </cell>
          <cell r="F7">
            <v>71</v>
          </cell>
          <cell r="H7">
            <v>71</v>
          </cell>
        </row>
        <row r="8">
          <cell r="D8">
            <v>66</v>
          </cell>
          <cell r="E8" t="str">
            <v>Licenciatura en Filosofía (Nocturno)</v>
          </cell>
          <cell r="J8">
            <v>65</v>
          </cell>
          <cell r="L8">
            <v>81</v>
          </cell>
          <cell r="N8">
            <v>65</v>
          </cell>
          <cell r="P8">
            <v>45</v>
          </cell>
          <cell r="R8">
            <v>45</v>
          </cell>
          <cell r="T8">
            <v>45</v>
          </cell>
          <cell r="U8">
            <v>0</v>
          </cell>
          <cell r="V8">
            <v>45</v>
          </cell>
          <cell r="W8">
            <v>0</v>
          </cell>
        </row>
        <row r="9">
          <cell r="D9">
            <v>68</v>
          </cell>
          <cell r="E9" t="str">
            <v>Licenciatura en Lengua Inglesa</v>
          </cell>
          <cell r="I9">
            <v>83</v>
          </cell>
          <cell r="J9">
            <v>83</v>
          </cell>
          <cell r="K9">
            <v>78</v>
          </cell>
          <cell r="L9">
            <v>78</v>
          </cell>
          <cell r="M9">
            <v>78</v>
          </cell>
          <cell r="N9">
            <v>78</v>
          </cell>
          <cell r="O9">
            <v>80</v>
          </cell>
          <cell r="P9">
            <v>79</v>
          </cell>
          <cell r="Q9">
            <v>78</v>
          </cell>
          <cell r="R9">
            <v>79</v>
          </cell>
          <cell r="S9">
            <v>78</v>
          </cell>
          <cell r="T9">
            <v>79</v>
          </cell>
          <cell r="U9">
            <v>79</v>
          </cell>
          <cell r="V9">
            <v>78</v>
          </cell>
          <cell r="W9">
            <v>85</v>
          </cell>
        </row>
        <row r="10">
          <cell r="D10">
            <v>1</v>
          </cell>
          <cell r="E10" t="str">
            <v>Licenciatura en Música</v>
          </cell>
          <cell r="F10">
            <v>42</v>
          </cell>
          <cell r="H10">
            <v>72</v>
          </cell>
          <cell r="J10">
            <v>90</v>
          </cell>
          <cell r="L10">
            <v>82</v>
          </cell>
          <cell r="N10">
            <v>73</v>
          </cell>
          <cell r="P10">
            <v>86</v>
          </cell>
          <cell r="R10">
            <v>89</v>
          </cell>
          <cell r="T10">
            <v>88</v>
          </cell>
          <cell r="U10">
            <v>0</v>
          </cell>
          <cell r="V10">
            <v>85</v>
          </cell>
          <cell r="W10">
            <v>0</v>
          </cell>
        </row>
        <row r="11">
          <cell r="D11" t="str">
            <v>BH</v>
          </cell>
          <cell r="E11" t="str">
            <v>Licenciatura en Música (Colombia Creativa)</v>
          </cell>
          <cell r="S11">
            <v>38</v>
          </cell>
        </row>
        <row r="12">
          <cell r="D12">
            <v>27</v>
          </cell>
          <cell r="E12" t="str">
            <v>Administración del Medio Ambiente</v>
          </cell>
          <cell r="F12">
            <v>76</v>
          </cell>
          <cell r="G12">
            <v>81</v>
          </cell>
          <cell r="H12">
            <v>77</v>
          </cell>
          <cell r="I12">
            <v>86</v>
          </cell>
          <cell r="J12">
            <v>86</v>
          </cell>
          <cell r="K12">
            <v>81</v>
          </cell>
          <cell r="L12">
            <v>81</v>
          </cell>
          <cell r="M12">
            <v>81</v>
          </cell>
          <cell r="N12">
            <v>78</v>
          </cell>
          <cell r="O12">
            <v>81</v>
          </cell>
          <cell r="P12">
            <v>83</v>
          </cell>
          <cell r="Q12">
            <v>81</v>
          </cell>
          <cell r="R12">
            <v>82</v>
          </cell>
          <cell r="S12">
            <v>81</v>
          </cell>
          <cell r="T12">
            <v>81</v>
          </cell>
          <cell r="U12">
            <v>84</v>
          </cell>
          <cell r="V12">
            <v>82</v>
          </cell>
          <cell r="W12">
            <v>81</v>
          </cell>
        </row>
        <row r="13">
          <cell r="D13" t="str">
            <v>AG</v>
          </cell>
          <cell r="E13" t="str">
            <v>Técnico Profesional en Procesos del Turismo Sostenible (por ciclos propedéuticos)</v>
          </cell>
          <cell r="R13">
            <v>78</v>
          </cell>
          <cell r="T13">
            <v>67</v>
          </cell>
          <cell r="U13">
            <v>78</v>
          </cell>
          <cell r="V13">
            <v>90</v>
          </cell>
          <cell r="W13">
            <v>86</v>
          </cell>
        </row>
        <row r="14">
          <cell r="D14" t="str">
            <v>DT</v>
          </cell>
          <cell r="E14" t="str">
            <v>Técnico Profesional en Procesos del Turismo Sostenible (por ciclos propedéuticos) en Articulación</v>
          </cell>
          <cell r="T14">
            <v>0</v>
          </cell>
          <cell r="U14">
            <v>91</v>
          </cell>
        </row>
        <row r="15">
          <cell r="D15">
            <v>7</v>
          </cell>
          <cell r="E15" t="str">
            <v>Licenciatura en Matemáticas y Física</v>
          </cell>
          <cell r="F15">
            <v>71</v>
          </cell>
          <cell r="G15">
            <v>81</v>
          </cell>
          <cell r="I15">
            <v>86</v>
          </cell>
          <cell r="K15">
            <v>81</v>
          </cell>
          <cell r="M15">
            <v>81</v>
          </cell>
          <cell r="O15">
            <v>81</v>
          </cell>
          <cell r="Q15">
            <v>55</v>
          </cell>
          <cell r="R15">
            <v>81</v>
          </cell>
          <cell r="T15">
            <v>55</v>
          </cell>
          <cell r="U15">
            <v>0</v>
          </cell>
          <cell r="V15">
            <v>56</v>
          </cell>
          <cell r="W15">
            <v>0</v>
          </cell>
        </row>
        <row r="16">
          <cell r="D16">
            <v>6</v>
          </cell>
          <cell r="E16" t="str">
            <v>Licenciatura en Comunicación e Informática Educativa</v>
          </cell>
          <cell r="I16">
            <v>83</v>
          </cell>
          <cell r="J16">
            <v>83</v>
          </cell>
          <cell r="K16">
            <v>78</v>
          </cell>
          <cell r="L16">
            <v>80</v>
          </cell>
          <cell r="M16">
            <v>79</v>
          </cell>
          <cell r="N16">
            <v>78</v>
          </cell>
          <cell r="O16">
            <v>78</v>
          </cell>
          <cell r="P16">
            <v>78</v>
          </cell>
          <cell r="Q16">
            <v>78</v>
          </cell>
          <cell r="R16">
            <v>82</v>
          </cell>
          <cell r="S16">
            <v>78</v>
          </cell>
          <cell r="T16">
            <v>81</v>
          </cell>
          <cell r="U16">
            <v>78</v>
          </cell>
          <cell r="V16">
            <v>81</v>
          </cell>
          <cell r="W16">
            <v>79</v>
          </cell>
        </row>
        <row r="17">
          <cell r="D17" t="str">
            <v>DN</v>
          </cell>
          <cell r="E17" t="str">
            <v>Licenciatura en Español y Literatura (CERES Quinchía - Risaralda)</v>
          </cell>
          <cell r="T17">
            <v>0</v>
          </cell>
          <cell r="U17">
            <v>31</v>
          </cell>
        </row>
        <row r="18">
          <cell r="D18">
            <v>9</v>
          </cell>
          <cell r="E18" t="str">
            <v>Licenciatura en Español y Literatura (Nocturno)</v>
          </cell>
          <cell r="F18">
            <v>71</v>
          </cell>
          <cell r="G18">
            <v>71</v>
          </cell>
          <cell r="H18">
            <v>71</v>
          </cell>
          <cell r="I18">
            <v>76</v>
          </cell>
          <cell r="J18">
            <v>76</v>
          </cell>
          <cell r="K18">
            <v>81</v>
          </cell>
          <cell r="L18">
            <v>81</v>
          </cell>
          <cell r="M18">
            <v>81</v>
          </cell>
          <cell r="N18">
            <v>78</v>
          </cell>
          <cell r="O18">
            <v>65</v>
          </cell>
          <cell r="P18">
            <v>55</v>
          </cell>
          <cell r="Q18">
            <v>65</v>
          </cell>
          <cell r="R18">
            <v>65</v>
          </cell>
          <cell r="S18">
            <v>65</v>
          </cell>
          <cell r="T18">
            <v>66</v>
          </cell>
          <cell r="U18">
            <v>74</v>
          </cell>
          <cell r="V18">
            <v>67</v>
          </cell>
          <cell r="W18">
            <v>65</v>
          </cell>
        </row>
        <row r="19">
          <cell r="D19">
            <v>21</v>
          </cell>
          <cell r="E19" t="str">
            <v>Licenciatura en Etnoeducación y Desarrollo Comunitario</v>
          </cell>
          <cell r="F19">
            <v>71</v>
          </cell>
          <cell r="G19">
            <v>71</v>
          </cell>
          <cell r="H19">
            <v>71</v>
          </cell>
          <cell r="I19">
            <v>76</v>
          </cell>
          <cell r="J19">
            <v>76</v>
          </cell>
          <cell r="K19">
            <v>81</v>
          </cell>
          <cell r="L19">
            <v>81</v>
          </cell>
          <cell r="M19">
            <v>81</v>
          </cell>
          <cell r="N19">
            <v>78</v>
          </cell>
          <cell r="O19">
            <v>55</v>
          </cell>
          <cell r="P19">
            <v>45</v>
          </cell>
          <cell r="Q19">
            <v>55</v>
          </cell>
          <cell r="R19">
            <v>55</v>
          </cell>
          <cell r="S19">
            <v>55</v>
          </cell>
          <cell r="T19">
            <v>58</v>
          </cell>
          <cell r="U19">
            <v>58</v>
          </cell>
          <cell r="V19">
            <v>57</v>
          </cell>
          <cell r="W19">
            <v>0</v>
          </cell>
        </row>
        <row r="20">
          <cell r="D20" t="str">
            <v>AA</v>
          </cell>
          <cell r="E20" t="str">
            <v>Licenciatura en Etnoeducación y Desarrollo Comunitario (CERES Mistrató - Risaralda)</v>
          </cell>
          <cell r="O20">
            <v>34</v>
          </cell>
        </row>
        <row r="21">
          <cell r="D21">
            <v>33</v>
          </cell>
          <cell r="E21" t="str">
            <v>Licenciatura en Pedagogía Infantil</v>
          </cell>
          <cell r="F21">
            <v>102</v>
          </cell>
          <cell r="G21">
            <v>106</v>
          </cell>
          <cell r="H21">
            <v>101</v>
          </cell>
          <cell r="I21">
            <v>106</v>
          </cell>
          <cell r="J21">
            <v>106</v>
          </cell>
          <cell r="K21">
            <v>81</v>
          </cell>
          <cell r="L21">
            <v>83</v>
          </cell>
          <cell r="M21">
            <v>84</v>
          </cell>
          <cell r="N21">
            <v>78</v>
          </cell>
          <cell r="O21">
            <v>110</v>
          </cell>
          <cell r="P21">
            <v>110</v>
          </cell>
          <cell r="Q21">
            <v>110</v>
          </cell>
          <cell r="R21">
            <v>114</v>
          </cell>
          <cell r="S21">
            <v>110</v>
          </cell>
          <cell r="T21">
            <v>110</v>
          </cell>
          <cell r="U21">
            <v>110</v>
          </cell>
          <cell r="V21">
            <v>110</v>
          </cell>
          <cell r="W21">
            <v>112</v>
          </cell>
        </row>
        <row r="22">
          <cell r="D22" t="str">
            <v>AW</v>
          </cell>
          <cell r="E22" t="str">
            <v>Licenciatura en Pedagogía Infantil (CERES Mistrató - Risaralda)</v>
          </cell>
          <cell r="S22">
            <v>34</v>
          </cell>
          <cell r="T22">
            <v>0</v>
          </cell>
          <cell r="U22">
            <v>42</v>
          </cell>
        </row>
        <row r="23">
          <cell r="D23" t="str">
            <v>DY</v>
          </cell>
          <cell r="E23" t="str">
            <v>Licenciatura en Pedagogía Infantil (CERES Puerto Caldas (Pereira) - Risaralda) *</v>
          </cell>
          <cell r="V23">
            <v>0</v>
          </cell>
          <cell r="W23">
            <v>82</v>
          </cell>
        </row>
        <row r="24">
          <cell r="D24">
            <v>80</v>
          </cell>
          <cell r="E24" t="str">
            <v>Licenciatura en Pedagogía Infantil (CERES Quinchía - Risaralda)</v>
          </cell>
          <cell r="M24">
            <v>47</v>
          </cell>
          <cell r="V24">
            <v>32</v>
          </cell>
          <cell r="W24">
            <v>0</v>
          </cell>
        </row>
        <row r="25">
          <cell r="D25" t="str">
            <v>AR</v>
          </cell>
          <cell r="E25" t="str">
            <v>Licenciatura en Pedagogía Infantil (Extensión San Andrés Islas)</v>
          </cell>
          <cell r="S25">
            <v>24</v>
          </cell>
        </row>
        <row r="26">
          <cell r="D26">
            <v>32</v>
          </cell>
          <cell r="E26" t="str">
            <v>Ciencias del Deporte y la Recreación</v>
          </cell>
          <cell r="F26">
            <v>72</v>
          </cell>
          <cell r="G26">
            <v>77</v>
          </cell>
          <cell r="H26">
            <v>71</v>
          </cell>
          <cell r="I26">
            <v>81</v>
          </cell>
          <cell r="J26">
            <v>81</v>
          </cell>
          <cell r="K26">
            <v>81</v>
          </cell>
          <cell r="L26">
            <v>84</v>
          </cell>
          <cell r="M26">
            <v>86</v>
          </cell>
          <cell r="N26">
            <v>78</v>
          </cell>
          <cell r="O26">
            <v>81</v>
          </cell>
          <cell r="P26">
            <v>84</v>
          </cell>
          <cell r="Q26">
            <v>82</v>
          </cell>
          <cell r="R26">
            <v>81</v>
          </cell>
          <cell r="S26">
            <v>81</v>
          </cell>
          <cell r="T26">
            <v>83</v>
          </cell>
          <cell r="U26">
            <v>81</v>
          </cell>
          <cell r="V26">
            <v>86</v>
          </cell>
          <cell r="W26">
            <v>83</v>
          </cell>
        </row>
        <row r="27">
          <cell r="D27">
            <v>91</v>
          </cell>
          <cell r="E27" t="str">
            <v>Fisioterapia y Kinesiología</v>
          </cell>
          <cell r="T27">
            <v>0</v>
          </cell>
          <cell r="U27">
            <v>25</v>
          </cell>
        </row>
        <row r="28">
          <cell r="D28">
            <v>31</v>
          </cell>
          <cell r="E28" t="str">
            <v>Medicina</v>
          </cell>
          <cell r="F28">
            <v>51</v>
          </cell>
          <cell r="G28">
            <v>51</v>
          </cell>
          <cell r="H28">
            <v>52</v>
          </cell>
          <cell r="I28">
            <v>56</v>
          </cell>
          <cell r="J28">
            <v>56</v>
          </cell>
          <cell r="K28">
            <v>56</v>
          </cell>
          <cell r="L28">
            <v>56</v>
          </cell>
          <cell r="M28">
            <v>56</v>
          </cell>
          <cell r="N28">
            <v>56</v>
          </cell>
          <cell r="O28">
            <v>58</v>
          </cell>
          <cell r="P28">
            <v>58</v>
          </cell>
          <cell r="Q28">
            <v>58</v>
          </cell>
          <cell r="R28">
            <v>56</v>
          </cell>
          <cell r="S28">
            <v>57</v>
          </cell>
          <cell r="T28">
            <v>60</v>
          </cell>
          <cell r="U28">
            <v>56</v>
          </cell>
          <cell r="V28">
            <v>62</v>
          </cell>
          <cell r="W28">
            <v>64</v>
          </cell>
        </row>
        <row r="29">
          <cell r="D29">
            <v>92</v>
          </cell>
          <cell r="E29" t="str">
            <v>Medicina Veterinaria y Zootecnia</v>
          </cell>
          <cell r="R29">
            <v>0</v>
          </cell>
          <cell r="S29">
            <v>60</v>
          </cell>
          <cell r="T29">
            <v>63</v>
          </cell>
          <cell r="U29">
            <v>60</v>
          </cell>
          <cell r="V29">
            <v>60</v>
          </cell>
          <cell r="W29">
            <v>60</v>
          </cell>
        </row>
        <row r="30">
          <cell r="D30">
            <v>99</v>
          </cell>
          <cell r="E30" t="str">
            <v>Tecnología en Atención Prehospitalaria</v>
          </cell>
          <cell r="R30">
            <v>40</v>
          </cell>
          <cell r="S30">
            <v>40</v>
          </cell>
          <cell r="T30">
            <v>41</v>
          </cell>
          <cell r="U30">
            <v>40</v>
          </cell>
          <cell r="V30">
            <v>42</v>
          </cell>
          <cell r="W30">
            <v>50</v>
          </cell>
        </row>
        <row r="31">
          <cell r="D31">
            <v>28</v>
          </cell>
          <cell r="E31" t="str">
            <v>Ingeniería de Sistemas y Computación</v>
          </cell>
          <cell r="F31">
            <v>76</v>
          </cell>
          <cell r="G31">
            <v>80</v>
          </cell>
          <cell r="H31">
            <v>77</v>
          </cell>
          <cell r="I31">
            <v>81</v>
          </cell>
          <cell r="J31">
            <v>81</v>
          </cell>
          <cell r="K31">
            <v>81</v>
          </cell>
          <cell r="L31">
            <v>81</v>
          </cell>
          <cell r="M31">
            <v>82</v>
          </cell>
          <cell r="N31">
            <v>78</v>
          </cell>
          <cell r="O31">
            <v>82</v>
          </cell>
          <cell r="P31">
            <v>82</v>
          </cell>
          <cell r="Q31">
            <v>83</v>
          </cell>
          <cell r="R31">
            <v>85</v>
          </cell>
          <cell r="S31">
            <v>81</v>
          </cell>
          <cell r="T31">
            <v>83</v>
          </cell>
          <cell r="U31">
            <v>81</v>
          </cell>
          <cell r="V31">
            <v>81</v>
          </cell>
          <cell r="W31">
            <v>87</v>
          </cell>
        </row>
        <row r="32">
          <cell r="D32">
            <v>37</v>
          </cell>
          <cell r="E32" t="str">
            <v>Ingeniería de Sistemas y Computación (Nocturno)</v>
          </cell>
          <cell r="G32">
            <v>70</v>
          </cell>
          <cell r="H32">
            <v>80</v>
          </cell>
          <cell r="I32">
            <v>80</v>
          </cell>
          <cell r="J32">
            <v>80</v>
          </cell>
          <cell r="K32">
            <v>80</v>
          </cell>
          <cell r="L32">
            <v>80</v>
          </cell>
          <cell r="M32">
            <v>80</v>
          </cell>
          <cell r="N32">
            <v>80</v>
          </cell>
          <cell r="O32">
            <v>80</v>
          </cell>
          <cell r="P32">
            <v>80</v>
          </cell>
          <cell r="Q32">
            <v>80</v>
          </cell>
          <cell r="R32">
            <v>84</v>
          </cell>
          <cell r="S32">
            <v>80</v>
          </cell>
          <cell r="T32">
            <v>80</v>
          </cell>
          <cell r="U32">
            <v>80</v>
          </cell>
          <cell r="V32">
            <v>80</v>
          </cell>
          <cell r="W32">
            <v>80</v>
          </cell>
        </row>
        <row r="33">
          <cell r="D33">
            <v>12</v>
          </cell>
          <cell r="E33" t="str">
            <v>Ingeniería Eléctrica</v>
          </cell>
          <cell r="F33">
            <v>76</v>
          </cell>
          <cell r="G33">
            <v>76</v>
          </cell>
          <cell r="H33">
            <v>76</v>
          </cell>
          <cell r="I33">
            <v>81</v>
          </cell>
          <cell r="J33">
            <v>81</v>
          </cell>
          <cell r="K33">
            <v>81</v>
          </cell>
          <cell r="L33">
            <v>83</v>
          </cell>
          <cell r="M33">
            <v>81</v>
          </cell>
          <cell r="N33">
            <v>79</v>
          </cell>
          <cell r="O33">
            <v>81</v>
          </cell>
          <cell r="P33">
            <v>83</v>
          </cell>
          <cell r="Q33">
            <v>82</v>
          </cell>
          <cell r="R33">
            <v>85</v>
          </cell>
          <cell r="S33">
            <v>83</v>
          </cell>
          <cell r="T33">
            <v>86</v>
          </cell>
          <cell r="U33">
            <v>83</v>
          </cell>
          <cell r="V33">
            <v>82</v>
          </cell>
          <cell r="W33">
            <v>83</v>
          </cell>
        </row>
        <row r="34">
          <cell r="D34">
            <v>36</v>
          </cell>
          <cell r="E34" t="str">
            <v>Ingeniería Electrónica (Nocturno)</v>
          </cell>
          <cell r="G34">
            <v>76</v>
          </cell>
          <cell r="H34">
            <v>80</v>
          </cell>
          <cell r="I34">
            <v>80</v>
          </cell>
          <cell r="J34">
            <v>80</v>
          </cell>
          <cell r="K34">
            <v>80</v>
          </cell>
          <cell r="L34">
            <v>80</v>
          </cell>
          <cell r="M34">
            <v>80</v>
          </cell>
          <cell r="N34">
            <v>80</v>
          </cell>
          <cell r="O34">
            <v>80</v>
          </cell>
          <cell r="P34">
            <v>80</v>
          </cell>
          <cell r="Q34">
            <v>80</v>
          </cell>
          <cell r="R34">
            <v>80</v>
          </cell>
          <cell r="S34">
            <v>80</v>
          </cell>
          <cell r="T34">
            <v>80</v>
          </cell>
          <cell r="U34">
            <v>80</v>
          </cell>
          <cell r="V34">
            <v>80</v>
          </cell>
          <cell r="W34">
            <v>80</v>
          </cell>
        </row>
        <row r="35">
          <cell r="D35">
            <v>34</v>
          </cell>
          <cell r="E35" t="str">
            <v>Ingeniería Física</v>
          </cell>
          <cell r="F35">
            <v>85</v>
          </cell>
          <cell r="H35">
            <v>85</v>
          </cell>
          <cell r="J35">
            <v>120</v>
          </cell>
          <cell r="L35">
            <v>93</v>
          </cell>
          <cell r="N35">
            <v>79</v>
          </cell>
          <cell r="P35">
            <v>88</v>
          </cell>
          <cell r="R35">
            <v>88</v>
          </cell>
          <cell r="T35">
            <v>82</v>
          </cell>
          <cell r="U35">
            <v>0</v>
          </cell>
          <cell r="V35">
            <v>85</v>
          </cell>
          <cell r="W35">
            <v>0</v>
          </cell>
        </row>
        <row r="36">
          <cell r="D36">
            <v>13</v>
          </cell>
          <cell r="E36" t="str">
            <v>Ingeniería Industrial</v>
          </cell>
          <cell r="F36">
            <v>76</v>
          </cell>
          <cell r="G36">
            <v>77</v>
          </cell>
          <cell r="H36">
            <v>77</v>
          </cell>
          <cell r="I36">
            <v>81</v>
          </cell>
          <cell r="J36">
            <v>81</v>
          </cell>
          <cell r="K36">
            <v>81</v>
          </cell>
          <cell r="L36">
            <v>86</v>
          </cell>
          <cell r="M36">
            <v>89</v>
          </cell>
          <cell r="N36">
            <v>78</v>
          </cell>
          <cell r="O36">
            <v>81</v>
          </cell>
          <cell r="P36">
            <v>81</v>
          </cell>
          <cell r="Q36">
            <v>81</v>
          </cell>
          <cell r="R36">
            <v>85</v>
          </cell>
          <cell r="S36">
            <v>82</v>
          </cell>
          <cell r="T36">
            <v>84</v>
          </cell>
          <cell r="U36">
            <v>84</v>
          </cell>
          <cell r="V36">
            <v>86</v>
          </cell>
          <cell r="W36">
            <v>86</v>
          </cell>
        </row>
        <row r="37">
          <cell r="D37" t="str">
            <v>SA</v>
          </cell>
          <cell r="E37" t="str">
            <v>Ingeniería Industrial (Extensión San Andrés Islas)</v>
          </cell>
          <cell r="N37">
            <v>40</v>
          </cell>
        </row>
        <row r="38">
          <cell r="D38">
            <v>38</v>
          </cell>
          <cell r="E38" t="str">
            <v>Ingeniería Industrial (Nocturno)</v>
          </cell>
          <cell r="G38">
            <v>70</v>
          </cell>
          <cell r="H38">
            <v>80</v>
          </cell>
          <cell r="I38">
            <v>80</v>
          </cell>
          <cell r="J38">
            <v>80</v>
          </cell>
          <cell r="K38">
            <v>80</v>
          </cell>
          <cell r="L38">
            <v>90</v>
          </cell>
          <cell r="M38">
            <v>86</v>
          </cell>
          <cell r="N38">
            <v>80</v>
          </cell>
          <cell r="O38">
            <v>101</v>
          </cell>
          <cell r="P38">
            <v>101</v>
          </cell>
          <cell r="Q38">
            <v>100</v>
          </cell>
          <cell r="R38">
            <v>102</v>
          </cell>
          <cell r="S38">
            <v>102</v>
          </cell>
          <cell r="T38">
            <v>102</v>
          </cell>
          <cell r="U38">
            <v>107</v>
          </cell>
          <cell r="V38">
            <v>100</v>
          </cell>
          <cell r="W38">
            <v>102</v>
          </cell>
        </row>
        <row r="39">
          <cell r="D39">
            <v>14</v>
          </cell>
          <cell r="E39" t="str">
            <v>Ingeniería Mecánica</v>
          </cell>
          <cell r="F39">
            <v>76</v>
          </cell>
          <cell r="G39">
            <v>84</v>
          </cell>
          <cell r="H39">
            <v>76</v>
          </cell>
          <cell r="I39">
            <v>81</v>
          </cell>
          <cell r="J39">
            <v>81</v>
          </cell>
          <cell r="K39">
            <v>81</v>
          </cell>
          <cell r="L39">
            <v>83</v>
          </cell>
          <cell r="M39">
            <v>84</v>
          </cell>
          <cell r="N39">
            <v>78</v>
          </cell>
          <cell r="O39">
            <v>81</v>
          </cell>
          <cell r="P39">
            <v>81</v>
          </cell>
          <cell r="Q39">
            <v>81</v>
          </cell>
          <cell r="R39">
            <v>84</v>
          </cell>
          <cell r="S39">
            <v>81</v>
          </cell>
          <cell r="T39">
            <v>83</v>
          </cell>
          <cell r="U39">
            <v>82</v>
          </cell>
          <cell r="V39">
            <v>81</v>
          </cell>
          <cell r="W39">
            <v>85</v>
          </cell>
        </row>
        <row r="40">
          <cell r="D40">
            <v>39</v>
          </cell>
          <cell r="E40" t="str">
            <v>Ingeniería Mecánica (Nocturno)</v>
          </cell>
          <cell r="G40">
            <v>70</v>
          </cell>
          <cell r="H40">
            <v>80</v>
          </cell>
          <cell r="I40">
            <v>80</v>
          </cell>
          <cell r="J40">
            <v>80</v>
          </cell>
          <cell r="K40">
            <v>80</v>
          </cell>
          <cell r="L40">
            <v>80</v>
          </cell>
          <cell r="M40">
            <v>80</v>
          </cell>
        </row>
        <row r="41">
          <cell r="D41">
            <v>53</v>
          </cell>
          <cell r="E41" t="str">
            <v>Administración Industrial</v>
          </cell>
          <cell r="F41">
            <v>26</v>
          </cell>
          <cell r="H41">
            <v>27</v>
          </cell>
          <cell r="I41">
            <v>25</v>
          </cell>
          <cell r="L41">
            <v>19</v>
          </cell>
          <cell r="N41">
            <v>25</v>
          </cell>
          <cell r="O41">
            <v>34</v>
          </cell>
          <cell r="P41">
            <v>24</v>
          </cell>
          <cell r="Q41">
            <v>29</v>
          </cell>
          <cell r="R41">
            <v>26</v>
          </cell>
          <cell r="S41">
            <v>17</v>
          </cell>
          <cell r="T41">
            <v>20</v>
          </cell>
          <cell r="U41">
            <v>21</v>
          </cell>
          <cell r="V41">
            <v>23</v>
          </cell>
          <cell r="W41">
            <v>22</v>
          </cell>
        </row>
        <row r="42">
          <cell r="D42">
            <v>89</v>
          </cell>
          <cell r="E42" t="str">
            <v>Ingeniería en Mecatrónica (por ciclos propedéuticos)</v>
          </cell>
          <cell r="Q42">
            <v>42</v>
          </cell>
          <cell r="V42">
            <v>16</v>
          </cell>
          <cell r="W42">
            <v>0</v>
          </cell>
        </row>
        <row r="43">
          <cell r="D43" t="str">
            <v>BD</v>
          </cell>
          <cell r="E43" t="str">
            <v>Ingeniería en Mecatrónica (por ciclos propedéuticos) (CERES Puerto Carreño - Vichada)</v>
          </cell>
          <cell r="R43">
            <v>15</v>
          </cell>
        </row>
        <row r="44">
          <cell r="D44">
            <v>16</v>
          </cell>
          <cell r="E44" t="str">
            <v>Química Industrial</v>
          </cell>
          <cell r="I44">
            <v>85</v>
          </cell>
          <cell r="K44">
            <v>80</v>
          </cell>
          <cell r="M44">
            <v>82</v>
          </cell>
          <cell r="O44">
            <v>80</v>
          </cell>
          <cell r="Q44">
            <v>82</v>
          </cell>
          <cell r="S44">
            <v>80</v>
          </cell>
          <cell r="T44">
            <v>0</v>
          </cell>
          <cell r="U44">
            <v>81</v>
          </cell>
          <cell r="V44">
            <v>0</v>
          </cell>
          <cell r="W44">
            <v>83</v>
          </cell>
        </row>
        <row r="45">
          <cell r="D45">
            <v>65</v>
          </cell>
          <cell r="E45" t="str">
            <v>Química Industrial (Profesionalización)</v>
          </cell>
          <cell r="F45">
            <v>20</v>
          </cell>
          <cell r="H45">
            <v>22</v>
          </cell>
          <cell r="I45">
            <v>25</v>
          </cell>
          <cell r="L45">
            <v>10</v>
          </cell>
        </row>
        <row r="46">
          <cell r="D46">
            <v>86</v>
          </cell>
          <cell r="E46" t="str">
            <v>Técnico Profesional en Mecatrónica (por ciclos propedéuticos)</v>
          </cell>
          <cell r="O46">
            <v>80</v>
          </cell>
          <cell r="P46">
            <v>88</v>
          </cell>
          <cell r="Q46">
            <v>80</v>
          </cell>
          <cell r="R46">
            <v>80</v>
          </cell>
          <cell r="S46">
            <v>80</v>
          </cell>
          <cell r="T46">
            <v>85</v>
          </cell>
          <cell r="U46">
            <v>80</v>
          </cell>
          <cell r="V46">
            <v>81</v>
          </cell>
          <cell r="W46">
            <v>80</v>
          </cell>
        </row>
        <row r="47">
          <cell r="D47" t="str">
            <v>DJ</v>
          </cell>
          <cell r="E47" t="str">
            <v>Técnico Profesional en Mecatrónica (por ciclos propedéuticos) en Articulación</v>
          </cell>
          <cell r="R47">
            <v>28</v>
          </cell>
          <cell r="S47">
            <v>34</v>
          </cell>
          <cell r="T47">
            <v>0</v>
          </cell>
          <cell r="U47">
            <v>148</v>
          </cell>
        </row>
        <row r="48">
          <cell r="D48" t="str">
            <v>DL</v>
          </cell>
          <cell r="E48" t="str">
            <v>Técnico Profesional en Procesos Agroindustriales (por ciclos propedéuticos) en Articulación</v>
          </cell>
          <cell r="R48">
            <v>22</v>
          </cell>
          <cell r="S48">
            <v>93</v>
          </cell>
          <cell r="T48">
            <v>0</v>
          </cell>
          <cell r="U48">
            <v>75</v>
          </cell>
        </row>
        <row r="49">
          <cell r="D49">
            <v>22</v>
          </cell>
          <cell r="E49" t="str">
            <v>Tecnología Eléctrica</v>
          </cell>
          <cell r="F49">
            <v>72</v>
          </cell>
          <cell r="G49">
            <v>77</v>
          </cell>
          <cell r="H49">
            <v>71</v>
          </cell>
          <cell r="I49">
            <v>81</v>
          </cell>
          <cell r="J49">
            <v>81</v>
          </cell>
          <cell r="K49">
            <v>81</v>
          </cell>
          <cell r="L49">
            <v>81</v>
          </cell>
          <cell r="M49">
            <v>82</v>
          </cell>
          <cell r="N49">
            <v>78</v>
          </cell>
          <cell r="O49">
            <v>81</v>
          </cell>
          <cell r="P49">
            <v>81</v>
          </cell>
          <cell r="Q49">
            <v>81</v>
          </cell>
          <cell r="R49">
            <v>82</v>
          </cell>
          <cell r="S49">
            <v>81</v>
          </cell>
          <cell r="T49">
            <v>85</v>
          </cell>
          <cell r="U49">
            <v>82</v>
          </cell>
          <cell r="V49">
            <v>82</v>
          </cell>
          <cell r="W49">
            <v>86</v>
          </cell>
        </row>
        <row r="50">
          <cell r="D50">
            <v>23</v>
          </cell>
          <cell r="E50" t="str">
            <v>Tecnología Industrial</v>
          </cell>
          <cell r="F50">
            <v>72</v>
          </cell>
          <cell r="G50">
            <v>76</v>
          </cell>
          <cell r="H50">
            <v>71</v>
          </cell>
          <cell r="I50">
            <v>81</v>
          </cell>
          <cell r="J50">
            <v>81</v>
          </cell>
          <cell r="K50">
            <v>81</v>
          </cell>
          <cell r="L50">
            <v>85</v>
          </cell>
          <cell r="M50">
            <v>82</v>
          </cell>
          <cell r="N50">
            <v>79</v>
          </cell>
          <cell r="O50">
            <v>81</v>
          </cell>
          <cell r="P50">
            <v>81</v>
          </cell>
          <cell r="Q50">
            <v>86</v>
          </cell>
          <cell r="R50">
            <v>83</v>
          </cell>
          <cell r="S50">
            <v>81</v>
          </cell>
          <cell r="T50">
            <v>86</v>
          </cell>
          <cell r="U50">
            <v>83</v>
          </cell>
          <cell r="V50">
            <v>83</v>
          </cell>
          <cell r="W50">
            <v>87</v>
          </cell>
        </row>
        <row r="51">
          <cell r="D51" t="str">
            <v>BN</v>
          </cell>
          <cell r="E51" t="str">
            <v>Tecnología Industrial (CERES Belén de Umbría - Risaralda) *</v>
          </cell>
          <cell r="V51">
            <v>0</v>
          </cell>
          <cell r="W51">
            <v>30</v>
          </cell>
        </row>
        <row r="52">
          <cell r="D52" t="str">
            <v>AB</v>
          </cell>
          <cell r="E52" t="str">
            <v>Tecnología Industrial (CERES Mistrató - Risaralda) *</v>
          </cell>
          <cell r="Q52">
            <v>42</v>
          </cell>
          <cell r="S52">
            <v>32</v>
          </cell>
        </row>
        <row r="53">
          <cell r="D53" t="str">
            <v>AE</v>
          </cell>
          <cell r="E53" t="str">
            <v>Tecnología Industrial (CERES Pueblo Rico - Risaralda)</v>
          </cell>
          <cell r="S53">
            <v>43</v>
          </cell>
        </row>
        <row r="54">
          <cell r="D54" t="str">
            <v>AX</v>
          </cell>
          <cell r="E54" t="str">
            <v>Tecnología Industrial (CERES Puerto Carreño - Vichada)</v>
          </cell>
          <cell r="R54">
            <v>38</v>
          </cell>
        </row>
        <row r="55">
          <cell r="D55" t="str">
            <v>AC</v>
          </cell>
          <cell r="E55" t="str">
            <v>Tecnología Industrial (CERES Quinchía - Risaralda)</v>
          </cell>
          <cell r="T55">
            <v>0</v>
          </cell>
          <cell r="U55">
            <v>19</v>
          </cell>
        </row>
        <row r="56">
          <cell r="D56" t="str">
            <v>AD</v>
          </cell>
          <cell r="E56" t="str">
            <v>Tecnología Industrial (CERES Santuario - Risaralda)</v>
          </cell>
        </row>
        <row r="57">
          <cell r="D57">
            <v>24</v>
          </cell>
          <cell r="E57" t="str">
            <v>Tecnología Mecánica</v>
          </cell>
          <cell r="F57">
            <v>71</v>
          </cell>
          <cell r="G57">
            <v>76</v>
          </cell>
          <cell r="H57">
            <v>71</v>
          </cell>
          <cell r="I57">
            <v>81</v>
          </cell>
          <cell r="J57">
            <v>81</v>
          </cell>
          <cell r="K57">
            <v>81</v>
          </cell>
          <cell r="L57">
            <v>83</v>
          </cell>
          <cell r="M57">
            <v>81</v>
          </cell>
          <cell r="N57">
            <v>81</v>
          </cell>
          <cell r="O57">
            <v>82</v>
          </cell>
          <cell r="P57">
            <v>82</v>
          </cell>
          <cell r="Q57">
            <v>81</v>
          </cell>
          <cell r="R57">
            <v>87</v>
          </cell>
          <cell r="S57">
            <v>81</v>
          </cell>
          <cell r="T57">
            <v>82</v>
          </cell>
          <cell r="U57">
            <v>85</v>
          </cell>
          <cell r="V57">
            <v>81</v>
          </cell>
          <cell r="W57">
            <v>83</v>
          </cell>
        </row>
        <row r="58">
          <cell r="D58">
            <v>25</v>
          </cell>
          <cell r="E58" t="str">
            <v>Tecnología Química</v>
          </cell>
          <cell r="F58">
            <v>74</v>
          </cell>
          <cell r="G58">
            <v>76</v>
          </cell>
          <cell r="H58">
            <v>72</v>
          </cell>
          <cell r="J58">
            <v>81</v>
          </cell>
          <cell r="L58">
            <v>82</v>
          </cell>
          <cell r="N58">
            <v>78</v>
          </cell>
          <cell r="P58">
            <v>81</v>
          </cell>
          <cell r="R58">
            <v>81</v>
          </cell>
          <cell r="T58">
            <v>88</v>
          </cell>
          <cell r="U58">
            <v>0</v>
          </cell>
          <cell r="V58">
            <v>85</v>
          </cell>
          <cell r="W58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Cartoné">
      <a:dk1>
        <a:sysClr val="windowText" lastClr="000000"/>
      </a:dk1>
      <a:lt1>
        <a:sysClr val="window" lastClr="FFFFFF"/>
      </a:lt1>
      <a:dk2>
        <a:srgbClr val="895D1D"/>
      </a:dk2>
      <a:lt2>
        <a:srgbClr val="ECE9C6"/>
      </a:lt2>
      <a:accent1>
        <a:srgbClr val="873624"/>
      </a:accent1>
      <a:accent2>
        <a:srgbClr val="D6862D"/>
      </a:accent2>
      <a:accent3>
        <a:srgbClr val="D0BE40"/>
      </a:accent3>
      <a:accent4>
        <a:srgbClr val="877F6C"/>
      </a:accent4>
      <a:accent5>
        <a:srgbClr val="972109"/>
      </a:accent5>
      <a:accent6>
        <a:srgbClr val="AEB795"/>
      </a:accent6>
      <a:hlink>
        <a:srgbClr val="CC99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4"/>
  <sheetViews>
    <sheetView showGridLines="0" tabSelected="1" zoomScaleNormal="100" zoomScaleSheetLayoutView="100" workbookViewId="0"/>
  </sheetViews>
  <sheetFormatPr baseColWidth="10" defaultColWidth="0" defaultRowHeight="12.75" zeroHeight="1" x14ac:dyDescent="0.2"/>
  <cols>
    <col min="1" max="1" width="0.85546875" style="51" customWidth="1"/>
    <col min="2" max="2" width="24.7109375" style="51" customWidth="1"/>
    <col min="3" max="3" width="90.7109375" style="51" customWidth="1"/>
    <col min="4" max="4" width="24.7109375" style="51" customWidth="1"/>
    <col min="5" max="5" width="0.85546875" style="51" customWidth="1"/>
    <col min="6" max="16384" width="11.42578125" style="51" hidden="1"/>
  </cols>
  <sheetData>
    <row r="1" spans="2:4" ht="13.5" thickBot="1" x14ac:dyDescent="0.25"/>
    <row r="2" spans="2:4" s="40" customFormat="1" ht="13.5" thickTop="1" x14ac:dyDescent="0.2">
      <c r="B2" s="41"/>
      <c r="C2" s="42"/>
      <c r="D2" s="43"/>
    </row>
    <row r="3" spans="2:4" s="40" customFormat="1" x14ac:dyDescent="0.2">
      <c r="B3" s="44"/>
      <c r="C3" s="45"/>
      <c r="D3" s="46"/>
    </row>
    <row r="4" spans="2:4" s="40" customFormat="1" x14ac:dyDescent="0.2">
      <c r="B4" s="44"/>
      <c r="C4" s="47"/>
      <c r="D4" s="46"/>
    </row>
    <row r="5" spans="2:4" s="40" customFormat="1" x14ac:dyDescent="0.2">
      <c r="B5" s="44"/>
      <c r="C5" s="45"/>
      <c r="D5" s="46"/>
    </row>
    <row r="6" spans="2:4" s="40" customFormat="1" x14ac:dyDescent="0.2">
      <c r="B6" s="44"/>
      <c r="C6" s="45"/>
      <c r="D6" s="46"/>
    </row>
    <row r="7" spans="2:4" s="40" customFormat="1" x14ac:dyDescent="0.2">
      <c r="B7" s="44"/>
      <c r="C7" s="45"/>
      <c r="D7" s="46"/>
    </row>
    <row r="8" spans="2:4" s="40" customFormat="1" x14ac:dyDescent="0.2">
      <c r="B8" s="44"/>
      <c r="C8" s="45"/>
      <c r="D8" s="46"/>
    </row>
    <row r="9" spans="2:4" s="40" customFormat="1" ht="13.5" thickBot="1" x14ac:dyDescent="0.25">
      <c r="B9" s="48"/>
      <c r="C9" s="49"/>
      <c r="D9" s="50"/>
    </row>
    <row r="10" spans="2:4" ht="13.5" thickTop="1" x14ac:dyDescent="0.2"/>
    <row r="11" spans="2:4" x14ac:dyDescent="0.2">
      <c r="C11" s="52"/>
      <c r="D11" s="52"/>
    </row>
    <row r="12" spans="2:4" x14ac:dyDescent="0.2"/>
    <row r="13" spans="2:4" x14ac:dyDescent="0.2">
      <c r="C13" s="52"/>
      <c r="D13" s="52"/>
    </row>
    <row r="14" spans="2:4" x14ac:dyDescent="0.2"/>
    <row r="15" spans="2:4" x14ac:dyDescent="0.2">
      <c r="C15" s="52"/>
      <c r="D15" s="52"/>
    </row>
    <row r="16" spans="2:4" x14ac:dyDescent="0.2"/>
    <row r="17" spans="3:4" x14ac:dyDescent="0.2">
      <c r="C17" s="52"/>
      <c r="D17" s="52"/>
    </row>
    <row r="18" spans="3:4" x14ac:dyDescent="0.2"/>
    <row r="19" spans="3:4" x14ac:dyDescent="0.2">
      <c r="C19" s="52"/>
      <c r="D19" s="52"/>
    </row>
    <row r="20" spans="3:4" x14ac:dyDescent="0.2"/>
    <row r="21" spans="3:4" x14ac:dyDescent="0.2">
      <c r="C21" s="52"/>
      <c r="D21" s="52"/>
    </row>
    <row r="22" spans="3:4" x14ac:dyDescent="0.2">
      <c r="C22" s="52"/>
      <c r="D22" s="52"/>
    </row>
    <row r="23" spans="3:4" x14ac:dyDescent="0.2"/>
    <row r="24" spans="3:4" x14ac:dyDescent="0.2">
      <c r="C24" s="52"/>
      <c r="D24" s="52"/>
    </row>
    <row r="25" spans="3:4" x14ac:dyDescent="0.2"/>
    <row r="26" spans="3:4" x14ac:dyDescent="0.2"/>
    <row r="27" spans="3:4" x14ac:dyDescent="0.2"/>
    <row r="28" spans="3:4" x14ac:dyDescent="0.2"/>
    <row r="29" spans="3:4" x14ac:dyDescent="0.2">
      <c r="C29" s="53"/>
      <c r="D29" s="53"/>
    </row>
    <row r="30" spans="3:4" x14ac:dyDescent="0.2"/>
    <row r="31" spans="3:4" hidden="1" x14ac:dyDescent="0.2"/>
    <row r="32" spans="3:4" hidden="1" x14ac:dyDescent="0.2"/>
    <row r="33" hidden="1" x14ac:dyDescent="0.2"/>
    <row r="34" hidden="1" x14ac:dyDescent="0.2"/>
  </sheetData>
  <sheetProtection password="CD78" sheet="1" objects="1" scenarios="1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97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"/>
  <cols>
    <col min="1" max="1" width="25.7109375" style="56" customWidth="1"/>
    <col min="2" max="2" width="15.7109375" style="57" customWidth="1"/>
    <col min="3" max="3" width="23.140625" style="10" customWidth="1"/>
    <col min="4" max="4" width="4.42578125" style="10" hidden="1" customWidth="1"/>
    <col min="5" max="5" width="51.7109375" style="10" customWidth="1"/>
    <col min="6" max="6" width="11.42578125" style="10" customWidth="1"/>
    <col min="7" max="7" width="12" style="10" customWidth="1"/>
    <col min="8" max="8" width="11.42578125" style="10" customWidth="1"/>
    <col min="9" max="9" width="12.5703125" style="10" customWidth="1"/>
    <col min="10" max="10" width="15.7109375" style="10" customWidth="1"/>
    <col min="11" max="16384" width="11.42578125" style="10" hidden="1"/>
  </cols>
  <sheetData>
    <row r="1" spans="1:10" s="55" customFormat="1" ht="26.25" x14ac:dyDescent="0.4">
      <c r="A1" s="54"/>
      <c r="B1" s="152" t="s">
        <v>131</v>
      </c>
      <c r="C1" s="152"/>
      <c r="D1" s="152"/>
      <c r="E1" s="152"/>
      <c r="F1" s="152"/>
      <c r="G1" s="152"/>
      <c r="H1" s="152"/>
      <c r="I1" s="152"/>
      <c r="J1" s="152"/>
    </row>
    <row r="2" spans="1:10" x14ac:dyDescent="0.2"/>
    <row r="3" spans="1:10" ht="15.75" x14ac:dyDescent="0.2">
      <c r="C3" s="23" t="s">
        <v>89</v>
      </c>
      <c r="F3" s="67"/>
      <c r="I3" s="67" t="s">
        <v>90</v>
      </c>
    </row>
    <row r="4" spans="1:10" ht="15.75" x14ac:dyDescent="0.2">
      <c r="C4" s="58"/>
      <c r="F4" s="23"/>
    </row>
    <row r="5" spans="1:10" x14ac:dyDescent="0.2">
      <c r="A5" s="59"/>
      <c r="B5" s="60"/>
      <c r="J5" s="65"/>
    </row>
    <row r="6" spans="1:10" x14ac:dyDescent="0.2">
      <c r="A6" s="59"/>
      <c r="B6" s="60"/>
      <c r="C6" s="89">
        <v>1</v>
      </c>
      <c r="F6" s="87">
        <v>1</v>
      </c>
      <c r="J6" s="66"/>
    </row>
    <row r="7" spans="1:10" x14ac:dyDescent="0.2">
      <c r="C7" s="16" t="str">
        <f>VLOOKUP(C6,CONVENCIONES!$A$1:$B$30,2,0)</f>
        <v>Administración del Medio Ambiente</v>
      </c>
      <c r="F7" s="90" t="str">
        <f>VLOOKUP(F6,CONVENCIONES!C1:E25,3,0)</f>
        <v>Doctorado en Ciencias Ambientales (Convenio con la Universidad del Valle y la Universidad del Cauca)</v>
      </c>
    </row>
    <row r="8" spans="1:10" x14ac:dyDescent="0.2">
      <c r="B8" s="87">
        <f>VLOOKUP($C$7,$E$27:$H$57,2,FALSE)</f>
        <v>81</v>
      </c>
      <c r="C8" s="88" t="s">
        <v>85</v>
      </c>
      <c r="F8" s="87">
        <f>VLOOKUP($F$7,$E$65:$G$91,2,0)</f>
        <v>0</v>
      </c>
      <c r="G8" s="90" t="s">
        <v>85</v>
      </c>
    </row>
    <row r="9" spans="1:10" x14ac:dyDescent="0.2">
      <c r="B9" s="87">
        <f>VLOOKUP($C$7,$E$27:$H$57,4,FALSE)</f>
        <v>81</v>
      </c>
      <c r="C9" s="88" t="s">
        <v>88</v>
      </c>
      <c r="F9" s="87">
        <f>VLOOKUP($F$7,$E$65:$G$91,3,0)</f>
        <v>5</v>
      </c>
      <c r="G9" s="90" t="s">
        <v>88</v>
      </c>
    </row>
    <row r="10" spans="1:10" x14ac:dyDescent="0.2"/>
    <row r="11" spans="1:10" x14ac:dyDescent="0.2"/>
    <row r="12" spans="1:10" x14ac:dyDescent="0.2"/>
    <row r="13" spans="1:10" x14ac:dyDescent="0.2"/>
    <row r="14" spans="1:10" x14ac:dyDescent="0.2"/>
    <row r="15" spans="1:10" x14ac:dyDescent="0.2"/>
    <row r="16" spans="1:10" x14ac:dyDescent="0.2"/>
    <row r="17" spans="1:10" x14ac:dyDescent="0.2"/>
    <row r="18" spans="1:10" x14ac:dyDescent="0.2">
      <c r="I18" s="61"/>
    </row>
    <row r="19" spans="1:10" x14ac:dyDescent="0.2">
      <c r="I19" s="61"/>
    </row>
    <row r="20" spans="1:10" x14ac:dyDescent="0.2"/>
    <row r="21" spans="1:10" x14ac:dyDescent="0.2"/>
    <row r="22" spans="1:10" x14ac:dyDescent="0.2"/>
    <row r="23" spans="1:10" s="70" customFormat="1" ht="15.75" x14ac:dyDescent="0.25">
      <c r="A23" s="68"/>
      <c r="B23" s="69"/>
      <c r="C23" s="144" t="s">
        <v>133</v>
      </c>
      <c r="D23" s="144"/>
      <c r="E23" s="144"/>
      <c r="F23" s="144"/>
      <c r="G23" s="144"/>
      <c r="H23" s="144"/>
      <c r="I23" s="144"/>
    </row>
    <row r="24" spans="1:10" x14ac:dyDescent="0.2"/>
    <row r="25" spans="1:10" x14ac:dyDescent="0.2">
      <c r="C25" s="154" t="s">
        <v>0</v>
      </c>
      <c r="D25" s="154" t="s">
        <v>1</v>
      </c>
      <c r="E25" s="154" t="s">
        <v>134</v>
      </c>
      <c r="F25" s="145" t="s">
        <v>3</v>
      </c>
      <c r="G25" s="146"/>
      <c r="H25" s="153" t="s">
        <v>4</v>
      </c>
      <c r="I25" s="147"/>
    </row>
    <row r="26" spans="1:10" ht="25.5" x14ac:dyDescent="0.2">
      <c r="C26" s="155"/>
      <c r="D26" s="155"/>
      <c r="E26" s="155"/>
      <c r="F26" s="73" t="s">
        <v>135</v>
      </c>
      <c r="G26" s="74" t="s">
        <v>136</v>
      </c>
      <c r="H26" s="75" t="s">
        <v>135</v>
      </c>
      <c r="I26" s="73" t="s">
        <v>136</v>
      </c>
    </row>
    <row r="27" spans="1:10" x14ac:dyDescent="0.2">
      <c r="C27" s="149" t="s">
        <v>5</v>
      </c>
      <c r="D27" s="3">
        <v>4</v>
      </c>
      <c r="E27" s="4" t="s">
        <v>6</v>
      </c>
      <c r="F27" s="15">
        <v>69</v>
      </c>
      <c r="G27" s="150">
        <f>SUM(F27:F30)</f>
        <v>283</v>
      </c>
      <c r="H27" s="71">
        <v>0</v>
      </c>
      <c r="I27" s="150">
        <f>SUM(H27:H30)</f>
        <v>79</v>
      </c>
      <c r="J27" s="62"/>
    </row>
    <row r="28" spans="1:10" x14ac:dyDescent="0.2">
      <c r="C28" s="149"/>
      <c r="D28" s="3">
        <v>66</v>
      </c>
      <c r="E28" s="4" t="s">
        <v>7</v>
      </c>
      <c r="F28" s="15">
        <v>48</v>
      </c>
      <c r="G28" s="151"/>
      <c r="H28" s="71">
        <v>0</v>
      </c>
      <c r="I28" s="151"/>
      <c r="J28" s="62"/>
    </row>
    <row r="29" spans="1:10" x14ac:dyDescent="0.2">
      <c r="C29" s="149"/>
      <c r="D29" s="3">
        <v>68</v>
      </c>
      <c r="E29" s="4" t="s">
        <v>130</v>
      </c>
      <c r="F29" s="15">
        <v>78</v>
      </c>
      <c r="G29" s="151"/>
      <c r="H29" s="71">
        <v>79</v>
      </c>
      <c r="I29" s="151"/>
      <c r="J29" s="62"/>
    </row>
    <row r="30" spans="1:10" x14ac:dyDescent="0.2">
      <c r="C30" s="149"/>
      <c r="D30" s="3">
        <v>1</v>
      </c>
      <c r="E30" s="4" t="s">
        <v>8</v>
      </c>
      <c r="F30" s="15">
        <v>88</v>
      </c>
      <c r="G30" s="151"/>
      <c r="H30" s="71">
        <v>0</v>
      </c>
      <c r="I30" s="151"/>
      <c r="J30" s="62"/>
    </row>
    <row r="31" spans="1:10" x14ac:dyDescent="0.2">
      <c r="C31" s="149" t="s">
        <v>9</v>
      </c>
      <c r="D31" s="3">
        <v>27</v>
      </c>
      <c r="E31" s="4" t="s">
        <v>10</v>
      </c>
      <c r="F31" s="15">
        <v>81</v>
      </c>
      <c r="G31" s="150">
        <f>SUM(F31:F32)</f>
        <v>153</v>
      </c>
      <c r="H31" s="71">
        <v>81</v>
      </c>
      <c r="I31" s="150">
        <f>SUM(H31:H32)</f>
        <v>143</v>
      </c>
      <c r="J31" s="62"/>
    </row>
    <row r="32" spans="1:10" ht="25.5" x14ac:dyDescent="0.2">
      <c r="C32" s="149"/>
      <c r="D32" s="3" t="s">
        <v>11</v>
      </c>
      <c r="E32" s="4" t="s">
        <v>12</v>
      </c>
      <c r="F32" s="15">
        <v>72</v>
      </c>
      <c r="G32" s="151"/>
      <c r="H32" s="71">
        <v>62</v>
      </c>
      <c r="I32" s="151"/>
      <c r="J32" s="62"/>
    </row>
    <row r="33" spans="3:10" x14ac:dyDescent="0.2">
      <c r="C33" s="39" t="s">
        <v>15</v>
      </c>
      <c r="D33" s="3">
        <v>7</v>
      </c>
      <c r="E33" s="4" t="s">
        <v>16</v>
      </c>
      <c r="F33" s="15">
        <v>53</v>
      </c>
      <c r="G33" s="72">
        <f>SUM(F33)</f>
        <v>53</v>
      </c>
      <c r="H33" s="71">
        <v>0</v>
      </c>
      <c r="I33" s="72">
        <f>SUM(H33)</f>
        <v>0</v>
      </c>
      <c r="J33" s="62"/>
    </row>
    <row r="34" spans="3:10" x14ac:dyDescent="0.2">
      <c r="C34" s="149" t="s">
        <v>17</v>
      </c>
      <c r="D34" s="3">
        <v>6</v>
      </c>
      <c r="E34" s="4" t="s">
        <v>18</v>
      </c>
      <c r="F34" s="15">
        <v>78</v>
      </c>
      <c r="G34" s="150">
        <f>SUM(F34:F37)</f>
        <v>325</v>
      </c>
      <c r="H34" s="71">
        <v>84</v>
      </c>
      <c r="I34" s="150">
        <f>SUM(H34:H37)</f>
        <v>294</v>
      </c>
      <c r="J34" s="62"/>
    </row>
    <row r="35" spans="3:10" x14ac:dyDescent="0.2">
      <c r="C35" s="149"/>
      <c r="D35" s="3">
        <v>9</v>
      </c>
      <c r="E35" s="4" t="s">
        <v>19</v>
      </c>
      <c r="F35" s="15">
        <v>71</v>
      </c>
      <c r="G35" s="151"/>
      <c r="H35" s="71">
        <v>64</v>
      </c>
      <c r="I35" s="151"/>
      <c r="J35" s="62"/>
    </row>
    <row r="36" spans="3:10" x14ac:dyDescent="0.2">
      <c r="C36" s="149"/>
      <c r="D36" s="3">
        <v>21</v>
      </c>
      <c r="E36" s="4" t="s">
        <v>22</v>
      </c>
      <c r="F36" s="15">
        <v>65</v>
      </c>
      <c r="G36" s="151"/>
      <c r="H36" s="71">
        <v>35</v>
      </c>
      <c r="I36" s="151"/>
      <c r="J36" s="62"/>
    </row>
    <row r="37" spans="3:10" x14ac:dyDescent="0.2">
      <c r="C37" s="149"/>
      <c r="D37" s="3">
        <v>33</v>
      </c>
      <c r="E37" s="4" t="s">
        <v>23</v>
      </c>
      <c r="F37" s="15">
        <v>111</v>
      </c>
      <c r="G37" s="151"/>
      <c r="H37" s="71">
        <v>111</v>
      </c>
      <c r="I37" s="151"/>
      <c r="J37" s="62"/>
    </row>
    <row r="38" spans="3:10" x14ac:dyDescent="0.2">
      <c r="C38" s="149" t="s">
        <v>26</v>
      </c>
      <c r="D38" s="3">
        <v>32</v>
      </c>
      <c r="E38" s="4" t="s">
        <v>27</v>
      </c>
      <c r="F38" s="15">
        <v>84</v>
      </c>
      <c r="G38" s="150">
        <f>SUM(F38:F41)</f>
        <v>248</v>
      </c>
      <c r="H38" s="71">
        <v>82</v>
      </c>
      <c r="I38" s="150">
        <f>SUM(H38:H41)</f>
        <v>252</v>
      </c>
      <c r="J38" s="62"/>
    </row>
    <row r="39" spans="3:10" x14ac:dyDescent="0.2">
      <c r="C39" s="149"/>
      <c r="D39" s="3">
        <v>31</v>
      </c>
      <c r="E39" s="4" t="s">
        <v>29</v>
      </c>
      <c r="F39" s="15">
        <v>62</v>
      </c>
      <c r="G39" s="151"/>
      <c r="H39" s="71">
        <v>60</v>
      </c>
      <c r="I39" s="151"/>
      <c r="J39" s="62"/>
    </row>
    <row r="40" spans="3:10" x14ac:dyDescent="0.2">
      <c r="C40" s="149"/>
      <c r="D40" s="3">
        <v>92</v>
      </c>
      <c r="E40" s="4" t="s">
        <v>30</v>
      </c>
      <c r="F40" s="15">
        <v>60</v>
      </c>
      <c r="G40" s="151"/>
      <c r="H40" s="71">
        <v>60</v>
      </c>
      <c r="I40" s="151"/>
      <c r="J40" s="62"/>
    </row>
    <row r="41" spans="3:10" x14ac:dyDescent="0.2">
      <c r="C41" s="149"/>
      <c r="D41" s="3">
        <v>99</v>
      </c>
      <c r="E41" s="4" t="s">
        <v>31</v>
      </c>
      <c r="F41" s="15">
        <v>42</v>
      </c>
      <c r="G41" s="151"/>
      <c r="H41" s="71">
        <v>50</v>
      </c>
      <c r="I41" s="151"/>
      <c r="J41" s="62"/>
    </row>
    <row r="42" spans="3:10" x14ac:dyDescent="0.2">
      <c r="C42" s="149" t="s">
        <v>32</v>
      </c>
      <c r="D42" s="3">
        <v>13</v>
      </c>
      <c r="E42" s="4" t="s">
        <v>32</v>
      </c>
      <c r="F42" s="15">
        <v>86</v>
      </c>
      <c r="G42" s="150">
        <f>SUM(F42:F43)</f>
        <v>199</v>
      </c>
      <c r="H42" s="71">
        <v>91</v>
      </c>
      <c r="I42" s="150">
        <f>SUM(H42:H43)</f>
        <v>193</v>
      </c>
      <c r="J42" s="62"/>
    </row>
    <row r="43" spans="3:10" x14ac:dyDescent="0.2">
      <c r="C43" s="149"/>
      <c r="D43" s="3">
        <v>38</v>
      </c>
      <c r="E43" s="4" t="s">
        <v>33</v>
      </c>
      <c r="F43" s="15">
        <v>113</v>
      </c>
      <c r="G43" s="151"/>
      <c r="H43" s="71">
        <v>102</v>
      </c>
      <c r="I43" s="151"/>
      <c r="J43" s="62"/>
    </row>
    <row r="44" spans="3:10" x14ac:dyDescent="0.2">
      <c r="C44" s="39" t="s">
        <v>34</v>
      </c>
      <c r="D44" s="3">
        <v>14</v>
      </c>
      <c r="E44" s="4" t="s">
        <v>34</v>
      </c>
      <c r="F44" s="15">
        <v>82</v>
      </c>
      <c r="G44" s="72">
        <f>SUM(F44)</f>
        <v>82</v>
      </c>
      <c r="H44" s="71">
        <v>84</v>
      </c>
      <c r="I44" s="72">
        <f>SUM(H44)</f>
        <v>84</v>
      </c>
      <c r="J44" s="62"/>
    </row>
    <row r="45" spans="3:10" x14ac:dyDescent="0.2">
      <c r="C45" s="149" t="s">
        <v>35</v>
      </c>
      <c r="D45" s="3">
        <v>28</v>
      </c>
      <c r="E45" s="4" t="s">
        <v>36</v>
      </c>
      <c r="F45" s="15">
        <v>84</v>
      </c>
      <c r="G45" s="150">
        <f>SUM(F45:F49)</f>
        <v>415</v>
      </c>
      <c r="H45" s="71">
        <v>83</v>
      </c>
      <c r="I45" s="150">
        <f>SUM(H45:H49)</f>
        <v>319</v>
      </c>
      <c r="J45" s="62"/>
    </row>
    <row r="46" spans="3:10" x14ac:dyDescent="0.2">
      <c r="C46" s="149"/>
      <c r="D46" s="3">
        <v>37</v>
      </c>
      <c r="E46" s="4" t="s">
        <v>37</v>
      </c>
      <c r="F46" s="15">
        <v>80</v>
      </c>
      <c r="G46" s="151"/>
      <c r="H46" s="71">
        <v>78</v>
      </c>
      <c r="I46" s="151"/>
      <c r="J46" s="62"/>
    </row>
    <row r="47" spans="3:10" x14ac:dyDescent="0.2">
      <c r="C47" s="149"/>
      <c r="D47" s="3">
        <v>12</v>
      </c>
      <c r="E47" s="4" t="s">
        <v>38</v>
      </c>
      <c r="F47" s="15">
        <v>85</v>
      </c>
      <c r="G47" s="151"/>
      <c r="H47" s="71">
        <v>98</v>
      </c>
      <c r="I47" s="151"/>
      <c r="J47" s="62"/>
    </row>
    <row r="48" spans="3:10" x14ac:dyDescent="0.2">
      <c r="C48" s="149"/>
      <c r="D48" s="3">
        <v>36</v>
      </c>
      <c r="E48" s="4" t="s">
        <v>39</v>
      </c>
      <c r="F48" s="15">
        <v>80</v>
      </c>
      <c r="G48" s="151"/>
      <c r="H48" s="71">
        <v>60</v>
      </c>
      <c r="I48" s="151"/>
      <c r="J48" s="62"/>
    </row>
    <row r="49" spans="1:10" x14ac:dyDescent="0.2">
      <c r="C49" s="149"/>
      <c r="D49" s="3">
        <v>34</v>
      </c>
      <c r="E49" s="4" t="s">
        <v>40</v>
      </c>
      <c r="F49" s="15">
        <v>86</v>
      </c>
      <c r="G49" s="151"/>
      <c r="H49" s="71">
        <v>0</v>
      </c>
      <c r="I49" s="151"/>
      <c r="J49" s="62"/>
    </row>
    <row r="50" spans="1:10" x14ac:dyDescent="0.2">
      <c r="C50" s="149" t="s">
        <v>137</v>
      </c>
      <c r="D50" s="3">
        <v>53</v>
      </c>
      <c r="E50" s="4" t="s">
        <v>41</v>
      </c>
      <c r="F50" s="15">
        <v>19</v>
      </c>
      <c r="G50" s="150">
        <f>SUM(F50:F56)</f>
        <v>435</v>
      </c>
      <c r="H50" s="71">
        <v>26</v>
      </c>
      <c r="I50" s="150">
        <f>SUM(H50:H56)</f>
        <v>406</v>
      </c>
      <c r="J50" s="62"/>
    </row>
    <row r="51" spans="1:10" x14ac:dyDescent="0.2">
      <c r="C51" s="149"/>
      <c r="D51" s="3">
        <v>16</v>
      </c>
      <c r="E51" s="4" t="s">
        <v>42</v>
      </c>
      <c r="F51" s="15"/>
      <c r="G51" s="151"/>
      <c r="H51" s="71">
        <v>75</v>
      </c>
      <c r="I51" s="151"/>
      <c r="J51" s="62"/>
    </row>
    <row r="52" spans="1:10" x14ac:dyDescent="0.2">
      <c r="C52" s="149"/>
      <c r="D52" s="3">
        <v>86</v>
      </c>
      <c r="E52" s="4" t="s">
        <v>43</v>
      </c>
      <c r="F52" s="15">
        <v>80</v>
      </c>
      <c r="G52" s="151"/>
      <c r="H52" s="71">
        <v>80</v>
      </c>
      <c r="I52" s="151"/>
      <c r="J52" s="62"/>
    </row>
    <row r="53" spans="1:10" x14ac:dyDescent="0.2">
      <c r="C53" s="149"/>
      <c r="D53" s="3">
        <v>22</v>
      </c>
      <c r="E53" s="4" t="s">
        <v>48</v>
      </c>
      <c r="F53" s="15">
        <v>82</v>
      </c>
      <c r="G53" s="151"/>
      <c r="H53" s="71">
        <v>53</v>
      </c>
      <c r="I53" s="151"/>
      <c r="J53" s="62"/>
    </row>
    <row r="54" spans="1:10" x14ac:dyDescent="0.2">
      <c r="C54" s="149"/>
      <c r="D54" s="3">
        <v>23</v>
      </c>
      <c r="E54" s="4" t="s">
        <v>49</v>
      </c>
      <c r="F54" s="15">
        <v>90</v>
      </c>
      <c r="G54" s="151"/>
      <c r="H54" s="71">
        <v>88</v>
      </c>
      <c r="I54" s="151"/>
      <c r="J54" s="62"/>
    </row>
    <row r="55" spans="1:10" x14ac:dyDescent="0.2">
      <c r="C55" s="149"/>
      <c r="D55" s="3">
        <v>24</v>
      </c>
      <c r="E55" s="4" t="s">
        <v>52</v>
      </c>
      <c r="F55" s="15">
        <v>83</v>
      </c>
      <c r="G55" s="151"/>
      <c r="H55" s="71">
        <v>84</v>
      </c>
      <c r="I55" s="151"/>
      <c r="J55" s="62"/>
    </row>
    <row r="56" spans="1:10" x14ac:dyDescent="0.2">
      <c r="C56" s="149"/>
      <c r="D56" s="3">
        <v>25</v>
      </c>
      <c r="E56" s="4" t="s">
        <v>53</v>
      </c>
      <c r="F56" s="15">
        <v>81</v>
      </c>
      <c r="G56" s="151"/>
      <c r="H56" s="71">
        <v>0</v>
      </c>
      <c r="I56" s="151"/>
      <c r="J56" s="62"/>
    </row>
    <row r="57" spans="1:10" x14ac:dyDescent="0.2">
      <c r="C57" s="143" t="s">
        <v>54</v>
      </c>
      <c r="D57" s="143"/>
      <c r="E57" s="143"/>
      <c r="F57" s="76">
        <f>SUM(F27:F56)</f>
        <v>2193</v>
      </c>
      <c r="G57" s="77">
        <f>SUM(G27:G56)</f>
        <v>2193</v>
      </c>
      <c r="H57" s="78">
        <f>SUM(H27:H56)</f>
        <v>1770</v>
      </c>
      <c r="I57" s="76">
        <f>SUM(I27:I56)</f>
        <v>1770</v>
      </c>
      <c r="J57" s="62"/>
    </row>
    <row r="58" spans="1:10" x14ac:dyDescent="0.2">
      <c r="A58" s="63"/>
      <c r="B58" s="64"/>
      <c r="C58" s="13"/>
      <c r="D58" s="13"/>
      <c r="E58" s="13"/>
      <c r="F58" s="14"/>
      <c r="G58" s="14"/>
      <c r="H58" s="14"/>
    </row>
    <row r="59" spans="1:10" x14ac:dyDescent="0.2">
      <c r="C59" s="58" t="s">
        <v>132</v>
      </c>
    </row>
    <row r="60" spans="1:10" x14ac:dyDescent="0.2"/>
    <row r="61" spans="1:10" x14ac:dyDescent="0.2"/>
    <row r="62" spans="1:10" s="70" customFormat="1" ht="15.75" x14ac:dyDescent="0.25">
      <c r="A62" s="68"/>
      <c r="B62" s="69"/>
      <c r="C62" s="144" t="s">
        <v>138</v>
      </c>
      <c r="D62" s="144"/>
      <c r="E62" s="144"/>
      <c r="F62" s="144"/>
      <c r="G62" s="144"/>
      <c r="H62" s="83"/>
      <c r="I62" s="83"/>
    </row>
    <row r="63" spans="1:10" x14ac:dyDescent="0.2"/>
    <row r="64" spans="1:10" x14ac:dyDescent="0.2">
      <c r="C64" s="84" t="s">
        <v>123</v>
      </c>
      <c r="D64" s="84" t="s">
        <v>1</v>
      </c>
      <c r="E64" s="84" t="s">
        <v>2</v>
      </c>
      <c r="F64" s="85" t="s">
        <v>3</v>
      </c>
      <c r="G64" s="86" t="s">
        <v>4</v>
      </c>
    </row>
    <row r="65" spans="3:7" ht="25.5" x14ac:dyDescent="0.2">
      <c r="C65" s="148" t="s">
        <v>91</v>
      </c>
      <c r="D65" s="38" t="s">
        <v>92</v>
      </c>
      <c r="E65" s="79" t="s">
        <v>93</v>
      </c>
      <c r="F65" s="82"/>
      <c r="G65" s="71">
        <v>5</v>
      </c>
    </row>
    <row r="66" spans="3:7" x14ac:dyDescent="0.2">
      <c r="C66" s="148"/>
      <c r="D66" s="38" t="s">
        <v>94</v>
      </c>
      <c r="E66" s="79" t="s">
        <v>95</v>
      </c>
      <c r="F66" s="82"/>
      <c r="G66" s="71">
        <v>2</v>
      </c>
    </row>
    <row r="67" spans="3:7" x14ac:dyDescent="0.2">
      <c r="C67" s="148"/>
      <c r="D67" s="38" t="s">
        <v>96</v>
      </c>
      <c r="E67" s="79" t="s">
        <v>97</v>
      </c>
      <c r="F67" s="82">
        <v>2</v>
      </c>
      <c r="G67" s="71">
        <v>8</v>
      </c>
    </row>
    <row r="68" spans="3:7" x14ac:dyDescent="0.2">
      <c r="C68" s="145" t="s">
        <v>139</v>
      </c>
      <c r="D68" s="146"/>
      <c r="E68" s="147"/>
      <c r="F68" s="77">
        <f>SUM(F65:F67)</f>
        <v>2</v>
      </c>
      <c r="G68" s="78">
        <f>SUM(G65:G67)</f>
        <v>15</v>
      </c>
    </row>
    <row r="69" spans="3:7" x14ac:dyDescent="0.2">
      <c r="C69" s="142" t="s">
        <v>98</v>
      </c>
      <c r="D69" s="80">
        <v>98</v>
      </c>
      <c r="E69" s="79" t="s">
        <v>99</v>
      </c>
      <c r="F69" s="82"/>
      <c r="G69" s="71">
        <v>6</v>
      </c>
    </row>
    <row r="70" spans="3:7" x14ac:dyDescent="0.2">
      <c r="C70" s="142"/>
      <c r="D70" s="80">
        <v>97</v>
      </c>
      <c r="E70" s="79" t="s">
        <v>100</v>
      </c>
      <c r="F70" s="82"/>
      <c r="G70" s="71">
        <v>4</v>
      </c>
    </row>
    <row r="71" spans="3:7" x14ac:dyDescent="0.2">
      <c r="C71" s="142"/>
      <c r="D71" s="80">
        <v>96</v>
      </c>
      <c r="E71" s="79" t="s">
        <v>140</v>
      </c>
      <c r="F71" s="82"/>
      <c r="G71" s="71">
        <v>4</v>
      </c>
    </row>
    <row r="72" spans="3:7" ht="25.5" x14ac:dyDescent="0.2">
      <c r="C72" s="142"/>
      <c r="D72" s="81">
        <v>77</v>
      </c>
      <c r="E72" s="79" t="s">
        <v>101</v>
      </c>
      <c r="F72" s="82"/>
      <c r="G72" s="71">
        <v>19</v>
      </c>
    </row>
    <row r="73" spans="3:7" x14ac:dyDescent="0.2">
      <c r="C73" s="142"/>
      <c r="D73" s="81">
        <v>41</v>
      </c>
      <c r="E73" s="79" t="s">
        <v>102</v>
      </c>
      <c r="F73" s="82">
        <v>33</v>
      </c>
      <c r="G73" s="71"/>
    </row>
    <row r="74" spans="3:7" x14ac:dyDescent="0.2">
      <c r="C74" s="142"/>
      <c r="D74" s="80">
        <v>63</v>
      </c>
      <c r="E74" s="79" t="s">
        <v>103</v>
      </c>
      <c r="F74" s="82">
        <v>7</v>
      </c>
      <c r="G74" s="71"/>
    </row>
    <row r="75" spans="3:7" x14ac:dyDescent="0.2">
      <c r="C75" s="142"/>
      <c r="D75" s="81">
        <v>49</v>
      </c>
      <c r="E75" s="79" t="s">
        <v>104</v>
      </c>
      <c r="F75" s="82"/>
      <c r="G75" s="71">
        <v>17</v>
      </c>
    </row>
    <row r="76" spans="3:7" x14ac:dyDescent="0.2">
      <c r="C76" s="142"/>
      <c r="D76" s="81">
        <v>70</v>
      </c>
      <c r="E76" s="79" t="s">
        <v>105</v>
      </c>
      <c r="F76" s="82"/>
      <c r="G76" s="71">
        <v>18</v>
      </c>
    </row>
    <row r="77" spans="3:7" x14ac:dyDescent="0.2">
      <c r="C77" s="142"/>
      <c r="D77" s="81">
        <v>90</v>
      </c>
      <c r="E77" s="79" t="s">
        <v>106</v>
      </c>
      <c r="F77" s="82">
        <v>36</v>
      </c>
      <c r="G77" s="71"/>
    </row>
    <row r="78" spans="3:7" x14ac:dyDescent="0.2">
      <c r="C78" s="142"/>
      <c r="D78" s="81">
        <v>54</v>
      </c>
      <c r="E78" s="79" t="s">
        <v>107</v>
      </c>
      <c r="F78" s="82">
        <v>21</v>
      </c>
      <c r="G78" s="71"/>
    </row>
    <row r="79" spans="3:7" x14ac:dyDescent="0.2">
      <c r="C79" s="142"/>
      <c r="D79" s="81" t="s">
        <v>141</v>
      </c>
      <c r="E79" s="79" t="s">
        <v>142</v>
      </c>
      <c r="F79" s="82"/>
      <c r="G79" s="71">
        <v>16</v>
      </c>
    </row>
    <row r="80" spans="3:7" x14ac:dyDescent="0.2">
      <c r="C80" s="142"/>
      <c r="D80" s="80" t="s">
        <v>108</v>
      </c>
      <c r="E80" s="79" t="s">
        <v>109</v>
      </c>
      <c r="F80" s="82"/>
      <c r="G80" s="71">
        <v>23</v>
      </c>
    </row>
    <row r="81" spans="3:7" x14ac:dyDescent="0.2">
      <c r="C81" s="142"/>
      <c r="D81" s="81" t="s">
        <v>110</v>
      </c>
      <c r="E81" s="79" t="s">
        <v>111</v>
      </c>
      <c r="F81" s="82"/>
      <c r="G81" s="71">
        <v>18</v>
      </c>
    </row>
    <row r="82" spans="3:7" x14ac:dyDescent="0.2">
      <c r="C82" s="142"/>
      <c r="D82" s="81">
        <v>47</v>
      </c>
      <c r="E82" s="79" t="s">
        <v>112</v>
      </c>
      <c r="F82" s="82">
        <v>8</v>
      </c>
      <c r="G82" s="71">
        <v>13</v>
      </c>
    </row>
    <row r="83" spans="3:7" x14ac:dyDescent="0.2">
      <c r="C83" s="142"/>
      <c r="D83" s="80" t="s">
        <v>113</v>
      </c>
      <c r="E83" s="79" t="s">
        <v>114</v>
      </c>
      <c r="F83" s="82">
        <v>8</v>
      </c>
      <c r="G83" s="71"/>
    </row>
    <row r="84" spans="3:7" x14ac:dyDescent="0.2">
      <c r="C84" s="142"/>
      <c r="D84" s="80">
        <v>40</v>
      </c>
      <c r="E84" s="79" t="s">
        <v>115</v>
      </c>
      <c r="F84" s="82">
        <v>2</v>
      </c>
      <c r="G84" s="71"/>
    </row>
    <row r="85" spans="3:7" x14ac:dyDescent="0.2">
      <c r="C85" s="142"/>
      <c r="D85" s="80">
        <v>42</v>
      </c>
      <c r="E85" s="79" t="s">
        <v>116</v>
      </c>
      <c r="F85" s="82">
        <v>23</v>
      </c>
      <c r="G85" s="71"/>
    </row>
    <row r="86" spans="3:7" x14ac:dyDescent="0.2">
      <c r="C86" s="143" t="s">
        <v>143</v>
      </c>
      <c r="D86" s="143"/>
      <c r="E86" s="143"/>
      <c r="F86" s="77">
        <f>SUM(F69:F85)</f>
        <v>138</v>
      </c>
      <c r="G86" s="78">
        <f>SUM(G69:G85)</f>
        <v>138</v>
      </c>
    </row>
    <row r="87" spans="3:7" x14ac:dyDescent="0.2">
      <c r="C87" s="142" t="s">
        <v>117</v>
      </c>
      <c r="D87" s="80" t="s">
        <v>118</v>
      </c>
      <c r="E87" s="79" t="s">
        <v>119</v>
      </c>
      <c r="F87" s="82">
        <v>2</v>
      </c>
      <c r="G87" s="71">
        <v>14</v>
      </c>
    </row>
    <row r="88" spans="3:7" x14ac:dyDescent="0.2">
      <c r="C88" s="142"/>
      <c r="D88" s="80">
        <v>58</v>
      </c>
      <c r="E88" s="79" t="s">
        <v>120</v>
      </c>
      <c r="F88" s="82">
        <v>17</v>
      </c>
      <c r="G88" s="71"/>
    </row>
    <row r="89" spans="3:7" ht="25.5" x14ac:dyDescent="0.2">
      <c r="C89" s="142"/>
      <c r="D89" s="80">
        <v>56</v>
      </c>
      <c r="E89" s="79" t="s">
        <v>144</v>
      </c>
      <c r="F89" s="82">
        <v>23</v>
      </c>
      <c r="G89" s="71"/>
    </row>
    <row r="90" spans="3:7" x14ac:dyDescent="0.2">
      <c r="C90" s="142"/>
      <c r="D90" s="80" t="s">
        <v>121</v>
      </c>
      <c r="E90" s="79" t="s">
        <v>122</v>
      </c>
      <c r="F90" s="82"/>
      <c r="G90" s="71">
        <v>13</v>
      </c>
    </row>
    <row r="91" spans="3:7" x14ac:dyDescent="0.2">
      <c r="C91" s="142"/>
      <c r="D91" s="80" t="s">
        <v>145</v>
      </c>
      <c r="E91" s="79" t="s">
        <v>146</v>
      </c>
      <c r="F91" s="82"/>
      <c r="G91" s="71">
        <v>35</v>
      </c>
    </row>
    <row r="92" spans="3:7" x14ac:dyDescent="0.2">
      <c r="C92" s="143" t="s">
        <v>147</v>
      </c>
      <c r="D92" s="143"/>
      <c r="E92" s="143"/>
      <c r="F92" s="77">
        <f>SUM(F87:F91)</f>
        <v>42</v>
      </c>
      <c r="G92" s="78">
        <f>SUM(G87:G91)</f>
        <v>62</v>
      </c>
    </row>
    <row r="93" spans="3:7" x14ac:dyDescent="0.2">
      <c r="C93" s="142"/>
      <c r="D93" s="142"/>
      <c r="E93" s="142"/>
      <c r="F93" s="142"/>
      <c r="G93" s="142"/>
    </row>
    <row r="94" spans="3:7" x14ac:dyDescent="0.2">
      <c r="C94" s="143" t="s">
        <v>54</v>
      </c>
      <c r="D94" s="143"/>
      <c r="E94" s="143"/>
      <c r="F94" s="77">
        <f>SUM(F68,F86,F92)</f>
        <v>182</v>
      </c>
      <c r="G94" s="78">
        <f>SUM(G68,G86,G92)</f>
        <v>215</v>
      </c>
    </row>
    <row r="95" spans="3:7" x14ac:dyDescent="0.2"/>
    <row r="96" spans="3:7" x14ac:dyDescent="0.2">
      <c r="C96" s="58" t="s">
        <v>132</v>
      </c>
    </row>
    <row r="97" x14ac:dyDescent="0.2"/>
  </sheetData>
  <sheetProtection password="CD78" sheet="1" objects="1" scenarios="1"/>
  <mergeCells count="38">
    <mergeCell ref="C42:C43"/>
    <mergeCell ref="G42:G43"/>
    <mergeCell ref="I42:I43"/>
    <mergeCell ref="B1:J1"/>
    <mergeCell ref="I31:I32"/>
    <mergeCell ref="C23:I23"/>
    <mergeCell ref="F25:G25"/>
    <mergeCell ref="H25:I25"/>
    <mergeCell ref="I27:I30"/>
    <mergeCell ref="G27:G30"/>
    <mergeCell ref="E25:E26"/>
    <mergeCell ref="C25:C26"/>
    <mergeCell ref="D25:D26"/>
    <mergeCell ref="C27:C30"/>
    <mergeCell ref="C31:C32"/>
    <mergeCell ref="G31:G32"/>
    <mergeCell ref="G34:G37"/>
    <mergeCell ref="I34:I37"/>
    <mergeCell ref="C38:C41"/>
    <mergeCell ref="G38:G41"/>
    <mergeCell ref="I38:I41"/>
    <mergeCell ref="C34:C37"/>
    <mergeCell ref="G45:G49"/>
    <mergeCell ref="I45:I49"/>
    <mergeCell ref="C50:C56"/>
    <mergeCell ref="G50:G56"/>
    <mergeCell ref="I50:I56"/>
    <mergeCell ref="C57:E57"/>
    <mergeCell ref="C65:C67"/>
    <mergeCell ref="C69:C85"/>
    <mergeCell ref="C86:E86"/>
    <mergeCell ref="C45:C49"/>
    <mergeCell ref="C87:C91"/>
    <mergeCell ref="C92:E92"/>
    <mergeCell ref="C93:G93"/>
    <mergeCell ref="C94:E94"/>
    <mergeCell ref="C62:G62"/>
    <mergeCell ref="C68:E68"/>
  </mergeCells>
  <pageMargins left="0.7" right="0.7" top="0.75" bottom="0.75" header="0.3" footer="0.3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>
                  <from>
                    <xdr:col>1</xdr:col>
                    <xdr:colOff>514350</xdr:colOff>
                    <xdr:row>3</xdr:row>
                    <xdr:rowOff>19050</xdr:rowOff>
                  </from>
                  <to>
                    <xdr:col>4</xdr:col>
                    <xdr:colOff>1885950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>
                  <from>
                    <xdr:col>4</xdr:col>
                    <xdr:colOff>2743200</xdr:colOff>
                    <xdr:row>3</xdr:row>
                    <xdr:rowOff>9525</xdr:rowOff>
                  </from>
                  <to>
                    <xdr:col>9</xdr:col>
                    <xdr:colOff>990600</xdr:colOff>
                    <xdr:row>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99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99" customWidth="1"/>
    <col min="2" max="2" width="5.7109375" style="100" customWidth="1"/>
    <col min="3" max="3" width="23.85546875" style="6" customWidth="1"/>
    <col min="4" max="4" width="4.42578125" style="6" hidden="1" customWidth="1"/>
    <col min="5" max="5" width="53.7109375" style="6" customWidth="1"/>
    <col min="6" max="9" width="5.7109375" style="6" customWidth="1"/>
    <col min="10" max="10" width="5.7109375" style="7" customWidth="1"/>
    <col min="11" max="12" width="5.7109375" style="6" customWidth="1"/>
    <col min="13" max="13" width="6.7109375" style="6" customWidth="1"/>
    <col min="14" max="14" width="5.7109375" style="6" customWidth="1"/>
    <col min="15" max="16384" width="11.42578125" style="6" hidden="1"/>
  </cols>
  <sheetData>
    <row r="1" spans="1:14" s="98" customFormat="1" ht="26.25" customHeight="1" x14ac:dyDescent="0.25">
      <c r="A1" s="96"/>
      <c r="B1" s="96"/>
      <c r="C1" s="156" t="s">
        <v>151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97"/>
    </row>
    <row r="2" spans="1:14" x14ac:dyDescent="0.25"/>
    <row r="3" spans="1:14" ht="15.75" x14ac:dyDescent="0.25">
      <c r="C3" s="23" t="s">
        <v>87</v>
      </c>
    </row>
    <row r="4" spans="1:14" ht="15" customHeight="1" x14ac:dyDescent="0.25">
      <c r="C4" s="23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x14ac:dyDescent="0.25"/>
    <row r="6" spans="1:14" x14ac:dyDescent="0.25">
      <c r="E6" s="32">
        <v>1</v>
      </c>
      <c r="F6" s="32" t="str">
        <f>VLOOKUP(E6,CONVENCIONES!A1:B31,2,FALSE)</f>
        <v>Administración del Medio Ambiente</v>
      </c>
      <c r="G6" s="101"/>
    </row>
    <row r="7" spans="1:14" x14ac:dyDescent="0.25"/>
    <row r="8" spans="1:14" x14ac:dyDescent="0.25"/>
    <row r="9" spans="1:14" x14ac:dyDescent="0.25"/>
    <row r="10" spans="1:14" x14ac:dyDescent="0.25"/>
    <row r="11" spans="1:14" x14ac:dyDescent="0.25"/>
    <row r="12" spans="1:14" x14ac:dyDescent="0.25"/>
    <row r="13" spans="1:14" x14ac:dyDescent="0.25"/>
    <row r="14" spans="1:14" x14ac:dyDescent="0.25"/>
    <row r="15" spans="1:14" x14ac:dyDescent="0.25"/>
    <row r="16" spans="1:14" x14ac:dyDescent="0.25"/>
    <row r="17" spans="1:14" x14ac:dyDescent="0.25"/>
    <row r="18" spans="1:14" x14ac:dyDescent="0.25"/>
    <row r="19" spans="1:14" x14ac:dyDescent="0.25"/>
    <row r="20" spans="1:14" x14ac:dyDescent="0.25"/>
    <row r="21" spans="1:14" x14ac:dyDescent="0.25">
      <c r="E21" s="24"/>
      <c r="F21" s="25">
        <v>1</v>
      </c>
      <c r="G21" s="25">
        <v>2</v>
      </c>
      <c r="H21" s="25">
        <v>3</v>
      </c>
      <c r="I21" s="25">
        <v>4</v>
      </c>
      <c r="J21" s="25">
        <v>5</v>
      </c>
      <c r="K21" s="25">
        <v>6</v>
      </c>
      <c r="L21" s="25">
        <v>7</v>
      </c>
    </row>
    <row r="22" spans="1:14" x14ac:dyDescent="0.25">
      <c r="E22" s="108" t="s">
        <v>85</v>
      </c>
      <c r="F22" s="109">
        <f>VLOOKUP($F$6,$E$30:$L$59,2,0)</f>
        <v>44</v>
      </c>
      <c r="G22" s="109">
        <f>VLOOKUP($F$6,$E$30:$L$59,3,0)</f>
        <v>41</v>
      </c>
      <c r="H22" s="109">
        <f>VLOOKUP($F$6,$E$30:$L$59,4,0)</f>
        <v>18</v>
      </c>
      <c r="I22" s="109">
        <f>VLOOKUP($F$6,$E$30:$L$59,5,0)</f>
        <v>30</v>
      </c>
      <c r="J22" s="109">
        <f>VLOOKUP($F$6,$E$30:$L$59,6,0)</f>
        <v>25</v>
      </c>
      <c r="K22" s="109">
        <f>VLOOKUP($F$6,$E$30:$L$59,7,0)</f>
        <v>12</v>
      </c>
      <c r="L22" s="109">
        <f>VLOOKUP($F$6,$E$30:$L$59,8,0)</f>
        <v>17</v>
      </c>
    </row>
    <row r="23" spans="1:14" x14ac:dyDescent="0.25">
      <c r="E23" s="108" t="s">
        <v>88</v>
      </c>
      <c r="F23" s="109">
        <f>VLOOKUP($F$6,$E$69:$L$92,2,0)</f>
        <v>46</v>
      </c>
      <c r="G23" s="109">
        <f>VLOOKUP($F$6,$E$69:$L$92,3,0)</f>
        <v>19</v>
      </c>
      <c r="H23" s="109">
        <f>VLOOKUP($F$6,$E$69:$L$92,4,0)</f>
        <v>0</v>
      </c>
      <c r="I23" s="109">
        <f>VLOOKUP($F$6,$E$69:$L$92,5,0)</f>
        <v>24</v>
      </c>
      <c r="J23" s="109">
        <f>VLOOKUP($F$6,$E$69:$L$92,6,0)</f>
        <v>23</v>
      </c>
      <c r="K23" s="109">
        <f>VLOOKUP($F$6,$E$69:$L$92,7,0)</f>
        <v>13</v>
      </c>
      <c r="L23" s="109">
        <f>VLOOKUP($F$6,$E$69:$L$92,8,0)</f>
        <v>10</v>
      </c>
    </row>
    <row r="24" spans="1:14" x14ac:dyDescent="0.25"/>
    <row r="25" spans="1:14" x14ac:dyDescent="0.25"/>
    <row r="26" spans="1:14" s="107" customFormat="1" ht="15.75" x14ac:dyDescent="0.25">
      <c r="A26" s="105"/>
      <c r="B26" s="106"/>
      <c r="C26" s="157" t="s">
        <v>152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23"/>
    </row>
    <row r="27" spans="1:14" x14ac:dyDescent="0.25">
      <c r="D27" s="7"/>
      <c r="F27" s="7"/>
      <c r="G27" s="7"/>
      <c r="H27" s="7"/>
      <c r="I27" s="7"/>
    </row>
    <row r="28" spans="1:14" x14ac:dyDescent="0.25">
      <c r="C28" s="143" t="s">
        <v>0</v>
      </c>
      <c r="D28" s="143" t="s">
        <v>1</v>
      </c>
      <c r="E28" s="143" t="s">
        <v>2</v>
      </c>
      <c r="F28" s="145" t="s">
        <v>124</v>
      </c>
      <c r="G28" s="146"/>
      <c r="H28" s="146"/>
      <c r="I28" s="146"/>
      <c r="J28" s="146"/>
      <c r="K28" s="146"/>
      <c r="L28" s="147"/>
      <c r="M28" s="143" t="s">
        <v>54</v>
      </c>
      <c r="N28" s="17"/>
    </row>
    <row r="29" spans="1:14" x14ac:dyDescent="0.25">
      <c r="C29" s="143"/>
      <c r="D29" s="143"/>
      <c r="E29" s="143"/>
      <c r="F29" s="84">
        <v>1</v>
      </c>
      <c r="G29" s="84">
        <v>2</v>
      </c>
      <c r="H29" s="84">
        <v>3</v>
      </c>
      <c r="I29" s="84">
        <v>4</v>
      </c>
      <c r="J29" s="84">
        <v>5</v>
      </c>
      <c r="K29" s="84">
        <v>6</v>
      </c>
      <c r="L29" s="84">
        <v>7</v>
      </c>
      <c r="M29" s="143"/>
      <c r="N29" s="17"/>
    </row>
    <row r="30" spans="1:14" x14ac:dyDescent="0.25">
      <c r="C30" s="158" t="s">
        <v>5</v>
      </c>
      <c r="D30" s="3">
        <v>4</v>
      </c>
      <c r="E30" s="4" t="s">
        <v>6</v>
      </c>
      <c r="F30" s="15">
        <v>29</v>
      </c>
      <c r="G30" s="15">
        <v>28</v>
      </c>
      <c r="H30" s="15">
        <v>16</v>
      </c>
      <c r="I30" s="15">
        <v>27</v>
      </c>
      <c r="J30" s="15">
        <v>7</v>
      </c>
      <c r="K30" s="15">
        <v>3</v>
      </c>
      <c r="L30" s="15">
        <v>0</v>
      </c>
      <c r="M30" s="8">
        <f>SUM(F30:L30)</f>
        <v>110</v>
      </c>
      <c r="N30" s="18"/>
    </row>
    <row r="31" spans="1:14" x14ac:dyDescent="0.25">
      <c r="C31" s="159"/>
      <c r="D31" s="3">
        <v>66</v>
      </c>
      <c r="E31" s="4" t="s">
        <v>7</v>
      </c>
      <c r="F31" s="15">
        <v>28</v>
      </c>
      <c r="G31" s="15">
        <v>14</v>
      </c>
      <c r="H31" s="15">
        <v>4</v>
      </c>
      <c r="I31" s="15">
        <v>9</v>
      </c>
      <c r="J31" s="15">
        <v>4</v>
      </c>
      <c r="K31" s="15">
        <v>3</v>
      </c>
      <c r="L31" s="15">
        <v>0</v>
      </c>
      <c r="M31" s="8">
        <f t="shared" ref="M31:M58" si="0">SUM(F31:L31)</f>
        <v>62</v>
      </c>
      <c r="N31" s="20"/>
    </row>
    <row r="32" spans="1:14" x14ac:dyDescent="0.25">
      <c r="C32" s="159"/>
      <c r="D32" s="3">
        <v>68</v>
      </c>
      <c r="E32" s="4" t="s">
        <v>130</v>
      </c>
      <c r="F32" s="15">
        <v>39</v>
      </c>
      <c r="G32" s="15">
        <v>39</v>
      </c>
      <c r="H32" s="15">
        <v>29</v>
      </c>
      <c r="I32" s="15">
        <v>30</v>
      </c>
      <c r="J32" s="15">
        <v>17</v>
      </c>
      <c r="K32" s="15">
        <v>11</v>
      </c>
      <c r="L32" s="15">
        <v>5</v>
      </c>
      <c r="M32" s="8">
        <f t="shared" si="0"/>
        <v>170</v>
      </c>
      <c r="N32" s="20"/>
    </row>
    <row r="33" spans="3:14" x14ac:dyDescent="0.25">
      <c r="C33" s="160"/>
      <c r="D33" s="3">
        <v>1</v>
      </c>
      <c r="E33" s="4" t="s">
        <v>8</v>
      </c>
      <c r="F33" s="15">
        <v>69</v>
      </c>
      <c r="G33" s="15">
        <v>13</v>
      </c>
      <c r="H33" s="15">
        <v>6</v>
      </c>
      <c r="I33" s="15">
        <v>6</v>
      </c>
      <c r="J33" s="15">
        <v>3</v>
      </c>
      <c r="K33" s="15">
        <v>1</v>
      </c>
      <c r="L33" s="15">
        <v>0</v>
      </c>
      <c r="M33" s="8">
        <f t="shared" si="0"/>
        <v>98</v>
      </c>
      <c r="N33" s="20"/>
    </row>
    <row r="34" spans="3:14" x14ac:dyDescent="0.25">
      <c r="C34" s="149" t="s">
        <v>9</v>
      </c>
      <c r="D34" s="3">
        <v>27</v>
      </c>
      <c r="E34" s="4" t="s">
        <v>10</v>
      </c>
      <c r="F34" s="15">
        <v>44</v>
      </c>
      <c r="G34" s="15">
        <v>41</v>
      </c>
      <c r="H34" s="15">
        <v>18</v>
      </c>
      <c r="I34" s="15">
        <v>30</v>
      </c>
      <c r="J34" s="15">
        <v>25</v>
      </c>
      <c r="K34" s="15">
        <v>12</v>
      </c>
      <c r="L34" s="15">
        <v>17</v>
      </c>
      <c r="M34" s="8">
        <f t="shared" si="0"/>
        <v>187</v>
      </c>
      <c r="N34" s="20"/>
    </row>
    <row r="35" spans="3:14" ht="25.5" x14ac:dyDescent="0.25">
      <c r="C35" s="149"/>
      <c r="D35" s="3" t="s">
        <v>11</v>
      </c>
      <c r="E35" s="4" t="s">
        <v>12</v>
      </c>
      <c r="F35" s="15">
        <v>28</v>
      </c>
      <c r="G35" s="15">
        <v>19</v>
      </c>
      <c r="H35" s="15">
        <v>5</v>
      </c>
      <c r="I35" s="15">
        <v>18</v>
      </c>
      <c r="J35" s="15">
        <v>8</v>
      </c>
      <c r="K35" s="15">
        <v>6</v>
      </c>
      <c r="L35" s="15">
        <v>5</v>
      </c>
      <c r="M35" s="8">
        <f t="shared" si="0"/>
        <v>89</v>
      </c>
      <c r="N35" s="20"/>
    </row>
    <row r="36" spans="3:14" x14ac:dyDescent="0.25">
      <c r="C36" s="39" t="s">
        <v>15</v>
      </c>
      <c r="D36" s="3">
        <v>7</v>
      </c>
      <c r="E36" s="4" t="s">
        <v>16</v>
      </c>
      <c r="F36" s="15">
        <v>30</v>
      </c>
      <c r="G36" s="15">
        <v>6</v>
      </c>
      <c r="H36" s="15">
        <v>3</v>
      </c>
      <c r="I36" s="15">
        <v>10</v>
      </c>
      <c r="J36" s="15">
        <v>5</v>
      </c>
      <c r="K36" s="15">
        <v>5</v>
      </c>
      <c r="L36" s="15">
        <v>0</v>
      </c>
      <c r="M36" s="8">
        <f t="shared" si="0"/>
        <v>59</v>
      </c>
      <c r="N36" s="20"/>
    </row>
    <row r="37" spans="3:14" x14ac:dyDescent="0.25">
      <c r="C37" s="149" t="s">
        <v>17</v>
      </c>
      <c r="D37" s="3">
        <v>6</v>
      </c>
      <c r="E37" s="4" t="s">
        <v>18</v>
      </c>
      <c r="F37" s="15">
        <v>32</v>
      </c>
      <c r="G37" s="15">
        <v>26</v>
      </c>
      <c r="H37" s="15">
        <v>14</v>
      </c>
      <c r="I37" s="15">
        <v>31</v>
      </c>
      <c r="J37" s="15">
        <v>12</v>
      </c>
      <c r="K37" s="15">
        <v>8</v>
      </c>
      <c r="L37" s="15">
        <v>12</v>
      </c>
      <c r="M37" s="8">
        <f t="shared" si="0"/>
        <v>135</v>
      </c>
      <c r="N37" s="20"/>
    </row>
    <row r="38" spans="3:14" x14ac:dyDescent="0.25">
      <c r="C38" s="149"/>
      <c r="D38" s="35" t="s">
        <v>20</v>
      </c>
      <c r="E38" s="2" t="s">
        <v>21</v>
      </c>
      <c r="F38" s="15">
        <v>14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8">
        <f t="shared" si="0"/>
        <v>14</v>
      </c>
      <c r="N38" s="20"/>
    </row>
    <row r="39" spans="3:14" x14ac:dyDescent="0.25">
      <c r="C39" s="149"/>
      <c r="D39" s="3">
        <v>9</v>
      </c>
      <c r="E39" s="4" t="s">
        <v>19</v>
      </c>
      <c r="F39" s="15">
        <v>25</v>
      </c>
      <c r="G39" s="15">
        <v>23</v>
      </c>
      <c r="H39" s="15">
        <v>8</v>
      </c>
      <c r="I39" s="15">
        <v>12</v>
      </c>
      <c r="J39" s="15">
        <v>11</v>
      </c>
      <c r="K39" s="15">
        <v>14</v>
      </c>
      <c r="L39" s="15">
        <v>4</v>
      </c>
      <c r="M39" s="8">
        <f t="shared" si="0"/>
        <v>97</v>
      </c>
      <c r="N39" s="20"/>
    </row>
    <row r="40" spans="3:14" x14ac:dyDescent="0.25">
      <c r="C40" s="149"/>
      <c r="D40" s="3">
        <v>21</v>
      </c>
      <c r="E40" s="4" t="s">
        <v>22</v>
      </c>
      <c r="F40" s="15">
        <v>4</v>
      </c>
      <c r="G40" s="15">
        <v>24</v>
      </c>
      <c r="H40" s="15">
        <v>5</v>
      </c>
      <c r="I40" s="15">
        <v>20</v>
      </c>
      <c r="J40" s="15">
        <v>9</v>
      </c>
      <c r="K40" s="15">
        <v>8</v>
      </c>
      <c r="L40" s="15">
        <v>7</v>
      </c>
      <c r="M40" s="8">
        <f t="shared" si="0"/>
        <v>77</v>
      </c>
      <c r="N40" s="20"/>
    </row>
    <row r="41" spans="3:14" x14ac:dyDescent="0.25">
      <c r="C41" s="149"/>
      <c r="D41" s="3">
        <v>33</v>
      </c>
      <c r="E41" s="4" t="s">
        <v>23</v>
      </c>
      <c r="F41" s="15">
        <v>63</v>
      </c>
      <c r="G41" s="15">
        <v>36</v>
      </c>
      <c r="H41" s="15">
        <v>26</v>
      </c>
      <c r="I41" s="15">
        <v>25</v>
      </c>
      <c r="J41" s="15">
        <v>11</v>
      </c>
      <c r="K41" s="15">
        <v>8</v>
      </c>
      <c r="L41" s="15">
        <v>5</v>
      </c>
      <c r="M41" s="8">
        <f t="shared" si="0"/>
        <v>174</v>
      </c>
      <c r="N41" s="20"/>
    </row>
    <row r="42" spans="3:14" x14ac:dyDescent="0.25">
      <c r="C42" s="149" t="s">
        <v>26</v>
      </c>
      <c r="D42" s="3">
        <v>32</v>
      </c>
      <c r="E42" s="4" t="s">
        <v>27</v>
      </c>
      <c r="F42" s="15">
        <v>54</v>
      </c>
      <c r="G42" s="15">
        <v>35</v>
      </c>
      <c r="H42" s="15">
        <v>16</v>
      </c>
      <c r="I42" s="15">
        <v>30</v>
      </c>
      <c r="J42" s="15">
        <v>12</v>
      </c>
      <c r="K42" s="15">
        <v>1</v>
      </c>
      <c r="L42" s="15">
        <v>1</v>
      </c>
      <c r="M42" s="8">
        <f t="shared" si="0"/>
        <v>149</v>
      </c>
      <c r="N42" s="20"/>
    </row>
    <row r="43" spans="3:14" x14ac:dyDescent="0.25">
      <c r="C43" s="149"/>
      <c r="D43" s="3">
        <v>31</v>
      </c>
      <c r="E43" s="4" t="s">
        <v>29</v>
      </c>
      <c r="F43" s="15">
        <v>70</v>
      </c>
      <c r="G43" s="15">
        <v>6</v>
      </c>
      <c r="H43" s="15">
        <v>0</v>
      </c>
      <c r="I43" s="15">
        <v>0</v>
      </c>
      <c r="J43" s="15">
        <v>0</v>
      </c>
      <c r="K43" s="15">
        <v>1</v>
      </c>
      <c r="L43" s="15">
        <v>0</v>
      </c>
      <c r="M43" s="8">
        <f t="shared" si="0"/>
        <v>77</v>
      </c>
      <c r="N43" s="20"/>
    </row>
    <row r="44" spans="3:14" x14ac:dyDescent="0.25">
      <c r="C44" s="149"/>
      <c r="D44" s="3">
        <v>92</v>
      </c>
      <c r="E44" s="4" t="s">
        <v>30</v>
      </c>
      <c r="F44" s="15">
        <v>66</v>
      </c>
      <c r="G44" s="15">
        <v>49</v>
      </c>
      <c r="H44" s="15">
        <v>29</v>
      </c>
      <c r="I44" s="15">
        <v>82</v>
      </c>
      <c r="J44" s="15">
        <v>20</v>
      </c>
      <c r="K44" s="15">
        <v>0</v>
      </c>
      <c r="L44" s="15">
        <v>0</v>
      </c>
      <c r="M44" s="8">
        <f t="shared" si="0"/>
        <v>246</v>
      </c>
      <c r="N44" s="20"/>
    </row>
    <row r="45" spans="3:14" x14ac:dyDescent="0.25">
      <c r="C45" s="149"/>
      <c r="D45" s="3">
        <v>99</v>
      </c>
      <c r="E45" s="4" t="s">
        <v>31</v>
      </c>
      <c r="F45" s="15">
        <v>46</v>
      </c>
      <c r="G45" s="15">
        <v>29</v>
      </c>
      <c r="H45" s="15">
        <v>12</v>
      </c>
      <c r="I45" s="15">
        <v>24</v>
      </c>
      <c r="J45" s="15">
        <v>12</v>
      </c>
      <c r="K45" s="15">
        <v>0</v>
      </c>
      <c r="L45" s="15">
        <v>0</v>
      </c>
      <c r="M45" s="8">
        <f t="shared" si="0"/>
        <v>123</v>
      </c>
      <c r="N45" s="20"/>
    </row>
    <row r="46" spans="3:14" x14ac:dyDescent="0.25">
      <c r="C46" s="149" t="s">
        <v>32</v>
      </c>
      <c r="D46" s="3">
        <v>13</v>
      </c>
      <c r="E46" s="4" t="s">
        <v>32</v>
      </c>
      <c r="F46" s="15">
        <v>43</v>
      </c>
      <c r="G46" s="15">
        <v>53</v>
      </c>
      <c r="H46" s="15">
        <v>19</v>
      </c>
      <c r="I46" s="15">
        <v>34</v>
      </c>
      <c r="J46" s="15">
        <v>23</v>
      </c>
      <c r="K46" s="15">
        <v>12</v>
      </c>
      <c r="L46" s="15">
        <v>4</v>
      </c>
      <c r="M46" s="8">
        <f t="shared" si="0"/>
        <v>188</v>
      </c>
      <c r="N46" s="20"/>
    </row>
    <row r="47" spans="3:14" x14ac:dyDescent="0.25">
      <c r="C47" s="149"/>
      <c r="D47" s="3">
        <v>38</v>
      </c>
      <c r="E47" s="4" t="s">
        <v>33</v>
      </c>
      <c r="F47" s="15">
        <v>64</v>
      </c>
      <c r="G47" s="15">
        <v>56</v>
      </c>
      <c r="H47" s="15">
        <v>17</v>
      </c>
      <c r="I47" s="15">
        <v>14</v>
      </c>
      <c r="J47" s="15">
        <v>15</v>
      </c>
      <c r="K47" s="15">
        <v>9</v>
      </c>
      <c r="L47" s="15">
        <v>2</v>
      </c>
      <c r="M47" s="8">
        <f t="shared" si="0"/>
        <v>177</v>
      </c>
      <c r="N47" s="20"/>
    </row>
    <row r="48" spans="3:14" x14ac:dyDescent="0.25">
      <c r="C48" s="39" t="s">
        <v>34</v>
      </c>
      <c r="D48" s="3">
        <v>14</v>
      </c>
      <c r="E48" s="4" t="s">
        <v>34</v>
      </c>
      <c r="F48" s="15">
        <v>44</v>
      </c>
      <c r="G48" s="15">
        <v>32</v>
      </c>
      <c r="H48" s="15">
        <v>16</v>
      </c>
      <c r="I48" s="15">
        <v>21</v>
      </c>
      <c r="J48" s="15">
        <v>17</v>
      </c>
      <c r="K48" s="15">
        <v>4</v>
      </c>
      <c r="L48" s="15">
        <v>3</v>
      </c>
      <c r="M48" s="8">
        <f t="shared" si="0"/>
        <v>137</v>
      </c>
      <c r="N48" s="20"/>
    </row>
    <row r="49" spans="3:14" x14ac:dyDescent="0.25">
      <c r="C49" s="149" t="s">
        <v>35</v>
      </c>
      <c r="D49" s="3">
        <v>28</v>
      </c>
      <c r="E49" s="4" t="s">
        <v>36</v>
      </c>
      <c r="F49" s="15">
        <v>41</v>
      </c>
      <c r="G49" s="15">
        <v>47</v>
      </c>
      <c r="H49" s="15">
        <v>12</v>
      </c>
      <c r="I49" s="15">
        <v>19</v>
      </c>
      <c r="J49" s="15">
        <v>4</v>
      </c>
      <c r="K49" s="15">
        <v>4</v>
      </c>
      <c r="L49" s="15">
        <v>1</v>
      </c>
      <c r="M49" s="8">
        <f t="shared" si="0"/>
        <v>128</v>
      </c>
      <c r="N49" s="20"/>
    </row>
    <row r="50" spans="3:14" x14ac:dyDescent="0.25">
      <c r="C50" s="149"/>
      <c r="D50" s="3">
        <v>37</v>
      </c>
      <c r="E50" s="4" t="s">
        <v>37</v>
      </c>
      <c r="F50" s="15">
        <v>35</v>
      </c>
      <c r="G50" s="15">
        <v>20</v>
      </c>
      <c r="H50" s="15">
        <v>1</v>
      </c>
      <c r="I50" s="15">
        <v>22</v>
      </c>
      <c r="J50" s="15">
        <v>17</v>
      </c>
      <c r="K50" s="15">
        <v>2</v>
      </c>
      <c r="L50" s="15">
        <v>1</v>
      </c>
      <c r="M50" s="8">
        <f t="shared" si="0"/>
        <v>98</v>
      </c>
      <c r="N50" s="20"/>
    </row>
    <row r="51" spans="3:14" x14ac:dyDescent="0.25">
      <c r="C51" s="149"/>
      <c r="D51" s="3">
        <v>12</v>
      </c>
      <c r="E51" s="4" t="s">
        <v>38</v>
      </c>
      <c r="F51" s="15">
        <v>37</v>
      </c>
      <c r="G51" s="15">
        <v>34</v>
      </c>
      <c r="H51" s="15">
        <v>10</v>
      </c>
      <c r="I51" s="15">
        <v>30</v>
      </c>
      <c r="J51" s="15">
        <v>14</v>
      </c>
      <c r="K51" s="15">
        <v>2</v>
      </c>
      <c r="L51" s="15">
        <v>6</v>
      </c>
      <c r="M51" s="8">
        <f t="shared" si="0"/>
        <v>133</v>
      </c>
      <c r="N51" s="20"/>
    </row>
    <row r="52" spans="3:14" x14ac:dyDescent="0.25">
      <c r="C52" s="149"/>
      <c r="D52" s="3">
        <v>36</v>
      </c>
      <c r="E52" s="4" t="s">
        <v>39</v>
      </c>
      <c r="F52" s="15">
        <v>35</v>
      </c>
      <c r="G52" s="15">
        <v>15</v>
      </c>
      <c r="H52" s="15">
        <v>4</v>
      </c>
      <c r="I52" s="15">
        <v>22</v>
      </c>
      <c r="J52" s="15">
        <v>12</v>
      </c>
      <c r="K52" s="15">
        <v>11</v>
      </c>
      <c r="L52" s="15">
        <v>1</v>
      </c>
      <c r="M52" s="8">
        <f t="shared" si="0"/>
        <v>100</v>
      </c>
      <c r="N52" s="20"/>
    </row>
    <row r="53" spans="3:14" x14ac:dyDescent="0.25">
      <c r="C53" s="149"/>
      <c r="D53" s="3">
        <v>34</v>
      </c>
      <c r="E53" s="4" t="s">
        <v>40</v>
      </c>
      <c r="F53" s="15">
        <v>61</v>
      </c>
      <c r="G53" s="15">
        <v>22</v>
      </c>
      <c r="H53" s="15">
        <v>17</v>
      </c>
      <c r="I53" s="15">
        <v>15</v>
      </c>
      <c r="J53" s="15">
        <v>4</v>
      </c>
      <c r="K53" s="15">
        <v>1</v>
      </c>
      <c r="L53" s="15">
        <v>0</v>
      </c>
      <c r="M53" s="8">
        <f t="shared" si="0"/>
        <v>120</v>
      </c>
      <c r="N53" s="20"/>
    </row>
    <row r="54" spans="3:14" x14ac:dyDescent="0.25">
      <c r="C54" s="149" t="s">
        <v>137</v>
      </c>
      <c r="D54" s="3">
        <v>53</v>
      </c>
      <c r="E54" s="4" t="s">
        <v>41</v>
      </c>
      <c r="F54" s="15">
        <v>21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8">
        <f t="shared" si="0"/>
        <v>21</v>
      </c>
      <c r="N54" s="20"/>
    </row>
    <row r="55" spans="3:14" x14ac:dyDescent="0.25">
      <c r="C55" s="149"/>
      <c r="D55" s="3">
        <v>86</v>
      </c>
      <c r="E55" s="4" t="s">
        <v>43</v>
      </c>
      <c r="F55" s="15">
        <v>59</v>
      </c>
      <c r="G55" s="15">
        <v>47</v>
      </c>
      <c r="H55" s="15">
        <v>15</v>
      </c>
      <c r="I55" s="15">
        <v>12</v>
      </c>
      <c r="J55" s="15">
        <v>9</v>
      </c>
      <c r="K55" s="15">
        <v>0</v>
      </c>
      <c r="L55" s="15">
        <v>0</v>
      </c>
      <c r="M55" s="8">
        <f t="shared" si="0"/>
        <v>142</v>
      </c>
      <c r="N55" s="20"/>
    </row>
    <row r="56" spans="3:14" x14ac:dyDescent="0.25">
      <c r="C56" s="149"/>
      <c r="D56" s="3">
        <v>22</v>
      </c>
      <c r="E56" s="4" t="s">
        <v>48</v>
      </c>
      <c r="F56" s="15">
        <v>49</v>
      </c>
      <c r="G56" s="15">
        <v>28</v>
      </c>
      <c r="H56" s="15">
        <v>11</v>
      </c>
      <c r="I56" s="15">
        <v>13</v>
      </c>
      <c r="J56" s="15">
        <v>3</v>
      </c>
      <c r="K56" s="15">
        <v>2</v>
      </c>
      <c r="L56" s="15">
        <v>1</v>
      </c>
      <c r="M56" s="8">
        <f t="shared" si="0"/>
        <v>107</v>
      </c>
      <c r="N56" s="20"/>
    </row>
    <row r="57" spans="3:14" x14ac:dyDescent="0.25">
      <c r="C57" s="149"/>
      <c r="D57" s="3">
        <v>23</v>
      </c>
      <c r="E57" s="4" t="s">
        <v>49</v>
      </c>
      <c r="F57" s="15">
        <v>43</v>
      </c>
      <c r="G57" s="15">
        <v>21</v>
      </c>
      <c r="H57" s="15">
        <v>6</v>
      </c>
      <c r="I57" s="15">
        <v>16</v>
      </c>
      <c r="J57" s="15">
        <v>6</v>
      </c>
      <c r="K57" s="15">
        <v>4</v>
      </c>
      <c r="L57" s="15">
        <v>5</v>
      </c>
      <c r="M57" s="8">
        <f>SUM(F57:L57)</f>
        <v>101</v>
      </c>
      <c r="N57" s="20"/>
    </row>
    <row r="58" spans="3:14" x14ac:dyDescent="0.25">
      <c r="C58" s="149"/>
      <c r="D58" s="3">
        <v>24</v>
      </c>
      <c r="E58" s="4" t="s">
        <v>52</v>
      </c>
      <c r="F58" s="15">
        <v>47</v>
      </c>
      <c r="G58" s="15">
        <v>29</v>
      </c>
      <c r="H58" s="15">
        <v>10</v>
      </c>
      <c r="I58" s="15">
        <v>12</v>
      </c>
      <c r="J58" s="15">
        <v>4</v>
      </c>
      <c r="K58" s="15">
        <v>3</v>
      </c>
      <c r="L58" s="15">
        <v>3</v>
      </c>
      <c r="M58" s="8">
        <f t="shared" si="0"/>
        <v>108</v>
      </c>
      <c r="N58" s="20"/>
    </row>
    <row r="59" spans="3:14" x14ac:dyDescent="0.25">
      <c r="C59" s="149"/>
      <c r="D59" s="3">
        <v>25</v>
      </c>
      <c r="E59" s="4" t="s">
        <v>53</v>
      </c>
      <c r="F59" s="15">
        <v>52</v>
      </c>
      <c r="G59" s="15">
        <v>36</v>
      </c>
      <c r="H59" s="15">
        <v>15</v>
      </c>
      <c r="I59" s="15">
        <v>22</v>
      </c>
      <c r="J59" s="15">
        <v>10</v>
      </c>
      <c r="K59" s="15">
        <v>5</v>
      </c>
      <c r="L59" s="15">
        <v>3</v>
      </c>
      <c r="M59" s="8">
        <f>SUM(F59:L59)</f>
        <v>143</v>
      </c>
      <c r="N59" s="20"/>
    </row>
    <row r="60" spans="3:14" x14ac:dyDescent="0.25">
      <c r="C60" s="143" t="s">
        <v>54</v>
      </c>
      <c r="D60" s="143"/>
      <c r="E60" s="143"/>
      <c r="F60" s="76">
        <f>SUM(F30:F59)</f>
        <v>1272</v>
      </c>
      <c r="G60" s="76">
        <f t="shared" ref="G60:M60" si="1">SUM(G30:G59)</f>
        <v>828</v>
      </c>
      <c r="H60" s="76">
        <f t="shared" si="1"/>
        <v>344</v>
      </c>
      <c r="I60" s="76">
        <f t="shared" si="1"/>
        <v>606</v>
      </c>
      <c r="J60" s="76">
        <f t="shared" si="1"/>
        <v>294</v>
      </c>
      <c r="K60" s="76">
        <f>SUM(K30:K59)</f>
        <v>140</v>
      </c>
      <c r="L60" s="76">
        <f t="shared" si="1"/>
        <v>86</v>
      </c>
      <c r="M60" s="76">
        <f t="shared" si="1"/>
        <v>3570</v>
      </c>
      <c r="N60" s="20"/>
    </row>
    <row r="61" spans="3:14" x14ac:dyDescent="0.25">
      <c r="C61" s="11"/>
      <c r="D61" s="19"/>
      <c r="E61" s="12"/>
      <c r="F61" s="20"/>
      <c r="G61" s="20"/>
      <c r="H61" s="20"/>
      <c r="I61" s="20"/>
      <c r="J61" s="21"/>
      <c r="K61" s="20"/>
      <c r="L61" s="20"/>
      <c r="M61" s="20"/>
      <c r="N61" s="20"/>
    </row>
    <row r="62" spans="3:14" x14ac:dyDescent="0.25">
      <c r="C62" s="6" t="s">
        <v>148</v>
      </c>
      <c r="D62" s="19"/>
      <c r="E62" s="12"/>
      <c r="F62" s="20"/>
      <c r="G62" s="20"/>
      <c r="H62" s="20"/>
      <c r="I62" s="20"/>
      <c r="J62" s="21"/>
      <c r="K62" s="20"/>
      <c r="L62" s="20"/>
      <c r="M62" s="20"/>
      <c r="N62" s="20"/>
    </row>
    <row r="63" spans="3:14" x14ac:dyDescent="0.25">
      <c r="C63" s="11"/>
      <c r="D63" s="19"/>
      <c r="E63" s="12"/>
      <c r="F63" s="20"/>
      <c r="G63" s="20"/>
      <c r="H63" s="20"/>
      <c r="I63" s="20"/>
      <c r="J63" s="21"/>
      <c r="K63" s="20"/>
      <c r="L63" s="20"/>
      <c r="M63" s="20"/>
      <c r="N63" s="20"/>
    </row>
    <row r="64" spans="3:14" x14ac:dyDescent="0.25">
      <c r="C64" s="11"/>
      <c r="D64" s="19"/>
      <c r="E64" s="12"/>
      <c r="F64" s="20"/>
      <c r="G64" s="20"/>
      <c r="H64" s="20"/>
      <c r="I64" s="20"/>
      <c r="J64" s="21"/>
      <c r="K64" s="20"/>
      <c r="L64" s="20"/>
      <c r="M64" s="20"/>
      <c r="N64" s="20"/>
    </row>
    <row r="65" spans="1:14" s="107" customFormat="1" ht="15.75" x14ac:dyDescent="0.25">
      <c r="A65" s="105"/>
      <c r="B65" s="106"/>
      <c r="C65" s="157" t="s">
        <v>153</v>
      </c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23"/>
    </row>
    <row r="66" spans="1:14" x14ac:dyDescent="0.25">
      <c r="C66" s="22"/>
      <c r="D66" s="22"/>
      <c r="E66" s="22"/>
      <c r="F66" s="22"/>
      <c r="G66" s="22"/>
      <c r="H66" s="22"/>
      <c r="I66" s="22"/>
      <c r="J66" s="19"/>
      <c r="K66" s="22"/>
      <c r="M66" s="22"/>
      <c r="N66" s="22"/>
    </row>
    <row r="67" spans="1:14" x14ac:dyDescent="0.25">
      <c r="C67" s="143" t="s">
        <v>0</v>
      </c>
      <c r="D67" s="143" t="s">
        <v>1</v>
      </c>
      <c r="E67" s="143" t="s">
        <v>2</v>
      </c>
      <c r="F67" s="143" t="s">
        <v>124</v>
      </c>
      <c r="G67" s="143"/>
      <c r="H67" s="143"/>
      <c r="I67" s="143"/>
      <c r="J67" s="143"/>
      <c r="K67" s="143"/>
      <c r="L67" s="143"/>
      <c r="M67" s="143" t="s">
        <v>54</v>
      </c>
    </row>
    <row r="68" spans="1:14" x14ac:dyDescent="0.25">
      <c r="C68" s="143"/>
      <c r="D68" s="143"/>
      <c r="E68" s="143"/>
      <c r="F68" s="84">
        <v>1</v>
      </c>
      <c r="G68" s="84">
        <v>2</v>
      </c>
      <c r="H68" s="84">
        <v>3</v>
      </c>
      <c r="I68" s="84">
        <v>4</v>
      </c>
      <c r="J68" s="84">
        <v>5</v>
      </c>
      <c r="K68" s="84">
        <v>6</v>
      </c>
      <c r="L68" s="84">
        <v>7</v>
      </c>
      <c r="M68" s="143"/>
    </row>
    <row r="69" spans="1:14" x14ac:dyDescent="0.25">
      <c r="C69" s="39" t="s">
        <v>5</v>
      </c>
      <c r="D69" s="3">
        <v>68</v>
      </c>
      <c r="E69" s="4" t="s">
        <v>130</v>
      </c>
      <c r="F69" s="15">
        <v>38</v>
      </c>
      <c r="G69" s="15">
        <v>21</v>
      </c>
      <c r="H69" s="15">
        <v>0</v>
      </c>
      <c r="I69" s="15">
        <v>34</v>
      </c>
      <c r="J69" s="15">
        <v>15</v>
      </c>
      <c r="K69" s="15">
        <v>7</v>
      </c>
      <c r="L69" s="15">
        <v>3</v>
      </c>
      <c r="M69" s="8">
        <f t="shared" ref="M69:M92" si="2">SUM(F69:L69)</f>
        <v>118</v>
      </c>
    </row>
    <row r="70" spans="1:14" x14ac:dyDescent="0.25">
      <c r="C70" s="149" t="s">
        <v>9</v>
      </c>
      <c r="D70" s="3">
        <v>27</v>
      </c>
      <c r="E70" s="4" t="s">
        <v>10</v>
      </c>
      <c r="F70" s="15">
        <v>46</v>
      </c>
      <c r="G70" s="15">
        <v>19</v>
      </c>
      <c r="H70" s="15">
        <v>0</v>
      </c>
      <c r="I70" s="15">
        <v>24</v>
      </c>
      <c r="J70" s="15">
        <v>23</v>
      </c>
      <c r="K70" s="15">
        <v>13</v>
      </c>
      <c r="L70" s="15">
        <v>10</v>
      </c>
      <c r="M70" s="8">
        <f t="shared" si="2"/>
        <v>135</v>
      </c>
    </row>
    <row r="71" spans="1:14" ht="25.5" x14ac:dyDescent="0.25">
      <c r="C71" s="149"/>
      <c r="D71" s="3" t="s">
        <v>11</v>
      </c>
      <c r="E71" s="4" t="s">
        <v>12</v>
      </c>
      <c r="F71" s="15">
        <v>47</v>
      </c>
      <c r="G71" s="15">
        <v>4</v>
      </c>
      <c r="H71" s="15">
        <v>0</v>
      </c>
      <c r="I71" s="15">
        <v>12</v>
      </c>
      <c r="J71" s="15">
        <v>3</v>
      </c>
      <c r="K71" s="15">
        <v>2</v>
      </c>
      <c r="L71" s="15">
        <v>5</v>
      </c>
      <c r="M71" s="8">
        <f t="shared" si="2"/>
        <v>73</v>
      </c>
    </row>
    <row r="72" spans="1:14" x14ac:dyDescent="0.25">
      <c r="C72" s="149" t="s">
        <v>17</v>
      </c>
      <c r="D72" s="3">
        <v>6</v>
      </c>
      <c r="E72" s="4" t="s">
        <v>18</v>
      </c>
      <c r="F72" s="15">
        <v>40</v>
      </c>
      <c r="G72" s="15">
        <v>19</v>
      </c>
      <c r="H72" s="15">
        <v>0</v>
      </c>
      <c r="I72" s="15">
        <v>24</v>
      </c>
      <c r="J72" s="15">
        <v>15</v>
      </c>
      <c r="K72" s="15">
        <v>6</v>
      </c>
      <c r="L72" s="15">
        <v>1</v>
      </c>
      <c r="M72" s="8">
        <f t="shared" si="2"/>
        <v>105</v>
      </c>
    </row>
    <row r="73" spans="1:14" x14ac:dyDescent="0.25">
      <c r="C73" s="149"/>
      <c r="D73" s="3">
        <v>9</v>
      </c>
      <c r="E73" s="4" t="s">
        <v>19</v>
      </c>
      <c r="F73" s="15">
        <v>28</v>
      </c>
      <c r="G73" s="15">
        <v>6</v>
      </c>
      <c r="H73" s="15">
        <v>15</v>
      </c>
      <c r="I73" s="15">
        <v>24</v>
      </c>
      <c r="J73" s="15">
        <v>5</v>
      </c>
      <c r="K73" s="15">
        <v>0</v>
      </c>
      <c r="L73" s="15">
        <v>8</v>
      </c>
      <c r="M73" s="8">
        <f t="shared" si="2"/>
        <v>86</v>
      </c>
    </row>
    <row r="74" spans="1:14" x14ac:dyDescent="0.25">
      <c r="C74" s="149"/>
      <c r="D74" s="3">
        <v>21</v>
      </c>
      <c r="E74" s="4" t="s">
        <v>22</v>
      </c>
      <c r="F74" s="15">
        <v>31</v>
      </c>
      <c r="G74" s="15">
        <v>1</v>
      </c>
      <c r="H74" s="15">
        <v>0</v>
      </c>
      <c r="I74" s="15">
        <v>10</v>
      </c>
      <c r="J74" s="15">
        <v>2</v>
      </c>
      <c r="K74" s="15">
        <v>1</v>
      </c>
      <c r="L74" s="15">
        <v>3</v>
      </c>
      <c r="M74" s="8">
        <f t="shared" si="2"/>
        <v>48</v>
      </c>
    </row>
    <row r="75" spans="1:14" x14ac:dyDescent="0.25">
      <c r="C75" s="149"/>
      <c r="D75" s="3">
        <v>33</v>
      </c>
      <c r="E75" s="4" t="s">
        <v>23</v>
      </c>
      <c r="F75" s="15">
        <v>56</v>
      </c>
      <c r="G75" s="15">
        <v>31</v>
      </c>
      <c r="H75" s="15">
        <v>0</v>
      </c>
      <c r="I75" s="15">
        <v>31</v>
      </c>
      <c r="J75" s="15">
        <v>23</v>
      </c>
      <c r="K75" s="15">
        <v>4</v>
      </c>
      <c r="L75" s="15">
        <v>1</v>
      </c>
      <c r="M75" s="8">
        <f t="shared" si="2"/>
        <v>146</v>
      </c>
    </row>
    <row r="76" spans="1:14" x14ac:dyDescent="0.25">
      <c r="C76" s="149" t="s">
        <v>26</v>
      </c>
      <c r="D76" s="3">
        <v>32</v>
      </c>
      <c r="E76" s="4" t="s">
        <v>27</v>
      </c>
      <c r="F76" s="15">
        <v>48</v>
      </c>
      <c r="G76" s="15">
        <v>16</v>
      </c>
      <c r="H76" s="15">
        <v>0</v>
      </c>
      <c r="I76" s="15">
        <v>41</v>
      </c>
      <c r="J76" s="15">
        <v>19</v>
      </c>
      <c r="K76" s="15">
        <v>2</v>
      </c>
      <c r="L76" s="15">
        <v>10</v>
      </c>
      <c r="M76" s="8">
        <f t="shared" si="2"/>
        <v>136</v>
      </c>
    </row>
    <row r="77" spans="1:14" x14ac:dyDescent="0.25">
      <c r="C77" s="149"/>
      <c r="D77" s="3">
        <v>31</v>
      </c>
      <c r="E77" s="4" t="s">
        <v>29</v>
      </c>
      <c r="F77" s="15">
        <v>57</v>
      </c>
      <c r="G77" s="15">
        <v>4</v>
      </c>
      <c r="H77" s="15">
        <v>0</v>
      </c>
      <c r="I77" s="15">
        <v>2</v>
      </c>
      <c r="J77" s="15">
        <v>3</v>
      </c>
      <c r="K77" s="15">
        <v>1</v>
      </c>
      <c r="L77" s="15">
        <v>0</v>
      </c>
      <c r="M77" s="8">
        <f t="shared" si="2"/>
        <v>67</v>
      </c>
    </row>
    <row r="78" spans="1:14" x14ac:dyDescent="0.25">
      <c r="C78" s="149"/>
      <c r="D78" s="3">
        <v>92</v>
      </c>
      <c r="E78" s="4" t="s">
        <v>30</v>
      </c>
      <c r="F78" s="15">
        <v>64</v>
      </c>
      <c r="G78" s="15">
        <v>25</v>
      </c>
      <c r="H78" s="15">
        <v>17</v>
      </c>
      <c r="I78" s="15">
        <v>19</v>
      </c>
      <c r="J78" s="15">
        <v>1</v>
      </c>
      <c r="K78" s="15">
        <v>0</v>
      </c>
      <c r="L78" s="15">
        <v>0</v>
      </c>
      <c r="M78" s="8">
        <f t="shared" si="2"/>
        <v>126</v>
      </c>
    </row>
    <row r="79" spans="1:14" x14ac:dyDescent="0.25">
      <c r="C79" s="149"/>
      <c r="D79" s="3">
        <v>99</v>
      </c>
      <c r="E79" s="4" t="s">
        <v>31</v>
      </c>
      <c r="F79" s="15">
        <v>39</v>
      </c>
      <c r="G79" s="15">
        <v>41</v>
      </c>
      <c r="H79" s="15">
        <v>3</v>
      </c>
      <c r="I79" s="15">
        <v>11</v>
      </c>
      <c r="J79" s="15">
        <v>0</v>
      </c>
      <c r="K79" s="15">
        <v>0</v>
      </c>
      <c r="L79" s="15">
        <v>0</v>
      </c>
      <c r="M79" s="8">
        <f t="shared" si="2"/>
        <v>94</v>
      </c>
    </row>
    <row r="80" spans="1:14" x14ac:dyDescent="0.25">
      <c r="C80" s="149" t="s">
        <v>32</v>
      </c>
      <c r="D80" s="3">
        <v>13</v>
      </c>
      <c r="E80" s="4" t="s">
        <v>32</v>
      </c>
      <c r="F80" s="15">
        <v>55</v>
      </c>
      <c r="G80" s="15">
        <v>22</v>
      </c>
      <c r="H80" s="15">
        <v>0</v>
      </c>
      <c r="I80" s="15">
        <v>36</v>
      </c>
      <c r="J80" s="15">
        <v>34</v>
      </c>
      <c r="K80" s="15">
        <v>20</v>
      </c>
      <c r="L80" s="15">
        <v>0</v>
      </c>
      <c r="M80" s="8">
        <f t="shared" si="2"/>
        <v>167</v>
      </c>
    </row>
    <row r="81" spans="3:13" x14ac:dyDescent="0.25">
      <c r="C81" s="149"/>
      <c r="D81" s="3">
        <v>38</v>
      </c>
      <c r="E81" s="4" t="s">
        <v>33</v>
      </c>
      <c r="F81" s="15">
        <v>81</v>
      </c>
      <c r="G81" s="15">
        <v>21</v>
      </c>
      <c r="H81" s="15">
        <v>0</v>
      </c>
      <c r="I81" s="15">
        <v>35</v>
      </c>
      <c r="J81" s="15">
        <v>18</v>
      </c>
      <c r="K81" s="15">
        <v>4</v>
      </c>
      <c r="L81" s="15">
        <v>3</v>
      </c>
      <c r="M81" s="8">
        <f t="shared" si="2"/>
        <v>162</v>
      </c>
    </row>
    <row r="82" spans="3:13" x14ac:dyDescent="0.25">
      <c r="C82" s="39" t="s">
        <v>34</v>
      </c>
      <c r="D82" s="3">
        <v>14</v>
      </c>
      <c r="E82" s="4" t="s">
        <v>34</v>
      </c>
      <c r="F82" s="15">
        <v>42</v>
      </c>
      <c r="G82" s="15">
        <v>16</v>
      </c>
      <c r="H82" s="15">
        <v>0</v>
      </c>
      <c r="I82" s="15">
        <v>27</v>
      </c>
      <c r="J82" s="15">
        <v>32</v>
      </c>
      <c r="K82" s="15">
        <v>30</v>
      </c>
      <c r="L82" s="15">
        <v>0</v>
      </c>
      <c r="M82" s="8">
        <f t="shared" si="2"/>
        <v>147</v>
      </c>
    </row>
    <row r="83" spans="3:13" ht="12.75" customHeight="1" x14ac:dyDescent="0.25">
      <c r="C83" s="149" t="s">
        <v>35</v>
      </c>
      <c r="D83" s="3">
        <v>28</v>
      </c>
      <c r="E83" s="4" t="s">
        <v>36</v>
      </c>
      <c r="F83" s="15">
        <v>41</v>
      </c>
      <c r="G83" s="15">
        <v>19</v>
      </c>
      <c r="H83" s="15">
        <v>0</v>
      </c>
      <c r="I83" s="15">
        <v>31</v>
      </c>
      <c r="J83" s="15">
        <v>5</v>
      </c>
      <c r="K83" s="15">
        <v>4</v>
      </c>
      <c r="L83" s="15">
        <v>1</v>
      </c>
      <c r="M83" s="8">
        <f t="shared" si="2"/>
        <v>101</v>
      </c>
    </row>
    <row r="84" spans="3:13" x14ac:dyDescent="0.25">
      <c r="C84" s="149"/>
      <c r="D84" s="3">
        <v>37</v>
      </c>
      <c r="E84" s="4" t="s">
        <v>37</v>
      </c>
      <c r="F84" s="15">
        <v>61</v>
      </c>
      <c r="G84" s="15">
        <v>4</v>
      </c>
      <c r="H84" s="15">
        <v>0</v>
      </c>
      <c r="I84" s="15">
        <v>14</v>
      </c>
      <c r="J84" s="15">
        <v>7</v>
      </c>
      <c r="K84" s="15">
        <v>2</v>
      </c>
      <c r="L84" s="15">
        <v>3</v>
      </c>
      <c r="M84" s="8">
        <f t="shared" si="2"/>
        <v>91</v>
      </c>
    </row>
    <row r="85" spans="3:13" x14ac:dyDescent="0.25">
      <c r="C85" s="149"/>
      <c r="D85" s="3">
        <v>12</v>
      </c>
      <c r="E85" s="4" t="s">
        <v>38</v>
      </c>
      <c r="F85" s="15">
        <v>42</v>
      </c>
      <c r="G85" s="15">
        <v>11</v>
      </c>
      <c r="H85" s="15">
        <v>0</v>
      </c>
      <c r="I85" s="15">
        <v>18</v>
      </c>
      <c r="J85" s="15">
        <v>24</v>
      </c>
      <c r="K85" s="15">
        <v>13</v>
      </c>
      <c r="L85" s="15">
        <v>17</v>
      </c>
      <c r="M85" s="8">
        <f t="shared" si="2"/>
        <v>125</v>
      </c>
    </row>
    <row r="86" spans="3:13" x14ac:dyDescent="0.25">
      <c r="C86" s="149"/>
      <c r="D86" s="3">
        <v>36</v>
      </c>
      <c r="E86" s="4" t="s">
        <v>39</v>
      </c>
      <c r="F86" s="15">
        <v>45</v>
      </c>
      <c r="G86" s="15">
        <v>3</v>
      </c>
      <c r="H86" s="15">
        <v>0</v>
      </c>
      <c r="I86" s="15">
        <v>14</v>
      </c>
      <c r="J86" s="15">
        <v>2</v>
      </c>
      <c r="K86" s="15">
        <v>2</v>
      </c>
      <c r="L86" s="15">
        <v>2</v>
      </c>
      <c r="M86" s="8">
        <f t="shared" si="2"/>
        <v>68</v>
      </c>
    </row>
    <row r="87" spans="3:13" x14ac:dyDescent="0.25">
      <c r="C87" s="149" t="s">
        <v>137</v>
      </c>
      <c r="D87" s="3">
        <v>53</v>
      </c>
      <c r="E87" s="4" t="s">
        <v>41</v>
      </c>
      <c r="F87" s="15">
        <v>19</v>
      </c>
      <c r="G87" s="15">
        <v>8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8">
        <f t="shared" si="2"/>
        <v>27</v>
      </c>
    </row>
    <row r="88" spans="3:13" x14ac:dyDescent="0.25">
      <c r="C88" s="149"/>
      <c r="D88" s="3">
        <v>16</v>
      </c>
      <c r="E88" s="4" t="s">
        <v>42</v>
      </c>
      <c r="F88" s="15">
        <v>43</v>
      </c>
      <c r="G88" s="15">
        <v>21</v>
      </c>
      <c r="H88" s="15">
        <v>0</v>
      </c>
      <c r="I88" s="15">
        <v>42</v>
      </c>
      <c r="J88" s="15">
        <v>17</v>
      </c>
      <c r="K88" s="15">
        <v>6</v>
      </c>
      <c r="L88" s="15">
        <v>6</v>
      </c>
      <c r="M88" s="8">
        <f t="shared" si="2"/>
        <v>135</v>
      </c>
    </row>
    <row r="89" spans="3:13" x14ac:dyDescent="0.25">
      <c r="C89" s="149"/>
      <c r="D89" s="3">
        <v>86</v>
      </c>
      <c r="E89" s="4" t="s">
        <v>43</v>
      </c>
      <c r="F89" s="15">
        <v>52</v>
      </c>
      <c r="G89" s="15">
        <v>24</v>
      </c>
      <c r="H89" s="15">
        <v>16</v>
      </c>
      <c r="I89" s="15">
        <v>13</v>
      </c>
      <c r="J89" s="15">
        <v>2</v>
      </c>
      <c r="K89" s="15">
        <v>0</v>
      </c>
      <c r="L89" s="15">
        <v>0</v>
      </c>
      <c r="M89" s="8">
        <f t="shared" si="2"/>
        <v>107</v>
      </c>
    </row>
    <row r="90" spans="3:13" x14ac:dyDescent="0.25">
      <c r="C90" s="149"/>
      <c r="D90" s="3">
        <v>22</v>
      </c>
      <c r="E90" s="4" t="s">
        <v>48</v>
      </c>
      <c r="F90" s="15">
        <v>46</v>
      </c>
      <c r="G90" s="15">
        <v>20</v>
      </c>
      <c r="H90" s="15">
        <v>0</v>
      </c>
      <c r="I90" s="15">
        <v>22</v>
      </c>
      <c r="J90" s="15">
        <v>0</v>
      </c>
      <c r="K90" s="15">
        <v>0</v>
      </c>
      <c r="L90" s="15">
        <v>3</v>
      </c>
      <c r="M90" s="8">
        <f t="shared" si="2"/>
        <v>91</v>
      </c>
    </row>
    <row r="91" spans="3:13" x14ac:dyDescent="0.25">
      <c r="C91" s="149"/>
      <c r="D91" s="3">
        <v>23</v>
      </c>
      <c r="E91" s="4" t="s">
        <v>49</v>
      </c>
      <c r="F91" s="15">
        <v>45</v>
      </c>
      <c r="G91" s="15">
        <v>17</v>
      </c>
      <c r="H91" s="15">
        <v>0</v>
      </c>
      <c r="I91" s="15">
        <v>13</v>
      </c>
      <c r="J91" s="15">
        <v>14</v>
      </c>
      <c r="K91" s="15">
        <v>4</v>
      </c>
      <c r="L91" s="15">
        <v>0</v>
      </c>
      <c r="M91" s="8">
        <f t="shared" si="2"/>
        <v>93</v>
      </c>
    </row>
    <row r="92" spans="3:13" x14ac:dyDescent="0.25">
      <c r="C92" s="149"/>
      <c r="D92" s="3">
        <v>24</v>
      </c>
      <c r="E92" s="4" t="s">
        <v>52</v>
      </c>
      <c r="F92" s="15">
        <v>40</v>
      </c>
      <c r="G92" s="15">
        <v>19</v>
      </c>
      <c r="H92" s="15">
        <v>0</v>
      </c>
      <c r="I92" s="15">
        <v>28</v>
      </c>
      <c r="J92" s="15">
        <v>17</v>
      </c>
      <c r="K92" s="15">
        <v>2</v>
      </c>
      <c r="L92" s="15">
        <v>3</v>
      </c>
      <c r="M92" s="8">
        <f t="shared" si="2"/>
        <v>109</v>
      </c>
    </row>
    <row r="93" spans="3:13" x14ac:dyDescent="0.25">
      <c r="C93" s="143" t="s">
        <v>54</v>
      </c>
      <c r="D93" s="143"/>
      <c r="E93" s="143"/>
      <c r="F93" s="76">
        <f>SUM(F69:F92)</f>
        <v>1106</v>
      </c>
      <c r="G93" s="76">
        <f t="shared" ref="G93:M93" si="3">SUM(G69:G92)</f>
        <v>392</v>
      </c>
      <c r="H93" s="76">
        <f t="shared" si="3"/>
        <v>51</v>
      </c>
      <c r="I93" s="76">
        <f t="shared" si="3"/>
        <v>525</v>
      </c>
      <c r="J93" s="76">
        <f t="shared" si="3"/>
        <v>281</v>
      </c>
      <c r="K93" s="76">
        <f t="shared" si="3"/>
        <v>123</v>
      </c>
      <c r="L93" s="76">
        <f t="shared" si="3"/>
        <v>79</v>
      </c>
      <c r="M93" s="76">
        <f t="shared" si="3"/>
        <v>2557</v>
      </c>
    </row>
    <row r="94" spans="3:13" x14ac:dyDescent="0.25"/>
    <row r="95" spans="3:13" x14ac:dyDescent="0.25">
      <c r="C95" s="6" t="s">
        <v>148</v>
      </c>
    </row>
    <row r="96" spans="3:13" x14ac:dyDescent="0.25"/>
    <row r="97" hidden="1" x14ac:dyDescent="0.25"/>
    <row r="98" hidden="1" x14ac:dyDescent="0.25"/>
    <row r="99" hidden="1" x14ac:dyDescent="0.25"/>
  </sheetData>
  <sheetProtection password="CD78" sheet="1" objects="1" scenarios="1"/>
  <mergeCells count="28">
    <mergeCell ref="C30:C33"/>
    <mergeCell ref="C54:C59"/>
    <mergeCell ref="C60:E60"/>
    <mergeCell ref="C67:C68"/>
    <mergeCell ref="D67:D68"/>
    <mergeCell ref="C34:C35"/>
    <mergeCell ref="C37:C41"/>
    <mergeCell ref="C42:C45"/>
    <mergeCell ref="C46:C47"/>
    <mergeCell ref="C49:C53"/>
    <mergeCell ref="C65:M65"/>
    <mergeCell ref="C1:M1"/>
    <mergeCell ref="F28:L28"/>
    <mergeCell ref="M28:M29"/>
    <mergeCell ref="C26:M26"/>
    <mergeCell ref="C28:C29"/>
    <mergeCell ref="D28:D29"/>
    <mergeCell ref="E28:E29"/>
    <mergeCell ref="C93:E93"/>
    <mergeCell ref="E67:E68"/>
    <mergeCell ref="F67:L67"/>
    <mergeCell ref="M67:M68"/>
    <mergeCell ref="C70:C71"/>
    <mergeCell ref="C72:C75"/>
    <mergeCell ref="C76:C79"/>
    <mergeCell ref="C80:C81"/>
    <mergeCell ref="C83:C86"/>
    <mergeCell ref="C87:C92"/>
  </mergeCells>
  <pageMargins left="0.7" right="0.7" top="0.75" bottom="0.75" header="0.3" footer="0.3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2</xdr:col>
                    <xdr:colOff>28575</xdr:colOff>
                    <xdr:row>3</xdr:row>
                    <xdr:rowOff>47625</xdr:rowOff>
                  </from>
                  <to>
                    <xdr:col>4</xdr:col>
                    <xdr:colOff>2400300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37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103" customWidth="1"/>
    <col min="2" max="2" width="10.7109375" style="110" customWidth="1"/>
    <col min="3" max="3" width="26.42578125" style="6" customWidth="1"/>
    <col min="4" max="23" width="4.7109375" style="6" customWidth="1"/>
    <col min="24" max="24" width="10.7109375" style="6" customWidth="1"/>
    <col min="25" max="16384" width="11.42578125" style="6" hidden="1"/>
  </cols>
  <sheetData>
    <row r="1" spans="1:24" s="102" customFormat="1" ht="26.25" x14ac:dyDescent="0.25">
      <c r="A1" s="96"/>
      <c r="B1" s="152" t="s">
        <v>154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4" x14ac:dyDescent="0.25"/>
    <row r="3" spans="1:24" ht="15.75" x14ac:dyDescent="0.25">
      <c r="C3" s="23" t="s">
        <v>126</v>
      </c>
    </row>
    <row r="4" spans="1:24" x14ac:dyDescent="0.25"/>
    <row r="5" spans="1:24" x14ac:dyDescent="0.25"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24" x14ac:dyDescent="0.25">
      <c r="H6" s="109">
        <v>1</v>
      </c>
    </row>
    <row r="7" spans="1:24" x14ac:dyDescent="0.25"/>
    <row r="8" spans="1:24" x14ac:dyDescent="0.25"/>
    <row r="9" spans="1:24" x14ac:dyDescent="0.25"/>
    <row r="10" spans="1:24" x14ac:dyDescent="0.25"/>
    <row r="11" spans="1:24" x14ac:dyDescent="0.25"/>
    <row r="12" spans="1:24" x14ac:dyDescent="0.25"/>
    <row r="13" spans="1:24" x14ac:dyDescent="0.25"/>
    <row r="14" spans="1:24" x14ac:dyDescent="0.25"/>
    <row r="15" spans="1:24" x14ac:dyDescent="0.25"/>
    <row r="16" spans="1:24" x14ac:dyDescent="0.25"/>
    <row r="17" spans="1:23" x14ac:dyDescent="0.25"/>
    <row r="18" spans="1:23" x14ac:dyDescent="0.25"/>
    <row r="19" spans="1:23" x14ac:dyDescent="0.25"/>
    <row r="20" spans="1:23" x14ac:dyDescent="0.25"/>
    <row r="21" spans="1:23" x14ac:dyDescent="0.25">
      <c r="A21" s="104"/>
    </row>
    <row r="22" spans="1:23" x14ac:dyDescent="0.25">
      <c r="A22" s="104"/>
    </row>
    <row r="23" spans="1:23" x14ac:dyDescent="0.25">
      <c r="A23" s="104"/>
    </row>
    <row r="24" spans="1:23" x14ac:dyDescent="0.25">
      <c r="A24" s="104"/>
      <c r="C24" s="7"/>
      <c r="D24" s="25">
        <v>2003</v>
      </c>
      <c r="E24" s="25">
        <v>2004</v>
      </c>
      <c r="F24" s="25">
        <v>2005</v>
      </c>
      <c r="G24" s="25">
        <v>2006</v>
      </c>
      <c r="H24" s="25">
        <v>2007</v>
      </c>
      <c r="I24" s="25">
        <v>2008</v>
      </c>
      <c r="J24" s="25">
        <v>2009</v>
      </c>
      <c r="K24" s="25">
        <v>2010</v>
      </c>
      <c r="L24" s="25">
        <v>2011</v>
      </c>
      <c r="M24" s="25">
        <v>2012</v>
      </c>
    </row>
    <row r="25" spans="1:23" x14ac:dyDescent="0.25">
      <c r="A25" s="104"/>
      <c r="C25" s="108" t="s">
        <v>85</v>
      </c>
      <c r="D25" s="109">
        <f>VLOOKUP($H$6,$B$29:$W$33,3,0)</f>
        <v>15</v>
      </c>
      <c r="E25" s="109">
        <f>VLOOKUP($H$6,$B$29:$W$33,5,0)</f>
        <v>3</v>
      </c>
      <c r="F25" s="109">
        <f>VLOOKUP($H$6,$B$29:$W$33,7,0)</f>
        <v>5</v>
      </c>
      <c r="G25" s="109">
        <f>VLOOKUP($H$6,$B$29:$W$33,9,0)</f>
        <v>0</v>
      </c>
      <c r="H25" s="109">
        <f>VLOOKUP($H$6,$B$29:$W$33,11,0)</f>
        <v>10</v>
      </c>
      <c r="I25" s="109">
        <f>VLOOKUP($H$6,$B$29:$W$33,13,0)</f>
        <v>14</v>
      </c>
      <c r="J25" s="109">
        <f>VLOOKUP($H$6,$B$29:$W$33,15,0)</f>
        <v>13</v>
      </c>
      <c r="K25" s="109">
        <f>VLOOKUP($H$6,$B$29:$W$33,17,0)</f>
        <v>13</v>
      </c>
      <c r="L25" s="109">
        <f>VLOOKUP($H$6,$B$29:$W$33,19,0)</f>
        <v>25</v>
      </c>
      <c r="M25" s="109">
        <f>VLOOKUP($H$6,$B$29:$W$33,21,0)</f>
        <v>37</v>
      </c>
    </row>
    <row r="26" spans="1:23" x14ac:dyDescent="0.25">
      <c r="A26" s="104"/>
      <c r="C26" s="108" t="s">
        <v>88</v>
      </c>
      <c r="D26" s="109">
        <f>VLOOKUP($H$6,$B$29:$W$33,4,0)</f>
        <v>6</v>
      </c>
      <c r="E26" s="109">
        <f>VLOOKUP($H$6,$B$29:$W$33,6,0)</f>
        <v>1</v>
      </c>
      <c r="F26" s="109">
        <f>VLOOKUP($H$6,$B$29:$W$33,8,0)</f>
        <v>5</v>
      </c>
      <c r="G26" s="109">
        <f>VLOOKUP($H$6,$B$29:$W$33,10,0)</f>
        <v>14</v>
      </c>
      <c r="H26" s="109">
        <f>VLOOKUP($H$6,$B$29:$W$33,12,0)</f>
        <v>13</v>
      </c>
      <c r="I26" s="109">
        <f>VLOOKUP($H$6,$B$29:$W$33,14,0)</f>
        <v>10</v>
      </c>
      <c r="J26" s="109">
        <f>VLOOKUP($H$6,$B$29:$W$33,16,0)</f>
        <v>18</v>
      </c>
      <c r="K26" s="109">
        <f>VLOOKUP($H$6,$B$29:$W$33,18,0)</f>
        <v>12</v>
      </c>
      <c r="L26" s="109">
        <f>VLOOKUP($H$6,$B$29:$W$33,20,0)</f>
        <v>48</v>
      </c>
      <c r="M26" s="109">
        <f>VLOOKUP($H$6,$B$29:$W$33,22,0)</f>
        <v>37</v>
      </c>
    </row>
    <row r="27" spans="1:23" x14ac:dyDescent="0.25">
      <c r="C27" s="161" t="s">
        <v>55</v>
      </c>
      <c r="D27" s="145">
        <v>2003</v>
      </c>
      <c r="E27" s="146"/>
      <c r="F27" s="153">
        <v>2004</v>
      </c>
      <c r="G27" s="163"/>
      <c r="H27" s="153">
        <v>2005</v>
      </c>
      <c r="I27" s="163"/>
      <c r="J27" s="153">
        <v>2006</v>
      </c>
      <c r="K27" s="163"/>
      <c r="L27" s="153">
        <v>2007</v>
      </c>
      <c r="M27" s="163"/>
      <c r="N27" s="153">
        <v>2008</v>
      </c>
      <c r="O27" s="163"/>
      <c r="P27" s="153">
        <v>2009</v>
      </c>
      <c r="Q27" s="163"/>
      <c r="R27" s="153">
        <v>2010</v>
      </c>
      <c r="S27" s="163"/>
      <c r="T27" s="153">
        <v>2011</v>
      </c>
      <c r="U27" s="163"/>
      <c r="V27" s="146">
        <v>2012</v>
      </c>
      <c r="W27" s="147"/>
    </row>
    <row r="28" spans="1:23" x14ac:dyDescent="0.25">
      <c r="C28" s="162"/>
      <c r="D28" s="73" t="s">
        <v>56</v>
      </c>
      <c r="E28" s="74" t="s">
        <v>57</v>
      </c>
      <c r="F28" s="75" t="s">
        <v>56</v>
      </c>
      <c r="G28" s="121" t="s">
        <v>57</v>
      </c>
      <c r="H28" s="75" t="s">
        <v>56</v>
      </c>
      <c r="I28" s="121" t="s">
        <v>57</v>
      </c>
      <c r="J28" s="75" t="s">
        <v>56</v>
      </c>
      <c r="K28" s="121" t="s">
        <v>57</v>
      </c>
      <c r="L28" s="75" t="s">
        <v>56</v>
      </c>
      <c r="M28" s="121" t="s">
        <v>57</v>
      </c>
      <c r="N28" s="75" t="s">
        <v>56</v>
      </c>
      <c r="O28" s="121" t="s">
        <v>57</v>
      </c>
      <c r="P28" s="75" t="s">
        <v>56</v>
      </c>
      <c r="Q28" s="121" t="s">
        <v>57</v>
      </c>
      <c r="R28" s="75" t="s">
        <v>56</v>
      </c>
      <c r="S28" s="121" t="s">
        <v>57</v>
      </c>
      <c r="T28" s="75" t="s">
        <v>56</v>
      </c>
      <c r="U28" s="121" t="s">
        <v>57</v>
      </c>
      <c r="V28" s="118" t="s">
        <v>56</v>
      </c>
      <c r="W28" s="73" t="s">
        <v>57</v>
      </c>
    </row>
    <row r="29" spans="1:23" x14ac:dyDescent="0.25">
      <c r="A29" s="104"/>
      <c r="B29" s="129">
        <v>1</v>
      </c>
      <c r="C29" s="111" t="s">
        <v>125</v>
      </c>
      <c r="D29" s="112">
        <v>15</v>
      </c>
      <c r="E29" s="115">
        <v>6</v>
      </c>
      <c r="F29" s="122">
        <v>3</v>
      </c>
      <c r="G29" s="123">
        <v>1</v>
      </c>
      <c r="H29" s="122">
        <v>5</v>
      </c>
      <c r="I29" s="126">
        <v>5</v>
      </c>
      <c r="J29" s="122"/>
      <c r="K29" s="126">
        <v>14</v>
      </c>
      <c r="L29" s="122">
        <v>10</v>
      </c>
      <c r="M29" s="126">
        <v>13</v>
      </c>
      <c r="N29" s="122">
        <v>14</v>
      </c>
      <c r="O29" s="126">
        <v>10</v>
      </c>
      <c r="P29" s="122">
        <v>13</v>
      </c>
      <c r="Q29" s="126">
        <v>18</v>
      </c>
      <c r="R29" s="122">
        <v>13</v>
      </c>
      <c r="S29" s="126">
        <v>12</v>
      </c>
      <c r="T29" s="127">
        <v>25</v>
      </c>
      <c r="U29" s="128">
        <v>48</v>
      </c>
      <c r="V29" s="120">
        <v>37</v>
      </c>
      <c r="W29" s="5">
        <v>37</v>
      </c>
    </row>
    <row r="30" spans="1:23" x14ac:dyDescent="0.25">
      <c r="A30" s="104"/>
      <c r="B30" s="129">
        <v>2</v>
      </c>
      <c r="C30" s="111" t="s">
        <v>58</v>
      </c>
      <c r="D30" s="112">
        <v>12</v>
      </c>
      <c r="E30" s="115">
        <v>10</v>
      </c>
      <c r="F30" s="122">
        <v>5</v>
      </c>
      <c r="G30" s="123">
        <v>3</v>
      </c>
      <c r="H30" s="122">
        <v>9</v>
      </c>
      <c r="I30" s="126"/>
      <c r="J30" s="122">
        <v>19</v>
      </c>
      <c r="K30" s="126">
        <v>6</v>
      </c>
      <c r="L30" s="122">
        <v>7</v>
      </c>
      <c r="M30" s="126">
        <v>4</v>
      </c>
      <c r="N30" s="122">
        <v>11</v>
      </c>
      <c r="O30" s="126">
        <v>3</v>
      </c>
      <c r="P30" s="122">
        <v>7</v>
      </c>
      <c r="Q30" s="126">
        <v>12</v>
      </c>
      <c r="R30" s="122">
        <v>7</v>
      </c>
      <c r="S30" s="126">
        <v>9</v>
      </c>
      <c r="T30" s="127">
        <v>12</v>
      </c>
      <c r="U30" s="128">
        <v>16</v>
      </c>
      <c r="V30" s="120">
        <v>17</v>
      </c>
      <c r="W30" s="5">
        <v>15</v>
      </c>
    </row>
    <row r="31" spans="1:23" x14ac:dyDescent="0.25">
      <c r="A31" s="104"/>
      <c r="B31" s="129">
        <v>3</v>
      </c>
      <c r="C31" s="111" t="s">
        <v>59</v>
      </c>
      <c r="D31" s="112">
        <v>9</v>
      </c>
      <c r="E31" s="115">
        <v>11</v>
      </c>
      <c r="F31" s="122">
        <v>5</v>
      </c>
      <c r="G31" s="123">
        <v>5</v>
      </c>
      <c r="H31" s="122">
        <v>8</v>
      </c>
      <c r="I31" s="126">
        <v>9</v>
      </c>
      <c r="J31" s="122">
        <v>14</v>
      </c>
      <c r="K31" s="126">
        <v>13</v>
      </c>
      <c r="L31" s="122">
        <v>17</v>
      </c>
      <c r="M31" s="126">
        <v>10</v>
      </c>
      <c r="N31" s="122">
        <v>18</v>
      </c>
      <c r="O31" s="126">
        <v>21</v>
      </c>
      <c r="P31" s="122">
        <v>24</v>
      </c>
      <c r="Q31" s="126">
        <v>18</v>
      </c>
      <c r="R31" s="122">
        <v>19</v>
      </c>
      <c r="S31" s="126">
        <v>17</v>
      </c>
      <c r="T31" s="127">
        <v>37</v>
      </c>
      <c r="U31" s="128">
        <v>39</v>
      </c>
      <c r="V31" s="120">
        <v>40</v>
      </c>
      <c r="W31" s="5">
        <v>30</v>
      </c>
    </row>
    <row r="32" spans="1:23" x14ac:dyDescent="0.25">
      <c r="A32" s="104"/>
      <c r="B32" s="129">
        <v>4</v>
      </c>
      <c r="C32" s="111" t="s">
        <v>60</v>
      </c>
      <c r="D32" s="112">
        <v>32</v>
      </c>
      <c r="E32" s="115">
        <v>31</v>
      </c>
      <c r="F32" s="122">
        <v>26</v>
      </c>
      <c r="G32" s="123">
        <v>35</v>
      </c>
      <c r="H32" s="122">
        <v>23</v>
      </c>
      <c r="I32" s="126">
        <v>41</v>
      </c>
      <c r="J32" s="122">
        <v>80</v>
      </c>
      <c r="K32" s="126">
        <v>41</v>
      </c>
      <c r="L32" s="122">
        <v>47</v>
      </c>
      <c r="M32" s="126">
        <v>40</v>
      </c>
      <c r="N32" s="122">
        <v>39</v>
      </c>
      <c r="O32" s="126">
        <v>47</v>
      </c>
      <c r="P32" s="122">
        <v>25</v>
      </c>
      <c r="Q32" s="126">
        <v>35</v>
      </c>
      <c r="R32" s="122">
        <v>13</v>
      </c>
      <c r="S32" s="126">
        <v>33</v>
      </c>
      <c r="T32" s="127">
        <v>31</v>
      </c>
      <c r="U32" s="128">
        <v>57</v>
      </c>
      <c r="V32" s="120">
        <v>42</v>
      </c>
      <c r="W32" s="5">
        <v>41</v>
      </c>
    </row>
    <row r="33" spans="1:23" x14ac:dyDescent="0.25">
      <c r="A33" s="104"/>
      <c r="B33" s="129">
        <v>5</v>
      </c>
      <c r="C33" s="111" t="s">
        <v>61</v>
      </c>
      <c r="D33" s="113"/>
      <c r="E33" s="116"/>
      <c r="F33" s="122">
        <v>1</v>
      </c>
      <c r="G33" s="123"/>
      <c r="H33" s="122"/>
      <c r="I33" s="126"/>
      <c r="J33" s="122"/>
      <c r="K33" s="126">
        <v>1</v>
      </c>
      <c r="L33" s="122"/>
      <c r="M33" s="126"/>
      <c r="N33" s="122">
        <v>1</v>
      </c>
      <c r="O33" s="126">
        <v>1</v>
      </c>
      <c r="P33" s="122">
        <v>1</v>
      </c>
      <c r="Q33" s="126">
        <v>1</v>
      </c>
      <c r="R33" s="122"/>
      <c r="S33" s="126">
        <v>1</v>
      </c>
      <c r="T33" s="127">
        <v>1</v>
      </c>
      <c r="U33" s="128">
        <v>1</v>
      </c>
      <c r="V33" s="120">
        <v>1</v>
      </c>
      <c r="W33" s="5"/>
    </row>
    <row r="34" spans="1:23" x14ac:dyDescent="0.25">
      <c r="C34" s="73" t="s">
        <v>54</v>
      </c>
      <c r="D34" s="114">
        <f>SUM(D29:D33)</f>
        <v>68</v>
      </c>
      <c r="E34" s="117">
        <f t="shared" ref="E34:W34" si="0">SUM(E29:E33)</f>
        <v>58</v>
      </c>
      <c r="F34" s="124">
        <f t="shared" si="0"/>
        <v>40</v>
      </c>
      <c r="G34" s="125">
        <f t="shared" si="0"/>
        <v>44</v>
      </c>
      <c r="H34" s="124">
        <f t="shared" si="0"/>
        <v>45</v>
      </c>
      <c r="I34" s="125">
        <f t="shared" si="0"/>
        <v>55</v>
      </c>
      <c r="J34" s="124">
        <f t="shared" si="0"/>
        <v>113</v>
      </c>
      <c r="K34" s="125">
        <f t="shared" si="0"/>
        <v>75</v>
      </c>
      <c r="L34" s="124">
        <f t="shared" si="0"/>
        <v>81</v>
      </c>
      <c r="M34" s="125">
        <f t="shared" si="0"/>
        <v>67</v>
      </c>
      <c r="N34" s="124">
        <f t="shared" si="0"/>
        <v>83</v>
      </c>
      <c r="O34" s="125">
        <f t="shared" si="0"/>
        <v>82</v>
      </c>
      <c r="P34" s="124">
        <f t="shared" si="0"/>
        <v>70</v>
      </c>
      <c r="Q34" s="125">
        <f t="shared" si="0"/>
        <v>84</v>
      </c>
      <c r="R34" s="124">
        <f t="shared" si="0"/>
        <v>52</v>
      </c>
      <c r="S34" s="125">
        <f t="shared" si="0"/>
        <v>72</v>
      </c>
      <c r="T34" s="124">
        <f t="shared" si="0"/>
        <v>106</v>
      </c>
      <c r="U34" s="125">
        <f t="shared" si="0"/>
        <v>161</v>
      </c>
      <c r="V34" s="119">
        <f t="shared" si="0"/>
        <v>137</v>
      </c>
      <c r="W34" s="114">
        <f t="shared" si="0"/>
        <v>123</v>
      </c>
    </row>
    <row r="35" spans="1:23" x14ac:dyDescent="0.25"/>
    <row r="36" spans="1:23" x14ac:dyDescent="0.2">
      <c r="C36" s="10" t="s">
        <v>148</v>
      </c>
    </row>
    <row r="37" spans="1:23" x14ac:dyDescent="0.25"/>
  </sheetData>
  <sheetProtection password="CD78" sheet="1" objects="1" scenarios="1"/>
  <sortState ref="C38:D42">
    <sortCondition ref="C38"/>
  </sortState>
  <mergeCells count="12">
    <mergeCell ref="B1:X1"/>
    <mergeCell ref="V27:W27"/>
    <mergeCell ref="C27:C28"/>
    <mergeCell ref="D27:E27"/>
    <mergeCell ref="T27:U27"/>
    <mergeCell ref="F27:G27"/>
    <mergeCell ref="H27:I27"/>
    <mergeCell ref="J27:K27"/>
    <mergeCell ref="L27:M27"/>
    <mergeCell ref="N27:O27"/>
    <mergeCell ref="P27:Q27"/>
    <mergeCell ref="R27:S2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Drop Down 1">
              <controlPr defaultSize="0" autoLine="0" autoPict="0">
                <anchor>
                  <from>
                    <xdr:col>2</xdr:col>
                    <xdr:colOff>28575</xdr:colOff>
                    <xdr:row>3</xdr:row>
                    <xdr:rowOff>28575</xdr:rowOff>
                  </from>
                  <to>
                    <xdr:col>10</xdr:col>
                    <xdr:colOff>28575</xdr:colOff>
                    <xdr:row>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61"/>
  <sheetViews>
    <sheetView showGridLines="0" showZero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103" customWidth="1"/>
    <col min="2" max="2" width="4.7109375" style="9" customWidth="1"/>
    <col min="3" max="3" width="23.5703125" style="9" customWidth="1"/>
    <col min="4" max="4" width="4.5703125" style="9" hidden="1" customWidth="1"/>
    <col min="5" max="5" width="53.7109375" style="9" customWidth="1"/>
    <col min="6" max="21" width="5.7109375" style="9" customWidth="1"/>
    <col min="22" max="23" width="5.7109375" style="34" customWidth="1"/>
    <col min="24" max="25" width="5.7109375" style="9" customWidth="1"/>
    <col min="26" max="26" width="4.7109375" style="9" customWidth="1"/>
    <col min="27" max="54" width="0" style="9" hidden="1" customWidth="1"/>
    <col min="55" max="16384" width="11.42578125" style="9" hidden="1"/>
  </cols>
  <sheetData>
    <row r="1" spans="1:26" s="102" customFormat="1" ht="26.25" x14ac:dyDescent="0.25">
      <c r="A1" s="96"/>
      <c r="B1" s="152" t="s">
        <v>155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96"/>
      <c r="U1" s="96"/>
      <c r="V1" s="96"/>
      <c r="W1" s="96"/>
      <c r="X1" s="96"/>
      <c r="Y1" s="96"/>
      <c r="Z1" s="96"/>
    </row>
    <row r="2" spans="1:26" x14ac:dyDescent="0.25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3"/>
      <c r="W2" s="33"/>
    </row>
    <row r="3" spans="1:26" x14ac:dyDescent="0.25">
      <c r="C3" s="168" t="s">
        <v>0</v>
      </c>
      <c r="D3" s="168" t="s">
        <v>1</v>
      </c>
      <c r="E3" s="143" t="s">
        <v>2</v>
      </c>
      <c r="F3" s="143">
        <v>2003</v>
      </c>
      <c r="G3" s="143"/>
      <c r="H3" s="143">
        <v>2004</v>
      </c>
      <c r="I3" s="143"/>
      <c r="J3" s="143">
        <v>2005</v>
      </c>
      <c r="K3" s="143"/>
      <c r="L3" s="143">
        <v>2006</v>
      </c>
      <c r="M3" s="143"/>
      <c r="N3" s="143">
        <v>2007</v>
      </c>
      <c r="O3" s="143"/>
      <c r="P3" s="143">
        <v>2008</v>
      </c>
      <c r="Q3" s="143"/>
      <c r="R3" s="143">
        <v>2009</v>
      </c>
      <c r="S3" s="143"/>
      <c r="T3" s="143">
        <v>2010</v>
      </c>
      <c r="U3" s="143"/>
      <c r="V3" s="143">
        <v>2011</v>
      </c>
      <c r="W3" s="143"/>
      <c r="X3" s="143">
        <v>2012</v>
      </c>
      <c r="Y3" s="143"/>
    </row>
    <row r="4" spans="1:26" x14ac:dyDescent="0.25">
      <c r="C4" s="168"/>
      <c r="D4" s="168"/>
      <c r="E4" s="143"/>
      <c r="F4" s="131" t="s">
        <v>56</v>
      </c>
      <c r="G4" s="131" t="s">
        <v>57</v>
      </c>
      <c r="H4" s="131" t="s">
        <v>56</v>
      </c>
      <c r="I4" s="131" t="s">
        <v>57</v>
      </c>
      <c r="J4" s="131" t="s">
        <v>56</v>
      </c>
      <c r="K4" s="131" t="s">
        <v>57</v>
      </c>
      <c r="L4" s="131" t="s">
        <v>56</v>
      </c>
      <c r="M4" s="131" t="s">
        <v>57</v>
      </c>
      <c r="N4" s="131" t="s">
        <v>56</v>
      </c>
      <c r="O4" s="131" t="s">
        <v>57</v>
      </c>
      <c r="P4" s="131" t="s">
        <v>56</v>
      </c>
      <c r="Q4" s="131" t="s">
        <v>57</v>
      </c>
      <c r="R4" s="131" t="s">
        <v>56</v>
      </c>
      <c r="S4" s="131" t="s">
        <v>57</v>
      </c>
      <c r="T4" s="131" t="s">
        <v>56</v>
      </c>
      <c r="U4" s="131" t="s">
        <v>57</v>
      </c>
      <c r="V4" s="131" t="s">
        <v>56</v>
      </c>
      <c r="W4" s="131" t="s">
        <v>57</v>
      </c>
      <c r="X4" s="131" t="s">
        <v>56</v>
      </c>
      <c r="Y4" s="131" t="s">
        <v>57</v>
      </c>
    </row>
    <row r="5" spans="1:26" x14ac:dyDescent="0.25">
      <c r="C5" s="164" t="s">
        <v>5</v>
      </c>
      <c r="D5" s="35">
        <v>4</v>
      </c>
      <c r="E5" s="2" t="s">
        <v>6</v>
      </c>
      <c r="F5" s="1">
        <v>75</v>
      </c>
      <c r="G5" s="1"/>
      <c r="H5" s="1">
        <v>90</v>
      </c>
      <c r="I5" s="39"/>
      <c r="J5" s="1">
        <v>91</v>
      </c>
      <c r="K5" s="39"/>
      <c r="L5" s="1">
        <v>52</v>
      </c>
      <c r="M5" s="39"/>
      <c r="N5" s="1">
        <v>51</v>
      </c>
      <c r="O5" s="1"/>
      <c r="P5" s="1">
        <v>66</v>
      </c>
      <c r="Q5" s="1"/>
      <c r="R5" s="1">
        <v>65</v>
      </c>
      <c r="S5" s="1"/>
      <c r="T5" s="1">
        <v>69</v>
      </c>
      <c r="U5" s="1">
        <v>0</v>
      </c>
      <c r="V5" s="1">
        <v>67</v>
      </c>
      <c r="W5" s="1">
        <v>0</v>
      </c>
      <c r="X5" s="1">
        <v>69</v>
      </c>
      <c r="Y5" s="1">
        <v>0</v>
      </c>
    </row>
    <row r="6" spans="1:26" x14ac:dyDescent="0.25">
      <c r="C6" s="165"/>
      <c r="D6" s="35">
        <v>3</v>
      </c>
      <c r="E6" s="2" t="s">
        <v>62</v>
      </c>
      <c r="F6" s="1">
        <v>24</v>
      </c>
      <c r="G6" s="1"/>
      <c r="H6" s="1">
        <v>38</v>
      </c>
      <c r="I6" s="39"/>
      <c r="J6" s="1"/>
      <c r="K6" s="39"/>
      <c r="L6" s="1"/>
      <c r="M6" s="3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x14ac:dyDescent="0.25">
      <c r="C7" s="165"/>
      <c r="D7" s="35">
        <v>66</v>
      </c>
      <c r="E7" s="2" t="s">
        <v>7</v>
      </c>
      <c r="F7" s="1"/>
      <c r="G7" s="1"/>
      <c r="H7" s="1"/>
      <c r="I7" s="39"/>
      <c r="J7" s="1">
        <v>47</v>
      </c>
      <c r="K7" s="39"/>
      <c r="L7" s="1">
        <v>81</v>
      </c>
      <c r="M7" s="39"/>
      <c r="N7" s="1">
        <v>43</v>
      </c>
      <c r="O7" s="1"/>
      <c r="P7" s="1">
        <v>45</v>
      </c>
      <c r="Q7" s="1"/>
      <c r="R7" s="1">
        <v>45</v>
      </c>
      <c r="S7" s="1"/>
      <c r="T7" s="1">
        <v>40</v>
      </c>
      <c r="U7" s="1">
        <v>0</v>
      </c>
      <c r="V7" s="1">
        <v>45</v>
      </c>
      <c r="W7" s="1">
        <v>0</v>
      </c>
      <c r="X7" s="1">
        <v>48</v>
      </c>
      <c r="Y7" s="1">
        <v>0</v>
      </c>
    </row>
    <row r="8" spans="1:26" x14ac:dyDescent="0.25">
      <c r="C8" s="165"/>
      <c r="D8" s="35">
        <v>68</v>
      </c>
      <c r="E8" s="2" t="s">
        <v>130</v>
      </c>
      <c r="F8" s="1"/>
      <c r="G8" s="1"/>
      <c r="H8" s="5"/>
      <c r="I8" s="5">
        <v>74</v>
      </c>
      <c r="J8" s="5">
        <v>83</v>
      </c>
      <c r="K8" s="5">
        <v>78</v>
      </c>
      <c r="L8" s="5">
        <v>78</v>
      </c>
      <c r="M8" s="5">
        <v>78</v>
      </c>
      <c r="N8" s="1">
        <v>78</v>
      </c>
      <c r="O8" s="1">
        <v>80</v>
      </c>
      <c r="P8" s="1">
        <v>79</v>
      </c>
      <c r="Q8" s="1">
        <v>78</v>
      </c>
      <c r="R8" s="1">
        <v>79</v>
      </c>
      <c r="S8" s="1">
        <v>78</v>
      </c>
      <c r="T8" s="1">
        <v>79</v>
      </c>
      <c r="U8" s="1">
        <v>79</v>
      </c>
      <c r="V8" s="1">
        <v>78</v>
      </c>
      <c r="W8" s="1">
        <v>85</v>
      </c>
      <c r="X8" s="1">
        <v>78</v>
      </c>
      <c r="Y8" s="1">
        <v>79</v>
      </c>
    </row>
    <row r="9" spans="1:26" x14ac:dyDescent="0.25">
      <c r="C9" s="165"/>
      <c r="D9" s="35">
        <v>1</v>
      </c>
      <c r="E9" s="2" t="s">
        <v>8</v>
      </c>
      <c r="F9" s="1">
        <v>43</v>
      </c>
      <c r="G9" s="1"/>
      <c r="H9" s="1">
        <v>72</v>
      </c>
      <c r="I9" s="39"/>
      <c r="J9" s="1">
        <v>90</v>
      </c>
      <c r="K9" s="39"/>
      <c r="L9" s="1">
        <v>82</v>
      </c>
      <c r="M9" s="39"/>
      <c r="N9" s="1">
        <v>73</v>
      </c>
      <c r="O9" s="1"/>
      <c r="P9" s="1">
        <v>86</v>
      </c>
      <c r="Q9" s="1"/>
      <c r="R9" s="1">
        <v>89</v>
      </c>
      <c r="S9" s="1"/>
      <c r="T9" s="1">
        <v>88</v>
      </c>
      <c r="U9" s="1">
        <v>0</v>
      </c>
      <c r="V9" s="1">
        <v>85</v>
      </c>
      <c r="W9" s="1">
        <v>0</v>
      </c>
      <c r="X9" s="1">
        <v>88</v>
      </c>
      <c r="Y9" s="1">
        <v>0</v>
      </c>
    </row>
    <row r="10" spans="1:26" x14ac:dyDescent="0.25">
      <c r="C10" s="166"/>
      <c r="D10" s="35" t="s">
        <v>63</v>
      </c>
      <c r="E10" s="4" t="s">
        <v>129</v>
      </c>
      <c r="F10" s="1"/>
      <c r="G10" s="1"/>
      <c r="H10" s="5"/>
      <c r="I10" s="5"/>
      <c r="J10" s="5"/>
      <c r="K10" s="5"/>
      <c r="L10" s="5"/>
      <c r="M10" s="5"/>
      <c r="N10" s="1"/>
      <c r="O10" s="1"/>
      <c r="P10" s="1"/>
      <c r="Q10" s="1"/>
      <c r="R10" s="1"/>
      <c r="S10" s="1">
        <v>38</v>
      </c>
      <c r="T10" s="1">
        <v>0</v>
      </c>
      <c r="U10" s="1">
        <v>0</v>
      </c>
      <c r="V10" s="1"/>
      <c r="W10" s="1"/>
      <c r="X10" s="1"/>
      <c r="Y10" s="1"/>
    </row>
    <row r="11" spans="1:26" x14ac:dyDescent="0.25">
      <c r="C11" s="164" t="s">
        <v>9</v>
      </c>
      <c r="D11" s="35">
        <v>27</v>
      </c>
      <c r="E11" s="2" t="s">
        <v>10</v>
      </c>
      <c r="F11" s="1">
        <v>92</v>
      </c>
      <c r="G11" s="1">
        <v>84</v>
      </c>
      <c r="H11" s="1">
        <v>75</v>
      </c>
      <c r="I11" s="5">
        <v>81</v>
      </c>
      <c r="J11" s="1">
        <v>86</v>
      </c>
      <c r="K11" s="5">
        <v>81</v>
      </c>
      <c r="L11" s="1">
        <v>81</v>
      </c>
      <c r="M11" s="5">
        <v>81</v>
      </c>
      <c r="N11" s="1">
        <v>78</v>
      </c>
      <c r="O11" s="1">
        <v>81</v>
      </c>
      <c r="P11" s="1">
        <v>83</v>
      </c>
      <c r="Q11" s="1">
        <v>81</v>
      </c>
      <c r="R11" s="1">
        <v>82</v>
      </c>
      <c r="S11" s="1">
        <v>81</v>
      </c>
      <c r="T11" s="1">
        <v>81</v>
      </c>
      <c r="U11" s="1">
        <v>84</v>
      </c>
      <c r="V11" s="1">
        <v>82</v>
      </c>
      <c r="W11" s="1">
        <v>81</v>
      </c>
      <c r="X11" s="1">
        <v>81</v>
      </c>
      <c r="Y11" s="1">
        <v>81</v>
      </c>
    </row>
    <row r="12" spans="1:26" ht="25.5" x14ac:dyDescent="0.25">
      <c r="C12" s="165"/>
      <c r="D12" s="35" t="s">
        <v>11</v>
      </c>
      <c r="E12" s="2" t="s">
        <v>12</v>
      </c>
      <c r="F12" s="1"/>
      <c r="G12" s="1"/>
      <c r="H12" s="1"/>
      <c r="I12" s="5"/>
      <c r="J12" s="1"/>
      <c r="K12" s="5"/>
      <c r="L12" s="1"/>
      <c r="M12" s="5"/>
      <c r="N12" s="1"/>
      <c r="O12" s="1"/>
      <c r="P12" s="1"/>
      <c r="Q12" s="1"/>
      <c r="R12" s="1">
        <v>78</v>
      </c>
      <c r="S12" s="1"/>
      <c r="T12" s="1">
        <v>67</v>
      </c>
      <c r="U12" s="1">
        <v>48</v>
      </c>
      <c r="V12" s="1">
        <v>90</v>
      </c>
      <c r="W12" s="1">
        <v>85</v>
      </c>
      <c r="X12" s="1">
        <v>72</v>
      </c>
      <c r="Y12" s="1">
        <v>62</v>
      </c>
    </row>
    <row r="13" spans="1:26" ht="25.5" x14ac:dyDescent="0.25">
      <c r="C13" s="166"/>
      <c r="D13" s="35" t="s">
        <v>13</v>
      </c>
      <c r="E13" s="132" t="s">
        <v>14</v>
      </c>
      <c r="F13" s="1"/>
      <c r="G13" s="1"/>
      <c r="H13" s="1"/>
      <c r="I13" s="5"/>
      <c r="J13" s="1"/>
      <c r="K13" s="5"/>
      <c r="L13" s="1"/>
      <c r="M13" s="5"/>
      <c r="N13" s="1"/>
      <c r="O13" s="1"/>
      <c r="P13" s="1"/>
      <c r="Q13" s="1"/>
      <c r="R13" s="1"/>
      <c r="S13" s="1"/>
      <c r="T13" s="1">
        <v>0</v>
      </c>
      <c r="U13" s="1">
        <v>91</v>
      </c>
      <c r="V13" s="1"/>
      <c r="W13" s="1"/>
      <c r="X13" s="1"/>
      <c r="Y13" s="1"/>
    </row>
    <row r="14" spans="1:26" x14ac:dyDescent="0.25">
      <c r="C14" s="39" t="s">
        <v>15</v>
      </c>
      <c r="D14" s="36">
        <v>7</v>
      </c>
      <c r="E14" s="2" t="s">
        <v>16</v>
      </c>
      <c r="F14" s="1">
        <v>89</v>
      </c>
      <c r="G14" s="1">
        <v>83</v>
      </c>
      <c r="H14" s="1"/>
      <c r="I14" s="5">
        <v>44</v>
      </c>
      <c r="J14" s="1"/>
      <c r="K14" s="5">
        <v>60</v>
      </c>
      <c r="L14" s="1"/>
      <c r="M14" s="5">
        <v>48</v>
      </c>
      <c r="N14" s="1"/>
      <c r="O14" s="1">
        <v>43</v>
      </c>
      <c r="P14" s="1"/>
      <c r="Q14" s="1">
        <v>46</v>
      </c>
      <c r="R14" s="1">
        <v>75</v>
      </c>
      <c r="S14" s="1"/>
      <c r="T14" s="1">
        <v>53</v>
      </c>
      <c r="U14" s="1">
        <v>0</v>
      </c>
      <c r="V14" s="1">
        <v>56</v>
      </c>
      <c r="W14" s="1">
        <v>0</v>
      </c>
      <c r="X14" s="1">
        <v>53</v>
      </c>
      <c r="Y14" s="1">
        <v>0</v>
      </c>
    </row>
    <row r="15" spans="1:26" x14ac:dyDescent="0.25">
      <c r="C15" s="164" t="s">
        <v>17</v>
      </c>
      <c r="D15" s="35">
        <v>6</v>
      </c>
      <c r="E15" s="2" t="s">
        <v>18</v>
      </c>
      <c r="F15" s="1"/>
      <c r="G15" s="1"/>
      <c r="H15" s="1"/>
      <c r="I15" s="5">
        <v>79</v>
      </c>
      <c r="J15" s="1">
        <v>83</v>
      </c>
      <c r="K15" s="5">
        <v>78</v>
      </c>
      <c r="L15" s="1">
        <v>80</v>
      </c>
      <c r="M15" s="5">
        <v>79</v>
      </c>
      <c r="N15" s="1">
        <v>78</v>
      </c>
      <c r="O15" s="1">
        <v>78</v>
      </c>
      <c r="P15" s="1">
        <v>78</v>
      </c>
      <c r="Q15" s="1">
        <v>78</v>
      </c>
      <c r="R15" s="1">
        <v>82</v>
      </c>
      <c r="S15" s="1">
        <v>78</v>
      </c>
      <c r="T15" s="1">
        <v>81</v>
      </c>
      <c r="U15" s="1">
        <v>78</v>
      </c>
      <c r="V15" s="1">
        <v>81</v>
      </c>
      <c r="W15" s="1">
        <v>79</v>
      </c>
      <c r="X15" s="1">
        <v>78</v>
      </c>
      <c r="Y15" s="1">
        <v>84</v>
      </c>
    </row>
    <row r="16" spans="1:26" x14ac:dyDescent="0.25">
      <c r="C16" s="165"/>
      <c r="D16" s="35" t="s">
        <v>20</v>
      </c>
      <c r="E16" s="2" t="s">
        <v>21</v>
      </c>
      <c r="F16" s="1"/>
      <c r="G16" s="1"/>
      <c r="H16" s="1"/>
      <c r="I16" s="5"/>
      <c r="J16" s="1"/>
      <c r="K16" s="5"/>
      <c r="L16" s="1"/>
      <c r="M16" s="5"/>
      <c r="N16" s="1"/>
      <c r="O16" s="1"/>
      <c r="P16" s="1"/>
      <c r="Q16" s="1"/>
      <c r="R16" s="1"/>
      <c r="S16" s="1"/>
      <c r="T16" s="1">
        <v>0</v>
      </c>
      <c r="U16" s="1">
        <v>31</v>
      </c>
      <c r="V16" s="1"/>
      <c r="W16" s="1"/>
      <c r="X16" s="1"/>
      <c r="Y16" s="1"/>
    </row>
    <row r="17" spans="3:25" x14ac:dyDescent="0.25">
      <c r="C17" s="165"/>
      <c r="D17" s="35">
        <v>9</v>
      </c>
      <c r="E17" s="133" t="s">
        <v>19</v>
      </c>
      <c r="F17" s="1">
        <v>77</v>
      </c>
      <c r="G17" s="1">
        <v>79</v>
      </c>
      <c r="H17" s="1">
        <v>60</v>
      </c>
      <c r="I17" s="5">
        <v>64</v>
      </c>
      <c r="J17" s="1">
        <v>68</v>
      </c>
      <c r="K17" s="5">
        <v>50</v>
      </c>
      <c r="L17" s="1">
        <v>66</v>
      </c>
      <c r="M17" s="5">
        <v>56</v>
      </c>
      <c r="N17" s="1">
        <v>77</v>
      </c>
      <c r="O17" s="1">
        <v>59</v>
      </c>
      <c r="P17" s="1">
        <v>55</v>
      </c>
      <c r="Q17" s="1">
        <v>64</v>
      </c>
      <c r="R17" s="1">
        <v>54</v>
      </c>
      <c r="S17" s="1">
        <v>65</v>
      </c>
      <c r="T17" s="1">
        <v>66</v>
      </c>
      <c r="U17" s="1">
        <v>71</v>
      </c>
      <c r="V17" s="1">
        <v>67</v>
      </c>
      <c r="W17" s="1">
        <v>65</v>
      </c>
      <c r="X17" s="1">
        <v>71</v>
      </c>
      <c r="Y17" s="1">
        <v>64</v>
      </c>
    </row>
    <row r="18" spans="3:25" x14ac:dyDescent="0.25">
      <c r="C18" s="165"/>
      <c r="D18" s="35">
        <v>21</v>
      </c>
      <c r="E18" s="2" t="s">
        <v>22</v>
      </c>
      <c r="F18" s="1">
        <v>58</v>
      </c>
      <c r="G18" s="1">
        <v>49</v>
      </c>
      <c r="H18" s="1">
        <v>29</v>
      </c>
      <c r="I18" s="5">
        <v>45</v>
      </c>
      <c r="J18" s="1">
        <v>76</v>
      </c>
      <c r="K18" s="5">
        <v>46</v>
      </c>
      <c r="L18" s="1">
        <v>62</v>
      </c>
      <c r="M18" s="5">
        <v>45</v>
      </c>
      <c r="N18" s="1">
        <v>50</v>
      </c>
      <c r="O18" s="1">
        <v>52</v>
      </c>
      <c r="P18" s="1">
        <v>45</v>
      </c>
      <c r="Q18" s="1">
        <v>55</v>
      </c>
      <c r="R18" s="1">
        <v>40</v>
      </c>
      <c r="S18" s="1">
        <v>55</v>
      </c>
      <c r="T18" s="1">
        <v>58</v>
      </c>
      <c r="U18" s="1">
        <v>55</v>
      </c>
      <c r="V18" s="1">
        <v>57</v>
      </c>
      <c r="W18" s="1">
        <v>0</v>
      </c>
      <c r="X18" s="1">
        <v>65</v>
      </c>
      <c r="Y18" s="1">
        <v>35</v>
      </c>
    </row>
    <row r="19" spans="3:25" ht="25.5" x14ac:dyDescent="0.25">
      <c r="C19" s="165"/>
      <c r="D19" s="35" t="s">
        <v>65</v>
      </c>
      <c r="E19" s="2" t="s">
        <v>66</v>
      </c>
      <c r="F19" s="1"/>
      <c r="G19" s="1"/>
      <c r="H19" s="1"/>
      <c r="I19" s="5"/>
      <c r="J19" s="1"/>
      <c r="K19" s="5"/>
      <c r="L19" s="1"/>
      <c r="M19" s="5"/>
      <c r="N19" s="1"/>
      <c r="O19" s="1">
        <v>34</v>
      </c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3:25" x14ac:dyDescent="0.25">
      <c r="C20" s="165"/>
      <c r="D20" s="35">
        <v>33</v>
      </c>
      <c r="E20" s="2" t="s">
        <v>23</v>
      </c>
      <c r="F20" s="1">
        <v>116</v>
      </c>
      <c r="G20" s="1">
        <v>100</v>
      </c>
      <c r="H20" s="1">
        <v>99</v>
      </c>
      <c r="I20" s="5">
        <v>101</v>
      </c>
      <c r="J20" s="1">
        <v>106</v>
      </c>
      <c r="K20" s="5">
        <v>81</v>
      </c>
      <c r="L20" s="1">
        <v>83</v>
      </c>
      <c r="M20" s="5">
        <v>84</v>
      </c>
      <c r="N20" s="1">
        <v>78</v>
      </c>
      <c r="O20" s="1">
        <v>110</v>
      </c>
      <c r="P20" s="1">
        <v>110</v>
      </c>
      <c r="Q20" s="1">
        <v>110</v>
      </c>
      <c r="R20" s="1">
        <v>114</v>
      </c>
      <c r="S20" s="1">
        <v>110</v>
      </c>
      <c r="T20" s="1">
        <v>110</v>
      </c>
      <c r="U20" s="1">
        <v>110</v>
      </c>
      <c r="V20" s="1">
        <v>110</v>
      </c>
      <c r="W20" s="1">
        <v>112</v>
      </c>
      <c r="X20" s="1">
        <v>111</v>
      </c>
      <c r="Y20" s="1">
        <v>111</v>
      </c>
    </row>
    <row r="21" spans="3:25" x14ac:dyDescent="0.25">
      <c r="C21" s="165"/>
      <c r="D21" s="35" t="s">
        <v>24</v>
      </c>
      <c r="E21" s="2" t="s">
        <v>25</v>
      </c>
      <c r="F21" s="1"/>
      <c r="G21" s="1"/>
      <c r="H21" s="1"/>
      <c r="I21" s="5"/>
      <c r="J21" s="1"/>
      <c r="K21" s="5"/>
      <c r="L21" s="1"/>
      <c r="M21" s="5"/>
      <c r="N21" s="1"/>
      <c r="O21" s="1"/>
      <c r="P21" s="1"/>
      <c r="Q21" s="1"/>
      <c r="R21" s="1"/>
      <c r="S21" s="1">
        <v>34</v>
      </c>
      <c r="T21" s="1">
        <v>0</v>
      </c>
      <c r="U21" s="1">
        <v>42</v>
      </c>
      <c r="V21" s="1"/>
      <c r="W21" s="1"/>
      <c r="X21" s="1"/>
      <c r="Y21" s="1"/>
    </row>
    <row r="22" spans="3:25" ht="25.5" x14ac:dyDescent="0.25">
      <c r="C22" s="165"/>
      <c r="D22" s="35" t="s">
        <v>86</v>
      </c>
      <c r="E22" s="2" t="s">
        <v>127</v>
      </c>
      <c r="F22" s="1"/>
      <c r="G22" s="1"/>
      <c r="H22" s="1"/>
      <c r="I22" s="5"/>
      <c r="J22" s="1"/>
      <c r="K22" s="5"/>
      <c r="L22" s="1"/>
      <c r="M22" s="5"/>
      <c r="N22" s="1"/>
      <c r="O22" s="1"/>
      <c r="P22" s="1"/>
      <c r="Q22" s="1"/>
      <c r="R22" s="1"/>
      <c r="S22" s="1"/>
      <c r="T22" s="1"/>
      <c r="U22" s="1"/>
      <c r="V22" s="1">
        <v>0</v>
      </c>
      <c r="W22" s="1">
        <v>82</v>
      </c>
      <c r="X22" s="1"/>
      <c r="Y22" s="1"/>
    </row>
    <row r="23" spans="3:25" x14ac:dyDescent="0.25">
      <c r="C23" s="165"/>
      <c r="D23" s="37">
        <v>80</v>
      </c>
      <c r="E23" s="2" t="s">
        <v>64</v>
      </c>
      <c r="F23" s="1"/>
      <c r="G23" s="1"/>
      <c r="H23" s="1"/>
      <c r="I23" s="5"/>
      <c r="J23" s="1"/>
      <c r="K23" s="5"/>
      <c r="L23" s="1"/>
      <c r="M23" s="5">
        <v>47</v>
      </c>
      <c r="N23" s="1"/>
      <c r="O23" s="1"/>
      <c r="P23" s="1"/>
      <c r="Q23" s="1"/>
      <c r="R23" s="1"/>
      <c r="S23" s="1"/>
      <c r="T23" s="1"/>
      <c r="U23" s="1"/>
      <c r="V23" s="1">
        <v>32</v>
      </c>
      <c r="W23" s="1">
        <v>0</v>
      </c>
      <c r="X23" s="1"/>
      <c r="Y23" s="1"/>
    </row>
    <row r="24" spans="3:25" x14ac:dyDescent="0.25">
      <c r="C24" s="166"/>
      <c r="D24" s="35" t="s">
        <v>67</v>
      </c>
      <c r="E24" s="2" t="s">
        <v>68</v>
      </c>
      <c r="F24" s="1"/>
      <c r="G24" s="1"/>
      <c r="H24" s="1"/>
      <c r="I24" s="5"/>
      <c r="J24" s="1"/>
      <c r="K24" s="5"/>
      <c r="L24" s="1"/>
      <c r="M24" s="5"/>
      <c r="N24" s="1"/>
      <c r="O24" s="1"/>
      <c r="P24" s="1"/>
      <c r="Q24" s="1"/>
      <c r="R24" s="1"/>
      <c r="S24" s="1">
        <v>24</v>
      </c>
      <c r="T24" s="1">
        <v>0</v>
      </c>
      <c r="U24" s="1">
        <v>0</v>
      </c>
      <c r="V24" s="1"/>
      <c r="W24" s="1"/>
      <c r="X24" s="1"/>
      <c r="Y24" s="1"/>
    </row>
    <row r="25" spans="3:25" x14ac:dyDescent="0.25">
      <c r="C25" s="164" t="s">
        <v>26</v>
      </c>
      <c r="D25" s="35">
        <v>32</v>
      </c>
      <c r="E25" s="2" t="s">
        <v>27</v>
      </c>
      <c r="F25" s="1">
        <v>83</v>
      </c>
      <c r="G25" s="1">
        <v>77</v>
      </c>
      <c r="H25" s="1">
        <v>72</v>
      </c>
      <c r="I25" s="5">
        <v>76</v>
      </c>
      <c r="J25" s="1">
        <v>81</v>
      </c>
      <c r="K25" s="5">
        <v>81</v>
      </c>
      <c r="L25" s="1">
        <v>84</v>
      </c>
      <c r="M25" s="5">
        <v>86</v>
      </c>
      <c r="N25" s="1">
        <v>78</v>
      </c>
      <c r="O25" s="1">
        <v>81</v>
      </c>
      <c r="P25" s="1">
        <v>84</v>
      </c>
      <c r="Q25" s="1">
        <v>82</v>
      </c>
      <c r="R25" s="1">
        <v>81</v>
      </c>
      <c r="S25" s="1">
        <v>81</v>
      </c>
      <c r="T25" s="1">
        <v>83</v>
      </c>
      <c r="U25" s="1">
        <v>81</v>
      </c>
      <c r="V25" s="1">
        <v>86</v>
      </c>
      <c r="W25" s="1">
        <v>83</v>
      </c>
      <c r="X25" s="1">
        <v>84</v>
      </c>
      <c r="Y25" s="1">
        <v>82</v>
      </c>
    </row>
    <row r="26" spans="3:25" x14ac:dyDescent="0.25">
      <c r="C26" s="165"/>
      <c r="D26" s="35">
        <v>91</v>
      </c>
      <c r="E26" s="132" t="s">
        <v>28</v>
      </c>
      <c r="F26" s="1"/>
      <c r="G26" s="1"/>
      <c r="H26" s="1"/>
      <c r="I26" s="5"/>
      <c r="J26" s="1"/>
      <c r="K26" s="5"/>
      <c r="L26" s="1"/>
      <c r="M26" s="5"/>
      <c r="N26" s="1"/>
      <c r="O26" s="1"/>
      <c r="P26" s="1"/>
      <c r="Q26" s="1"/>
      <c r="R26" s="1"/>
      <c r="S26" s="1"/>
      <c r="T26" s="1">
        <v>0</v>
      </c>
      <c r="U26" s="1">
        <v>25</v>
      </c>
      <c r="V26" s="1"/>
      <c r="W26" s="1"/>
      <c r="X26" s="1"/>
      <c r="Y26" s="1"/>
    </row>
    <row r="27" spans="3:25" x14ac:dyDescent="0.25">
      <c r="C27" s="165"/>
      <c r="D27" s="35">
        <v>31</v>
      </c>
      <c r="E27" s="2" t="s">
        <v>29</v>
      </c>
      <c r="F27" s="1">
        <v>60</v>
      </c>
      <c r="G27" s="1">
        <v>58</v>
      </c>
      <c r="H27" s="1">
        <v>51</v>
      </c>
      <c r="I27" s="5">
        <v>51</v>
      </c>
      <c r="J27" s="1">
        <v>56</v>
      </c>
      <c r="K27" s="5">
        <v>56</v>
      </c>
      <c r="L27" s="1">
        <v>56</v>
      </c>
      <c r="M27" s="5">
        <v>56</v>
      </c>
      <c r="N27" s="1">
        <v>56</v>
      </c>
      <c r="O27" s="1">
        <v>58</v>
      </c>
      <c r="P27" s="1">
        <v>58</v>
      </c>
      <c r="Q27" s="1">
        <v>58</v>
      </c>
      <c r="R27" s="1">
        <v>56</v>
      </c>
      <c r="S27" s="1">
        <v>57</v>
      </c>
      <c r="T27" s="1">
        <v>60</v>
      </c>
      <c r="U27" s="1">
        <v>56</v>
      </c>
      <c r="V27" s="1">
        <v>62</v>
      </c>
      <c r="W27" s="1">
        <v>64</v>
      </c>
      <c r="X27" s="1">
        <v>62</v>
      </c>
      <c r="Y27" s="1">
        <v>60</v>
      </c>
    </row>
    <row r="28" spans="3:25" x14ac:dyDescent="0.25">
      <c r="C28" s="165"/>
      <c r="D28" s="35">
        <v>92</v>
      </c>
      <c r="E28" s="2" t="s">
        <v>30</v>
      </c>
      <c r="F28" s="1"/>
      <c r="G28" s="1"/>
      <c r="H28" s="1"/>
      <c r="I28" s="5"/>
      <c r="J28" s="1"/>
      <c r="K28" s="5"/>
      <c r="L28" s="1"/>
      <c r="M28" s="5"/>
      <c r="N28" s="1"/>
      <c r="O28" s="1"/>
      <c r="P28" s="1"/>
      <c r="Q28" s="1"/>
      <c r="R28" s="1"/>
      <c r="S28" s="1">
        <v>60</v>
      </c>
      <c r="T28" s="1">
        <v>63</v>
      </c>
      <c r="U28" s="1">
        <v>60</v>
      </c>
      <c r="V28" s="1">
        <v>60</v>
      </c>
      <c r="W28" s="1">
        <v>60</v>
      </c>
      <c r="X28" s="1">
        <v>60</v>
      </c>
      <c r="Y28" s="1">
        <v>60</v>
      </c>
    </row>
    <row r="29" spans="3:25" x14ac:dyDescent="0.25">
      <c r="C29" s="166"/>
      <c r="D29" s="35">
        <v>99</v>
      </c>
      <c r="E29" s="2" t="s">
        <v>31</v>
      </c>
      <c r="F29" s="1"/>
      <c r="G29" s="1"/>
      <c r="H29" s="1"/>
      <c r="I29" s="5"/>
      <c r="J29" s="1"/>
      <c r="K29" s="5"/>
      <c r="L29" s="1"/>
      <c r="M29" s="5"/>
      <c r="N29" s="1"/>
      <c r="O29" s="1"/>
      <c r="P29" s="1"/>
      <c r="Q29" s="1"/>
      <c r="R29" s="1">
        <v>40</v>
      </c>
      <c r="S29" s="1">
        <v>40</v>
      </c>
      <c r="T29" s="1">
        <v>41</v>
      </c>
      <c r="U29" s="1">
        <v>40</v>
      </c>
      <c r="V29" s="1">
        <v>42</v>
      </c>
      <c r="W29" s="1">
        <v>50</v>
      </c>
      <c r="X29" s="1">
        <v>42</v>
      </c>
      <c r="Y29" s="1">
        <v>50</v>
      </c>
    </row>
    <row r="30" spans="3:25" x14ac:dyDescent="0.25">
      <c r="C30" s="167" t="s">
        <v>35</v>
      </c>
      <c r="D30" s="36">
        <v>28</v>
      </c>
      <c r="E30" s="2" t="s">
        <v>36</v>
      </c>
      <c r="F30" s="1">
        <v>81</v>
      </c>
      <c r="G30" s="1">
        <v>78</v>
      </c>
      <c r="H30" s="1">
        <v>77</v>
      </c>
      <c r="I30" s="5">
        <v>75</v>
      </c>
      <c r="J30" s="1">
        <v>81</v>
      </c>
      <c r="K30" s="5">
        <v>81</v>
      </c>
      <c r="L30" s="1">
        <v>81</v>
      </c>
      <c r="M30" s="5">
        <v>82</v>
      </c>
      <c r="N30" s="1">
        <v>78</v>
      </c>
      <c r="O30" s="1">
        <v>82</v>
      </c>
      <c r="P30" s="1">
        <v>82</v>
      </c>
      <c r="Q30" s="1">
        <v>83</v>
      </c>
      <c r="R30" s="1">
        <v>85</v>
      </c>
      <c r="S30" s="1">
        <v>81</v>
      </c>
      <c r="T30" s="1">
        <v>83</v>
      </c>
      <c r="U30" s="1">
        <v>81</v>
      </c>
      <c r="V30" s="1">
        <v>81</v>
      </c>
      <c r="W30" s="1">
        <v>87</v>
      </c>
      <c r="X30" s="1">
        <v>84</v>
      </c>
      <c r="Y30" s="1">
        <v>83</v>
      </c>
    </row>
    <row r="31" spans="3:25" x14ac:dyDescent="0.25">
      <c r="C31" s="167"/>
      <c r="D31" s="36">
        <v>37</v>
      </c>
      <c r="E31" s="2" t="s">
        <v>37</v>
      </c>
      <c r="F31" s="1"/>
      <c r="G31" s="1">
        <v>75</v>
      </c>
      <c r="H31" s="1">
        <v>81</v>
      </c>
      <c r="I31" s="5">
        <v>93</v>
      </c>
      <c r="J31" s="1">
        <v>80</v>
      </c>
      <c r="K31" s="5">
        <v>80</v>
      </c>
      <c r="L31" s="1">
        <v>80</v>
      </c>
      <c r="M31" s="5">
        <v>80</v>
      </c>
      <c r="N31" s="1">
        <v>80</v>
      </c>
      <c r="O31" s="1">
        <v>80</v>
      </c>
      <c r="P31" s="1">
        <v>80</v>
      </c>
      <c r="Q31" s="1">
        <v>80</v>
      </c>
      <c r="R31" s="1">
        <v>84</v>
      </c>
      <c r="S31" s="1">
        <v>78</v>
      </c>
      <c r="T31" s="1">
        <v>80</v>
      </c>
      <c r="U31" s="1">
        <v>69</v>
      </c>
      <c r="V31" s="1">
        <v>80</v>
      </c>
      <c r="W31" s="1">
        <v>80</v>
      </c>
      <c r="X31" s="1">
        <v>80</v>
      </c>
      <c r="Y31" s="1">
        <v>78</v>
      </c>
    </row>
    <row r="32" spans="3:25" x14ac:dyDescent="0.25">
      <c r="C32" s="167"/>
      <c r="D32" s="35">
        <v>12</v>
      </c>
      <c r="E32" s="2" t="s">
        <v>38</v>
      </c>
      <c r="F32" s="1">
        <v>92</v>
      </c>
      <c r="G32" s="1">
        <v>75</v>
      </c>
      <c r="H32" s="1">
        <v>75</v>
      </c>
      <c r="I32" s="5">
        <v>68</v>
      </c>
      <c r="J32" s="1">
        <v>81</v>
      </c>
      <c r="K32" s="5">
        <v>81</v>
      </c>
      <c r="L32" s="1">
        <v>83</v>
      </c>
      <c r="M32" s="5">
        <v>81</v>
      </c>
      <c r="N32" s="1">
        <v>79</v>
      </c>
      <c r="O32" s="1">
        <v>81</v>
      </c>
      <c r="P32" s="1">
        <v>83</v>
      </c>
      <c r="Q32" s="1">
        <v>82</v>
      </c>
      <c r="R32" s="1">
        <v>85</v>
      </c>
      <c r="S32" s="1">
        <v>83</v>
      </c>
      <c r="T32" s="1">
        <v>86</v>
      </c>
      <c r="U32" s="1">
        <v>83</v>
      </c>
      <c r="V32" s="1">
        <v>82</v>
      </c>
      <c r="W32" s="1">
        <v>83</v>
      </c>
      <c r="X32" s="1">
        <v>85</v>
      </c>
      <c r="Y32" s="1">
        <v>98</v>
      </c>
    </row>
    <row r="33" spans="3:25" x14ac:dyDescent="0.25">
      <c r="C33" s="167"/>
      <c r="D33" s="35">
        <v>36</v>
      </c>
      <c r="E33" s="2" t="s">
        <v>39</v>
      </c>
      <c r="F33" s="1"/>
      <c r="G33" s="1">
        <v>73</v>
      </c>
      <c r="H33" s="1">
        <v>79</v>
      </c>
      <c r="I33" s="5">
        <v>69</v>
      </c>
      <c r="J33" s="1">
        <v>80</v>
      </c>
      <c r="K33" s="5">
        <v>66</v>
      </c>
      <c r="L33" s="1">
        <v>80</v>
      </c>
      <c r="M33" s="5">
        <v>80</v>
      </c>
      <c r="N33" s="1">
        <v>80</v>
      </c>
      <c r="O33" s="1">
        <v>80</v>
      </c>
      <c r="P33" s="1">
        <v>80</v>
      </c>
      <c r="Q33" s="1">
        <v>80</v>
      </c>
      <c r="R33" s="1">
        <v>80</v>
      </c>
      <c r="S33" s="1">
        <v>59</v>
      </c>
      <c r="T33" s="1">
        <v>80</v>
      </c>
      <c r="U33" s="1">
        <v>69</v>
      </c>
      <c r="V33" s="1">
        <v>79</v>
      </c>
      <c r="W33" s="1">
        <v>61</v>
      </c>
      <c r="X33" s="1">
        <v>80</v>
      </c>
      <c r="Y33" s="1">
        <v>60</v>
      </c>
    </row>
    <row r="34" spans="3:25" x14ac:dyDescent="0.25">
      <c r="C34" s="167"/>
      <c r="D34" s="36">
        <v>34</v>
      </c>
      <c r="E34" s="2" t="s">
        <v>40</v>
      </c>
      <c r="F34" s="1">
        <v>97</v>
      </c>
      <c r="G34" s="1"/>
      <c r="H34" s="1">
        <v>80</v>
      </c>
      <c r="I34" s="39"/>
      <c r="J34" s="1">
        <v>120</v>
      </c>
      <c r="K34" s="39">
        <v>81</v>
      </c>
      <c r="L34" s="1">
        <v>93</v>
      </c>
      <c r="M34" s="39"/>
      <c r="N34" s="1">
        <v>79</v>
      </c>
      <c r="O34" s="1"/>
      <c r="P34" s="1">
        <v>88</v>
      </c>
      <c r="Q34" s="1"/>
      <c r="R34" s="1">
        <v>88</v>
      </c>
      <c r="S34" s="1"/>
      <c r="T34" s="1">
        <v>82</v>
      </c>
      <c r="U34" s="1">
        <v>0</v>
      </c>
      <c r="V34" s="1">
        <v>85</v>
      </c>
      <c r="W34" s="1">
        <v>0</v>
      </c>
      <c r="X34" s="1">
        <v>86</v>
      </c>
      <c r="Y34" s="1">
        <v>0</v>
      </c>
    </row>
    <row r="35" spans="3:25" x14ac:dyDescent="0.25">
      <c r="C35" s="167" t="s">
        <v>32</v>
      </c>
      <c r="D35" s="35">
        <v>13</v>
      </c>
      <c r="E35" s="2" t="s">
        <v>32</v>
      </c>
      <c r="F35" s="1">
        <v>79</v>
      </c>
      <c r="G35" s="1">
        <v>80</v>
      </c>
      <c r="H35" s="1">
        <v>74</v>
      </c>
      <c r="I35" s="5">
        <v>75</v>
      </c>
      <c r="J35" s="1">
        <v>81</v>
      </c>
      <c r="K35" s="5">
        <v>81</v>
      </c>
      <c r="L35" s="1">
        <v>86</v>
      </c>
      <c r="M35" s="5">
        <v>89</v>
      </c>
      <c r="N35" s="1">
        <v>78</v>
      </c>
      <c r="O35" s="1">
        <v>81</v>
      </c>
      <c r="P35" s="1">
        <v>81</v>
      </c>
      <c r="Q35" s="1">
        <v>81</v>
      </c>
      <c r="R35" s="1">
        <v>85</v>
      </c>
      <c r="S35" s="1">
        <v>82</v>
      </c>
      <c r="T35" s="1">
        <v>84</v>
      </c>
      <c r="U35" s="1">
        <v>84</v>
      </c>
      <c r="V35" s="1">
        <v>86</v>
      </c>
      <c r="W35" s="1">
        <v>86</v>
      </c>
      <c r="X35" s="1">
        <v>86</v>
      </c>
      <c r="Y35" s="1">
        <v>91</v>
      </c>
    </row>
    <row r="36" spans="3:25" x14ac:dyDescent="0.25">
      <c r="C36" s="167"/>
      <c r="D36" s="35" t="s">
        <v>69</v>
      </c>
      <c r="E36" s="2" t="s">
        <v>70</v>
      </c>
      <c r="F36" s="1"/>
      <c r="G36" s="1"/>
      <c r="H36" s="1"/>
      <c r="I36" s="5"/>
      <c r="J36" s="1"/>
      <c r="K36" s="5"/>
      <c r="L36" s="1"/>
      <c r="M36" s="5"/>
      <c r="N36" s="1">
        <v>40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3:25" x14ac:dyDescent="0.25">
      <c r="C37" s="167"/>
      <c r="D37" s="35">
        <v>38</v>
      </c>
      <c r="E37" s="2" t="s">
        <v>33</v>
      </c>
      <c r="F37" s="1"/>
      <c r="G37" s="1">
        <v>70</v>
      </c>
      <c r="H37" s="1">
        <v>82</v>
      </c>
      <c r="I37" s="5">
        <v>90</v>
      </c>
      <c r="J37" s="1">
        <v>80</v>
      </c>
      <c r="K37" s="5">
        <v>80</v>
      </c>
      <c r="L37" s="1">
        <v>90</v>
      </c>
      <c r="M37" s="5">
        <v>86</v>
      </c>
      <c r="N37" s="1">
        <v>80</v>
      </c>
      <c r="O37" s="1">
        <v>101</v>
      </c>
      <c r="P37" s="1">
        <v>101</v>
      </c>
      <c r="Q37" s="1">
        <v>100</v>
      </c>
      <c r="R37" s="1">
        <v>102</v>
      </c>
      <c r="S37" s="1">
        <v>102</v>
      </c>
      <c r="T37" s="1">
        <v>102</v>
      </c>
      <c r="U37" s="1">
        <v>107</v>
      </c>
      <c r="V37" s="1">
        <v>100</v>
      </c>
      <c r="W37" s="1">
        <v>102</v>
      </c>
      <c r="X37" s="1">
        <v>113</v>
      </c>
      <c r="Y37" s="1">
        <v>102</v>
      </c>
    </row>
    <row r="38" spans="3:25" x14ac:dyDescent="0.25">
      <c r="C38" s="167" t="s">
        <v>34</v>
      </c>
      <c r="D38" s="35">
        <v>14</v>
      </c>
      <c r="E38" s="2" t="s">
        <v>34</v>
      </c>
      <c r="F38" s="1">
        <v>87</v>
      </c>
      <c r="G38" s="1">
        <v>76</v>
      </c>
      <c r="H38" s="1">
        <v>73</v>
      </c>
      <c r="I38" s="5">
        <v>76</v>
      </c>
      <c r="J38" s="1">
        <v>81</v>
      </c>
      <c r="K38" s="5">
        <v>81</v>
      </c>
      <c r="L38" s="1">
        <v>83</v>
      </c>
      <c r="M38" s="5">
        <v>84</v>
      </c>
      <c r="N38" s="1">
        <v>78</v>
      </c>
      <c r="O38" s="1">
        <v>81</v>
      </c>
      <c r="P38" s="1">
        <v>81</v>
      </c>
      <c r="Q38" s="1">
        <v>81</v>
      </c>
      <c r="R38" s="1">
        <v>84</v>
      </c>
      <c r="S38" s="1">
        <v>81</v>
      </c>
      <c r="T38" s="1">
        <v>83</v>
      </c>
      <c r="U38" s="1">
        <v>82</v>
      </c>
      <c r="V38" s="1">
        <v>81</v>
      </c>
      <c r="W38" s="1">
        <v>85</v>
      </c>
      <c r="X38" s="1">
        <v>82</v>
      </c>
      <c r="Y38" s="1">
        <v>84</v>
      </c>
    </row>
    <row r="39" spans="3:25" x14ac:dyDescent="0.25">
      <c r="C39" s="167"/>
      <c r="D39" s="35">
        <v>39</v>
      </c>
      <c r="E39" s="2" t="s">
        <v>71</v>
      </c>
      <c r="F39" s="1"/>
      <c r="G39" s="1">
        <v>64</v>
      </c>
      <c r="H39" s="1">
        <v>34</v>
      </c>
      <c r="I39" s="5">
        <v>33</v>
      </c>
      <c r="J39" s="1">
        <v>64</v>
      </c>
      <c r="K39" s="5">
        <v>42</v>
      </c>
      <c r="L39" s="1">
        <v>59</v>
      </c>
      <c r="M39" s="5">
        <v>55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3:25" x14ac:dyDescent="0.25">
      <c r="C40" s="164" t="s">
        <v>137</v>
      </c>
      <c r="D40" s="35">
        <v>53</v>
      </c>
      <c r="E40" s="2" t="s">
        <v>41</v>
      </c>
      <c r="F40" s="1"/>
      <c r="G40" s="1"/>
      <c r="H40" s="1"/>
      <c r="I40" s="39"/>
      <c r="J40" s="1"/>
      <c r="K40" s="39"/>
      <c r="L40" s="1">
        <v>19</v>
      </c>
      <c r="M40" s="39"/>
      <c r="N40" s="1">
        <v>25</v>
      </c>
      <c r="O40" s="1">
        <v>34</v>
      </c>
      <c r="P40" s="1">
        <v>24</v>
      </c>
      <c r="Q40" s="1">
        <v>29</v>
      </c>
      <c r="R40" s="1">
        <v>26</v>
      </c>
      <c r="S40" s="1">
        <v>17</v>
      </c>
      <c r="T40" s="1">
        <v>20</v>
      </c>
      <c r="U40" s="1">
        <v>21</v>
      </c>
      <c r="V40" s="1">
        <v>23</v>
      </c>
      <c r="W40" s="1">
        <v>22</v>
      </c>
      <c r="X40" s="1">
        <v>19</v>
      </c>
      <c r="Y40" s="1">
        <v>26</v>
      </c>
    </row>
    <row r="41" spans="3:25" x14ac:dyDescent="0.25">
      <c r="C41" s="165"/>
      <c r="D41" s="35">
        <v>89</v>
      </c>
      <c r="E41" s="2" t="s">
        <v>73</v>
      </c>
      <c r="F41" s="1"/>
      <c r="G41" s="1"/>
      <c r="H41" s="1"/>
      <c r="I41" s="39"/>
      <c r="J41" s="1"/>
      <c r="K41" s="39"/>
      <c r="L41" s="1"/>
      <c r="M41" s="39"/>
      <c r="N41" s="1"/>
      <c r="O41" s="1"/>
      <c r="P41" s="1"/>
      <c r="Q41" s="1">
        <v>42</v>
      </c>
      <c r="R41" s="1"/>
      <c r="S41" s="1"/>
      <c r="T41" s="1">
        <v>0</v>
      </c>
      <c r="U41" s="1">
        <v>0</v>
      </c>
      <c r="V41" s="1">
        <v>16</v>
      </c>
      <c r="W41" s="1">
        <v>83</v>
      </c>
      <c r="X41" s="1"/>
      <c r="Y41" s="1"/>
    </row>
    <row r="42" spans="3:25" ht="25.5" x14ac:dyDescent="0.25">
      <c r="C42" s="165"/>
      <c r="D42" s="35" t="s">
        <v>80</v>
      </c>
      <c r="E42" s="2" t="s">
        <v>81</v>
      </c>
      <c r="F42" s="1"/>
      <c r="G42" s="1"/>
      <c r="H42" s="1"/>
      <c r="I42" s="39"/>
      <c r="J42" s="1"/>
      <c r="K42" s="39"/>
      <c r="L42" s="1"/>
      <c r="M42" s="39"/>
      <c r="N42" s="1"/>
      <c r="O42" s="1"/>
      <c r="P42" s="1"/>
      <c r="Q42" s="1"/>
      <c r="R42" s="1">
        <v>15</v>
      </c>
      <c r="S42" s="1"/>
      <c r="T42" s="1">
        <v>0</v>
      </c>
      <c r="U42" s="1">
        <v>0</v>
      </c>
      <c r="V42" s="1"/>
      <c r="W42" s="1"/>
      <c r="X42" s="1"/>
      <c r="Y42" s="1"/>
    </row>
    <row r="43" spans="3:25" x14ac:dyDescent="0.25">
      <c r="C43" s="165"/>
      <c r="D43" s="35">
        <v>16</v>
      </c>
      <c r="E43" s="2" t="s">
        <v>42</v>
      </c>
      <c r="F43" s="1"/>
      <c r="G43" s="1"/>
      <c r="H43" s="5"/>
      <c r="I43" s="5">
        <v>80</v>
      </c>
      <c r="J43" s="5"/>
      <c r="K43" s="5">
        <v>80</v>
      </c>
      <c r="L43" s="5"/>
      <c r="M43" s="5">
        <v>82</v>
      </c>
      <c r="N43" s="1"/>
      <c r="O43" s="1">
        <v>80</v>
      </c>
      <c r="P43" s="1"/>
      <c r="Q43" s="1">
        <v>82</v>
      </c>
      <c r="R43" s="1"/>
      <c r="S43" s="1">
        <v>80</v>
      </c>
      <c r="T43" s="1">
        <v>0</v>
      </c>
      <c r="U43" s="1">
        <v>81</v>
      </c>
      <c r="V43" s="1"/>
      <c r="W43" s="1"/>
      <c r="X43" s="1">
        <v>0</v>
      </c>
      <c r="Y43" s="1">
        <v>75</v>
      </c>
    </row>
    <row r="44" spans="3:25" x14ac:dyDescent="0.25">
      <c r="C44" s="165"/>
      <c r="D44" s="35">
        <v>65</v>
      </c>
      <c r="E44" s="2" t="s">
        <v>72</v>
      </c>
      <c r="F44" s="1"/>
      <c r="G44" s="1"/>
      <c r="H44" s="1"/>
      <c r="I44" s="39"/>
      <c r="J44" s="1"/>
      <c r="K44" s="39"/>
      <c r="L44" s="1">
        <v>10</v>
      </c>
      <c r="M44" s="39"/>
      <c r="N44" s="1"/>
      <c r="O44" s="1"/>
      <c r="P44" s="1"/>
      <c r="Q44" s="1"/>
      <c r="R44" s="1"/>
      <c r="S44" s="1"/>
      <c r="T44" s="1">
        <v>0</v>
      </c>
      <c r="U44" s="1">
        <v>0</v>
      </c>
      <c r="V44" s="1"/>
      <c r="W44" s="1"/>
      <c r="X44" s="1"/>
      <c r="Y44" s="1"/>
    </row>
    <row r="45" spans="3:25" x14ac:dyDescent="0.25">
      <c r="C45" s="165"/>
      <c r="D45" s="35">
        <v>86</v>
      </c>
      <c r="E45" s="2" t="s">
        <v>43</v>
      </c>
      <c r="F45" s="1"/>
      <c r="G45" s="1"/>
      <c r="H45" s="1"/>
      <c r="I45" s="39"/>
      <c r="J45" s="1"/>
      <c r="K45" s="39"/>
      <c r="L45" s="1"/>
      <c r="M45" s="39"/>
      <c r="N45" s="1"/>
      <c r="O45" s="1">
        <v>80</v>
      </c>
      <c r="P45" s="1">
        <v>88</v>
      </c>
      <c r="Q45" s="1">
        <v>78</v>
      </c>
      <c r="R45" s="1">
        <v>80</v>
      </c>
      <c r="S45" s="1">
        <v>79</v>
      </c>
      <c r="T45" s="1">
        <v>85</v>
      </c>
      <c r="U45" s="1">
        <v>80</v>
      </c>
      <c r="V45" s="1">
        <v>81</v>
      </c>
      <c r="W45" s="1">
        <v>80</v>
      </c>
      <c r="X45" s="1">
        <v>80</v>
      </c>
      <c r="Y45" s="1">
        <v>80</v>
      </c>
    </row>
    <row r="46" spans="3:25" ht="25.5" x14ac:dyDescent="0.25">
      <c r="C46" s="165"/>
      <c r="D46" s="3" t="s">
        <v>44</v>
      </c>
      <c r="E46" s="4" t="s">
        <v>45</v>
      </c>
      <c r="F46" s="1"/>
      <c r="G46" s="1"/>
      <c r="H46" s="1"/>
      <c r="I46" s="39"/>
      <c r="J46" s="1"/>
      <c r="K46" s="39"/>
      <c r="L46" s="1"/>
      <c r="M46" s="39"/>
      <c r="N46" s="1"/>
      <c r="O46" s="1"/>
      <c r="P46" s="1"/>
      <c r="Q46" s="1"/>
      <c r="R46" s="1">
        <v>28</v>
      </c>
      <c r="S46" s="1">
        <v>34</v>
      </c>
      <c r="T46" s="1">
        <v>0</v>
      </c>
      <c r="U46" s="1">
        <v>148</v>
      </c>
      <c r="V46" s="1"/>
      <c r="W46" s="1"/>
      <c r="X46" s="1"/>
      <c r="Y46" s="1"/>
    </row>
    <row r="47" spans="3:25" ht="25.5" x14ac:dyDescent="0.25">
      <c r="C47" s="165"/>
      <c r="D47" s="3" t="s">
        <v>46</v>
      </c>
      <c r="E47" s="4" t="s">
        <v>47</v>
      </c>
      <c r="F47" s="1"/>
      <c r="G47" s="1"/>
      <c r="H47" s="1"/>
      <c r="I47" s="39"/>
      <c r="J47" s="1"/>
      <c r="K47" s="39"/>
      <c r="L47" s="1"/>
      <c r="M47" s="39"/>
      <c r="N47" s="1"/>
      <c r="O47" s="1"/>
      <c r="P47" s="1"/>
      <c r="Q47" s="1"/>
      <c r="R47" s="1">
        <v>22</v>
      </c>
      <c r="S47" s="1">
        <v>93</v>
      </c>
      <c r="T47" s="1">
        <v>0</v>
      </c>
      <c r="U47" s="1">
        <v>75</v>
      </c>
      <c r="V47" s="1"/>
      <c r="W47" s="1"/>
      <c r="X47" s="1"/>
      <c r="Y47" s="1"/>
    </row>
    <row r="48" spans="3:25" x14ac:dyDescent="0.25">
      <c r="C48" s="165"/>
      <c r="D48" s="35">
        <v>22</v>
      </c>
      <c r="E48" s="2" t="s">
        <v>48</v>
      </c>
      <c r="F48" s="1">
        <v>77</v>
      </c>
      <c r="G48" s="1">
        <v>76</v>
      </c>
      <c r="H48" s="1">
        <v>70</v>
      </c>
      <c r="I48" s="5">
        <v>68</v>
      </c>
      <c r="J48" s="1">
        <v>81</v>
      </c>
      <c r="K48" s="5">
        <v>81</v>
      </c>
      <c r="L48" s="1">
        <v>81</v>
      </c>
      <c r="M48" s="5">
        <v>82</v>
      </c>
      <c r="N48" s="1">
        <v>78</v>
      </c>
      <c r="O48" s="1">
        <v>81</v>
      </c>
      <c r="P48" s="1">
        <v>81</v>
      </c>
      <c r="Q48" s="1">
        <v>81</v>
      </c>
      <c r="R48" s="1">
        <v>82</v>
      </c>
      <c r="S48" s="1">
        <v>81</v>
      </c>
      <c r="T48" s="1">
        <v>85</v>
      </c>
      <c r="U48" s="1">
        <v>82</v>
      </c>
      <c r="V48" s="1">
        <v>82</v>
      </c>
      <c r="W48" s="1">
        <v>86</v>
      </c>
      <c r="X48" s="1">
        <v>82</v>
      </c>
      <c r="Y48" s="1">
        <v>53</v>
      </c>
    </row>
    <row r="49" spans="3:25" x14ac:dyDescent="0.25">
      <c r="C49" s="165"/>
      <c r="D49" s="35">
        <v>23</v>
      </c>
      <c r="E49" s="2" t="s">
        <v>49</v>
      </c>
      <c r="F49" s="1">
        <v>85</v>
      </c>
      <c r="G49" s="1">
        <v>76</v>
      </c>
      <c r="H49" s="1">
        <v>71</v>
      </c>
      <c r="I49" s="5">
        <v>77</v>
      </c>
      <c r="J49" s="1">
        <v>81</v>
      </c>
      <c r="K49" s="5">
        <v>81</v>
      </c>
      <c r="L49" s="1">
        <v>85</v>
      </c>
      <c r="M49" s="5">
        <v>82</v>
      </c>
      <c r="N49" s="1">
        <v>79</v>
      </c>
      <c r="O49" s="1">
        <v>81</v>
      </c>
      <c r="P49" s="1">
        <v>81</v>
      </c>
      <c r="Q49" s="1">
        <v>86</v>
      </c>
      <c r="R49" s="1">
        <v>83</v>
      </c>
      <c r="S49" s="1">
        <v>81</v>
      </c>
      <c r="T49" s="1">
        <v>86</v>
      </c>
      <c r="U49" s="1">
        <v>83</v>
      </c>
      <c r="V49" s="1">
        <v>83</v>
      </c>
      <c r="W49" s="1">
        <v>87</v>
      </c>
      <c r="X49" s="1">
        <v>90</v>
      </c>
      <c r="Y49" s="1">
        <v>88</v>
      </c>
    </row>
    <row r="50" spans="3:25" x14ac:dyDescent="0.25">
      <c r="C50" s="165"/>
      <c r="D50" s="3" t="s">
        <v>83</v>
      </c>
      <c r="E50" s="2" t="s">
        <v>84</v>
      </c>
      <c r="F50" s="1"/>
      <c r="G50" s="1"/>
      <c r="H50" s="1"/>
      <c r="I50" s="39"/>
      <c r="J50" s="1"/>
      <c r="K50" s="39"/>
      <c r="L50" s="1"/>
      <c r="M50" s="39"/>
      <c r="N50" s="1"/>
      <c r="O50" s="1"/>
      <c r="P50" s="1"/>
      <c r="Q50" s="1"/>
      <c r="R50" s="1"/>
      <c r="S50" s="1"/>
      <c r="T50" s="1"/>
      <c r="U50" s="1"/>
      <c r="V50" s="1">
        <v>0</v>
      </c>
      <c r="W50" s="1">
        <v>30</v>
      </c>
      <c r="X50" s="1"/>
      <c r="Y50" s="1"/>
    </row>
    <row r="51" spans="3:25" x14ac:dyDescent="0.25">
      <c r="C51" s="165"/>
      <c r="D51" s="35" t="s">
        <v>74</v>
      </c>
      <c r="E51" s="2" t="s">
        <v>75</v>
      </c>
      <c r="F51" s="1"/>
      <c r="G51" s="1"/>
      <c r="H51" s="1"/>
      <c r="I51" s="39"/>
      <c r="J51" s="1"/>
      <c r="K51" s="39"/>
      <c r="L51" s="1"/>
      <c r="M51" s="39"/>
      <c r="N51" s="1"/>
      <c r="O51" s="1"/>
      <c r="P51" s="1"/>
      <c r="Q51" s="1">
        <v>42</v>
      </c>
      <c r="R51" s="1"/>
      <c r="S51" s="1">
        <v>32</v>
      </c>
      <c r="T51" s="1">
        <v>0</v>
      </c>
      <c r="U51" s="1">
        <v>0</v>
      </c>
      <c r="V51" s="1"/>
      <c r="W51" s="1"/>
      <c r="X51" s="1"/>
      <c r="Y51" s="1"/>
    </row>
    <row r="52" spans="3:25" x14ac:dyDescent="0.25">
      <c r="C52" s="165"/>
      <c r="D52" s="35" t="s">
        <v>76</v>
      </c>
      <c r="E52" s="2" t="s">
        <v>77</v>
      </c>
      <c r="F52" s="1"/>
      <c r="G52" s="1"/>
      <c r="H52" s="1"/>
      <c r="I52" s="39"/>
      <c r="J52" s="1"/>
      <c r="K52" s="39"/>
      <c r="L52" s="1"/>
      <c r="M52" s="39"/>
      <c r="N52" s="1"/>
      <c r="O52" s="1"/>
      <c r="P52" s="1"/>
      <c r="Q52" s="1"/>
      <c r="R52" s="1"/>
      <c r="S52" s="1">
        <v>43</v>
      </c>
      <c r="T52" s="1">
        <v>0</v>
      </c>
      <c r="U52" s="1">
        <v>0</v>
      </c>
      <c r="V52" s="1"/>
      <c r="W52" s="1"/>
      <c r="X52" s="1"/>
      <c r="Y52" s="1"/>
    </row>
    <row r="53" spans="3:25" x14ac:dyDescent="0.25">
      <c r="C53" s="165"/>
      <c r="D53" s="38" t="s">
        <v>78</v>
      </c>
      <c r="E53" s="2" t="s">
        <v>79</v>
      </c>
      <c r="F53" s="1"/>
      <c r="G53" s="1"/>
      <c r="H53" s="1"/>
      <c r="I53" s="39"/>
      <c r="J53" s="1"/>
      <c r="K53" s="39"/>
      <c r="L53" s="1"/>
      <c r="M53" s="39"/>
      <c r="N53" s="1"/>
      <c r="O53" s="1"/>
      <c r="P53" s="1"/>
      <c r="Q53" s="1"/>
      <c r="R53" s="1">
        <v>38</v>
      </c>
      <c r="S53" s="1"/>
      <c r="T53" s="1">
        <v>0</v>
      </c>
      <c r="U53" s="1">
        <v>0</v>
      </c>
      <c r="V53" s="1"/>
      <c r="W53" s="1"/>
      <c r="X53" s="1"/>
      <c r="Y53" s="1"/>
    </row>
    <row r="54" spans="3:25" x14ac:dyDescent="0.25">
      <c r="C54" s="165"/>
      <c r="D54" s="35" t="s">
        <v>50</v>
      </c>
      <c r="E54" s="2" t="s">
        <v>51</v>
      </c>
      <c r="F54" s="1"/>
      <c r="G54" s="1"/>
      <c r="H54" s="1"/>
      <c r="I54" s="39"/>
      <c r="J54" s="1"/>
      <c r="K54" s="39"/>
      <c r="L54" s="1"/>
      <c r="M54" s="39"/>
      <c r="N54" s="1"/>
      <c r="O54" s="1"/>
      <c r="P54" s="1"/>
      <c r="Q54" s="1"/>
      <c r="R54" s="1"/>
      <c r="S54" s="1"/>
      <c r="T54" s="1">
        <v>0</v>
      </c>
      <c r="U54" s="1">
        <v>19</v>
      </c>
      <c r="V54" s="1"/>
      <c r="W54" s="1"/>
      <c r="X54" s="1"/>
      <c r="Y54" s="1"/>
    </row>
    <row r="55" spans="3:25" x14ac:dyDescent="0.25">
      <c r="C55" s="165"/>
      <c r="D55" s="35">
        <v>24</v>
      </c>
      <c r="E55" s="2" t="s">
        <v>52</v>
      </c>
      <c r="F55" s="1">
        <v>75</v>
      </c>
      <c r="G55" s="1">
        <v>77</v>
      </c>
      <c r="H55" s="1">
        <v>70</v>
      </c>
      <c r="I55" s="5">
        <v>76</v>
      </c>
      <c r="J55" s="1">
        <v>81</v>
      </c>
      <c r="K55" s="5">
        <v>81</v>
      </c>
      <c r="L55" s="1">
        <v>83</v>
      </c>
      <c r="M55" s="5">
        <v>81</v>
      </c>
      <c r="N55" s="1">
        <v>81</v>
      </c>
      <c r="O55" s="1">
        <v>82</v>
      </c>
      <c r="P55" s="1">
        <v>82</v>
      </c>
      <c r="Q55" s="1">
        <v>81</v>
      </c>
      <c r="R55" s="1">
        <v>87</v>
      </c>
      <c r="S55" s="1">
        <v>81</v>
      </c>
      <c r="T55" s="1">
        <v>82</v>
      </c>
      <c r="U55" s="1">
        <v>85</v>
      </c>
      <c r="V55" s="1">
        <v>81</v>
      </c>
      <c r="W55" s="1">
        <v>83</v>
      </c>
      <c r="X55" s="1">
        <v>83</v>
      </c>
      <c r="Y55" s="1">
        <v>84</v>
      </c>
    </row>
    <row r="56" spans="3:25" x14ac:dyDescent="0.25">
      <c r="C56" s="166"/>
      <c r="D56" s="35">
        <v>25</v>
      </c>
      <c r="E56" s="2" t="s">
        <v>53</v>
      </c>
      <c r="F56" s="1">
        <v>84</v>
      </c>
      <c r="G56" s="1">
        <v>75</v>
      </c>
      <c r="H56" s="1">
        <v>72</v>
      </c>
      <c r="I56" s="39"/>
      <c r="J56" s="1">
        <v>81</v>
      </c>
      <c r="K56" s="39"/>
      <c r="L56" s="1">
        <v>82</v>
      </c>
      <c r="M56" s="39"/>
      <c r="N56" s="1">
        <v>78</v>
      </c>
      <c r="O56" s="1"/>
      <c r="P56" s="1">
        <v>81</v>
      </c>
      <c r="Q56" s="1"/>
      <c r="R56" s="1">
        <v>81</v>
      </c>
      <c r="S56" s="1"/>
      <c r="T56" s="1">
        <v>88</v>
      </c>
      <c r="U56" s="1">
        <v>0</v>
      </c>
      <c r="V56" s="1">
        <v>85</v>
      </c>
      <c r="W56" s="1">
        <v>0</v>
      </c>
      <c r="X56" s="1">
        <v>81</v>
      </c>
      <c r="Y56" s="1">
        <v>0</v>
      </c>
    </row>
    <row r="57" spans="3:25" x14ac:dyDescent="0.25">
      <c r="C57" s="168" t="s">
        <v>54</v>
      </c>
      <c r="D57" s="168"/>
      <c r="E57" s="168"/>
      <c r="F57" s="76">
        <f>SUM(F5:F56)</f>
        <v>1474</v>
      </c>
      <c r="G57" s="76">
        <f t="shared" ref="G57:W57" si="0">SUM(G5:G56)</f>
        <v>1425</v>
      </c>
      <c r="H57" s="76">
        <f t="shared" si="0"/>
        <v>1524</v>
      </c>
      <c r="I57" s="76">
        <f t="shared" si="0"/>
        <v>1495</v>
      </c>
      <c r="J57" s="76">
        <f t="shared" si="0"/>
        <v>1939</v>
      </c>
      <c r="K57" s="76">
        <f t="shared" si="0"/>
        <v>1607</v>
      </c>
      <c r="L57" s="76">
        <f t="shared" si="0"/>
        <v>1900</v>
      </c>
      <c r="M57" s="76">
        <f t="shared" si="0"/>
        <v>1624</v>
      </c>
      <c r="N57" s="76">
        <f t="shared" si="0"/>
        <v>1753</v>
      </c>
      <c r="O57" s="76">
        <f t="shared" si="0"/>
        <v>1700</v>
      </c>
      <c r="P57" s="76">
        <f t="shared" si="0"/>
        <v>1902</v>
      </c>
      <c r="Q57" s="76">
        <f t="shared" si="0"/>
        <v>1760</v>
      </c>
      <c r="R57" s="76">
        <f t="shared" si="0"/>
        <v>2215</v>
      </c>
      <c r="S57" s="76">
        <f>SUM(S5:S56)</f>
        <v>1988</v>
      </c>
      <c r="T57" s="76">
        <f t="shared" si="0"/>
        <v>2165</v>
      </c>
      <c r="U57" s="76">
        <f t="shared" si="0"/>
        <v>2200</v>
      </c>
      <c r="V57" s="76">
        <f>SUM(V5:V56)</f>
        <v>2225</v>
      </c>
      <c r="W57" s="76">
        <f t="shared" si="0"/>
        <v>1901</v>
      </c>
      <c r="X57" s="76">
        <f>SUM(X5:X56)</f>
        <v>2193</v>
      </c>
      <c r="Y57" s="76">
        <f>SUM(Y5:Y56)</f>
        <v>1770</v>
      </c>
    </row>
    <row r="58" spans="3:25" x14ac:dyDescent="0.25">
      <c r="C58" s="168" t="s">
        <v>82</v>
      </c>
      <c r="D58" s="168"/>
      <c r="E58" s="168"/>
      <c r="F58" s="169">
        <f>SUM(F57:G57)</f>
        <v>2899</v>
      </c>
      <c r="G58" s="169"/>
      <c r="H58" s="169">
        <f>SUM(H57:I57)</f>
        <v>3019</v>
      </c>
      <c r="I58" s="169"/>
      <c r="J58" s="169">
        <f>SUM(J57:K57)</f>
        <v>3546</v>
      </c>
      <c r="K58" s="169"/>
      <c r="L58" s="169">
        <f>SUM(L57:M57)</f>
        <v>3524</v>
      </c>
      <c r="M58" s="169"/>
      <c r="N58" s="169">
        <f>SUM(N57:O57)</f>
        <v>3453</v>
      </c>
      <c r="O58" s="169"/>
      <c r="P58" s="169">
        <f>SUM(P57:Q57)</f>
        <v>3662</v>
      </c>
      <c r="Q58" s="169"/>
      <c r="R58" s="169">
        <f>SUM(R57:S57)</f>
        <v>4203</v>
      </c>
      <c r="S58" s="169"/>
      <c r="T58" s="169">
        <f>SUM(T57:U57)</f>
        <v>4365</v>
      </c>
      <c r="U58" s="169"/>
      <c r="V58" s="169">
        <f>SUM(V57:W57)</f>
        <v>4126</v>
      </c>
      <c r="W58" s="169"/>
      <c r="X58" s="169">
        <f>SUM(X57:Y57)</f>
        <v>3963</v>
      </c>
      <c r="Y58" s="169"/>
    </row>
    <row r="59" spans="3:25" x14ac:dyDescent="0.25"/>
    <row r="60" spans="3:25" x14ac:dyDescent="0.25">
      <c r="C60" s="9" t="s">
        <v>149</v>
      </c>
    </row>
    <row r="61" spans="3:25" x14ac:dyDescent="0.25"/>
  </sheetData>
  <sheetProtection password="CD78" sheet="1" objects="1" scenarios="1"/>
  <sortState ref="D50:W66">
    <sortCondition ref="E50:E66"/>
  </sortState>
  <mergeCells count="34">
    <mergeCell ref="V58:W58"/>
    <mergeCell ref="P58:Q58"/>
    <mergeCell ref="R58:S58"/>
    <mergeCell ref="T58:U58"/>
    <mergeCell ref="C57:E57"/>
    <mergeCell ref="F58:G58"/>
    <mergeCell ref="H58:I58"/>
    <mergeCell ref="C58:E58"/>
    <mergeCell ref="J58:K58"/>
    <mergeCell ref="L58:M58"/>
    <mergeCell ref="X58:Y58"/>
    <mergeCell ref="E3:E4"/>
    <mergeCell ref="C11:C13"/>
    <mergeCell ref="C38:C39"/>
    <mergeCell ref="P3:Q3"/>
    <mergeCell ref="R3:S3"/>
    <mergeCell ref="F3:G3"/>
    <mergeCell ref="H3:I3"/>
    <mergeCell ref="J3:K3"/>
    <mergeCell ref="L3:M3"/>
    <mergeCell ref="N3:O3"/>
    <mergeCell ref="C35:C37"/>
    <mergeCell ref="C5:C10"/>
    <mergeCell ref="C25:C29"/>
    <mergeCell ref="N58:O58"/>
    <mergeCell ref="T3:U3"/>
    <mergeCell ref="B1:S1"/>
    <mergeCell ref="C40:C56"/>
    <mergeCell ref="C15:C24"/>
    <mergeCell ref="C30:C34"/>
    <mergeCell ref="X3:Y3"/>
    <mergeCell ref="V3:W3"/>
    <mergeCell ref="C3:C4"/>
    <mergeCell ref="D3:D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F89"/>
  <sheetViews>
    <sheetView showGridLines="0" showZero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99" customWidth="1"/>
    <col min="2" max="2" width="4.7109375" style="6" customWidth="1"/>
    <col min="3" max="3" width="23.5703125" style="6" customWidth="1"/>
    <col min="4" max="4" width="4.42578125" style="6" hidden="1" customWidth="1"/>
    <col min="5" max="5" width="64.42578125" style="6" customWidth="1"/>
    <col min="6" max="25" width="5.7109375" style="6" customWidth="1"/>
    <col min="26" max="26" width="4.7109375" style="6" customWidth="1"/>
    <col min="27" max="29" width="11.42578125" style="6" hidden="1" customWidth="1"/>
    <col min="30" max="32" width="0" style="6" hidden="1" customWidth="1"/>
    <col min="33" max="16384" width="11.42578125" style="6" hidden="1"/>
  </cols>
  <sheetData>
    <row r="1" spans="1:26" s="102" customFormat="1" ht="26.25" x14ac:dyDescent="0.25">
      <c r="A1" s="96"/>
      <c r="B1" s="152" t="s">
        <v>156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96"/>
      <c r="T1" s="96"/>
      <c r="U1" s="96"/>
      <c r="V1" s="96"/>
      <c r="W1" s="96"/>
      <c r="X1" s="96"/>
      <c r="Y1" s="96"/>
      <c r="Z1" s="96"/>
    </row>
    <row r="2" spans="1:26" x14ac:dyDescent="0.25"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26" ht="15.75" x14ac:dyDescent="0.25">
      <c r="C3" s="23" t="s">
        <v>128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26" x14ac:dyDescent="0.25"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26" ht="15" customHeight="1" x14ac:dyDescent="0.25"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6" x14ac:dyDescent="0.25"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</row>
    <row r="7" spans="1:26" x14ac:dyDescent="0.25">
      <c r="D7" s="135"/>
      <c r="E7" s="135"/>
      <c r="F7" s="109">
        <v>1</v>
      </c>
      <c r="G7" s="139" t="str">
        <f>VLOOKUP(F7,CONVENCIONES!D33:E82,2,0)</f>
        <v>Administración del Medio Ambiente</v>
      </c>
      <c r="H7" s="135"/>
      <c r="I7" s="135"/>
      <c r="J7" s="135"/>
      <c r="K7" s="135"/>
      <c r="L7" s="135"/>
      <c r="M7" s="135"/>
      <c r="N7" s="135"/>
      <c r="O7" s="135"/>
      <c r="P7" s="135"/>
    </row>
    <row r="8" spans="1:26" x14ac:dyDescent="0.25">
      <c r="D8" s="135"/>
      <c r="E8" s="135"/>
      <c r="F8" s="136"/>
      <c r="G8" s="136"/>
      <c r="H8" s="135"/>
      <c r="I8" s="135"/>
      <c r="J8" s="135"/>
      <c r="K8" s="135"/>
      <c r="L8" s="135"/>
      <c r="M8" s="135"/>
      <c r="N8" s="135"/>
      <c r="O8" s="135"/>
      <c r="P8" s="135"/>
    </row>
    <row r="9" spans="1:26" x14ac:dyDescent="0.25"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</row>
    <row r="10" spans="1:26" x14ac:dyDescent="0.25"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</row>
    <row r="11" spans="1:26" x14ac:dyDescent="0.25"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</row>
    <row r="12" spans="1:26" x14ac:dyDescent="0.25"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</row>
    <row r="13" spans="1:26" x14ac:dyDescent="0.25"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</row>
    <row r="14" spans="1:26" x14ac:dyDescent="0.25"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</row>
    <row r="15" spans="1:26" x14ac:dyDescent="0.25"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</row>
    <row r="16" spans="1:26" x14ac:dyDescent="0.25"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</row>
    <row r="17" spans="1:26" x14ac:dyDescent="0.25"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26" x14ac:dyDescent="0.25"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</row>
    <row r="19" spans="1:26" x14ac:dyDescent="0.25"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</row>
    <row r="20" spans="1:26" x14ac:dyDescent="0.25"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</row>
    <row r="21" spans="1:26" x14ac:dyDescent="0.25"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</row>
    <row r="22" spans="1:26" x14ac:dyDescent="0.25"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</row>
    <row r="23" spans="1:26" x14ac:dyDescent="0.25">
      <c r="D23" s="135"/>
      <c r="E23" s="7"/>
      <c r="F23" s="25">
        <v>2003</v>
      </c>
      <c r="G23" s="25">
        <v>2004</v>
      </c>
      <c r="H23" s="25">
        <v>2005</v>
      </c>
      <c r="I23" s="25">
        <v>2006</v>
      </c>
      <c r="J23" s="25">
        <v>2007</v>
      </c>
      <c r="K23" s="25">
        <v>2008</v>
      </c>
      <c r="L23" s="25">
        <v>2009</v>
      </c>
      <c r="M23" s="25">
        <v>2010</v>
      </c>
      <c r="N23" s="25">
        <v>2011</v>
      </c>
      <c r="O23" s="25">
        <v>2012</v>
      </c>
      <c r="P23" s="135"/>
      <c r="Q23" s="135"/>
    </row>
    <row r="24" spans="1:26" x14ac:dyDescent="0.25">
      <c r="D24" s="135"/>
      <c r="E24" s="108" t="s">
        <v>85</v>
      </c>
      <c r="F24" s="109">
        <f>VLOOKUP($G$7,$E$28:$Y$79,2,0)</f>
        <v>76</v>
      </c>
      <c r="G24" s="109">
        <f>VLOOKUP($G$7,$E$28:$Y$79,4,0)</f>
        <v>77</v>
      </c>
      <c r="H24" s="109">
        <f>VLOOKUP($G$7,$E$28:$Y$79,6,0)</f>
        <v>86</v>
      </c>
      <c r="I24" s="109">
        <f>VLOOKUP($G$7,$E$28:$Y$79,8,0)</f>
        <v>81</v>
      </c>
      <c r="J24" s="109">
        <f>VLOOKUP($G$7,$E$28:$Y$79,10,0)</f>
        <v>78</v>
      </c>
      <c r="K24" s="109">
        <f>VLOOKUP($G$7,$E$28:$Y$79,12,0)</f>
        <v>83</v>
      </c>
      <c r="L24" s="109">
        <f>VLOOKUP($G$7,$E$28:$Y$79,14,0)</f>
        <v>82</v>
      </c>
      <c r="M24" s="109">
        <f>VLOOKUP($G$7,$E$28:$Y$79,16,0)</f>
        <v>81</v>
      </c>
      <c r="N24" s="109">
        <f>VLOOKUP($G$7,$E$28:$Y$79,18,0)</f>
        <v>82</v>
      </c>
      <c r="O24" s="109">
        <f>VLOOKUP($G$7,$E$28:$Y$79,20,0)</f>
        <v>81</v>
      </c>
      <c r="P24" s="135"/>
      <c r="Q24" s="135"/>
    </row>
    <row r="25" spans="1:26" x14ac:dyDescent="0.25">
      <c r="D25" s="135"/>
      <c r="E25" s="108" t="s">
        <v>88</v>
      </c>
      <c r="F25" s="109">
        <f>VLOOKUP($G$7,$E$28:$Y$79,3,0)</f>
        <v>81</v>
      </c>
      <c r="G25" s="109">
        <f>VLOOKUP($G$7,$E$28:$Y$79,5,0)</f>
        <v>86</v>
      </c>
      <c r="H25" s="109">
        <f>VLOOKUP($G$7,$E$28:$Y$79,7,0)</f>
        <v>81</v>
      </c>
      <c r="I25" s="109">
        <f>VLOOKUP($G$7,$E$28:$Y$79,9,0)</f>
        <v>81</v>
      </c>
      <c r="J25" s="109">
        <f>VLOOKUP($G$7,$E$28:$Y$79,11,0)</f>
        <v>81</v>
      </c>
      <c r="K25" s="109">
        <f>VLOOKUP($G$7,$E$28:$Y$79,13,0)</f>
        <v>81</v>
      </c>
      <c r="L25" s="109">
        <f>VLOOKUP($G$7,$E$28:$Y$79,15,0)</f>
        <v>81</v>
      </c>
      <c r="M25" s="109">
        <f>VLOOKUP($G$7,$E$28:$Y$79,17,0)</f>
        <v>84</v>
      </c>
      <c r="N25" s="109">
        <f>VLOOKUP($G$7,$E$28:$Y$79,19,0)</f>
        <v>81</v>
      </c>
      <c r="O25" s="109">
        <f>VLOOKUP($G$7,$E$28:$Y$79,21,0)</f>
        <v>81</v>
      </c>
      <c r="P25" s="135"/>
      <c r="Q25" s="135"/>
    </row>
    <row r="26" spans="1:26" x14ac:dyDescent="0.25">
      <c r="C26" s="143" t="s">
        <v>0</v>
      </c>
      <c r="D26" s="143" t="s">
        <v>1</v>
      </c>
      <c r="E26" s="143" t="s">
        <v>2</v>
      </c>
      <c r="F26" s="145">
        <v>2003</v>
      </c>
      <c r="G26" s="147"/>
      <c r="H26" s="145">
        <v>2004</v>
      </c>
      <c r="I26" s="147"/>
      <c r="J26" s="145">
        <v>2005</v>
      </c>
      <c r="K26" s="147"/>
      <c r="L26" s="145">
        <v>2006</v>
      </c>
      <c r="M26" s="147"/>
      <c r="N26" s="145">
        <v>2007</v>
      </c>
      <c r="O26" s="147"/>
      <c r="P26" s="145">
        <v>2008</v>
      </c>
      <c r="Q26" s="147"/>
      <c r="R26" s="145">
        <v>2009</v>
      </c>
      <c r="S26" s="147"/>
      <c r="T26" s="145">
        <v>2010</v>
      </c>
      <c r="U26" s="147"/>
      <c r="V26" s="145">
        <v>2011</v>
      </c>
      <c r="W26" s="147"/>
      <c r="X26" s="145">
        <v>2012</v>
      </c>
      <c r="Y26" s="147"/>
    </row>
    <row r="27" spans="1:26" x14ac:dyDescent="0.25">
      <c r="A27" s="137"/>
      <c r="B27" s="58"/>
      <c r="C27" s="143"/>
      <c r="D27" s="143"/>
      <c r="E27" s="143"/>
      <c r="F27" s="131" t="s">
        <v>56</v>
      </c>
      <c r="G27" s="131" t="s">
        <v>57</v>
      </c>
      <c r="H27" s="131" t="s">
        <v>56</v>
      </c>
      <c r="I27" s="131" t="s">
        <v>57</v>
      </c>
      <c r="J27" s="131" t="s">
        <v>56</v>
      </c>
      <c r="K27" s="131" t="s">
        <v>57</v>
      </c>
      <c r="L27" s="131" t="s">
        <v>56</v>
      </c>
      <c r="M27" s="131" t="s">
        <v>57</v>
      </c>
      <c r="N27" s="131" t="s">
        <v>56</v>
      </c>
      <c r="O27" s="131" t="s">
        <v>57</v>
      </c>
      <c r="P27" s="131" t="s">
        <v>56</v>
      </c>
      <c r="Q27" s="131" t="s">
        <v>57</v>
      </c>
      <c r="R27" s="131" t="s">
        <v>56</v>
      </c>
      <c r="S27" s="131" t="s">
        <v>57</v>
      </c>
      <c r="T27" s="131" t="s">
        <v>56</v>
      </c>
      <c r="U27" s="131" t="s">
        <v>57</v>
      </c>
      <c r="V27" s="131" t="s">
        <v>56</v>
      </c>
      <c r="W27" s="131" t="s">
        <v>57</v>
      </c>
      <c r="X27" s="131" t="s">
        <v>56</v>
      </c>
      <c r="Y27" s="131" t="s">
        <v>57</v>
      </c>
    </row>
    <row r="28" spans="1:26" x14ac:dyDescent="0.25">
      <c r="C28" s="158" t="s">
        <v>5</v>
      </c>
      <c r="D28" s="36">
        <v>4</v>
      </c>
      <c r="E28" s="4" t="s">
        <v>6</v>
      </c>
      <c r="F28" s="3">
        <v>91</v>
      </c>
      <c r="G28" s="3"/>
      <c r="H28" s="3">
        <v>91</v>
      </c>
      <c r="I28" s="3"/>
      <c r="J28" s="3">
        <v>91</v>
      </c>
      <c r="K28" s="3"/>
      <c r="L28" s="3">
        <v>52</v>
      </c>
      <c r="M28" s="3"/>
      <c r="N28" s="3">
        <v>51</v>
      </c>
      <c r="O28" s="3"/>
      <c r="P28" s="3">
        <v>66</v>
      </c>
      <c r="Q28" s="3"/>
      <c r="R28" s="3">
        <v>65</v>
      </c>
      <c r="S28" s="3"/>
      <c r="T28" s="3">
        <v>69</v>
      </c>
      <c r="U28" s="3">
        <v>0</v>
      </c>
      <c r="V28" s="3">
        <v>67</v>
      </c>
      <c r="W28" s="3">
        <f>VLOOKUP(D28,[1]Cupos!$D$6:$W$58,20,0)</f>
        <v>0</v>
      </c>
      <c r="X28" s="3">
        <v>69</v>
      </c>
      <c r="Y28" s="3">
        <v>0</v>
      </c>
      <c r="Z28" s="7"/>
    </row>
    <row r="29" spans="1:26" x14ac:dyDescent="0.25">
      <c r="C29" s="159"/>
      <c r="D29" s="36">
        <v>3</v>
      </c>
      <c r="E29" s="4" t="s">
        <v>62</v>
      </c>
      <c r="F29" s="3">
        <v>71</v>
      </c>
      <c r="G29" s="3"/>
      <c r="H29" s="3">
        <v>71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v>0</v>
      </c>
      <c r="W29" s="3">
        <f>VLOOKUP(D29,[1]Cupos!$D$6:$W$58,20,0)</f>
        <v>0</v>
      </c>
      <c r="X29" s="3"/>
      <c r="Y29" s="3"/>
      <c r="Z29" s="7"/>
    </row>
    <row r="30" spans="1:26" x14ac:dyDescent="0.25">
      <c r="C30" s="159"/>
      <c r="D30" s="36">
        <v>66</v>
      </c>
      <c r="E30" s="4" t="s">
        <v>7</v>
      </c>
      <c r="F30" s="3"/>
      <c r="G30" s="3"/>
      <c r="H30" s="3"/>
      <c r="I30" s="3"/>
      <c r="J30" s="3">
        <v>65</v>
      </c>
      <c r="K30" s="3"/>
      <c r="L30" s="3">
        <v>81</v>
      </c>
      <c r="M30" s="3"/>
      <c r="N30" s="3">
        <v>65</v>
      </c>
      <c r="O30" s="3"/>
      <c r="P30" s="3">
        <v>45</v>
      </c>
      <c r="Q30" s="3"/>
      <c r="R30" s="3">
        <v>45</v>
      </c>
      <c r="S30" s="3"/>
      <c r="T30" s="3">
        <v>45</v>
      </c>
      <c r="U30" s="3">
        <v>0</v>
      </c>
      <c r="V30" s="3">
        <v>45</v>
      </c>
      <c r="W30" s="3">
        <f>VLOOKUP(D30,[1]Cupos!$D$6:$W$58,20,0)</f>
        <v>0</v>
      </c>
      <c r="X30" s="3">
        <v>48</v>
      </c>
      <c r="Y30" s="3">
        <v>0</v>
      </c>
      <c r="Z30" s="7"/>
    </row>
    <row r="31" spans="1:26" x14ac:dyDescent="0.25">
      <c r="C31" s="159"/>
      <c r="D31" s="36">
        <v>68</v>
      </c>
      <c r="E31" s="4" t="s">
        <v>130</v>
      </c>
      <c r="F31" s="3"/>
      <c r="G31" s="3"/>
      <c r="H31" s="3"/>
      <c r="I31" s="3">
        <v>83</v>
      </c>
      <c r="J31" s="3">
        <v>83</v>
      </c>
      <c r="K31" s="3">
        <v>78</v>
      </c>
      <c r="L31" s="3">
        <v>78</v>
      </c>
      <c r="M31" s="3">
        <v>78</v>
      </c>
      <c r="N31" s="3">
        <v>78</v>
      </c>
      <c r="O31" s="3">
        <v>80</v>
      </c>
      <c r="P31" s="3">
        <v>79</v>
      </c>
      <c r="Q31" s="3">
        <v>78</v>
      </c>
      <c r="R31" s="3">
        <v>79</v>
      </c>
      <c r="S31" s="3">
        <v>78</v>
      </c>
      <c r="T31" s="3">
        <v>79</v>
      </c>
      <c r="U31" s="3">
        <v>79</v>
      </c>
      <c r="V31" s="3">
        <v>78</v>
      </c>
      <c r="W31" s="3">
        <f>VLOOKUP(D31,[1]Cupos!$D$6:$W$58,20,0)</f>
        <v>85</v>
      </c>
      <c r="X31" s="3">
        <v>78</v>
      </c>
      <c r="Y31" s="3">
        <v>79</v>
      </c>
      <c r="Z31" s="7"/>
    </row>
    <row r="32" spans="1:26" x14ac:dyDescent="0.25">
      <c r="C32" s="159"/>
      <c r="D32" s="36">
        <v>1</v>
      </c>
      <c r="E32" s="4" t="s">
        <v>8</v>
      </c>
      <c r="F32" s="3">
        <v>42</v>
      </c>
      <c r="G32" s="3"/>
      <c r="H32" s="3">
        <v>72</v>
      </c>
      <c r="I32" s="3"/>
      <c r="J32" s="3">
        <v>90</v>
      </c>
      <c r="K32" s="3"/>
      <c r="L32" s="3">
        <v>82</v>
      </c>
      <c r="M32" s="3"/>
      <c r="N32" s="3">
        <v>73</v>
      </c>
      <c r="O32" s="3"/>
      <c r="P32" s="3">
        <v>86</v>
      </c>
      <c r="Q32" s="3"/>
      <c r="R32" s="3">
        <v>89</v>
      </c>
      <c r="S32" s="3"/>
      <c r="T32" s="3">
        <v>88</v>
      </c>
      <c r="U32" s="3">
        <v>0</v>
      </c>
      <c r="V32" s="3">
        <v>85</v>
      </c>
      <c r="W32" s="3">
        <f>VLOOKUP(D32,[1]Cupos!$D$6:$W$58,20,0)</f>
        <v>0</v>
      </c>
      <c r="X32" s="3">
        <v>88</v>
      </c>
      <c r="Y32" s="3">
        <v>0</v>
      </c>
      <c r="Z32" s="7"/>
    </row>
    <row r="33" spans="3:26" x14ac:dyDescent="0.25">
      <c r="C33" s="160"/>
      <c r="D33" s="36" t="s">
        <v>63</v>
      </c>
      <c r="E33" s="4" t="s">
        <v>129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>
        <v>38</v>
      </c>
      <c r="T33" s="3"/>
      <c r="U33" s="3"/>
      <c r="V33" s="3">
        <v>0</v>
      </c>
      <c r="W33" s="3">
        <f>VLOOKUP(D33,[1]Cupos!$D$6:$W$58,20,0)</f>
        <v>0</v>
      </c>
      <c r="X33" s="3"/>
      <c r="Y33" s="3"/>
      <c r="Z33" s="7"/>
    </row>
    <row r="34" spans="3:26" x14ac:dyDescent="0.25">
      <c r="C34" s="172" t="s">
        <v>9</v>
      </c>
      <c r="D34" s="3">
        <v>27</v>
      </c>
      <c r="E34" s="4" t="s">
        <v>10</v>
      </c>
      <c r="F34" s="3">
        <v>76</v>
      </c>
      <c r="G34" s="3">
        <v>81</v>
      </c>
      <c r="H34" s="3">
        <v>77</v>
      </c>
      <c r="I34" s="3">
        <v>86</v>
      </c>
      <c r="J34" s="3">
        <v>86</v>
      </c>
      <c r="K34" s="3">
        <v>81</v>
      </c>
      <c r="L34" s="3">
        <v>81</v>
      </c>
      <c r="M34" s="3">
        <v>81</v>
      </c>
      <c r="N34" s="3">
        <v>78</v>
      </c>
      <c r="O34" s="3">
        <v>81</v>
      </c>
      <c r="P34" s="3">
        <v>83</v>
      </c>
      <c r="Q34" s="3">
        <v>81</v>
      </c>
      <c r="R34" s="3">
        <v>82</v>
      </c>
      <c r="S34" s="3">
        <v>81</v>
      </c>
      <c r="T34" s="3">
        <v>81</v>
      </c>
      <c r="U34" s="3">
        <v>84</v>
      </c>
      <c r="V34" s="3">
        <v>82</v>
      </c>
      <c r="W34" s="3">
        <f>VLOOKUP(D34,[1]Cupos!$D$6:$W$58,20,0)</f>
        <v>81</v>
      </c>
      <c r="X34" s="3">
        <v>81</v>
      </c>
      <c r="Y34" s="3">
        <v>81</v>
      </c>
      <c r="Z34" s="7"/>
    </row>
    <row r="35" spans="3:26" ht="25.5" x14ac:dyDescent="0.25">
      <c r="C35" s="173"/>
      <c r="D35" s="3" t="s">
        <v>11</v>
      </c>
      <c r="E35" s="4" t="s">
        <v>12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>
        <v>78</v>
      </c>
      <c r="S35" s="3"/>
      <c r="T35" s="3">
        <v>67</v>
      </c>
      <c r="U35" s="3">
        <v>78</v>
      </c>
      <c r="V35" s="3">
        <v>90</v>
      </c>
      <c r="W35" s="3">
        <f>VLOOKUP(D35,[1]Cupos!$D$6:$W$58,20,0)</f>
        <v>86</v>
      </c>
      <c r="X35" s="3">
        <v>72</v>
      </c>
      <c r="Y35" s="3">
        <v>83</v>
      </c>
      <c r="Z35" s="7"/>
    </row>
    <row r="36" spans="3:26" ht="25.5" x14ac:dyDescent="0.25">
      <c r="C36" s="174"/>
      <c r="D36" s="3" t="s">
        <v>13</v>
      </c>
      <c r="E36" s="140" t="s">
        <v>14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>
        <v>0</v>
      </c>
      <c r="U36" s="3">
        <v>91</v>
      </c>
      <c r="V36" s="3">
        <v>0</v>
      </c>
      <c r="W36" s="3">
        <f>VLOOKUP(D36,[1]Cupos!$D$6:$W$58,20,0)</f>
        <v>0</v>
      </c>
      <c r="X36" s="3"/>
      <c r="Y36" s="3"/>
      <c r="Z36" s="7"/>
    </row>
    <row r="37" spans="3:26" x14ac:dyDescent="0.25">
      <c r="C37" s="5" t="s">
        <v>15</v>
      </c>
      <c r="D37" s="3">
        <v>7</v>
      </c>
      <c r="E37" s="4" t="s">
        <v>16</v>
      </c>
      <c r="F37" s="3">
        <v>71</v>
      </c>
      <c r="G37" s="3">
        <v>81</v>
      </c>
      <c r="H37" s="3"/>
      <c r="I37" s="3">
        <v>86</v>
      </c>
      <c r="J37" s="3"/>
      <c r="K37" s="3">
        <v>81</v>
      </c>
      <c r="L37" s="3"/>
      <c r="M37" s="3">
        <v>81</v>
      </c>
      <c r="N37" s="3"/>
      <c r="O37" s="3">
        <v>81</v>
      </c>
      <c r="P37" s="3"/>
      <c r="Q37" s="3">
        <v>55</v>
      </c>
      <c r="R37" s="3">
        <v>81</v>
      </c>
      <c r="S37" s="3"/>
      <c r="T37" s="3">
        <v>55</v>
      </c>
      <c r="U37" s="3">
        <v>0</v>
      </c>
      <c r="V37" s="3">
        <v>56</v>
      </c>
      <c r="W37" s="3">
        <f>VLOOKUP(D37,[1]Cupos!$D$6:$W$58,20,0)</f>
        <v>0</v>
      </c>
      <c r="X37" s="3">
        <v>53</v>
      </c>
      <c r="Y37" s="3">
        <v>0</v>
      </c>
      <c r="Z37" s="7"/>
    </row>
    <row r="38" spans="3:26" x14ac:dyDescent="0.25">
      <c r="C38" s="158" t="s">
        <v>17</v>
      </c>
      <c r="D38" s="36">
        <v>6</v>
      </c>
      <c r="E38" s="4" t="s">
        <v>18</v>
      </c>
      <c r="F38" s="3"/>
      <c r="G38" s="3"/>
      <c r="H38" s="3"/>
      <c r="I38" s="3">
        <v>83</v>
      </c>
      <c r="J38" s="3">
        <v>83</v>
      </c>
      <c r="K38" s="3">
        <v>78</v>
      </c>
      <c r="L38" s="3">
        <v>80</v>
      </c>
      <c r="M38" s="3">
        <v>79</v>
      </c>
      <c r="N38" s="3">
        <v>78</v>
      </c>
      <c r="O38" s="3">
        <v>78</v>
      </c>
      <c r="P38" s="3">
        <v>78</v>
      </c>
      <c r="Q38" s="3">
        <v>78</v>
      </c>
      <c r="R38" s="3">
        <v>82</v>
      </c>
      <c r="S38" s="3">
        <v>78</v>
      </c>
      <c r="T38" s="3">
        <v>81</v>
      </c>
      <c r="U38" s="3">
        <v>78</v>
      </c>
      <c r="V38" s="3">
        <v>81</v>
      </c>
      <c r="W38" s="3">
        <f>VLOOKUP(D38,[1]Cupos!$D$6:$W$58,20,0)</f>
        <v>79</v>
      </c>
      <c r="X38" s="3">
        <v>78</v>
      </c>
      <c r="Y38" s="3">
        <v>84</v>
      </c>
      <c r="Z38" s="7"/>
    </row>
    <row r="39" spans="3:26" x14ac:dyDescent="0.25">
      <c r="C39" s="159"/>
      <c r="D39" s="36" t="s">
        <v>20</v>
      </c>
      <c r="E39" s="4" t="s">
        <v>21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>
        <v>0</v>
      </c>
      <c r="U39" s="3">
        <v>31</v>
      </c>
      <c r="V39" s="3">
        <v>0</v>
      </c>
      <c r="W39" s="3">
        <f>VLOOKUP(D39,[1]Cupos!$D$6:$W$58,20,0)</f>
        <v>0</v>
      </c>
      <c r="X39" s="3"/>
      <c r="Y39" s="3">
        <v>0</v>
      </c>
      <c r="Z39" s="7"/>
    </row>
    <row r="40" spans="3:26" x14ac:dyDescent="0.25">
      <c r="C40" s="159"/>
      <c r="D40" s="36">
        <v>9</v>
      </c>
      <c r="E40" s="141" t="s">
        <v>19</v>
      </c>
      <c r="F40" s="3">
        <v>71</v>
      </c>
      <c r="G40" s="3">
        <v>71</v>
      </c>
      <c r="H40" s="3">
        <v>71</v>
      </c>
      <c r="I40" s="3">
        <v>76</v>
      </c>
      <c r="J40" s="3">
        <v>76</v>
      </c>
      <c r="K40" s="3">
        <v>81</v>
      </c>
      <c r="L40" s="3">
        <v>81</v>
      </c>
      <c r="M40" s="3">
        <v>81</v>
      </c>
      <c r="N40" s="3">
        <v>78</v>
      </c>
      <c r="O40" s="3">
        <v>65</v>
      </c>
      <c r="P40" s="3">
        <v>55</v>
      </c>
      <c r="Q40" s="3">
        <v>65</v>
      </c>
      <c r="R40" s="3">
        <v>65</v>
      </c>
      <c r="S40" s="3">
        <v>65</v>
      </c>
      <c r="T40" s="3">
        <v>66</v>
      </c>
      <c r="U40" s="3">
        <v>74</v>
      </c>
      <c r="V40" s="3">
        <v>67</v>
      </c>
      <c r="W40" s="3">
        <f>VLOOKUP(D40,[1]Cupos!$D$6:$W$58,20,0)</f>
        <v>65</v>
      </c>
      <c r="X40" s="3">
        <v>71</v>
      </c>
      <c r="Y40" s="3">
        <v>65</v>
      </c>
      <c r="Z40" s="7"/>
    </row>
    <row r="41" spans="3:26" x14ac:dyDescent="0.25">
      <c r="C41" s="159"/>
      <c r="D41" s="36">
        <v>21</v>
      </c>
      <c r="E41" s="4" t="s">
        <v>22</v>
      </c>
      <c r="F41" s="3">
        <v>71</v>
      </c>
      <c r="G41" s="3">
        <v>71</v>
      </c>
      <c r="H41" s="3">
        <v>71</v>
      </c>
      <c r="I41" s="3">
        <v>76</v>
      </c>
      <c r="J41" s="3">
        <v>76</v>
      </c>
      <c r="K41" s="3">
        <v>81</v>
      </c>
      <c r="L41" s="3">
        <v>81</v>
      </c>
      <c r="M41" s="3">
        <v>81</v>
      </c>
      <c r="N41" s="3">
        <v>78</v>
      </c>
      <c r="O41" s="3">
        <v>55</v>
      </c>
      <c r="P41" s="3">
        <v>45</v>
      </c>
      <c r="Q41" s="3">
        <v>55</v>
      </c>
      <c r="R41" s="3">
        <v>55</v>
      </c>
      <c r="S41" s="3">
        <v>55</v>
      </c>
      <c r="T41" s="3">
        <v>58</v>
      </c>
      <c r="U41" s="3">
        <v>58</v>
      </c>
      <c r="V41" s="3">
        <v>57</v>
      </c>
      <c r="W41" s="3">
        <f>VLOOKUP(D41,[1]Cupos!$D$6:$W$58,20,0)</f>
        <v>0</v>
      </c>
      <c r="X41" s="3">
        <v>65</v>
      </c>
      <c r="Y41" s="3">
        <v>55</v>
      </c>
      <c r="Z41" s="7"/>
    </row>
    <row r="42" spans="3:26" ht="25.5" x14ac:dyDescent="0.25">
      <c r="C42" s="159"/>
      <c r="D42" s="36" t="s">
        <v>65</v>
      </c>
      <c r="E42" s="4" t="s">
        <v>66</v>
      </c>
      <c r="F42" s="3"/>
      <c r="G42" s="3"/>
      <c r="H42" s="3"/>
      <c r="I42" s="3"/>
      <c r="J42" s="3"/>
      <c r="K42" s="3"/>
      <c r="L42" s="3"/>
      <c r="M42" s="3"/>
      <c r="N42" s="3"/>
      <c r="O42" s="3">
        <v>34</v>
      </c>
      <c r="P42" s="3"/>
      <c r="Q42" s="3"/>
      <c r="R42" s="3"/>
      <c r="S42" s="3"/>
      <c r="T42" s="3"/>
      <c r="U42" s="3"/>
      <c r="V42" s="3">
        <v>0</v>
      </c>
      <c r="W42" s="3">
        <f>VLOOKUP(D42,[1]Cupos!$D$6:$W$58,20,0)</f>
        <v>0</v>
      </c>
      <c r="X42" s="3"/>
      <c r="Y42" s="3"/>
      <c r="Z42" s="7"/>
    </row>
    <row r="43" spans="3:26" x14ac:dyDescent="0.25">
      <c r="C43" s="159"/>
      <c r="D43" s="36">
        <v>33</v>
      </c>
      <c r="E43" s="4" t="s">
        <v>23</v>
      </c>
      <c r="F43" s="3">
        <v>102</v>
      </c>
      <c r="G43" s="3">
        <v>106</v>
      </c>
      <c r="H43" s="3">
        <v>101</v>
      </c>
      <c r="I43" s="3">
        <v>106</v>
      </c>
      <c r="J43" s="3">
        <v>106</v>
      </c>
      <c r="K43" s="3">
        <v>81</v>
      </c>
      <c r="L43" s="3">
        <v>83</v>
      </c>
      <c r="M43" s="3">
        <v>84</v>
      </c>
      <c r="N43" s="3">
        <v>78</v>
      </c>
      <c r="O43" s="3">
        <v>110</v>
      </c>
      <c r="P43" s="3">
        <v>110</v>
      </c>
      <c r="Q43" s="3">
        <v>110</v>
      </c>
      <c r="R43" s="3">
        <v>114</v>
      </c>
      <c r="S43" s="3">
        <v>110</v>
      </c>
      <c r="T43" s="3">
        <v>110</v>
      </c>
      <c r="U43" s="3">
        <v>110</v>
      </c>
      <c r="V43" s="3">
        <v>110</v>
      </c>
      <c r="W43" s="3">
        <f>VLOOKUP(D43,[1]Cupos!$D$6:$W$58,20,0)</f>
        <v>112</v>
      </c>
      <c r="X43" s="3">
        <v>111</v>
      </c>
      <c r="Y43" s="3">
        <v>111</v>
      </c>
      <c r="Z43" s="7"/>
    </row>
    <row r="44" spans="3:26" x14ac:dyDescent="0.25">
      <c r="C44" s="159"/>
      <c r="D44" s="36" t="s">
        <v>86</v>
      </c>
      <c r="E44" s="4" t="s">
        <v>159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>
        <v>82</v>
      </c>
      <c r="X44" s="3"/>
      <c r="Y44" s="3"/>
      <c r="Z44" s="7"/>
    </row>
    <row r="45" spans="3:26" x14ac:dyDescent="0.25">
      <c r="C45" s="159"/>
      <c r="D45" s="36" t="s">
        <v>24</v>
      </c>
      <c r="E45" s="4" t="s">
        <v>25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>
        <v>34</v>
      </c>
      <c r="T45" s="3">
        <v>0</v>
      </c>
      <c r="U45" s="3">
        <v>42</v>
      </c>
      <c r="V45" s="3">
        <v>0</v>
      </c>
      <c r="W45" s="3">
        <f>VLOOKUP(D45,[1]Cupos!$D$6:$W$58,20,0)</f>
        <v>0</v>
      </c>
      <c r="X45" s="3"/>
      <c r="Y45" s="3"/>
      <c r="Z45" s="7"/>
    </row>
    <row r="46" spans="3:26" x14ac:dyDescent="0.25">
      <c r="C46" s="159"/>
      <c r="D46" s="36">
        <v>80</v>
      </c>
      <c r="E46" s="4" t="s">
        <v>64</v>
      </c>
      <c r="F46" s="3"/>
      <c r="G46" s="3"/>
      <c r="H46" s="3"/>
      <c r="I46" s="3"/>
      <c r="J46" s="3"/>
      <c r="K46" s="3"/>
      <c r="L46" s="3"/>
      <c r="M46" s="3">
        <v>47</v>
      </c>
      <c r="N46" s="3"/>
      <c r="O46" s="3"/>
      <c r="P46" s="3"/>
      <c r="Q46" s="3"/>
      <c r="R46" s="3"/>
      <c r="S46" s="3"/>
      <c r="T46" s="3"/>
      <c r="U46" s="3"/>
      <c r="V46" s="3">
        <v>32</v>
      </c>
      <c r="W46" s="3">
        <f>VLOOKUP(D46,[1]Cupos!$D$6:$W$58,20,0)</f>
        <v>0</v>
      </c>
      <c r="X46" s="3"/>
      <c r="Y46" s="3"/>
      <c r="Z46" s="7"/>
    </row>
    <row r="47" spans="3:26" x14ac:dyDescent="0.25">
      <c r="C47" s="159"/>
      <c r="D47" s="36" t="s">
        <v>67</v>
      </c>
      <c r="E47" s="4" t="s">
        <v>68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>
        <v>24</v>
      </c>
      <c r="T47" s="3"/>
      <c r="U47" s="3"/>
      <c r="V47" s="3">
        <v>0</v>
      </c>
      <c r="W47" s="3">
        <f>VLOOKUP(D47,[1]Cupos!$D$6:$W$58,20,0)</f>
        <v>0</v>
      </c>
      <c r="X47" s="3"/>
      <c r="Y47" s="3"/>
      <c r="Z47" s="7"/>
    </row>
    <row r="48" spans="3:26" x14ac:dyDescent="0.25">
      <c r="C48" s="158" t="s">
        <v>26</v>
      </c>
      <c r="D48" s="36">
        <v>32</v>
      </c>
      <c r="E48" s="4" t="s">
        <v>27</v>
      </c>
      <c r="F48" s="3">
        <v>72</v>
      </c>
      <c r="G48" s="3">
        <v>77</v>
      </c>
      <c r="H48" s="3">
        <v>71</v>
      </c>
      <c r="I48" s="3">
        <v>81</v>
      </c>
      <c r="J48" s="3">
        <v>81</v>
      </c>
      <c r="K48" s="3">
        <v>81</v>
      </c>
      <c r="L48" s="3">
        <v>84</v>
      </c>
      <c r="M48" s="3">
        <v>86</v>
      </c>
      <c r="N48" s="3">
        <v>78</v>
      </c>
      <c r="O48" s="3">
        <v>81</v>
      </c>
      <c r="P48" s="3">
        <v>84</v>
      </c>
      <c r="Q48" s="3">
        <v>82</v>
      </c>
      <c r="R48" s="3">
        <v>81</v>
      </c>
      <c r="S48" s="3">
        <v>81</v>
      </c>
      <c r="T48" s="3">
        <v>83</v>
      </c>
      <c r="U48" s="3">
        <v>81</v>
      </c>
      <c r="V48" s="3">
        <v>86</v>
      </c>
      <c r="W48" s="3">
        <f>VLOOKUP(D48,[1]Cupos!$D$6:$W$58,20,0)</f>
        <v>83</v>
      </c>
      <c r="X48" s="3">
        <v>84</v>
      </c>
      <c r="Y48" s="3">
        <v>82</v>
      </c>
      <c r="Z48" s="7"/>
    </row>
    <row r="49" spans="3:26" x14ac:dyDescent="0.25">
      <c r="C49" s="159"/>
      <c r="D49" s="36">
        <v>91</v>
      </c>
      <c r="E49" s="140" t="s">
        <v>28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>
        <v>0</v>
      </c>
      <c r="U49" s="3">
        <v>25</v>
      </c>
      <c r="V49" s="3">
        <v>0</v>
      </c>
      <c r="W49" s="3">
        <f>VLOOKUP(D49,[1]Cupos!$D$6:$W$58,20,0)</f>
        <v>0</v>
      </c>
      <c r="X49" s="3"/>
      <c r="Y49" s="3"/>
      <c r="Z49" s="7"/>
    </row>
    <row r="50" spans="3:26" x14ac:dyDescent="0.25">
      <c r="C50" s="159"/>
      <c r="D50" s="36">
        <v>31</v>
      </c>
      <c r="E50" s="4" t="s">
        <v>29</v>
      </c>
      <c r="F50" s="3">
        <v>51</v>
      </c>
      <c r="G50" s="3">
        <v>51</v>
      </c>
      <c r="H50" s="3">
        <v>52</v>
      </c>
      <c r="I50" s="3">
        <v>56</v>
      </c>
      <c r="J50" s="3">
        <v>56</v>
      </c>
      <c r="K50" s="3">
        <v>56</v>
      </c>
      <c r="L50" s="3">
        <v>56</v>
      </c>
      <c r="M50" s="3">
        <v>56</v>
      </c>
      <c r="N50" s="3">
        <v>56</v>
      </c>
      <c r="O50" s="3">
        <v>58</v>
      </c>
      <c r="P50" s="3">
        <v>58</v>
      </c>
      <c r="Q50" s="3">
        <v>58</v>
      </c>
      <c r="R50" s="3">
        <v>56</v>
      </c>
      <c r="S50" s="3">
        <v>57</v>
      </c>
      <c r="T50" s="3">
        <v>60</v>
      </c>
      <c r="U50" s="3">
        <v>56</v>
      </c>
      <c r="V50" s="3">
        <v>62</v>
      </c>
      <c r="W50" s="3">
        <f>VLOOKUP(D50,[1]Cupos!$D$6:$W$58,20,0)</f>
        <v>64</v>
      </c>
      <c r="X50" s="3">
        <v>62</v>
      </c>
      <c r="Y50" s="3">
        <v>60</v>
      </c>
      <c r="Z50" s="7"/>
    </row>
    <row r="51" spans="3:26" x14ac:dyDescent="0.25">
      <c r="C51" s="159"/>
      <c r="D51" s="36">
        <v>92</v>
      </c>
      <c r="E51" s="4" t="s">
        <v>30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>
        <v>0</v>
      </c>
      <c r="S51" s="3">
        <v>60</v>
      </c>
      <c r="T51" s="3">
        <v>63</v>
      </c>
      <c r="U51" s="3">
        <v>60</v>
      </c>
      <c r="V51" s="3">
        <v>60</v>
      </c>
      <c r="W51" s="3">
        <f>VLOOKUP(D51,[1]Cupos!$D$6:$W$58,20,0)</f>
        <v>60</v>
      </c>
      <c r="X51" s="3">
        <v>60</v>
      </c>
      <c r="Y51" s="3">
        <v>60</v>
      </c>
      <c r="Z51" s="7"/>
    </row>
    <row r="52" spans="3:26" x14ac:dyDescent="0.25">
      <c r="C52" s="160"/>
      <c r="D52" s="36">
        <v>99</v>
      </c>
      <c r="E52" s="4" t="s">
        <v>31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>
        <v>40</v>
      </c>
      <c r="S52" s="3">
        <v>40</v>
      </c>
      <c r="T52" s="3">
        <v>41</v>
      </c>
      <c r="U52" s="3">
        <v>40</v>
      </c>
      <c r="V52" s="3">
        <v>42</v>
      </c>
      <c r="W52" s="3">
        <f>VLOOKUP(D52,[1]Cupos!$D$6:$W$58,20,0)</f>
        <v>50</v>
      </c>
      <c r="X52" s="3">
        <v>42</v>
      </c>
      <c r="Y52" s="3">
        <v>50</v>
      </c>
      <c r="Z52" s="7"/>
    </row>
    <row r="53" spans="3:26" x14ac:dyDescent="0.25">
      <c r="C53" s="149" t="s">
        <v>35</v>
      </c>
      <c r="D53" s="36">
        <v>28</v>
      </c>
      <c r="E53" s="4" t="s">
        <v>36</v>
      </c>
      <c r="F53" s="3">
        <v>76</v>
      </c>
      <c r="G53" s="3">
        <v>80</v>
      </c>
      <c r="H53" s="3">
        <v>77</v>
      </c>
      <c r="I53" s="3">
        <v>81</v>
      </c>
      <c r="J53" s="3">
        <v>81</v>
      </c>
      <c r="K53" s="3">
        <v>81</v>
      </c>
      <c r="L53" s="3">
        <v>81</v>
      </c>
      <c r="M53" s="3">
        <v>82</v>
      </c>
      <c r="N53" s="3">
        <v>78</v>
      </c>
      <c r="O53" s="3">
        <v>82</v>
      </c>
      <c r="P53" s="3">
        <v>82</v>
      </c>
      <c r="Q53" s="3">
        <v>83</v>
      </c>
      <c r="R53" s="3">
        <v>85</v>
      </c>
      <c r="S53" s="3">
        <v>81</v>
      </c>
      <c r="T53" s="3">
        <v>83</v>
      </c>
      <c r="U53" s="3">
        <v>81</v>
      </c>
      <c r="V53" s="3">
        <v>81</v>
      </c>
      <c r="W53" s="3">
        <f>VLOOKUP(D53,[1]Cupos!$D$6:$W$58,20,0)</f>
        <v>87</v>
      </c>
      <c r="X53" s="3">
        <v>84</v>
      </c>
      <c r="Y53" s="3">
        <v>83</v>
      </c>
      <c r="Z53" s="7"/>
    </row>
    <row r="54" spans="3:26" x14ac:dyDescent="0.25">
      <c r="C54" s="149"/>
      <c r="D54" s="36">
        <v>37</v>
      </c>
      <c r="E54" s="4" t="s">
        <v>37</v>
      </c>
      <c r="F54" s="134"/>
      <c r="G54" s="3">
        <v>70</v>
      </c>
      <c r="H54" s="3">
        <v>80</v>
      </c>
      <c r="I54" s="3">
        <v>80</v>
      </c>
      <c r="J54" s="3">
        <v>80</v>
      </c>
      <c r="K54" s="3">
        <v>80</v>
      </c>
      <c r="L54" s="3">
        <v>80</v>
      </c>
      <c r="M54" s="3">
        <v>80</v>
      </c>
      <c r="N54" s="3">
        <v>80</v>
      </c>
      <c r="O54" s="3">
        <v>80</v>
      </c>
      <c r="P54" s="3">
        <v>80</v>
      </c>
      <c r="Q54" s="3">
        <v>80</v>
      </c>
      <c r="R54" s="3">
        <v>84</v>
      </c>
      <c r="S54" s="3">
        <v>80</v>
      </c>
      <c r="T54" s="3">
        <v>80</v>
      </c>
      <c r="U54" s="3">
        <v>80</v>
      </c>
      <c r="V54" s="3">
        <v>80</v>
      </c>
      <c r="W54" s="3">
        <f>VLOOKUP(D54,[1]Cupos!$D$6:$W$58,20,0)</f>
        <v>80</v>
      </c>
      <c r="X54" s="3">
        <v>80</v>
      </c>
      <c r="Y54" s="3">
        <v>80</v>
      </c>
      <c r="Z54" s="7"/>
    </row>
    <row r="55" spans="3:26" x14ac:dyDescent="0.25">
      <c r="C55" s="149"/>
      <c r="D55" s="36">
        <v>12</v>
      </c>
      <c r="E55" s="4" t="s">
        <v>38</v>
      </c>
      <c r="F55" s="3">
        <v>76</v>
      </c>
      <c r="G55" s="3">
        <v>76</v>
      </c>
      <c r="H55" s="3">
        <v>76</v>
      </c>
      <c r="I55" s="3">
        <v>81</v>
      </c>
      <c r="J55" s="3">
        <v>81</v>
      </c>
      <c r="K55" s="3">
        <v>81</v>
      </c>
      <c r="L55" s="3">
        <v>83</v>
      </c>
      <c r="M55" s="3">
        <v>81</v>
      </c>
      <c r="N55" s="3">
        <v>79</v>
      </c>
      <c r="O55" s="3">
        <v>81</v>
      </c>
      <c r="P55" s="3">
        <v>83</v>
      </c>
      <c r="Q55" s="3">
        <v>82</v>
      </c>
      <c r="R55" s="3">
        <v>85</v>
      </c>
      <c r="S55" s="3">
        <v>83</v>
      </c>
      <c r="T55" s="3">
        <v>86</v>
      </c>
      <c r="U55" s="3">
        <v>83</v>
      </c>
      <c r="V55" s="3">
        <v>82</v>
      </c>
      <c r="W55" s="3">
        <f>VLOOKUP(D55,[1]Cupos!$D$6:$W$58,20,0)</f>
        <v>83</v>
      </c>
      <c r="X55" s="3">
        <v>85</v>
      </c>
      <c r="Y55" s="3">
        <v>98</v>
      </c>
      <c r="Z55" s="7"/>
    </row>
    <row r="56" spans="3:26" x14ac:dyDescent="0.25">
      <c r="C56" s="149"/>
      <c r="D56" s="36">
        <v>36</v>
      </c>
      <c r="E56" s="4" t="s">
        <v>39</v>
      </c>
      <c r="F56" s="3"/>
      <c r="G56" s="3">
        <v>76</v>
      </c>
      <c r="H56" s="3">
        <v>80</v>
      </c>
      <c r="I56" s="3">
        <v>80</v>
      </c>
      <c r="J56" s="3">
        <v>80</v>
      </c>
      <c r="K56" s="3">
        <v>80</v>
      </c>
      <c r="L56" s="3">
        <v>80</v>
      </c>
      <c r="M56" s="3">
        <v>80</v>
      </c>
      <c r="N56" s="3">
        <v>80</v>
      </c>
      <c r="O56" s="3">
        <v>80</v>
      </c>
      <c r="P56" s="3">
        <v>80</v>
      </c>
      <c r="Q56" s="3">
        <v>80</v>
      </c>
      <c r="R56" s="3">
        <v>80</v>
      </c>
      <c r="S56" s="3">
        <v>80</v>
      </c>
      <c r="T56" s="3">
        <v>80</v>
      </c>
      <c r="U56" s="3">
        <v>80</v>
      </c>
      <c r="V56" s="3">
        <v>80</v>
      </c>
      <c r="W56" s="3">
        <f>VLOOKUP(D56,[1]Cupos!$D$6:$W$58,20,0)</f>
        <v>80</v>
      </c>
      <c r="X56" s="3">
        <v>80</v>
      </c>
      <c r="Y56" s="3">
        <v>80</v>
      </c>
      <c r="Z56" s="7"/>
    </row>
    <row r="57" spans="3:26" x14ac:dyDescent="0.25">
      <c r="C57" s="149"/>
      <c r="D57" s="36">
        <v>34</v>
      </c>
      <c r="E57" s="4" t="s">
        <v>40</v>
      </c>
      <c r="F57" s="3">
        <v>85</v>
      </c>
      <c r="G57" s="3"/>
      <c r="H57" s="3">
        <v>85</v>
      </c>
      <c r="I57" s="3"/>
      <c r="J57" s="3">
        <v>120</v>
      </c>
      <c r="K57" s="3"/>
      <c r="L57" s="3">
        <v>93</v>
      </c>
      <c r="M57" s="3"/>
      <c r="N57" s="3">
        <v>79</v>
      </c>
      <c r="O57" s="3"/>
      <c r="P57" s="3">
        <v>88</v>
      </c>
      <c r="Q57" s="3"/>
      <c r="R57" s="3">
        <v>88</v>
      </c>
      <c r="S57" s="3"/>
      <c r="T57" s="3">
        <v>82</v>
      </c>
      <c r="U57" s="3">
        <v>0</v>
      </c>
      <c r="V57" s="3">
        <v>85</v>
      </c>
      <c r="W57" s="3">
        <f>VLOOKUP(D57,[1]Cupos!$D$6:$W$58,20,0)</f>
        <v>0</v>
      </c>
      <c r="X57" s="3">
        <v>86</v>
      </c>
      <c r="Y57" s="3">
        <v>0</v>
      </c>
      <c r="Z57" s="7"/>
    </row>
    <row r="58" spans="3:26" x14ac:dyDescent="0.25">
      <c r="C58" s="149" t="s">
        <v>32</v>
      </c>
      <c r="D58" s="36">
        <v>13</v>
      </c>
      <c r="E58" s="4" t="s">
        <v>32</v>
      </c>
      <c r="F58" s="3">
        <v>76</v>
      </c>
      <c r="G58" s="3">
        <v>77</v>
      </c>
      <c r="H58" s="3">
        <v>77</v>
      </c>
      <c r="I58" s="3">
        <v>81</v>
      </c>
      <c r="J58" s="3">
        <v>81</v>
      </c>
      <c r="K58" s="3">
        <v>81</v>
      </c>
      <c r="L58" s="3">
        <v>86</v>
      </c>
      <c r="M58" s="3">
        <v>89</v>
      </c>
      <c r="N58" s="3">
        <v>78</v>
      </c>
      <c r="O58" s="3">
        <v>81</v>
      </c>
      <c r="P58" s="3">
        <v>81</v>
      </c>
      <c r="Q58" s="3">
        <v>81</v>
      </c>
      <c r="R58" s="3">
        <v>85</v>
      </c>
      <c r="S58" s="3">
        <v>82</v>
      </c>
      <c r="T58" s="3">
        <v>84</v>
      </c>
      <c r="U58" s="3">
        <v>84</v>
      </c>
      <c r="V58" s="3">
        <v>86</v>
      </c>
      <c r="W58" s="3">
        <f>VLOOKUP(D58,[1]Cupos!$D$6:$W$58,20,0)</f>
        <v>86</v>
      </c>
      <c r="X58" s="3">
        <v>86</v>
      </c>
      <c r="Y58" s="3">
        <v>91</v>
      </c>
      <c r="Z58" s="7"/>
    </row>
    <row r="59" spans="3:26" x14ac:dyDescent="0.25">
      <c r="C59" s="149"/>
      <c r="D59" s="36" t="s">
        <v>69</v>
      </c>
      <c r="E59" s="4" t="s">
        <v>70</v>
      </c>
      <c r="F59" s="3"/>
      <c r="G59" s="3"/>
      <c r="H59" s="3"/>
      <c r="I59" s="3"/>
      <c r="J59" s="3"/>
      <c r="K59" s="3"/>
      <c r="L59" s="3"/>
      <c r="M59" s="3"/>
      <c r="N59" s="3">
        <v>40</v>
      </c>
      <c r="O59" s="3"/>
      <c r="P59" s="3"/>
      <c r="Q59" s="3"/>
      <c r="R59" s="3"/>
      <c r="S59" s="3"/>
      <c r="T59" s="3"/>
      <c r="U59" s="3"/>
      <c r="V59" s="3">
        <v>0</v>
      </c>
      <c r="W59" s="3">
        <f>VLOOKUP(D59,[1]Cupos!$D$6:$W$58,20,0)</f>
        <v>0</v>
      </c>
      <c r="X59" s="3"/>
      <c r="Y59" s="3"/>
      <c r="Z59" s="7"/>
    </row>
    <row r="60" spans="3:26" x14ac:dyDescent="0.25">
      <c r="C60" s="149"/>
      <c r="D60" s="36">
        <v>38</v>
      </c>
      <c r="E60" s="4" t="s">
        <v>33</v>
      </c>
      <c r="F60" s="3"/>
      <c r="G60" s="3">
        <v>70</v>
      </c>
      <c r="H60" s="3">
        <v>80</v>
      </c>
      <c r="I60" s="3">
        <v>80</v>
      </c>
      <c r="J60" s="3">
        <v>80</v>
      </c>
      <c r="K60" s="3">
        <v>80</v>
      </c>
      <c r="L60" s="3">
        <v>90</v>
      </c>
      <c r="M60" s="3">
        <v>86</v>
      </c>
      <c r="N60" s="3">
        <v>80</v>
      </c>
      <c r="O60" s="3">
        <v>101</v>
      </c>
      <c r="P60" s="3">
        <v>101</v>
      </c>
      <c r="Q60" s="3">
        <v>100</v>
      </c>
      <c r="R60" s="3">
        <v>102</v>
      </c>
      <c r="S60" s="3">
        <v>102</v>
      </c>
      <c r="T60" s="3">
        <v>102</v>
      </c>
      <c r="U60" s="3">
        <v>107</v>
      </c>
      <c r="V60" s="3">
        <v>100</v>
      </c>
      <c r="W60" s="3">
        <f>VLOOKUP(D60,[1]Cupos!$D$6:$W$58,20,0)</f>
        <v>102</v>
      </c>
      <c r="X60" s="3">
        <v>113</v>
      </c>
      <c r="Y60" s="3">
        <v>102</v>
      </c>
      <c r="Z60" s="7"/>
    </row>
    <row r="61" spans="3:26" x14ac:dyDescent="0.25">
      <c r="C61" s="149" t="s">
        <v>34</v>
      </c>
      <c r="D61" s="36">
        <v>14</v>
      </c>
      <c r="E61" s="4" t="s">
        <v>34</v>
      </c>
      <c r="F61" s="3">
        <v>76</v>
      </c>
      <c r="G61" s="3">
        <v>84</v>
      </c>
      <c r="H61" s="3">
        <v>76</v>
      </c>
      <c r="I61" s="3">
        <v>81</v>
      </c>
      <c r="J61" s="3">
        <v>81</v>
      </c>
      <c r="K61" s="3">
        <v>81</v>
      </c>
      <c r="L61" s="3">
        <v>83</v>
      </c>
      <c r="M61" s="3">
        <v>84</v>
      </c>
      <c r="N61" s="3">
        <v>78</v>
      </c>
      <c r="O61" s="3">
        <v>81</v>
      </c>
      <c r="P61" s="3">
        <v>81</v>
      </c>
      <c r="Q61" s="3">
        <v>81</v>
      </c>
      <c r="R61" s="3">
        <v>84</v>
      </c>
      <c r="S61" s="3">
        <v>81</v>
      </c>
      <c r="T61" s="3">
        <v>83</v>
      </c>
      <c r="U61" s="3">
        <v>82</v>
      </c>
      <c r="V61" s="3">
        <v>81</v>
      </c>
      <c r="W61" s="3">
        <f>VLOOKUP(D61,[1]Cupos!$D$6:$W$58,20,0)</f>
        <v>85</v>
      </c>
      <c r="X61" s="3">
        <v>82</v>
      </c>
      <c r="Y61" s="3">
        <v>84</v>
      </c>
      <c r="Z61" s="7"/>
    </row>
    <row r="62" spans="3:26" x14ac:dyDescent="0.25">
      <c r="C62" s="149"/>
      <c r="D62" s="36">
        <v>39</v>
      </c>
      <c r="E62" s="4" t="s">
        <v>71</v>
      </c>
      <c r="F62" s="134"/>
      <c r="G62" s="3">
        <v>70</v>
      </c>
      <c r="H62" s="3">
        <v>80</v>
      </c>
      <c r="I62" s="3">
        <v>80</v>
      </c>
      <c r="J62" s="3">
        <v>80</v>
      </c>
      <c r="K62" s="3">
        <v>80</v>
      </c>
      <c r="L62" s="3">
        <v>80</v>
      </c>
      <c r="M62" s="3">
        <v>80</v>
      </c>
      <c r="N62" s="3"/>
      <c r="O62" s="3"/>
      <c r="P62" s="3"/>
      <c r="Q62" s="3"/>
      <c r="R62" s="3"/>
      <c r="S62" s="3"/>
      <c r="T62" s="3"/>
      <c r="U62" s="3"/>
      <c r="V62" s="3">
        <v>0</v>
      </c>
      <c r="W62" s="3">
        <f>VLOOKUP(D62,[1]Cupos!$D$6:$W$58,20,0)</f>
        <v>0</v>
      </c>
      <c r="X62" s="3"/>
      <c r="Y62" s="3"/>
      <c r="Z62" s="7"/>
    </row>
    <row r="63" spans="3:26" x14ac:dyDescent="0.25">
      <c r="C63" s="158" t="s">
        <v>137</v>
      </c>
      <c r="D63" s="36">
        <v>53</v>
      </c>
      <c r="E63" s="4" t="s">
        <v>41</v>
      </c>
      <c r="F63" s="3">
        <v>26</v>
      </c>
      <c r="G63" s="3"/>
      <c r="H63" s="3">
        <v>27</v>
      </c>
      <c r="I63" s="3">
        <v>25</v>
      </c>
      <c r="J63" s="3"/>
      <c r="K63" s="3"/>
      <c r="L63" s="3">
        <v>19</v>
      </c>
      <c r="M63" s="3"/>
      <c r="N63" s="3">
        <v>25</v>
      </c>
      <c r="O63" s="3">
        <v>34</v>
      </c>
      <c r="P63" s="3">
        <v>24</v>
      </c>
      <c r="Q63" s="3">
        <v>29</v>
      </c>
      <c r="R63" s="3">
        <v>26</v>
      </c>
      <c r="S63" s="3">
        <v>17</v>
      </c>
      <c r="T63" s="3">
        <v>20</v>
      </c>
      <c r="U63" s="3">
        <v>21</v>
      </c>
      <c r="V63" s="3">
        <v>23</v>
      </c>
      <c r="W63" s="3">
        <f>VLOOKUP(D63,[1]Cupos!$D$6:$W$58,20,0)</f>
        <v>22</v>
      </c>
      <c r="X63" s="3">
        <v>19</v>
      </c>
      <c r="Y63" s="3">
        <v>26</v>
      </c>
      <c r="Z63" s="7"/>
    </row>
    <row r="64" spans="3:26" x14ac:dyDescent="0.25">
      <c r="C64" s="159"/>
      <c r="D64" s="36">
        <v>89</v>
      </c>
      <c r="E64" s="4" t="s">
        <v>73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>
        <v>42</v>
      </c>
      <c r="R64" s="3"/>
      <c r="S64" s="3"/>
      <c r="T64" s="3"/>
      <c r="U64" s="3"/>
      <c r="V64" s="3">
        <v>16</v>
      </c>
      <c r="W64" s="3">
        <f>VLOOKUP(D64,[1]Cupos!$D$6:$W$58,20,0)</f>
        <v>0</v>
      </c>
      <c r="X64" s="3"/>
      <c r="Y64" s="3"/>
      <c r="Z64" s="7"/>
    </row>
    <row r="65" spans="3:26" ht="25.5" x14ac:dyDescent="0.25">
      <c r="C65" s="159"/>
      <c r="D65" s="36" t="s">
        <v>80</v>
      </c>
      <c r="E65" s="4" t="s">
        <v>81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>
        <v>15</v>
      </c>
      <c r="S65" s="3"/>
      <c r="T65" s="3"/>
      <c r="U65" s="3"/>
      <c r="V65" s="3">
        <v>0</v>
      </c>
      <c r="W65" s="3">
        <f>VLOOKUP(D65,[1]Cupos!$D$6:$W$58,20,0)</f>
        <v>0</v>
      </c>
      <c r="X65" s="3"/>
      <c r="Y65" s="3"/>
      <c r="Z65" s="7"/>
    </row>
    <row r="66" spans="3:26" x14ac:dyDescent="0.25">
      <c r="C66" s="159"/>
      <c r="D66" s="36">
        <v>16</v>
      </c>
      <c r="E66" s="4" t="s">
        <v>42</v>
      </c>
      <c r="F66" s="3"/>
      <c r="G66" s="3"/>
      <c r="H66" s="3"/>
      <c r="I66" s="3">
        <v>85</v>
      </c>
      <c r="J66" s="3"/>
      <c r="K66" s="3">
        <v>80</v>
      </c>
      <c r="L66" s="3"/>
      <c r="M66" s="3">
        <v>82</v>
      </c>
      <c r="N66" s="3"/>
      <c r="O66" s="3">
        <v>80</v>
      </c>
      <c r="P66" s="3"/>
      <c r="Q66" s="3">
        <v>82</v>
      </c>
      <c r="R66" s="3"/>
      <c r="S66" s="3">
        <v>80</v>
      </c>
      <c r="T66" s="3">
        <v>0</v>
      </c>
      <c r="U66" s="3">
        <v>81</v>
      </c>
      <c r="V66" s="3">
        <v>0</v>
      </c>
      <c r="W66" s="3">
        <f>VLOOKUP(D66,[1]Cupos!$D$6:$W$58,20,0)</f>
        <v>83</v>
      </c>
      <c r="X66" s="3">
        <v>0</v>
      </c>
      <c r="Y66" s="3">
        <v>80</v>
      </c>
      <c r="Z66" s="7"/>
    </row>
    <row r="67" spans="3:26" x14ac:dyDescent="0.25">
      <c r="C67" s="159"/>
      <c r="D67" s="36">
        <v>65</v>
      </c>
      <c r="E67" s="4" t="s">
        <v>72</v>
      </c>
      <c r="F67" s="3">
        <v>20</v>
      </c>
      <c r="G67" s="3"/>
      <c r="H67" s="3">
        <v>22</v>
      </c>
      <c r="I67" s="3">
        <v>25</v>
      </c>
      <c r="J67" s="3"/>
      <c r="K67" s="3"/>
      <c r="L67" s="3">
        <v>10</v>
      </c>
      <c r="M67" s="3"/>
      <c r="N67" s="3"/>
      <c r="O67" s="3"/>
      <c r="P67" s="3"/>
      <c r="Q67" s="3"/>
      <c r="R67" s="3"/>
      <c r="S67" s="3"/>
      <c r="T67" s="3"/>
      <c r="U67" s="3"/>
      <c r="V67" s="3">
        <v>0</v>
      </c>
      <c r="W67" s="3">
        <f>VLOOKUP(D67,[1]Cupos!$D$6:$W$58,20,0)</f>
        <v>0</v>
      </c>
      <c r="X67" s="3"/>
      <c r="Y67" s="3"/>
      <c r="Z67" s="7"/>
    </row>
    <row r="68" spans="3:26" x14ac:dyDescent="0.25">
      <c r="C68" s="159"/>
      <c r="D68" s="36">
        <v>86</v>
      </c>
      <c r="E68" s="4" t="s">
        <v>43</v>
      </c>
      <c r="F68" s="3"/>
      <c r="G68" s="3"/>
      <c r="H68" s="3"/>
      <c r="I68" s="3"/>
      <c r="J68" s="3"/>
      <c r="K68" s="3"/>
      <c r="L68" s="3"/>
      <c r="M68" s="3"/>
      <c r="N68" s="3"/>
      <c r="O68" s="3">
        <v>80</v>
      </c>
      <c r="P68" s="3">
        <v>88</v>
      </c>
      <c r="Q68" s="3">
        <v>80</v>
      </c>
      <c r="R68" s="3">
        <v>80</v>
      </c>
      <c r="S68" s="3">
        <v>80</v>
      </c>
      <c r="T68" s="3">
        <v>85</v>
      </c>
      <c r="U68" s="3">
        <v>80</v>
      </c>
      <c r="V68" s="3">
        <v>81</v>
      </c>
      <c r="W68" s="3">
        <f>VLOOKUP(D68,[1]Cupos!$D$6:$W$58,20,0)</f>
        <v>80</v>
      </c>
      <c r="X68" s="3">
        <v>80</v>
      </c>
      <c r="Y68" s="3">
        <v>80</v>
      </c>
      <c r="Z68" s="7"/>
    </row>
    <row r="69" spans="3:26" ht="25.5" x14ac:dyDescent="0.25">
      <c r="C69" s="159"/>
      <c r="D69" s="36" t="s">
        <v>44</v>
      </c>
      <c r="E69" s="4" t="s">
        <v>45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>
        <v>28</v>
      </c>
      <c r="S69" s="3">
        <v>34</v>
      </c>
      <c r="T69" s="3">
        <v>0</v>
      </c>
      <c r="U69" s="3">
        <v>148</v>
      </c>
      <c r="V69" s="3">
        <v>0</v>
      </c>
      <c r="W69" s="3">
        <f>VLOOKUP(D69,[1]Cupos!$D$6:$W$58,20,0)</f>
        <v>0</v>
      </c>
      <c r="X69" s="3"/>
      <c r="Y69" s="3"/>
      <c r="Z69" s="7"/>
    </row>
    <row r="70" spans="3:26" ht="25.5" x14ac:dyDescent="0.25">
      <c r="C70" s="159"/>
      <c r="D70" s="36" t="s">
        <v>46</v>
      </c>
      <c r="E70" s="4" t="s">
        <v>47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>
        <v>22</v>
      </c>
      <c r="S70" s="3">
        <v>93</v>
      </c>
      <c r="T70" s="3">
        <v>0</v>
      </c>
      <c r="U70" s="3">
        <v>75</v>
      </c>
      <c r="V70" s="3">
        <v>0</v>
      </c>
      <c r="W70" s="3">
        <f>VLOOKUP(D70,[1]Cupos!$D$6:$W$58,20,0)</f>
        <v>0</v>
      </c>
      <c r="X70" s="3"/>
      <c r="Y70" s="3"/>
      <c r="Z70" s="7"/>
    </row>
    <row r="71" spans="3:26" x14ac:dyDescent="0.25">
      <c r="C71" s="159"/>
      <c r="D71" s="36">
        <v>22</v>
      </c>
      <c r="E71" s="4" t="s">
        <v>48</v>
      </c>
      <c r="F71" s="3">
        <v>72</v>
      </c>
      <c r="G71" s="3">
        <v>77</v>
      </c>
      <c r="H71" s="3">
        <v>71</v>
      </c>
      <c r="I71" s="3">
        <v>81</v>
      </c>
      <c r="J71" s="3">
        <v>81</v>
      </c>
      <c r="K71" s="3">
        <v>81</v>
      </c>
      <c r="L71" s="3">
        <v>81</v>
      </c>
      <c r="M71" s="3">
        <v>82</v>
      </c>
      <c r="N71" s="3">
        <v>78</v>
      </c>
      <c r="O71" s="3">
        <v>81</v>
      </c>
      <c r="P71" s="3">
        <v>81</v>
      </c>
      <c r="Q71" s="3">
        <v>81</v>
      </c>
      <c r="R71" s="3">
        <v>82</v>
      </c>
      <c r="S71" s="3">
        <v>81</v>
      </c>
      <c r="T71" s="3">
        <v>85</v>
      </c>
      <c r="U71" s="3">
        <v>82</v>
      </c>
      <c r="V71" s="3">
        <v>82</v>
      </c>
      <c r="W71" s="3">
        <f>VLOOKUP(D71,[1]Cupos!$D$6:$W$58,20,0)</f>
        <v>86</v>
      </c>
      <c r="X71" s="3">
        <v>86</v>
      </c>
      <c r="Y71" s="3">
        <v>82</v>
      </c>
      <c r="Z71" s="7"/>
    </row>
    <row r="72" spans="3:26" x14ac:dyDescent="0.25">
      <c r="C72" s="159"/>
      <c r="D72" s="36">
        <v>23</v>
      </c>
      <c r="E72" s="4" t="s">
        <v>49</v>
      </c>
      <c r="F72" s="3">
        <v>72</v>
      </c>
      <c r="G72" s="3">
        <v>76</v>
      </c>
      <c r="H72" s="3">
        <v>71</v>
      </c>
      <c r="I72" s="3">
        <v>81</v>
      </c>
      <c r="J72" s="3">
        <v>81</v>
      </c>
      <c r="K72" s="3">
        <v>81</v>
      </c>
      <c r="L72" s="3">
        <v>85</v>
      </c>
      <c r="M72" s="3">
        <v>82</v>
      </c>
      <c r="N72" s="3">
        <v>79</v>
      </c>
      <c r="O72" s="3">
        <v>81</v>
      </c>
      <c r="P72" s="3">
        <v>81</v>
      </c>
      <c r="Q72" s="3">
        <v>86</v>
      </c>
      <c r="R72" s="3">
        <v>83</v>
      </c>
      <c r="S72" s="3">
        <v>81</v>
      </c>
      <c r="T72" s="3">
        <v>86</v>
      </c>
      <c r="U72" s="3">
        <v>83</v>
      </c>
      <c r="V72" s="3">
        <v>83</v>
      </c>
      <c r="W72" s="3">
        <f>VLOOKUP(D72,[1]Cupos!$D$6:$W$58,20,0)</f>
        <v>87</v>
      </c>
      <c r="X72" s="3">
        <v>90</v>
      </c>
      <c r="Y72" s="3">
        <v>88</v>
      </c>
      <c r="Z72" s="7"/>
    </row>
    <row r="73" spans="3:26" x14ac:dyDescent="0.25">
      <c r="C73" s="159"/>
      <c r="D73" s="36" t="s">
        <v>83</v>
      </c>
      <c r="E73" s="4" t="s">
        <v>160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>
        <v>30</v>
      </c>
      <c r="X73" s="3"/>
      <c r="Y73" s="3"/>
      <c r="Z73" s="7"/>
    </row>
    <row r="74" spans="3:26" x14ac:dyDescent="0.25">
      <c r="C74" s="159"/>
      <c r="D74" s="36" t="s">
        <v>74</v>
      </c>
      <c r="E74" s="4" t="s">
        <v>75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>
        <v>42</v>
      </c>
      <c r="R74" s="3"/>
      <c r="S74" s="3">
        <v>32</v>
      </c>
      <c r="T74" s="3"/>
      <c r="U74" s="3"/>
      <c r="V74" s="3">
        <v>0</v>
      </c>
      <c r="W74" s="3">
        <f>VLOOKUP(D74,[1]Cupos!$D$6:$W$58,20,0)</f>
        <v>0</v>
      </c>
      <c r="X74" s="3"/>
      <c r="Y74" s="3"/>
      <c r="Z74" s="7"/>
    </row>
    <row r="75" spans="3:26" x14ac:dyDescent="0.25">
      <c r="C75" s="159"/>
      <c r="D75" s="36" t="s">
        <v>76</v>
      </c>
      <c r="E75" s="4" t="s">
        <v>77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>
        <v>43</v>
      </c>
      <c r="T75" s="3"/>
      <c r="U75" s="3"/>
      <c r="V75" s="3">
        <v>0</v>
      </c>
      <c r="W75" s="3">
        <f>VLOOKUP(D75,[1]Cupos!$D$6:$W$58,20,0)</f>
        <v>0</v>
      </c>
      <c r="X75" s="3"/>
      <c r="Y75" s="3"/>
      <c r="Z75" s="7"/>
    </row>
    <row r="76" spans="3:26" x14ac:dyDescent="0.25">
      <c r="C76" s="159"/>
      <c r="D76" s="36" t="s">
        <v>78</v>
      </c>
      <c r="E76" s="4" t="s">
        <v>79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>
        <v>38</v>
      </c>
      <c r="S76" s="3"/>
      <c r="T76" s="3"/>
      <c r="U76" s="3"/>
      <c r="V76" s="3">
        <v>0</v>
      </c>
      <c r="W76" s="3">
        <f>VLOOKUP(D76,[1]Cupos!$D$6:$W$58,20,0)</f>
        <v>0</v>
      </c>
      <c r="X76" s="3"/>
      <c r="Y76" s="3"/>
      <c r="Z76" s="7"/>
    </row>
    <row r="77" spans="3:26" x14ac:dyDescent="0.25">
      <c r="C77" s="159"/>
      <c r="D77" s="3" t="s">
        <v>50</v>
      </c>
      <c r="E77" s="4" t="s">
        <v>51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>
        <v>0</v>
      </c>
      <c r="U77" s="3">
        <v>19</v>
      </c>
      <c r="V77" s="3">
        <v>0</v>
      </c>
      <c r="W77" s="3">
        <f>VLOOKUP(D77,[1]Cupos!$D$6:$W$58,20,0)</f>
        <v>0</v>
      </c>
      <c r="X77" s="3"/>
      <c r="Y77" s="3"/>
      <c r="Z77" s="7"/>
    </row>
    <row r="78" spans="3:26" x14ac:dyDescent="0.25">
      <c r="C78" s="159"/>
      <c r="D78" s="36">
        <v>24</v>
      </c>
      <c r="E78" s="4" t="s">
        <v>52</v>
      </c>
      <c r="F78" s="3">
        <v>71</v>
      </c>
      <c r="G78" s="3">
        <v>76</v>
      </c>
      <c r="H78" s="3">
        <v>71</v>
      </c>
      <c r="I78" s="3">
        <v>81</v>
      </c>
      <c r="J78" s="3">
        <v>81</v>
      </c>
      <c r="K78" s="3">
        <v>81</v>
      </c>
      <c r="L78" s="3">
        <v>83</v>
      </c>
      <c r="M78" s="3">
        <v>81</v>
      </c>
      <c r="N78" s="3">
        <v>81</v>
      </c>
      <c r="O78" s="3">
        <v>82</v>
      </c>
      <c r="P78" s="3">
        <v>82</v>
      </c>
      <c r="Q78" s="3">
        <v>81</v>
      </c>
      <c r="R78" s="3">
        <v>87</v>
      </c>
      <c r="S78" s="3">
        <v>81</v>
      </c>
      <c r="T78" s="3">
        <v>82</v>
      </c>
      <c r="U78" s="3">
        <v>85</v>
      </c>
      <c r="V78" s="3">
        <v>81</v>
      </c>
      <c r="W78" s="3">
        <f>VLOOKUP(D78,[1]Cupos!$D$6:$W$58,20,0)</f>
        <v>83</v>
      </c>
      <c r="X78" s="3">
        <v>83</v>
      </c>
      <c r="Y78" s="3">
        <v>87</v>
      </c>
      <c r="Z78" s="7"/>
    </row>
    <row r="79" spans="3:26" x14ac:dyDescent="0.25">
      <c r="C79" s="159"/>
      <c r="D79" s="36">
        <v>25</v>
      </c>
      <c r="E79" s="4" t="s">
        <v>53</v>
      </c>
      <c r="F79" s="3">
        <v>74</v>
      </c>
      <c r="G79" s="3">
        <v>76</v>
      </c>
      <c r="H79" s="3">
        <v>72</v>
      </c>
      <c r="I79" s="3"/>
      <c r="J79" s="3">
        <v>81</v>
      </c>
      <c r="K79" s="3"/>
      <c r="L79" s="3">
        <v>82</v>
      </c>
      <c r="M79" s="3"/>
      <c r="N79" s="3">
        <v>78</v>
      </c>
      <c r="O79" s="3"/>
      <c r="P79" s="3">
        <v>81</v>
      </c>
      <c r="Q79" s="3"/>
      <c r="R79" s="3">
        <v>81</v>
      </c>
      <c r="S79" s="3"/>
      <c r="T79" s="3">
        <v>88</v>
      </c>
      <c r="U79" s="3">
        <v>0</v>
      </c>
      <c r="V79" s="3">
        <v>85</v>
      </c>
      <c r="W79" s="3">
        <f>VLOOKUP(D79,[1]Cupos!$D$6:$W$58,20,0)</f>
        <v>0</v>
      </c>
      <c r="X79" s="3">
        <v>81</v>
      </c>
      <c r="Y79" s="3">
        <v>0</v>
      </c>
      <c r="Z79" s="7"/>
    </row>
    <row r="80" spans="3:26" x14ac:dyDescent="0.25">
      <c r="C80" s="143" t="s">
        <v>54</v>
      </c>
      <c r="D80" s="143"/>
      <c r="E80" s="143"/>
      <c r="F80" s="76">
        <f t="shared" ref="F80:Y80" si="0">SUM(F28:F79)</f>
        <v>1442</v>
      </c>
      <c r="G80" s="76">
        <f t="shared" si="0"/>
        <v>1446</v>
      </c>
      <c r="H80" s="76">
        <f t="shared" si="0"/>
        <v>1722</v>
      </c>
      <c r="I80" s="76">
        <f t="shared" si="0"/>
        <v>1755</v>
      </c>
      <c r="J80" s="76">
        <f t="shared" si="0"/>
        <v>1981</v>
      </c>
      <c r="K80" s="76">
        <f t="shared" si="0"/>
        <v>1665</v>
      </c>
      <c r="L80" s="76">
        <f t="shared" si="0"/>
        <v>1955</v>
      </c>
      <c r="M80" s="76">
        <f t="shared" si="0"/>
        <v>1743</v>
      </c>
      <c r="N80" s="76">
        <f t="shared" si="0"/>
        <v>1804</v>
      </c>
      <c r="O80" s="76">
        <f t="shared" si="0"/>
        <v>1747</v>
      </c>
      <c r="P80" s="76">
        <f t="shared" si="0"/>
        <v>1902</v>
      </c>
      <c r="Q80" s="76">
        <f t="shared" si="0"/>
        <v>1772</v>
      </c>
      <c r="R80" s="76">
        <f t="shared" si="0"/>
        <v>2247</v>
      </c>
      <c r="S80" s="76">
        <f t="shared" si="0"/>
        <v>2012</v>
      </c>
      <c r="T80" s="76">
        <f t="shared" si="0"/>
        <v>2172</v>
      </c>
      <c r="U80" s="76">
        <f t="shared" si="0"/>
        <v>2258</v>
      </c>
      <c r="V80" s="76">
        <f t="shared" si="0"/>
        <v>2226</v>
      </c>
      <c r="W80" s="76">
        <f t="shared" si="0"/>
        <v>1921</v>
      </c>
      <c r="X80" s="76">
        <f t="shared" si="0"/>
        <v>2197</v>
      </c>
      <c r="Y80" s="76">
        <f t="shared" si="0"/>
        <v>1871</v>
      </c>
    </row>
    <row r="81" spans="3:25" x14ac:dyDescent="0.25">
      <c r="C81" s="143" t="s">
        <v>82</v>
      </c>
      <c r="D81" s="143"/>
      <c r="E81" s="143"/>
      <c r="F81" s="170">
        <f>SUM(F80:G80)</f>
        <v>2888</v>
      </c>
      <c r="G81" s="171"/>
      <c r="H81" s="170">
        <f>SUM(H80:I80)</f>
        <v>3477</v>
      </c>
      <c r="I81" s="171"/>
      <c r="J81" s="170">
        <f>SUM(J80:K80)</f>
        <v>3646</v>
      </c>
      <c r="K81" s="171"/>
      <c r="L81" s="170">
        <f>SUM(L80:M80)</f>
        <v>3698</v>
      </c>
      <c r="M81" s="171"/>
      <c r="N81" s="170">
        <f>SUM(N80:O80)</f>
        <v>3551</v>
      </c>
      <c r="O81" s="171"/>
      <c r="P81" s="170">
        <f>SUM(P80:Q80)</f>
        <v>3674</v>
      </c>
      <c r="Q81" s="171"/>
      <c r="R81" s="170">
        <f>SUM(R80:S80)</f>
        <v>4259</v>
      </c>
      <c r="S81" s="171"/>
      <c r="T81" s="170">
        <f>SUM(T80:U80)</f>
        <v>4430</v>
      </c>
      <c r="U81" s="171"/>
      <c r="V81" s="170">
        <f>V80+W80</f>
        <v>4147</v>
      </c>
      <c r="W81" s="171"/>
      <c r="X81" s="170">
        <f>X80+Y80</f>
        <v>4068</v>
      </c>
      <c r="Y81" s="171"/>
    </row>
    <row r="82" spans="3:25" x14ac:dyDescent="0.25"/>
    <row r="83" spans="3:25" x14ac:dyDescent="0.25">
      <c r="C83" s="58" t="s">
        <v>150</v>
      </c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</row>
    <row r="84" spans="3:25" ht="13.5" thickBot="1" x14ac:dyDescent="0.3">
      <c r="C84" s="5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</row>
    <row r="85" spans="3:25" ht="13.5" thickBot="1" x14ac:dyDescent="0.3">
      <c r="C85" s="176" t="s">
        <v>161</v>
      </c>
      <c r="D85" s="177"/>
      <c r="E85" s="177"/>
      <c r="F85" s="177"/>
      <c r="G85" s="177"/>
      <c r="H85" s="177"/>
      <c r="I85" s="177"/>
      <c r="J85" s="177"/>
      <c r="K85" s="177"/>
      <c r="L85" s="17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</row>
    <row r="86" spans="3:25" x14ac:dyDescent="0.25"/>
    <row r="87" spans="3:25" hidden="1" x14ac:dyDescent="0.25"/>
    <row r="88" spans="3:25" hidden="1" x14ac:dyDescent="0.25"/>
    <row r="89" spans="3:25" hidden="1" x14ac:dyDescent="0.25"/>
  </sheetData>
  <sheetProtection password="CD78" sheet="1" objects="1" scenarios="1"/>
  <sortState ref="D62:Y77">
    <sortCondition ref="E62:E77"/>
  </sortState>
  <mergeCells count="35">
    <mergeCell ref="C85:L85"/>
    <mergeCell ref="J26:K26"/>
    <mergeCell ref="C38:C47"/>
    <mergeCell ref="C58:C60"/>
    <mergeCell ref="C61:C62"/>
    <mergeCell ref="C28:C33"/>
    <mergeCell ref="C34:C36"/>
    <mergeCell ref="C48:C52"/>
    <mergeCell ref="C53:C57"/>
    <mergeCell ref="N81:O81"/>
    <mergeCell ref="P81:Q81"/>
    <mergeCell ref="R81:S81"/>
    <mergeCell ref="V81:W81"/>
    <mergeCell ref="C63:C79"/>
    <mergeCell ref="T81:U81"/>
    <mergeCell ref="C80:E80"/>
    <mergeCell ref="C81:E81"/>
    <mergeCell ref="F81:G81"/>
    <mergeCell ref="H81:I81"/>
    <mergeCell ref="X26:Y26"/>
    <mergeCell ref="X81:Y81"/>
    <mergeCell ref="B1:R1"/>
    <mergeCell ref="N26:O26"/>
    <mergeCell ref="P26:Q26"/>
    <mergeCell ref="R26:S26"/>
    <mergeCell ref="C26:C27"/>
    <mergeCell ref="D26:D27"/>
    <mergeCell ref="E26:E27"/>
    <mergeCell ref="F26:G26"/>
    <mergeCell ref="H26:I26"/>
    <mergeCell ref="T26:U26"/>
    <mergeCell ref="V26:W26"/>
    <mergeCell ref="L26:M26"/>
    <mergeCell ref="J81:K81"/>
    <mergeCell ref="L81:M8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Drop Down 1">
              <controlPr defaultSize="0" autoLine="0" autoPict="0">
                <anchor>
                  <from>
                    <xdr:col>2</xdr:col>
                    <xdr:colOff>28575</xdr:colOff>
                    <xdr:row>3</xdr:row>
                    <xdr:rowOff>28575</xdr:rowOff>
                  </from>
                  <to>
                    <xdr:col>4</xdr:col>
                    <xdr:colOff>3133725</xdr:colOff>
                    <xdr:row>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84"/>
  <sheetViews>
    <sheetView workbookViewId="0"/>
  </sheetViews>
  <sheetFormatPr baseColWidth="10" defaultRowHeight="12.75" x14ac:dyDescent="0.2"/>
  <cols>
    <col min="1" max="1" width="4.7109375" style="95" customWidth="1"/>
    <col min="2" max="2" width="80.140625" style="95" bestFit="1" customWidth="1"/>
    <col min="3" max="4" width="4.7109375" style="95" customWidth="1"/>
    <col min="5" max="5" width="83.7109375" style="95" customWidth="1"/>
    <col min="6" max="16384" width="11.42578125" style="95"/>
  </cols>
  <sheetData>
    <row r="1" spans="1:5" x14ac:dyDescent="0.2">
      <c r="A1" s="93">
        <v>1</v>
      </c>
      <c r="B1" s="92" t="s">
        <v>10</v>
      </c>
      <c r="C1" s="94">
        <v>1</v>
      </c>
      <c r="D1" s="31" t="s">
        <v>92</v>
      </c>
      <c r="E1" s="91" t="s">
        <v>93</v>
      </c>
    </row>
    <row r="2" spans="1:5" x14ac:dyDescent="0.2">
      <c r="A2" s="93">
        <v>2</v>
      </c>
      <c r="B2" s="92" t="s">
        <v>41</v>
      </c>
      <c r="C2" s="94">
        <v>2</v>
      </c>
      <c r="D2" s="31" t="s">
        <v>94</v>
      </c>
      <c r="E2" s="91" t="s">
        <v>95</v>
      </c>
    </row>
    <row r="3" spans="1:5" x14ac:dyDescent="0.2">
      <c r="A3" s="93">
        <v>3</v>
      </c>
      <c r="B3" s="92" t="s">
        <v>27</v>
      </c>
      <c r="C3" s="94">
        <v>3</v>
      </c>
      <c r="D3" s="31" t="s">
        <v>96</v>
      </c>
      <c r="E3" s="91" t="s">
        <v>97</v>
      </c>
    </row>
    <row r="4" spans="1:5" x14ac:dyDescent="0.2">
      <c r="A4" s="93">
        <v>4</v>
      </c>
      <c r="B4" s="92" t="s">
        <v>36</v>
      </c>
      <c r="C4" s="94">
        <v>4</v>
      </c>
      <c r="D4" s="31" t="s">
        <v>118</v>
      </c>
      <c r="E4" s="91" t="s">
        <v>119</v>
      </c>
    </row>
    <row r="5" spans="1:5" x14ac:dyDescent="0.2">
      <c r="A5" s="93">
        <v>5</v>
      </c>
      <c r="B5" s="92" t="s">
        <v>37</v>
      </c>
      <c r="C5" s="94">
        <v>5</v>
      </c>
      <c r="D5" s="31">
        <v>58</v>
      </c>
      <c r="E5" s="91" t="s">
        <v>120</v>
      </c>
    </row>
    <row r="6" spans="1:5" x14ac:dyDescent="0.2">
      <c r="A6" s="93">
        <v>6</v>
      </c>
      <c r="B6" s="92" t="s">
        <v>38</v>
      </c>
      <c r="C6" s="94">
        <v>6</v>
      </c>
      <c r="D6" s="31">
        <v>56</v>
      </c>
      <c r="E6" s="91" t="s">
        <v>144</v>
      </c>
    </row>
    <row r="7" spans="1:5" x14ac:dyDescent="0.2">
      <c r="A7" s="93">
        <v>7</v>
      </c>
      <c r="B7" s="92" t="s">
        <v>39</v>
      </c>
      <c r="C7" s="94">
        <v>7</v>
      </c>
      <c r="D7" s="31" t="s">
        <v>121</v>
      </c>
      <c r="E7" s="91" t="s">
        <v>122</v>
      </c>
    </row>
    <row r="8" spans="1:5" x14ac:dyDescent="0.2">
      <c r="A8" s="93">
        <v>8</v>
      </c>
      <c r="B8" s="92" t="s">
        <v>40</v>
      </c>
      <c r="C8" s="94">
        <v>8</v>
      </c>
      <c r="D8" s="31">
        <v>98</v>
      </c>
      <c r="E8" s="91" t="s">
        <v>99</v>
      </c>
    </row>
    <row r="9" spans="1:5" x14ac:dyDescent="0.2">
      <c r="A9" s="93">
        <v>9</v>
      </c>
      <c r="B9" s="92" t="s">
        <v>32</v>
      </c>
      <c r="C9" s="94">
        <v>9</v>
      </c>
      <c r="D9" s="31">
        <v>97</v>
      </c>
      <c r="E9" s="91" t="s">
        <v>100</v>
      </c>
    </row>
    <row r="10" spans="1:5" x14ac:dyDescent="0.2">
      <c r="A10" s="93">
        <v>10</v>
      </c>
      <c r="B10" s="92" t="s">
        <v>33</v>
      </c>
      <c r="C10" s="94">
        <v>10</v>
      </c>
      <c r="D10" s="31">
        <v>96</v>
      </c>
      <c r="E10" s="91" t="s">
        <v>140</v>
      </c>
    </row>
    <row r="11" spans="1:5" x14ac:dyDescent="0.2">
      <c r="A11" s="93">
        <v>11</v>
      </c>
      <c r="B11" s="92" t="s">
        <v>34</v>
      </c>
      <c r="C11" s="94">
        <v>11</v>
      </c>
      <c r="D11" s="31" t="s">
        <v>145</v>
      </c>
      <c r="E11" s="91" t="s">
        <v>146</v>
      </c>
    </row>
    <row r="12" spans="1:5" x14ac:dyDescent="0.2">
      <c r="A12" s="93">
        <v>12</v>
      </c>
      <c r="B12" s="92" t="s">
        <v>6</v>
      </c>
      <c r="C12" s="94">
        <v>12</v>
      </c>
      <c r="D12" s="31">
        <v>77</v>
      </c>
      <c r="E12" s="91" t="s">
        <v>101</v>
      </c>
    </row>
    <row r="13" spans="1:5" x14ac:dyDescent="0.2">
      <c r="A13" s="93">
        <v>13</v>
      </c>
      <c r="B13" s="92" t="s">
        <v>18</v>
      </c>
      <c r="C13" s="94">
        <v>13</v>
      </c>
      <c r="D13" s="31">
        <v>41</v>
      </c>
      <c r="E13" s="91" t="s">
        <v>102</v>
      </c>
    </row>
    <row r="14" spans="1:5" x14ac:dyDescent="0.2">
      <c r="A14" s="93">
        <v>14</v>
      </c>
      <c r="B14" s="92" t="s">
        <v>19</v>
      </c>
      <c r="C14" s="94">
        <v>14</v>
      </c>
      <c r="D14" s="31">
        <v>63</v>
      </c>
      <c r="E14" s="91" t="s">
        <v>103</v>
      </c>
    </row>
    <row r="15" spans="1:5" x14ac:dyDescent="0.2">
      <c r="A15" s="93">
        <v>15</v>
      </c>
      <c r="B15" s="92" t="s">
        <v>22</v>
      </c>
      <c r="C15" s="94">
        <v>15</v>
      </c>
      <c r="D15" s="31">
        <v>49</v>
      </c>
      <c r="E15" s="91" t="s">
        <v>104</v>
      </c>
    </row>
    <row r="16" spans="1:5" x14ac:dyDescent="0.2">
      <c r="A16" s="93">
        <v>16</v>
      </c>
      <c r="B16" s="92" t="s">
        <v>7</v>
      </c>
      <c r="C16" s="94">
        <v>16</v>
      </c>
      <c r="D16" s="31">
        <v>70</v>
      </c>
      <c r="E16" s="91" t="s">
        <v>105</v>
      </c>
    </row>
    <row r="17" spans="1:5" x14ac:dyDescent="0.2">
      <c r="A17" s="93">
        <v>17</v>
      </c>
      <c r="B17" s="92" t="s">
        <v>130</v>
      </c>
      <c r="C17" s="94">
        <v>17</v>
      </c>
      <c r="D17" s="31">
        <v>90</v>
      </c>
      <c r="E17" s="91" t="s">
        <v>106</v>
      </c>
    </row>
    <row r="18" spans="1:5" x14ac:dyDescent="0.2">
      <c r="A18" s="93">
        <v>18</v>
      </c>
      <c r="B18" s="92" t="s">
        <v>16</v>
      </c>
      <c r="C18" s="94">
        <v>18</v>
      </c>
      <c r="D18" s="31">
        <v>54</v>
      </c>
      <c r="E18" s="91" t="s">
        <v>107</v>
      </c>
    </row>
    <row r="19" spans="1:5" x14ac:dyDescent="0.2">
      <c r="A19" s="93">
        <v>19</v>
      </c>
      <c r="B19" s="92" t="s">
        <v>8</v>
      </c>
      <c r="C19" s="94">
        <v>19</v>
      </c>
      <c r="D19" s="31" t="s">
        <v>141</v>
      </c>
      <c r="E19" s="91" t="s">
        <v>142</v>
      </c>
    </row>
    <row r="20" spans="1:5" x14ac:dyDescent="0.2">
      <c r="A20" s="93">
        <v>20</v>
      </c>
      <c r="B20" s="92" t="s">
        <v>23</v>
      </c>
      <c r="C20" s="94">
        <v>20</v>
      </c>
      <c r="D20" s="31" t="s">
        <v>108</v>
      </c>
      <c r="E20" s="91" t="s">
        <v>109</v>
      </c>
    </row>
    <row r="21" spans="1:5" x14ac:dyDescent="0.2">
      <c r="A21" s="93">
        <v>21</v>
      </c>
      <c r="B21" s="92" t="s">
        <v>29</v>
      </c>
      <c r="C21" s="94">
        <v>21</v>
      </c>
      <c r="D21" s="31" t="s">
        <v>110</v>
      </c>
      <c r="E21" s="91" t="s">
        <v>111</v>
      </c>
    </row>
    <row r="22" spans="1:5" x14ac:dyDescent="0.2">
      <c r="A22" s="93">
        <v>22</v>
      </c>
      <c r="B22" s="92" t="s">
        <v>30</v>
      </c>
      <c r="C22" s="94">
        <v>22</v>
      </c>
      <c r="D22" s="31">
        <v>47</v>
      </c>
      <c r="E22" s="91" t="s">
        <v>112</v>
      </c>
    </row>
    <row r="23" spans="1:5" x14ac:dyDescent="0.2">
      <c r="A23" s="93">
        <v>23</v>
      </c>
      <c r="B23" s="92" t="s">
        <v>42</v>
      </c>
      <c r="C23" s="94">
        <v>23</v>
      </c>
      <c r="D23" s="31" t="s">
        <v>113</v>
      </c>
      <c r="E23" s="91" t="s">
        <v>114</v>
      </c>
    </row>
    <row r="24" spans="1:5" x14ac:dyDescent="0.2">
      <c r="A24" s="93">
        <v>24</v>
      </c>
      <c r="B24" s="92" t="s">
        <v>43</v>
      </c>
      <c r="C24" s="94">
        <v>24</v>
      </c>
      <c r="D24" s="31">
        <v>40</v>
      </c>
      <c r="E24" s="91" t="s">
        <v>115</v>
      </c>
    </row>
    <row r="25" spans="1:5" x14ac:dyDescent="0.2">
      <c r="A25" s="93">
        <v>25</v>
      </c>
      <c r="B25" s="92" t="s">
        <v>12</v>
      </c>
      <c r="C25" s="94">
        <v>25</v>
      </c>
      <c r="D25" s="31">
        <v>42</v>
      </c>
      <c r="E25" s="91" t="s">
        <v>116</v>
      </c>
    </row>
    <row r="26" spans="1:5" x14ac:dyDescent="0.2">
      <c r="A26" s="93">
        <v>26</v>
      </c>
      <c r="B26" s="92" t="s">
        <v>48</v>
      </c>
    </row>
    <row r="27" spans="1:5" x14ac:dyDescent="0.2">
      <c r="A27" s="93">
        <v>27</v>
      </c>
      <c r="B27" s="92" t="s">
        <v>31</v>
      </c>
    </row>
    <row r="28" spans="1:5" x14ac:dyDescent="0.2">
      <c r="A28" s="93">
        <v>28</v>
      </c>
      <c r="B28" s="92" t="s">
        <v>49</v>
      </c>
    </row>
    <row r="29" spans="1:5" x14ac:dyDescent="0.2">
      <c r="A29" s="93">
        <v>29</v>
      </c>
      <c r="B29" s="92" t="s">
        <v>52</v>
      </c>
    </row>
    <row r="30" spans="1:5" x14ac:dyDescent="0.2">
      <c r="A30" s="93">
        <v>30</v>
      </c>
      <c r="B30" s="92" t="s">
        <v>53</v>
      </c>
    </row>
    <row r="32" spans="1:5" x14ac:dyDescent="0.2">
      <c r="A32" s="175" t="s">
        <v>157</v>
      </c>
      <c r="B32" s="175"/>
      <c r="D32" s="175" t="s">
        <v>158</v>
      </c>
      <c r="E32" s="175"/>
    </row>
    <row r="33" spans="1:5" x14ac:dyDescent="0.2">
      <c r="A33" s="81">
        <v>1</v>
      </c>
      <c r="B33" s="26" t="s">
        <v>10</v>
      </c>
      <c r="D33" s="130">
        <v>1</v>
      </c>
      <c r="E33" s="26" t="s">
        <v>10</v>
      </c>
    </row>
    <row r="34" spans="1:5" x14ac:dyDescent="0.2">
      <c r="A34" s="81">
        <v>2</v>
      </c>
      <c r="B34" s="26" t="s">
        <v>41</v>
      </c>
      <c r="D34" s="130">
        <v>2</v>
      </c>
      <c r="E34" s="29" t="s">
        <v>41</v>
      </c>
    </row>
    <row r="35" spans="1:5" x14ac:dyDescent="0.2">
      <c r="A35" s="130">
        <v>3</v>
      </c>
      <c r="B35" s="26" t="s">
        <v>27</v>
      </c>
      <c r="D35" s="130">
        <v>3</v>
      </c>
      <c r="E35" s="26" t="s">
        <v>27</v>
      </c>
    </row>
    <row r="36" spans="1:5" x14ac:dyDescent="0.2">
      <c r="A36" s="130">
        <v>4</v>
      </c>
      <c r="B36" s="27" t="s">
        <v>28</v>
      </c>
      <c r="D36" s="130">
        <v>4</v>
      </c>
      <c r="E36" s="26" t="s">
        <v>28</v>
      </c>
    </row>
    <row r="37" spans="1:5" x14ac:dyDescent="0.2">
      <c r="A37" s="130">
        <v>5</v>
      </c>
      <c r="B37" s="26" t="s">
        <v>36</v>
      </c>
      <c r="D37" s="130">
        <v>5</v>
      </c>
      <c r="E37" s="26" t="s">
        <v>36</v>
      </c>
    </row>
    <row r="38" spans="1:5" x14ac:dyDescent="0.2">
      <c r="A38" s="130">
        <v>6</v>
      </c>
      <c r="B38" s="26" t="s">
        <v>37</v>
      </c>
      <c r="D38" s="130">
        <v>6</v>
      </c>
      <c r="E38" s="26" t="s">
        <v>37</v>
      </c>
    </row>
    <row r="39" spans="1:5" x14ac:dyDescent="0.2">
      <c r="A39" s="130">
        <v>7</v>
      </c>
      <c r="B39" s="26" t="s">
        <v>38</v>
      </c>
      <c r="D39" s="130">
        <v>7</v>
      </c>
      <c r="E39" s="26" t="s">
        <v>38</v>
      </c>
    </row>
    <row r="40" spans="1:5" x14ac:dyDescent="0.2">
      <c r="A40" s="130">
        <v>8</v>
      </c>
      <c r="B40" s="26" t="s">
        <v>39</v>
      </c>
      <c r="D40" s="130">
        <v>8</v>
      </c>
      <c r="E40" s="28" t="s">
        <v>39</v>
      </c>
    </row>
    <row r="41" spans="1:5" x14ac:dyDescent="0.2">
      <c r="A41" s="130">
        <v>9</v>
      </c>
      <c r="B41" s="26" t="s">
        <v>73</v>
      </c>
      <c r="D41" s="130">
        <v>9</v>
      </c>
      <c r="E41" s="26" t="s">
        <v>73</v>
      </c>
    </row>
    <row r="42" spans="1:5" x14ac:dyDescent="0.2">
      <c r="A42" s="130">
        <v>10</v>
      </c>
      <c r="B42" s="28" t="s">
        <v>81</v>
      </c>
      <c r="D42" s="130">
        <v>10</v>
      </c>
      <c r="E42" s="28" t="s">
        <v>81</v>
      </c>
    </row>
    <row r="43" spans="1:5" x14ac:dyDescent="0.2">
      <c r="A43" s="130">
        <v>11</v>
      </c>
      <c r="B43" s="26" t="s">
        <v>40</v>
      </c>
      <c r="D43" s="130">
        <v>11</v>
      </c>
      <c r="E43" s="26" t="s">
        <v>40</v>
      </c>
    </row>
    <row r="44" spans="1:5" x14ac:dyDescent="0.2">
      <c r="A44" s="130">
        <v>12</v>
      </c>
      <c r="B44" s="26" t="s">
        <v>32</v>
      </c>
      <c r="D44" s="130">
        <v>12</v>
      </c>
      <c r="E44" s="28" t="s">
        <v>32</v>
      </c>
    </row>
    <row r="45" spans="1:5" x14ac:dyDescent="0.2">
      <c r="A45" s="130">
        <v>13</v>
      </c>
      <c r="B45" s="26" t="s">
        <v>70</v>
      </c>
      <c r="D45" s="130">
        <v>13</v>
      </c>
      <c r="E45" s="26" t="s">
        <v>70</v>
      </c>
    </row>
    <row r="46" spans="1:5" x14ac:dyDescent="0.2">
      <c r="A46" s="130">
        <v>14</v>
      </c>
      <c r="B46" s="26" t="s">
        <v>33</v>
      </c>
      <c r="D46" s="130">
        <v>14</v>
      </c>
      <c r="E46" s="28" t="s">
        <v>33</v>
      </c>
    </row>
    <row r="47" spans="1:5" x14ac:dyDescent="0.2">
      <c r="A47" s="130">
        <v>15</v>
      </c>
      <c r="B47" s="26" t="s">
        <v>34</v>
      </c>
      <c r="D47" s="130">
        <v>15</v>
      </c>
      <c r="E47" s="28" t="s">
        <v>34</v>
      </c>
    </row>
    <row r="48" spans="1:5" x14ac:dyDescent="0.2">
      <c r="A48" s="130">
        <v>16</v>
      </c>
      <c r="B48" s="26" t="s">
        <v>71</v>
      </c>
      <c r="D48" s="130">
        <v>16</v>
      </c>
      <c r="E48" s="26" t="s">
        <v>71</v>
      </c>
    </row>
    <row r="49" spans="1:5" x14ac:dyDescent="0.2">
      <c r="A49" s="130">
        <v>17</v>
      </c>
      <c r="B49" s="26" t="s">
        <v>6</v>
      </c>
      <c r="D49" s="130">
        <v>17</v>
      </c>
      <c r="E49" s="26" t="s">
        <v>6</v>
      </c>
    </row>
    <row r="50" spans="1:5" x14ac:dyDescent="0.2">
      <c r="A50" s="130">
        <v>18</v>
      </c>
      <c r="B50" s="26" t="s">
        <v>18</v>
      </c>
      <c r="D50" s="130">
        <v>18</v>
      </c>
      <c r="E50" s="26" t="s">
        <v>18</v>
      </c>
    </row>
    <row r="51" spans="1:5" x14ac:dyDescent="0.2">
      <c r="A51" s="130">
        <v>19</v>
      </c>
      <c r="B51" s="27" t="s">
        <v>21</v>
      </c>
      <c r="D51" s="130">
        <v>19</v>
      </c>
      <c r="E51" s="26" t="s">
        <v>21</v>
      </c>
    </row>
    <row r="52" spans="1:5" x14ac:dyDescent="0.2">
      <c r="A52" s="130">
        <v>20</v>
      </c>
      <c r="B52" s="26" t="s">
        <v>19</v>
      </c>
      <c r="D52" s="130">
        <v>20</v>
      </c>
      <c r="E52" s="26" t="s">
        <v>19</v>
      </c>
    </row>
    <row r="53" spans="1:5" x14ac:dyDescent="0.2">
      <c r="A53" s="130">
        <v>21</v>
      </c>
      <c r="B53" s="26" t="s">
        <v>22</v>
      </c>
      <c r="D53" s="130">
        <v>21</v>
      </c>
      <c r="E53" s="26" t="s">
        <v>22</v>
      </c>
    </row>
    <row r="54" spans="1:5" x14ac:dyDescent="0.2">
      <c r="A54" s="130">
        <v>22</v>
      </c>
      <c r="B54" s="26" t="s">
        <v>66</v>
      </c>
      <c r="D54" s="130">
        <v>22</v>
      </c>
      <c r="E54" s="26" t="s">
        <v>66</v>
      </c>
    </row>
    <row r="55" spans="1:5" x14ac:dyDescent="0.2">
      <c r="A55" s="130">
        <v>23</v>
      </c>
      <c r="B55" s="26" t="s">
        <v>62</v>
      </c>
      <c r="D55" s="130">
        <v>23</v>
      </c>
      <c r="E55" s="26" t="s">
        <v>62</v>
      </c>
    </row>
    <row r="56" spans="1:5" x14ac:dyDescent="0.2">
      <c r="A56" s="130">
        <v>24</v>
      </c>
      <c r="B56" s="26" t="s">
        <v>7</v>
      </c>
      <c r="D56" s="130">
        <v>24</v>
      </c>
      <c r="E56" s="27" t="s">
        <v>7</v>
      </c>
    </row>
    <row r="57" spans="1:5" x14ac:dyDescent="0.2">
      <c r="A57" s="130">
        <v>25</v>
      </c>
      <c r="B57" s="26" t="s">
        <v>130</v>
      </c>
      <c r="D57" s="130">
        <v>25</v>
      </c>
      <c r="E57" s="26" t="s">
        <v>130</v>
      </c>
    </row>
    <row r="58" spans="1:5" x14ac:dyDescent="0.2">
      <c r="A58" s="130">
        <v>26</v>
      </c>
      <c r="B58" s="26" t="s">
        <v>16</v>
      </c>
      <c r="D58" s="130">
        <v>26</v>
      </c>
      <c r="E58" s="28" t="s">
        <v>16</v>
      </c>
    </row>
    <row r="59" spans="1:5" x14ac:dyDescent="0.2">
      <c r="A59" s="130">
        <v>27</v>
      </c>
      <c r="B59" s="26" t="s">
        <v>8</v>
      </c>
      <c r="D59" s="130">
        <v>27</v>
      </c>
      <c r="E59" s="26" t="s">
        <v>8</v>
      </c>
    </row>
    <row r="60" spans="1:5" x14ac:dyDescent="0.2">
      <c r="A60" s="130">
        <v>28</v>
      </c>
      <c r="B60" s="28" t="s">
        <v>129</v>
      </c>
      <c r="D60" s="130">
        <v>28</v>
      </c>
      <c r="E60" s="26" t="s">
        <v>129</v>
      </c>
    </row>
    <row r="61" spans="1:5" x14ac:dyDescent="0.2">
      <c r="A61" s="130">
        <v>29</v>
      </c>
      <c r="B61" s="26" t="s">
        <v>23</v>
      </c>
      <c r="D61" s="130">
        <v>29</v>
      </c>
      <c r="E61" s="26" t="s">
        <v>23</v>
      </c>
    </row>
    <row r="62" spans="1:5" x14ac:dyDescent="0.2">
      <c r="A62" s="130">
        <v>30</v>
      </c>
      <c r="B62" s="28" t="s">
        <v>25</v>
      </c>
      <c r="D62" s="130">
        <v>30</v>
      </c>
      <c r="E62" s="26" t="s">
        <v>25</v>
      </c>
    </row>
    <row r="63" spans="1:5" x14ac:dyDescent="0.2">
      <c r="A63" s="130">
        <v>31</v>
      </c>
      <c r="B63" s="28" t="s">
        <v>127</v>
      </c>
      <c r="D63" s="130">
        <v>31</v>
      </c>
      <c r="E63" s="26" t="s">
        <v>64</v>
      </c>
    </row>
    <row r="64" spans="1:5" x14ac:dyDescent="0.2">
      <c r="A64" s="130">
        <v>32</v>
      </c>
      <c r="B64" s="26" t="s">
        <v>64</v>
      </c>
      <c r="D64" s="130">
        <v>32</v>
      </c>
      <c r="E64" s="27" t="s">
        <v>68</v>
      </c>
    </row>
    <row r="65" spans="1:5" x14ac:dyDescent="0.2">
      <c r="A65" s="130">
        <v>33</v>
      </c>
      <c r="B65" s="28" t="s">
        <v>68</v>
      </c>
      <c r="D65" s="130">
        <v>33</v>
      </c>
      <c r="E65" s="26" t="s">
        <v>29</v>
      </c>
    </row>
    <row r="66" spans="1:5" x14ac:dyDescent="0.2">
      <c r="A66" s="130">
        <v>34</v>
      </c>
      <c r="B66" s="26" t="s">
        <v>29</v>
      </c>
      <c r="D66" s="130">
        <v>34</v>
      </c>
      <c r="E66" s="26" t="s">
        <v>30</v>
      </c>
    </row>
    <row r="67" spans="1:5" x14ac:dyDescent="0.2">
      <c r="A67" s="130">
        <v>35</v>
      </c>
      <c r="B67" s="28" t="s">
        <v>30</v>
      </c>
      <c r="D67" s="130">
        <v>35</v>
      </c>
      <c r="E67" s="28" t="s">
        <v>42</v>
      </c>
    </row>
    <row r="68" spans="1:5" x14ac:dyDescent="0.2">
      <c r="A68" s="130">
        <v>36</v>
      </c>
      <c r="B68" s="26" t="s">
        <v>42</v>
      </c>
      <c r="D68" s="130">
        <v>36</v>
      </c>
      <c r="E68" s="28" t="s">
        <v>72</v>
      </c>
    </row>
    <row r="69" spans="1:5" x14ac:dyDescent="0.2">
      <c r="A69" s="130">
        <v>37</v>
      </c>
      <c r="B69" s="26" t="s">
        <v>72</v>
      </c>
      <c r="D69" s="130">
        <v>37</v>
      </c>
      <c r="E69" s="27" t="s">
        <v>43</v>
      </c>
    </row>
    <row r="70" spans="1:5" x14ac:dyDescent="0.2">
      <c r="A70" s="130">
        <v>38</v>
      </c>
      <c r="B70" s="26" t="s">
        <v>43</v>
      </c>
      <c r="D70" s="130">
        <v>38</v>
      </c>
      <c r="E70" s="28" t="s">
        <v>45</v>
      </c>
    </row>
    <row r="71" spans="1:5" x14ac:dyDescent="0.2">
      <c r="A71" s="130">
        <v>39</v>
      </c>
      <c r="B71" s="29" t="s">
        <v>45</v>
      </c>
      <c r="D71" s="130">
        <v>39</v>
      </c>
      <c r="E71" s="27" t="s">
        <v>47</v>
      </c>
    </row>
    <row r="72" spans="1:5" x14ac:dyDescent="0.2">
      <c r="A72" s="130">
        <v>40</v>
      </c>
      <c r="B72" s="29" t="s">
        <v>47</v>
      </c>
      <c r="D72" s="130">
        <v>40</v>
      </c>
      <c r="E72" s="26" t="s">
        <v>12</v>
      </c>
    </row>
    <row r="73" spans="1:5" x14ac:dyDescent="0.2">
      <c r="A73" s="130">
        <v>41</v>
      </c>
      <c r="B73" s="28" t="s">
        <v>12</v>
      </c>
      <c r="D73" s="130">
        <v>41</v>
      </c>
      <c r="E73" s="26" t="s">
        <v>14</v>
      </c>
    </row>
    <row r="74" spans="1:5" x14ac:dyDescent="0.2">
      <c r="A74" s="130">
        <v>42</v>
      </c>
      <c r="B74" s="27" t="s">
        <v>14</v>
      </c>
      <c r="D74" s="130">
        <v>42</v>
      </c>
      <c r="E74" s="26" t="s">
        <v>48</v>
      </c>
    </row>
    <row r="75" spans="1:5" x14ac:dyDescent="0.2">
      <c r="A75" s="130">
        <v>43</v>
      </c>
      <c r="B75" s="26" t="s">
        <v>48</v>
      </c>
      <c r="D75" s="130">
        <v>43</v>
      </c>
      <c r="E75" s="26" t="s">
        <v>31</v>
      </c>
    </row>
    <row r="76" spans="1:5" x14ac:dyDescent="0.2">
      <c r="A76" s="130">
        <v>44</v>
      </c>
      <c r="B76" s="28" t="s">
        <v>31</v>
      </c>
      <c r="D76" s="130">
        <v>44</v>
      </c>
      <c r="E76" s="26" t="s">
        <v>49</v>
      </c>
    </row>
    <row r="77" spans="1:5" x14ac:dyDescent="0.2">
      <c r="A77" s="130">
        <v>45</v>
      </c>
      <c r="B77" s="26" t="s">
        <v>49</v>
      </c>
      <c r="D77" s="130">
        <v>45</v>
      </c>
      <c r="E77" s="28" t="s">
        <v>75</v>
      </c>
    </row>
    <row r="78" spans="1:5" x14ac:dyDescent="0.2">
      <c r="A78" s="130">
        <v>46</v>
      </c>
      <c r="B78" s="28" t="s">
        <v>84</v>
      </c>
      <c r="D78" s="130">
        <v>46</v>
      </c>
      <c r="E78" s="28" t="s">
        <v>77</v>
      </c>
    </row>
    <row r="79" spans="1:5" x14ac:dyDescent="0.2">
      <c r="A79" s="130">
        <v>47</v>
      </c>
      <c r="B79" s="26" t="s">
        <v>75</v>
      </c>
      <c r="D79" s="130">
        <v>47</v>
      </c>
      <c r="E79" s="26" t="s">
        <v>79</v>
      </c>
    </row>
    <row r="80" spans="1:5" x14ac:dyDescent="0.2">
      <c r="A80" s="130">
        <v>48</v>
      </c>
      <c r="B80" s="28" t="s">
        <v>77</v>
      </c>
      <c r="D80" s="130">
        <v>48</v>
      </c>
      <c r="E80" s="26" t="s">
        <v>51</v>
      </c>
    </row>
    <row r="81" spans="1:5" x14ac:dyDescent="0.2">
      <c r="A81" s="130">
        <v>49</v>
      </c>
      <c r="B81" s="28" t="s">
        <v>79</v>
      </c>
      <c r="D81" s="130">
        <v>49</v>
      </c>
      <c r="E81" s="26" t="s">
        <v>52</v>
      </c>
    </row>
    <row r="82" spans="1:5" x14ac:dyDescent="0.2">
      <c r="A82" s="130">
        <v>50</v>
      </c>
      <c r="B82" s="27" t="s">
        <v>51</v>
      </c>
      <c r="D82" s="130">
        <v>50</v>
      </c>
      <c r="E82" s="29" t="s">
        <v>53</v>
      </c>
    </row>
    <row r="83" spans="1:5" x14ac:dyDescent="0.2">
      <c r="A83" s="130">
        <v>51</v>
      </c>
      <c r="B83" s="26" t="s">
        <v>52</v>
      </c>
    </row>
    <row r="84" spans="1:5" x14ac:dyDescent="0.2">
      <c r="A84" s="130">
        <v>52</v>
      </c>
      <c r="B84" s="26" t="s">
        <v>53</v>
      </c>
    </row>
  </sheetData>
  <sortState ref="E33:E82">
    <sortCondition ref="E33"/>
  </sortState>
  <mergeCells count="2">
    <mergeCell ref="A32:B32"/>
    <mergeCell ref="D32:E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Contenido</vt:lpstr>
      <vt:lpstr>Admitidos</vt:lpstr>
      <vt:lpstr>Llamados</vt:lpstr>
      <vt:lpstr>Minorías</vt:lpstr>
      <vt:lpstr>Tendencia</vt:lpstr>
      <vt:lpstr>Cupos</vt:lpstr>
      <vt:lpstr>CONVENCIONES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2015-08-21T15:32:36Z</dcterms:modified>
</cp:coreProperties>
</file>